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160" windowHeight="11805" tabRatio="955" activeTab="7"/>
  </bookViews>
  <sheets>
    <sheet name="柜转" sheetId="16" r:id="rId1"/>
    <sheet name="柜体" sheetId="17" r:id="rId2"/>
    <sheet name="附页" sheetId="33" state="hidden" r:id="rId3"/>
    <sheet name="料单" sheetId="18" r:id="rId4"/>
    <sheet name="包装" sheetId="19" r:id="rId5"/>
    <sheet name="吸转" sheetId="20" r:id="rId6"/>
    <sheet name="吸塑" sheetId="21" r:id="rId7"/>
    <sheet name="吸料" sheetId="22" r:id="rId8"/>
    <sheet name="混转" sheetId="23" state="hidden" r:id="rId9"/>
    <sheet name="混油" sheetId="24" state="hidden" r:id="rId10"/>
    <sheet name="混料" sheetId="25" state="hidden" r:id="rId11"/>
    <sheet name="油漆料单" sheetId="26" state="hidden" r:id="rId12"/>
    <sheet name="香颂" sheetId="32" state="hidden" r:id="rId13"/>
  </sheets>
  <externalReferences>
    <externalReference r:id="rId14"/>
    <externalReference r:id="rId15"/>
    <externalReference r:id="rId16"/>
    <externalReference r:id="rId17"/>
  </externalReferences>
  <definedNames>
    <definedName name="_xlnm._FilterDatabase" localSheetId="4" hidden="1">包装!#REF!</definedName>
    <definedName name="BCP">#REF!</definedName>
    <definedName name="buxudong" localSheetId="2">#REF!</definedName>
    <definedName name="buxudong" localSheetId="1">#REF!</definedName>
    <definedName name="buxudong" localSheetId="0">[1]下料单2!#REF!</definedName>
    <definedName name="buxudong" localSheetId="10">#REF!</definedName>
    <definedName name="buxudong" localSheetId="9">#REF!</definedName>
    <definedName name="buxudong" localSheetId="8">[1]下料单2!#REF!</definedName>
    <definedName name="buxudong" localSheetId="7">#REF!</definedName>
    <definedName name="buxudong" localSheetId="6">#REF!</definedName>
    <definedName name="buxudong" localSheetId="5">[1]下料单2!#REF!</definedName>
    <definedName name="buxudong" localSheetId="12">[2]下料单2!#REF!</definedName>
    <definedName name="buxudong" localSheetId="11">#REF!</definedName>
    <definedName name="buxudong">[3]下料单2!#REF!</definedName>
    <definedName name="cz">#REF!</definedName>
    <definedName name="EV浅橡_直_N23_H">#REF!</definedName>
    <definedName name="HY" localSheetId="2">#REF!</definedName>
    <definedName name="HY" localSheetId="1">#REF!</definedName>
    <definedName name="HY" localSheetId="10">#REF!</definedName>
    <definedName name="HY" localSheetId="9">#REF!</definedName>
    <definedName name="HY" localSheetId="8">#REF!</definedName>
    <definedName name="HY" localSheetId="7">#REF!</definedName>
    <definedName name="HY" localSheetId="6">#REF!</definedName>
    <definedName name="HY" localSheetId="5">#REF!</definedName>
    <definedName name="HY" localSheetId="11">#REF!</definedName>
    <definedName name="HY">#REF!</definedName>
    <definedName name="KG">#REF!</definedName>
    <definedName name="MQ" localSheetId="2">#REF!</definedName>
    <definedName name="MQ" localSheetId="1">#REF!</definedName>
    <definedName name="MQ" localSheetId="10">#REF!</definedName>
    <definedName name="MQ" localSheetId="9">#REF!</definedName>
    <definedName name="MQ" localSheetId="8">#REF!</definedName>
    <definedName name="MQ" localSheetId="7">#REF!</definedName>
    <definedName name="MQ" localSheetId="6">#REF!</definedName>
    <definedName name="MQ" localSheetId="5">#REF!</definedName>
    <definedName name="MQ" localSheetId="11">#REF!</definedName>
    <definedName name="MQ">#REF!</definedName>
    <definedName name="MS" localSheetId="2">#REF!</definedName>
    <definedName name="MS" localSheetId="1">#REF!</definedName>
    <definedName name="MS" localSheetId="10">#REF!</definedName>
    <definedName name="MS" localSheetId="9">#REF!</definedName>
    <definedName name="MS" localSheetId="8">#REF!</definedName>
    <definedName name="MS" localSheetId="7">#REF!</definedName>
    <definedName name="MS" localSheetId="6">#REF!</definedName>
    <definedName name="MS" localSheetId="5">#REF!</definedName>
    <definedName name="MS" localSheetId="11">#REF!</definedName>
    <definedName name="MS">#REF!</definedName>
    <definedName name="MT" localSheetId="2">#REF!</definedName>
    <definedName name="MT" localSheetId="1">#REF!</definedName>
    <definedName name="MT" localSheetId="10">#REF!</definedName>
    <definedName name="MT" localSheetId="9">#REF!</definedName>
    <definedName name="MT" localSheetId="8">#REF!</definedName>
    <definedName name="MT" localSheetId="7">#REF!</definedName>
    <definedName name="MT" localSheetId="6">#REF!</definedName>
    <definedName name="MT" localSheetId="5">#REF!</definedName>
    <definedName name="MT" localSheetId="11">#REF!</definedName>
    <definedName name="MT">#REF!</definedName>
    <definedName name="_xlnm.Print_Area" localSheetId="4">包装!$A$1:$K$28</definedName>
    <definedName name="_xlnm.Print_Area" localSheetId="2">附页!$A$1:$AB$26</definedName>
    <definedName name="_xlnm.Print_Area" localSheetId="1">柜体!$A$1:$AB$19</definedName>
    <definedName name="_xlnm.Print_Area" localSheetId="0">柜转!$A$1:$J$28</definedName>
    <definedName name="_xlnm.Print_Area" localSheetId="10">混料!$A$1:$O$38</definedName>
    <definedName name="_xlnm.Print_Area" localSheetId="9">混油!$A$1:$AB$23</definedName>
    <definedName name="_xlnm.Print_Area" localSheetId="8">混转!#REF!</definedName>
    <definedName name="_xlnm.Print_Area" localSheetId="3">料单!$A$1:$Q$61</definedName>
    <definedName name="_xlnm.Print_Area" localSheetId="7">吸料!$A$1:$H$32</definedName>
    <definedName name="_xlnm.Print_Area" localSheetId="6">吸塑!$A$1:$AB$29</definedName>
    <definedName name="_xlnm.Print_Area" localSheetId="5">吸转!#REF!</definedName>
    <definedName name="_xlnm.Print_Area" localSheetId="12">香颂!$A$1:$I$38</definedName>
    <definedName name="_xlnm.Print_Area" localSheetId="11">油漆料单!$A$1:$J$24</definedName>
    <definedName name="板材表">#REF!</definedName>
    <definedName name="门板">[3]下料单2!#REF!</definedName>
  </definedNames>
  <calcPr calcId="144525"/>
</workbook>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comments2.xml><?xml version="1.0" encoding="utf-8"?>
<comments xmlns="http://schemas.openxmlformats.org/spreadsheetml/2006/main">
  <authors>
    <author>李颖辉</author>
  </authors>
  <commentList>
    <comment ref="O13" authorId="0">
      <text>
        <r>
          <rPr>
            <b/>
            <sz val="9"/>
            <rFont val="宋体"/>
            <charset val="134"/>
          </rPr>
          <t>李颖辉</t>
        </r>
        <r>
          <rPr>
            <b/>
            <sz val="9"/>
            <rFont val="Tahoma"/>
            <charset val="134"/>
          </rPr>
          <t xml:space="preserve">:
</t>
        </r>
        <r>
          <rPr>
            <b/>
            <sz val="9"/>
            <rFont val="宋体"/>
            <charset val="134"/>
          </rPr>
          <t>因柜体进深非标，连接件个数均以图纸为准</t>
        </r>
      </text>
    </comment>
    <comment ref="F20" authorId="0">
      <text>
        <r>
          <rPr>
            <b/>
            <sz val="9"/>
            <rFont val="宋体"/>
            <charset val="134"/>
          </rPr>
          <t>李颖辉</t>
        </r>
        <r>
          <rPr>
            <b/>
            <sz val="9"/>
            <rFont val="Tahoma"/>
            <charset val="134"/>
          </rPr>
          <t>:</t>
        </r>
        <r>
          <rPr>
            <sz val="9"/>
            <rFont val="Tahoma"/>
            <charset val="134"/>
          </rPr>
          <t xml:space="preserve">
</t>
        </r>
        <r>
          <rPr>
            <sz val="9"/>
            <rFont val="宋体"/>
            <charset val="134"/>
          </rPr>
          <t>用于米黄</t>
        </r>
        <r>
          <rPr>
            <sz val="9"/>
            <rFont val="Tahoma"/>
            <charset val="134"/>
          </rPr>
          <t>/</t>
        </r>
        <r>
          <rPr>
            <sz val="9"/>
            <rFont val="宋体"/>
            <charset val="134"/>
          </rPr>
          <t>樱桃</t>
        </r>
        <r>
          <rPr>
            <sz val="9"/>
            <rFont val="Tahoma"/>
            <charset val="134"/>
          </rPr>
          <t>37mm</t>
        </r>
        <r>
          <rPr>
            <sz val="9"/>
            <rFont val="宋体"/>
            <charset val="134"/>
          </rPr>
          <t>复合板的封边</t>
        </r>
      </text>
    </comment>
    <comment ref="F21" authorId="0">
      <text>
        <r>
          <rPr>
            <b/>
            <sz val="9"/>
            <rFont val="宋体"/>
            <charset val="134"/>
          </rPr>
          <t>李颖辉</t>
        </r>
        <r>
          <rPr>
            <b/>
            <sz val="9"/>
            <rFont val="Tahoma"/>
            <charset val="134"/>
          </rPr>
          <t>:</t>
        </r>
        <r>
          <rPr>
            <sz val="9"/>
            <rFont val="Tahoma"/>
            <charset val="134"/>
          </rPr>
          <t xml:space="preserve">
</t>
        </r>
        <r>
          <rPr>
            <sz val="9"/>
            <rFont val="宋体"/>
            <charset val="134"/>
          </rPr>
          <t>用于米黄</t>
        </r>
        <r>
          <rPr>
            <sz val="9"/>
            <rFont val="Tahoma"/>
            <charset val="134"/>
          </rPr>
          <t>/</t>
        </r>
        <r>
          <rPr>
            <sz val="9"/>
            <rFont val="宋体"/>
            <charset val="134"/>
          </rPr>
          <t>樱桃</t>
        </r>
        <r>
          <rPr>
            <sz val="9"/>
            <rFont val="Tahoma"/>
            <charset val="134"/>
          </rPr>
          <t>30mm</t>
        </r>
        <r>
          <rPr>
            <sz val="9"/>
            <rFont val="宋体"/>
            <charset val="134"/>
          </rPr>
          <t>复合板的封边</t>
        </r>
      </text>
    </comment>
    <comment ref="F22" authorId="0">
      <text>
        <r>
          <rPr>
            <b/>
            <sz val="9"/>
            <rFont val="宋体"/>
            <charset val="134"/>
          </rPr>
          <t>李颖辉</t>
        </r>
        <r>
          <rPr>
            <b/>
            <sz val="9"/>
            <rFont val="Tahoma"/>
            <charset val="134"/>
          </rPr>
          <t>:</t>
        </r>
        <r>
          <rPr>
            <sz val="9"/>
            <rFont val="Tahoma"/>
            <charset val="134"/>
          </rPr>
          <t xml:space="preserve">
</t>
        </r>
        <r>
          <rPr>
            <sz val="9"/>
            <rFont val="宋体"/>
            <charset val="134"/>
          </rPr>
          <t>用于灰布纹香草天空罗马柱箱体</t>
        </r>
        <r>
          <rPr>
            <sz val="9"/>
            <rFont val="Tahoma"/>
            <charset val="134"/>
          </rPr>
          <t>30/37</t>
        </r>
        <r>
          <rPr>
            <sz val="9"/>
            <rFont val="宋体"/>
            <charset val="134"/>
          </rPr>
          <t>厚的板件封边</t>
        </r>
      </text>
    </comment>
    <comment ref="F23" authorId="0">
      <text>
        <r>
          <rPr>
            <b/>
            <sz val="9"/>
            <rFont val="宋体"/>
            <charset val="134"/>
          </rPr>
          <t>李颖辉</t>
        </r>
        <r>
          <rPr>
            <b/>
            <sz val="9"/>
            <rFont val="Tahoma"/>
            <charset val="134"/>
          </rPr>
          <t>:</t>
        </r>
        <r>
          <rPr>
            <sz val="9"/>
            <rFont val="Tahoma"/>
            <charset val="134"/>
          </rPr>
          <t xml:space="preserve">
</t>
        </r>
        <r>
          <rPr>
            <sz val="9"/>
            <rFont val="宋体"/>
            <charset val="134"/>
          </rPr>
          <t>用于暖白香草天空罗马柱箱体</t>
        </r>
        <r>
          <rPr>
            <sz val="9"/>
            <rFont val="Tahoma"/>
            <charset val="134"/>
          </rPr>
          <t>30/37</t>
        </r>
        <r>
          <rPr>
            <sz val="9"/>
            <rFont val="宋体"/>
            <charset val="134"/>
          </rPr>
          <t>厚的板件封边</t>
        </r>
      </text>
    </comment>
    <comment ref="F44" authorId="0">
      <text>
        <r>
          <rPr>
            <b/>
            <sz val="9"/>
            <rFont val="宋体"/>
            <charset val="134"/>
          </rPr>
          <t>李颖辉</t>
        </r>
        <r>
          <rPr>
            <b/>
            <sz val="9"/>
            <rFont val="Tahoma"/>
            <charset val="134"/>
          </rPr>
          <t xml:space="preserve">:
</t>
        </r>
        <r>
          <rPr>
            <b/>
            <sz val="9"/>
            <rFont val="宋体"/>
            <charset val="134"/>
          </rPr>
          <t>因柜体进深非标，连接件个数均以图纸为准</t>
        </r>
      </text>
    </comment>
  </commentList>
</comments>
</file>

<file path=xl/comments3.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17" authorId="0">
      <text>
        <r>
          <rPr>
            <b/>
            <sz val="9"/>
            <rFont val="宋体"/>
            <charset val="134"/>
          </rPr>
          <t>李颖辉</t>
        </r>
        <r>
          <rPr>
            <b/>
            <sz val="9"/>
            <rFont val="Tahoma"/>
            <charset val="134"/>
          </rPr>
          <t>:</t>
        </r>
        <r>
          <rPr>
            <b/>
            <sz val="9"/>
            <rFont val="宋体"/>
            <charset val="134"/>
          </rPr>
          <t>非门板时请将数量填写到家具线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comments4.xml><?xml version="1.0" encoding="utf-8"?>
<comments xmlns="http://schemas.openxmlformats.org/spreadsheetml/2006/main">
  <authors>
    <author>微软用户</author>
  </authors>
  <commentList>
    <comment ref="F13" authorId="0">
      <text>
        <r>
          <rPr>
            <b/>
            <sz val="9"/>
            <rFont val="宋体"/>
            <charset val="134"/>
          </rPr>
          <t>衣帽间没有门板屉面</t>
        </r>
        <r>
          <rPr>
            <b/>
            <sz val="9"/>
            <rFont val="Tahoma"/>
            <charset val="134"/>
          </rPr>
          <t xml:space="preserve">18A
</t>
        </r>
      </text>
    </comment>
  </commentList>
</comments>
</file>

<file path=xl/comments5.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D16" authorId="0">
      <text>
        <r>
          <rPr>
            <b/>
            <sz val="9"/>
            <rFont val="宋体"/>
            <charset val="134"/>
          </rPr>
          <t>李颖辉</t>
        </r>
        <r>
          <rPr>
            <b/>
            <sz val="9"/>
            <rFont val="Tahoma"/>
            <charset val="134"/>
          </rPr>
          <t>:</t>
        </r>
        <r>
          <rPr>
            <b/>
            <sz val="9"/>
            <rFont val="宋体"/>
            <charset val="134"/>
          </rPr>
          <t>非门板时请将数量填写到家具线</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17" authorId="0">
      <text>
        <r>
          <rPr>
            <b/>
            <sz val="9"/>
            <rFont val="宋体"/>
            <charset val="134"/>
          </rPr>
          <t>李颖辉</t>
        </r>
        <r>
          <rPr>
            <b/>
            <sz val="9"/>
            <rFont val="Tahoma"/>
            <charset val="134"/>
          </rPr>
          <t>:</t>
        </r>
        <r>
          <rPr>
            <sz val="9"/>
            <rFont val="Tahoma"/>
            <charset val="134"/>
          </rPr>
          <t xml:space="preserve">
</t>
        </r>
        <r>
          <rPr>
            <sz val="9"/>
            <rFont val="宋体"/>
            <charset val="134"/>
          </rPr>
          <t>非门板时请将数量填写到家具线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comments6.xml><?xml version="1.0" encoding="utf-8"?>
<comments xmlns="http://schemas.openxmlformats.org/spreadsheetml/2006/main">
  <authors>
    <author>微软用户</author>
  </authors>
  <commentList>
    <comment ref="F13" authorId="0">
      <text>
        <r>
          <rPr>
            <b/>
            <sz val="9"/>
            <rFont val="宋体"/>
            <charset val="134"/>
          </rPr>
          <t>衣帽间没有门板屉面</t>
        </r>
        <r>
          <rPr>
            <b/>
            <sz val="9"/>
            <rFont val="Tahoma"/>
            <charset val="134"/>
          </rPr>
          <t xml:space="preserve">18A
</t>
        </r>
      </text>
    </comment>
    <comment ref="F21" authorId="0">
      <text>
        <r>
          <rPr>
            <b/>
            <sz val="9"/>
            <rFont val="宋体"/>
            <charset val="134"/>
          </rPr>
          <t>衣帽间没有门板屉面</t>
        </r>
        <r>
          <rPr>
            <b/>
            <sz val="9"/>
            <rFont val="Tahoma"/>
            <charset val="134"/>
          </rPr>
          <t xml:space="preserve">18A
</t>
        </r>
      </text>
    </comment>
  </commentList>
</comments>
</file>

<file path=xl/comments7.xml><?xml version="1.0" encoding="utf-8"?>
<comments xmlns="http://schemas.openxmlformats.org/spreadsheetml/2006/main">
  <authors>
    <author>微软用户</author>
  </authors>
  <commentList>
    <comment ref="F26" authorId="0">
      <text>
        <r>
          <rPr>
            <b/>
            <sz val="9"/>
            <rFont val="宋体"/>
            <charset val="134"/>
          </rPr>
          <t>微软用户</t>
        </r>
        <r>
          <rPr>
            <b/>
            <sz val="9"/>
            <rFont val="Tahoma"/>
            <charset val="134"/>
          </rPr>
          <t>:</t>
        </r>
        <r>
          <rPr>
            <sz val="9"/>
            <rFont val="Tahoma"/>
            <charset val="134"/>
          </rPr>
          <t xml:space="preserve">
100</t>
        </r>
        <r>
          <rPr>
            <sz val="9"/>
            <rFont val="宋体"/>
            <charset val="134"/>
          </rPr>
          <t>空</t>
        </r>
        <r>
          <rPr>
            <sz val="9"/>
            <rFont val="Tahoma"/>
            <charset val="134"/>
          </rPr>
          <t>1</t>
        </r>
        <r>
          <rPr>
            <sz val="9"/>
            <rFont val="宋体"/>
            <charset val="134"/>
          </rPr>
          <t>个
长</t>
        </r>
        <r>
          <rPr>
            <sz val="9"/>
            <rFont val="Tahoma"/>
            <charset val="134"/>
          </rPr>
          <t>=</t>
        </r>
        <r>
          <rPr>
            <sz val="9"/>
            <rFont val="宋体"/>
            <charset val="134"/>
          </rPr>
          <t xml:space="preserve">进深
</t>
        </r>
      </text>
    </comment>
  </commentList>
</comments>
</file>

<file path=xl/sharedStrings.xml><?xml version="1.0" encoding="utf-8"?>
<sst xmlns="http://schemas.openxmlformats.org/spreadsheetml/2006/main" count="570">
  <si>
    <t>家具班组转序交接表</t>
  </si>
  <si>
    <t>客户姓名</t>
  </si>
  <si>
    <t>订单编号</t>
  </si>
  <si>
    <t>接单日期</t>
  </si>
  <si>
    <t>款式名称</t>
  </si>
  <si>
    <t>材质/色号</t>
  </si>
  <si>
    <t>下单日期</t>
  </si>
  <si>
    <t>销售点</t>
  </si>
  <si>
    <t>版本型号录号</t>
  </si>
  <si>
    <t>应完成日期</t>
  </si>
  <si>
    <t>+</t>
  </si>
  <si>
    <t>产品系列</t>
  </si>
  <si>
    <t>实木</t>
  </si>
  <si>
    <t>混油</t>
  </si>
  <si>
    <t>清油</t>
  </si>
  <si>
    <t>吸塑</t>
  </si>
  <si>
    <t>免漆</t>
  </si>
  <si>
    <t>铝框</t>
  </si>
  <si>
    <t>生产类型</t>
  </si>
  <si>
    <t>衣壁柜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</si>
  <si>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</si>
  <si>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</si>
  <si>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</si>
  <si>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</si>
  <si>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</si>
  <si>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</si>
  <si>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</si>
  <si>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</si>
  <si>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</si>
  <si>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</si>
  <si>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</si>
  <si>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</si>
  <si>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</si>
  <si>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</si>
  <si>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</si>
  <si>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</si>
  <si>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</si>
  <si>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</si>
  <si>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</si>
  <si>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</si>
  <si>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</si>
  <si>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</si>
  <si>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</si>
  <si>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</si>
  <si>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</si>
  <si>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</si>
  <si>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</si>
  <si>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</si>
  <si>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</si>
  <si>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</si>
  <si>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</si>
  <si>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</si>
  <si>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</si>
  <si>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</si>
  <si>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</si>
  <si>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</si>
  <si>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</si>
  <si>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</si>
  <si>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</si>
  <si>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</si>
  <si>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</si>
  <si>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</si>
  <si>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</si>
  <si>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</si>
  <si>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8"/>
        <color indexed="8"/>
        <rFont val="宋体"/>
        <charset val="134"/>
      </rPr>
      <t>（柜体）</t>
    </r>
    <r>
      <rPr>
        <sz val="18"/>
        <color indexed="8"/>
        <rFont val="宋体"/>
        <charset val="134"/>
      </rPr>
      <t xml:space="preserve"> </t>
    </r>
    <r>
      <rPr>
        <sz val="18"/>
        <color indexed="8"/>
        <rFont val="宋体"/>
        <charset val="134"/>
      </rPr>
      <t>下料单</t>
    </r>
  </si>
  <si>
    <t>董婉卿</t>
  </si>
  <si>
    <t>香草天空II</t>
  </si>
  <si>
    <t>2017-</t>
  </si>
  <si>
    <t>S400374225</t>
  </si>
  <si>
    <t>产品名称</t>
  </si>
  <si>
    <t>壁柜</t>
  </si>
  <si>
    <t>天津</t>
  </si>
  <si>
    <t>材质说明</t>
  </si>
  <si>
    <t>暖白双贴三聚氰胺E0级刨花板</t>
  </si>
  <si>
    <t>型录版本号</t>
  </si>
  <si>
    <t>人工/板材</t>
  </si>
  <si>
    <t>板材</t>
  </si>
  <si>
    <t>1.0封边</t>
  </si>
  <si>
    <t>0.4封边</t>
  </si>
  <si>
    <t>封边厚度用量</t>
  </si>
  <si>
    <t>条件封边厚度用量</t>
  </si>
  <si>
    <t>名称</t>
  </si>
  <si>
    <t>材质</t>
  </si>
  <si>
    <t>规格</t>
  </si>
  <si>
    <t>数量</t>
  </si>
  <si>
    <t>封边</t>
  </si>
  <si>
    <t>封边
数量</t>
  </si>
  <si>
    <t>下料
数量</t>
  </si>
  <si>
    <t>打孔
数量</t>
  </si>
  <si>
    <t>安装</t>
  </si>
  <si>
    <t>25A</t>
  </si>
  <si>
    <t>18A</t>
  </si>
  <si>
    <t>12A</t>
  </si>
  <si>
    <t>25A(29)四周</t>
  </si>
  <si>
    <t>25A(29)看面</t>
  </si>
  <si>
    <t>25A(29)单面</t>
  </si>
  <si>
    <t>18A(22)四周</t>
  </si>
  <si>
    <t>18A(22)看面</t>
  </si>
  <si>
    <t>18A(22)单面</t>
  </si>
  <si>
    <t>12A(16)四周</t>
  </si>
  <si>
    <t>12A(16)看面</t>
  </si>
  <si>
    <t>12A(16)单面</t>
  </si>
  <si>
    <t>四面25A(29)</t>
  </si>
  <si>
    <t>三面25A(29)</t>
  </si>
  <si>
    <t>四18A(22)</t>
  </si>
  <si>
    <t>三面18A(22)</t>
  </si>
  <si>
    <t>四面12A(16)</t>
  </si>
  <si>
    <t>三面12A(16)</t>
  </si>
  <si>
    <t xml:space="preserve">四周封边用量 </t>
  </si>
  <si>
    <t xml:space="preserve">单面封边用量 </t>
  </si>
  <si>
    <t xml:space="preserve">三边封边用量 </t>
  </si>
  <si>
    <t xml:space="preserve">四周1.0封边面 </t>
  </si>
  <si>
    <t xml:space="preserve">看面1.0 封边面 </t>
  </si>
  <si>
    <t xml:space="preserve">三边0.4 封边面 </t>
  </si>
  <si>
    <t>单面1.0封边面</t>
  </si>
  <si>
    <t xml:space="preserve">四周0.4封边面 </t>
  </si>
  <si>
    <t>厚封边</t>
  </si>
  <si>
    <t>封边检测</t>
  </si>
  <si>
    <t>板厚</t>
  </si>
  <si>
    <t>饰面</t>
  </si>
  <si>
    <t>宽</t>
  </si>
  <si>
    <t>高</t>
  </si>
  <si>
    <t>立栅</t>
  </si>
  <si>
    <t>四周封同色1.0PVC</t>
  </si>
  <si>
    <t>顶底</t>
  </si>
  <si>
    <t>挡板</t>
  </si>
  <si>
    <t>一长边封同色1.0PVC，三边不封边</t>
  </si>
  <si>
    <t>拉带</t>
  </si>
  <si>
    <t>柜体板</t>
  </si>
  <si>
    <t>下料</t>
  </si>
  <si>
    <t>排孔</t>
  </si>
  <si>
    <t>25A  (29*1.0)封边</t>
  </si>
  <si>
    <t>18A  (22*1.0)封边</t>
  </si>
  <si>
    <t>12A(16*1.0)四周</t>
  </si>
  <si>
    <t>25A(29*0.4)</t>
  </si>
  <si>
    <t>18A(22*0.4)</t>
  </si>
  <si>
    <t>12A(16*0.4)</t>
  </si>
  <si>
    <t>37A(49*0.4)</t>
  </si>
  <si>
    <t>板件如有纹理，按纹理裁切，料单高度方向为纹理方向。
如有材质，尺寸，工艺不明请与工艺部联系并确认！ 电话：2152</t>
  </si>
  <si>
    <t>红樱桃1.2倍</t>
  </si>
  <si>
    <t xml:space="preserve">  </t>
  </si>
  <si>
    <t>注意封边条</t>
  </si>
  <si>
    <r>
      <rPr>
        <sz val="11"/>
        <color theme="1"/>
        <rFont val="宋体"/>
        <charset val="134"/>
      </rPr>
      <t>1</t>
    </r>
    <r>
      <rPr>
        <sz val="11"/>
        <color indexed="8"/>
        <rFont val="宋体"/>
        <charset val="134"/>
      </rPr>
      <t>30125-1.0</t>
    </r>
  </si>
  <si>
    <t>左岸都市II</t>
  </si>
  <si>
    <t>120410-</t>
  </si>
  <si>
    <t>色诱</t>
  </si>
  <si>
    <t>衣帽间</t>
  </si>
  <si>
    <t>标准</t>
  </si>
  <si>
    <t>四周封同色0.4PVC</t>
  </si>
  <si>
    <r>
      <rPr>
        <sz val="11"/>
        <color theme="1"/>
        <rFont val="宋体"/>
        <charset val="134"/>
      </rPr>
      <t>1</t>
    </r>
    <r>
      <rPr>
        <sz val="11"/>
        <color indexed="8"/>
        <rFont val="宋体"/>
        <charset val="134"/>
      </rPr>
      <t>20901-1.0</t>
    </r>
  </si>
  <si>
    <t>左岸II</t>
  </si>
  <si>
    <t>独立柜</t>
  </si>
  <si>
    <t>非标</t>
  </si>
  <si>
    <t>看面封同色1.0PVC，三边封同色0.4PVC</t>
  </si>
  <si>
    <t>130628-1.0</t>
  </si>
  <si>
    <t>左岸I</t>
  </si>
  <si>
    <t>家具</t>
  </si>
  <si>
    <t>左岸都市I</t>
  </si>
  <si>
    <t>暖白PVC封边条</t>
  </si>
  <si>
    <t>白色</t>
  </si>
  <si>
    <t>瓷白中性玻璃胶</t>
  </si>
  <si>
    <t>暖白</t>
  </si>
  <si>
    <t>M11暖白</t>
  </si>
  <si>
    <t>P01月牙白</t>
  </si>
  <si>
    <t>月牙白吸塑膜</t>
  </si>
  <si>
    <t>暖白单贴三聚氰胺E1级镂铣中密度板</t>
  </si>
  <si>
    <t>单面吸塑月牙白</t>
  </si>
  <si>
    <t>月牙白吸塑</t>
  </si>
  <si>
    <t>暖白单贴</t>
  </si>
  <si>
    <t>130628-2.0</t>
  </si>
  <si>
    <t>浮士德</t>
  </si>
  <si>
    <t>其他</t>
  </si>
  <si>
    <t>丛林印象</t>
  </si>
  <si>
    <t>不裁口</t>
  </si>
  <si>
    <t>米黄双贴三聚氰胺E0级刨花板</t>
  </si>
  <si>
    <t>米黄PVC封边条</t>
  </si>
  <si>
    <t>米黄</t>
  </si>
  <si>
    <t>M12米黄</t>
  </si>
  <si>
    <t>P02米黄</t>
  </si>
  <si>
    <t>米黄吸塑膜</t>
  </si>
  <si>
    <t>米黄麻单贴三聚氰胺E1级镂铣中密度板</t>
  </si>
  <si>
    <t>单面吸塑米黄</t>
  </si>
  <si>
    <t>米黄吸塑</t>
  </si>
  <si>
    <t>米黄麻单贴</t>
  </si>
  <si>
    <t>130628-3.0</t>
  </si>
  <si>
    <t>香颂</t>
  </si>
  <si>
    <t>通用</t>
  </si>
  <si>
    <t>图兰朵</t>
  </si>
  <si>
    <t>一边宽度尺寸方向封同色1.0PVC</t>
  </si>
  <si>
    <t>触感红樱桃双贴三聚氰胺E0级刨花板</t>
  </si>
  <si>
    <t>红樱桃PVC封边条</t>
  </si>
  <si>
    <t>樱桃</t>
  </si>
  <si>
    <t>透明中性玻璃胶</t>
  </si>
  <si>
    <t>触感红樱桃</t>
  </si>
  <si>
    <t>M03-1触感红樱桃</t>
  </si>
  <si>
    <t>P08樱桃</t>
  </si>
  <si>
    <t>樱桃吸塑膜</t>
  </si>
  <si>
    <t>触感红樱桃单贴三聚氰胺E1级镂铣中密度板</t>
  </si>
  <si>
    <t>单面吸塑红樱桃</t>
  </si>
  <si>
    <t>樱桃吸塑</t>
  </si>
  <si>
    <t>触感红樱桃单贴</t>
  </si>
  <si>
    <t>东南亚</t>
  </si>
  <si>
    <t>屉底四周裁口</t>
  </si>
  <si>
    <t>深灰布纹双贴三聚氰胺E0级刨花板</t>
  </si>
  <si>
    <t>深灰布纹PVC封边条</t>
  </si>
  <si>
    <t>灰色</t>
  </si>
  <si>
    <t>深灰布纹</t>
  </si>
  <si>
    <t>香草天空I</t>
  </si>
  <si>
    <t>深灰布纹 双贴三聚氰胺E0级刨花板</t>
  </si>
  <si>
    <t>深灰布纹  双贴三聚氰胺E0级刨花板</t>
  </si>
  <si>
    <t>帕拉迪奥</t>
  </si>
  <si>
    <t>触感浅橡双贴三聚氰胺E0级刨花板</t>
  </si>
  <si>
    <t>浅橡PVC封边条</t>
  </si>
  <si>
    <t>触感浅橡</t>
  </si>
  <si>
    <t>柜体M01-1触感浅橡</t>
  </si>
  <si>
    <t>荷花白双贴三聚氰胺E0级刨花板</t>
  </si>
  <si>
    <t>荷花白PVC封边条</t>
  </si>
  <si>
    <t>荷花白</t>
  </si>
  <si>
    <t>M13荷花白</t>
  </si>
  <si>
    <t>卡帝亚</t>
  </si>
  <si>
    <t>白木纹双贴三聚氰胺E0级刨花板</t>
  </si>
  <si>
    <t>白木纹PVC封边条</t>
  </si>
  <si>
    <t>白木纹</t>
  </si>
  <si>
    <t>M04白木纹</t>
  </si>
  <si>
    <t>暖白单贴三聚氰胺罗宾E1级镂铣中密度板</t>
  </si>
  <si>
    <t>简爱II</t>
  </si>
  <si>
    <t>白蜡木双贴三聚氰胺E0级刨花板</t>
  </si>
  <si>
    <t>白蜡木PVC封边条</t>
  </si>
  <si>
    <t>白蜡木</t>
  </si>
  <si>
    <t>M28白蜡木</t>
  </si>
  <si>
    <t>烤漆</t>
  </si>
  <si>
    <t>爱屋集屋</t>
  </si>
  <si>
    <t>深胡桃双贴三聚氰胺E0级刨花板</t>
  </si>
  <si>
    <t>深胡桃PVC封边条</t>
  </si>
  <si>
    <t>胡桃</t>
  </si>
  <si>
    <t>深胡桃</t>
  </si>
  <si>
    <r>
      <rPr>
        <sz val="11"/>
        <color theme="1"/>
        <rFont val="宋体"/>
        <charset val="134"/>
      </rPr>
      <t>M</t>
    </r>
    <r>
      <rPr>
        <sz val="12"/>
        <rFont val="宋体"/>
        <charset val="134"/>
      </rPr>
      <t>29</t>
    </r>
    <r>
      <rPr>
        <sz val="11"/>
        <color indexed="8"/>
        <rFont val="宋体"/>
        <charset val="134"/>
      </rPr>
      <t>深胡桃</t>
    </r>
  </si>
  <si>
    <t>罗丹</t>
  </si>
  <si>
    <t>柚木双贴三聚氰胺E0级刨花板</t>
  </si>
  <si>
    <t>柚木PVC封边条</t>
  </si>
  <si>
    <t>柚木</t>
  </si>
  <si>
    <t>M30柚木</t>
  </si>
  <si>
    <t>帕格尼尼</t>
  </si>
  <si>
    <t>米黄麻双贴三聚氰胺E0级刨花板</t>
  </si>
  <si>
    <t>米黄麻PVC封边条</t>
  </si>
  <si>
    <t>米黄麻</t>
  </si>
  <si>
    <t>柜体M12米黄</t>
  </si>
  <si>
    <t>托斯卡纳</t>
  </si>
  <si>
    <t>浅橡浮雕双贴三聚氰胺E0级刨花板</t>
  </si>
  <si>
    <t>浅橡浮雕PVC封边条</t>
  </si>
  <si>
    <t>浅橡浮雕</t>
  </si>
  <si>
    <t>柜体M01-2浅橡浮雕</t>
  </si>
  <si>
    <t>图兰朵II</t>
  </si>
  <si>
    <t>浅胡桃双贴三聚氰胺E0级刨花板</t>
  </si>
  <si>
    <t>浅胡桃PVC封边条</t>
  </si>
  <si>
    <t>浅胡桃</t>
  </si>
  <si>
    <t>M35浅胡桃</t>
  </si>
  <si>
    <t>优雅</t>
  </si>
  <si>
    <t>艺术胡桃竖纹双贴三聚氰胺E0级刨花板</t>
  </si>
  <si>
    <t>艺术胡桃PVC封边条</t>
  </si>
  <si>
    <t>艺术胡桃</t>
  </si>
  <si>
    <t>柜体M07艺术胡桃</t>
  </si>
  <si>
    <t>摩登</t>
  </si>
  <si>
    <t>触感铁灰双贴三聚氰胺E0级刨花板</t>
  </si>
  <si>
    <t>铁灰PVC封边条</t>
  </si>
  <si>
    <t>触感铁灰</t>
  </si>
  <si>
    <r>
      <rPr>
        <sz val="11"/>
        <color theme="1"/>
        <rFont val="宋体"/>
        <charset val="134"/>
      </rPr>
      <t>M</t>
    </r>
    <r>
      <rPr>
        <sz val="11"/>
        <color indexed="8"/>
        <rFont val="宋体"/>
        <charset val="134"/>
      </rPr>
      <t>16-1触感铁灰</t>
    </r>
  </si>
  <si>
    <t>八度空间</t>
  </si>
  <si>
    <t>触感深橡双贴三聚氰胺E0级刨花板</t>
  </si>
  <si>
    <t>深橡PVC封边条</t>
  </si>
  <si>
    <t>黑色</t>
  </si>
  <si>
    <t>触感深橡</t>
  </si>
  <si>
    <t>柜体M06-1触感深橡</t>
  </si>
  <si>
    <t>魅惑胡桃</t>
  </si>
  <si>
    <t>横纹锯齿双贴三聚氰胺E0级刨花板</t>
  </si>
  <si>
    <t>横纹锯齿PVC封边条</t>
  </si>
  <si>
    <t>横纹锯齿</t>
  </si>
  <si>
    <r>
      <rPr>
        <sz val="12"/>
        <rFont val="宋体"/>
        <charset val="134"/>
      </rPr>
      <t>M</t>
    </r>
    <r>
      <rPr>
        <sz val="11"/>
        <color indexed="8"/>
        <rFont val="宋体"/>
        <charset val="134"/>
      </rPr>
      <t>57</t>
    </r>
    <r>
      <rPr>
        <sz val="12"/>
        <rFont val="宋体"/>
        <charset val="134"/>
      </rPr>
      <t>横纹锯齿</t>
    </r>
  </si>
  <si>
    <t>P10珠光木纹</t>
  </si>
  <si>
    <t>珠光木纹吸塑膜</t>
  </si>
  <si>
    <t>单面吸塑珠光木纹</t>
  </si>
  <si>
    <t>珠光木纹吸塑</t>
  </si>
  <si>
    <t>极简</t>
  </si>
  <si>
    <t>锯纹橡木双贴三聚氰胺E0级刨花板</t>
  </si>
  <si>
    <t>锯纹橡木PVC封边条</t>
  </si>
  <si>
    <t>锯纹橡木</t>
  </si>
  <si>
    <t>M56锯纹橡木</t>
  </si>
  <si>
    <t>酷感时尚</t>
  </si>
  <si>
    <t>白漆木双贴三聚氰胺E0级刨花板</t>
  </si>
  <si>
    <t>白漆木PVC封边条</t>
  </si>
  <si>
    <t>白漆木</t>
  </si>
  <si>
    <r>
      <rPr>
        <sz val="12"/>
        <rFont val="宋体"/>
        <charset val="134"/>
      </rPr>
      <t>M</t>
    </r>
    <r>
      <rPr>
        <sz val="11"/>
        <color indexed="8"/>
        <rFont val="宋体"/>
        <charset val="134"/>
      </rPr>
      <t>54白漆木</t>
    </r>
  </si>
  <si>
    <t>新贵M</t>
  </si>
  <si>
    <t>柠檬黄双贴三聚氰胺E0级刨花板</t>
  </si>
  <si>
    <t>柠檬黄PVC封边条</t>
  </si>
  <si>
    <t>柠檬黄</t>
  </si>
  <si>
    <t>M51柠檬黄</t>
  </si>
  <si>
    <t>樱桃心情</t>
  </si>
  <si>
    <t>印象北欧</t>
  </si>
  <si>
    <t>西迪布赛</t>
  </si>
  <si>
    <r>
      <rPr>
        <sz val="18"/>
        <color indexed="8"/>
        <rFont val="宋体"/>
        <charset val="134"/>
      </rPr>
      <t xml:space="preserve">              （柜体）</t>
    </r>
    <r>
      <rPr>
        <sz val="18"/>
        <color indexed="8"/>
        <rFont val="宋体"/>
        <charset val="134"/>
      </rPr>
      <t xml:space="preserve"> </t>
    </r>
    <r>
      <rPr>
        <sz val="18"/>
        <color indexed="8"/>
        <rFont val="宋体"/>
        <charset val="134"/>
      </rPr>
      <t>下料单</t>
    </r>
    <r>
      <rPr>
        <sz val="18"/>
        <color indexed="8"/>
        <rFont val="宋体"/>
        <charset val="134"/>
      </rPr>
      <t xml:space="preserve">           </t>
    </r>
    <r>
      <rPr>
        <b/>
        <sz val="18"/>
        <color indexed="8"/>
        <rFont val="宋体"/>
        <charset val="134"/>
      </rPr>
      <t>2012新产品体系</t>
    </r>
  </si>
  <si>
    <t>衣柜</t>
  </si>
  <si>
    <t>独立衣柜</t>
  </si>
  <si>
    <t>P01象牙白</t>
  </si>
  <si>
    <t>象牙白吸塑膜</t>
  </si>
  <si>
    <t>单面吸塑象牙白</t>
  </si>
  <si>
    <t>象牙白吸塑</t>
  </si>
  <si>
    <t>米黄麻单贴三聚氰胺罗宾E1级镂铣中密度板</t>
  </si>
  <si>
    <t>触感红樱桃单贴三聚氰胺罗宾E1级镂铣中密度板</t>
  </si>
  <si>
    <t>纯白单面高光三聚氰胺E1级中密度板</t>
  </si>
  <si>
    <t>纯白高光PVC封边条</t>
  </si>
  <si>
    <t>纯白高光</t>
  </si>
  <si>
    <t>领料单——</t>
  </si>
  <si>
    <t>装箱清单——</t>
  </si>
  <si>
    <t>销售单号</t>
  </si>
  <si>
    <t>装箱确认</t>
  </si>
  <si>
    <t>25*1220*2440</t>
  </si>
  <si>
    <t>张</t>
  </si>
  <si>
    <t>安装五金</t>
  </si>
  <si>
    <t>柏丽雅拉手C344</t>
  </si>
  <si>
    <t>个</t>
  </si>
  <si>
    <t>18*1220*2440</t>
  </si>
  <si>
    <t>拉手螺丝</t>
  </si>
  <si>
    <t>4*30</t>
  </si>
  <si>
    <t>塑料胀塞∮5</t>
  </si>
  <si>
    <t>自攻钉</t>
  </si>
  <si>
    <t>3.5*16</t>
  </si>
  <si>
    <t>大进深</t>
  </si>
  <si>
    <t>乐卡全拉隐藏阻尼轨500MM（675.55L.950）</t>
  </si>
  <si>
    <t>乐卡全拉隐藏阻尼轨400MM（675.55L.940）</t>
  </si>
  <si>
    <t>胶</t>
  </si>
  <si>
    <t>热熔胶</t>
  </si>
  <si>
    <t>8803A</t>
  </si>
  <si>
    <t>克</t>
  </si>
  <si>
    <t>罗马柱箱</t>
  </si>
  <si>
    <t>乐卡全拉隐藏阻尼轨300MM（675.55L.930）</t>
  </si>
  <si>
    <t>4*40</t>
  </si>
  <si>
    <t>偏心件</t>
  </si>
  <si>
    <t>(25板)</t>
  </si>
  <si>
    <t>套</t>
  </si>
  <si>
    <t>BLUM厚门大曲铰链95°</t>
  </si>
  <si>
    <t>BLUM厚门全盖铰链95°</t>
  </si>
  <si>
    <t>木榫</t>
  </si>
  <si>
    <t>8*30</t>
  </si>
  <si>
    <t>DTC直臂铰链175°</t>
  </si>
  <si>
    <t>1.0*29</t>
  </si>
  <si>
    <t>米</t>
  </si>
  <si>
    <t>DTC大曲铰链175°</t>
  </si>
  <si>
    <t>1.0*22</t>
  </si>
  <si>
    <t>BLUM美式带框门铰链</t>
  </si>
  <si>
    <t>BLUM大曲铰链107°</t>
  </si>
  <si>
    <t>BLUM大曲阻尼器</t>
  </si>
  <si>
    <t>小角铁</t>
  </si>
  <si>
    <t>BLUM反弹铰链</t>
  </si>
  <si>
    <t>BLUM反弹器955.1005</t>
  </si>
  <si>
    <t>瓶</t>
  </si>
  <si>
    <t>拉米诺挂件（UNO30）</t>
  </si>
  <si>
    <t>偏心件装饰盖</t>
  </si>
  <si>
    <t>海福乐层板销</t>
  </si>
  <si>
    <t>隐藏金属吊码</t>
  </si>
  <si>
    <t>天津拉米诺挂件</t>
  </si>
  <si>
    <t>K048</t>
  </si>
  <si>
    <t>吊码片</t>
  </si>
  <si>
    <t>3.0*16</t>
  </si>
  <si>
    <t>吊码片盖（白色）</t>
  </si>
  <si>
    <t>尼龙胀塞8*60</t>
  </si>
  <si>
    <t>BLUM直臂铰链100°</t>
  </si>
  <si>
    <t>铝材</t>
  </si>
  <si>
    <t>BLUM直臂阻尼器973A0500</t>
  </si>
  <si>
    <t>玻璃</t>
  </si>
  <si>
    <t>组装五金</t>
  </si>
  <si>
    <t>拉手</t>
  </si>
  <si>
    <t>柏丽雅拉手A956</t>
  </si>
  <si>
    <t>64mm孔距</t>
  </si>
  <si>
    <t xml:space="preserve">柏丽雅拉手C146（银） </t>
  </si>
  <si>
    <t>96mm孔距</t>
  </si>
  <si>
    <t>柏丽雅拉手C168-077</t>
  </si>
  <si>
    <r>
      <rPr>
        <sz val="9"/>
        <color theme="1"/>
        <rFont val="微软雅黑"/>
        <charset val="134"/>
      </rPr>
      <t>128</t>
    </r>
    <r>
      <rPr>
        <sz val="9"/>
        <color indexed="8"/>
        <rFont val="微软雅黑"/>
        <charset val="134"/>
      </rPr>
      <t>mm</t>
    </r>
    <r>
      <rPr>
        <sz val="9"/>
        <rFont val="微软雅黑"/>
        <charset val="134"/>
      </rPr>
      <t>孔距</t>
    </r>
  </si>
  <si>
    <t>柏丽雅拉手C168-008</t>
  </si>
  <si>
    <r>
      <rPr>
        <sz val="9"/>
        <color theme="1"/>
        <rFont val="微软雅黑"/>
        <charset val="134"/>
      </rPr>
      <t>160</t>
    </r>
    <r>
      <rPr>
        <sz val="9"/>
        <color indexed="8"/>
        <rFont val="微软雅黑"/>
        <charset val="134"/>
      </rPr>
      <t>mm</t>
    </r>
    <r>
      <rPr>
        <sz val="9"/>
        <rFont val="微软雅黑"/>
        <charset val="134"/>
      </rPr>
      <t>孔距</t>
    </r>
  </si>
  <si>
    <t>柏丽雅拉手C108-049</t>
  </si>
  <si>
    <r>
      <rPr>
        <sz val="9"/>
        <color theme="1"/>
        <rFont val="微软雅黑"/>
        <charset val="134"/>
      </rPr>
      <t>192</t>
    </r>
    <r>
      <rPr>
        <sz val="9"/>
        <color indexed="8"/>
        <rFont val="微软雅黑"/>
        <charset val="134"/>
      </rPr>
      <t>mm</t>
    </r>
    <r>
      <rPr>
        <sz val="9"/>
        <rFont val="微软雅黑"/>
        <charset val="134"/>
      </rPr>
      <t>孔距</t>
    </r>
  </si>
  <si>
    <t>柏丽雅拉手3016</t>
  </si>
  <si>
    <r>
      <rPr>
        <sz val="9"/>
        <color theme="1"/>
        <rFont val="微软雅黑"/>
        <charset val="134"/>
      </rPr>
      <t>224</t>
    </r>
    <r>
      <rPr>
        <sz val="9"/>
        <color indexed="8"/>
        <rFont val="微软雅黑"/>
        <charset val="134"/>
      </rPr>
      <t>mm</t>
    </r>
    <r>
      <rPr>
        <sz val="9"/>
        <rFont val="微软雅黑"/>
        <charset val="134"/>
      </rPr>
      <t>孔距</t>
    </r>
  </si>
  <si>
    <t>柏丽雅拉手C397哑铬</t>
  </si>
  <si>
    <r>
      <rPr>
        <sz val="9"/>
        <color theme="1"/>
        <rFont val="微软雅黑"/>
        <charset val="134"/>
      </rPr>
      <t>256</t>
    </r>
    <r>
      <rPr>
        <sz val="9"/>
        <color indexed="8"/>
        <rFont val="微软雅黑"/>
        <charset val="134"/>
      </rPr>
      <t>mm</t>
    </r>
    <r>
      <rPr>
        <sz val="9"/>
        <rFont val="微软雅黑"/>
        <charset val="134"/>
      </rPr>
      <t>孔距</t>
    </r>
  </si>
  <si>
    <t>4*25</t>
  </si>
  <si>
    <t>柏丽雅拉手C148-087</t>
  </si>
  <si>
    <r>
      <rPr>
        <sz val="9"/>
        <color theme="1"/>
        <rFont val="微软雅黑"/>
        <charset val="134"/>
      </rPr>
      <t>320</t>
    </r>
    <r>
      <rPr>
        <sz val="9"/>
        <color indexed="8"/>
        <rFont val="微软雅黑"/>
        <charset val="134"/>
      </rPr>
      <t>mm</t>
    </r>
    <r>
      <rPr>
        <sz val="9"/>
        <rFont val="微软雅黑"/>
        <charset val="134"/>
      </rPr>
      <t>孔距</t>
    </r>
  </si>
  <si>
    <r>
      <rPr>
        <sz val="9"/>
        <color theme="1"/>
        <rFont val="微软雅黑"/>
        <charset val="134"/>
      </rPr>
      <t>480</t>
    </r>
    <r>
      <rPr>
        <sz val="9"/>
        <color indexed="8"/>
        <rFont val="微软雅黑"/>
        <charset val="134"/>
      </rPr>
      <t>mm</t>
    </r>
    <r>
      <rPr>
        <sz val="9"/>
        <rFont val="微软雅黑"/>
        <charset val="134"/>
      </rPr>
      <t>孔距</t>
    </r>
  </si>
  <si>
    <t>4*35</t>
  </si>
  <si>
    <r>
      <rPr>
        <sz val="9"/>
        <color theme="1"/>
        <rFont val="微软雅黑"/>
        <charset val="134"/>
      </rPr>
      <t>800</t>
    </r>
    <r>
      <rPr>
        <sz val="9"/>
        <color indexed="8"/>
        <rFont val="微软雅黑"/>
        <charset val="134"/>
      </rPr>
      <t>mm</t>
    </r>
    <r>
      <rPr>
        <sz val="9"/>
        <rFont val="微软雅黑"/>
        <charset val="134"/>
      </rPr>
      <t>孔距</t>
    </r>
  </si>
  <si>
    <r>
      <rPr>
        <sz val="9"/>
        <color theme="1"/>
        <rFont val="微软雅黑"/>
        <charset val="134"/>
      </rPr>
      <t>960</t>
    </r>
    <r>
      <rPr>
        <sz val="9"/>
        <color indexed="8"/>
        <rFont val="微软雅黑"/>
        <charset val="134"/>
      </rPr>
      <t>mm</t>
    </r>
    <r>
      <rPr>
        <sz val="9"/>
        <rFont val="微软雅黑"/>
        <charset val="134"/>
      </rPr>
      <t>孔距</t>
    </r>
  </si>
  <si>
    <t xml:space="preserve">  拆解员：                     </t>
  </si>
  <si>
    <t xml:space="preserve">  拆解员：                                        装箱员：</t>
  </si>
  <si>
    <t>五金拆解说明：1.组装使用的偏心件、木榫、自攻钉指用在整件发货的柜体中，需组装领用的五金；
              2. 安装使用的偏心件、木榫、自攻钉指所有用于现场安装的五金吊码片；
              3.所有功能拉篮类全部拆解在组装五金中。</t>
  </si>
  <si>
    <t>60*2440*18平板套线A_M03-1</t>
  </si>
  <si>
    <t>53*2440*18装饰踢脚板A-M03-1</t>
  </si>
  <si>
    <r>
      <rPr>
        <b/>
        <sz val="11"/>
        <color rgb="FFFF0000"/>
        <rFont val="微软雅黑"/>
        <charset val="134"/>
      </rPr>
      <t>备注：</t>
    </r>
    <r>
      <rPr>
        <sz val="11"/>
        <color theme="1"/>
        <rFont val="微软雅黑"/>
        <charset val="134"/>
      </rPr>
      <t xml:space="preserve">
a、A880  A881  类拉手是安装五金
           **铝拉手放铝材
b、水盆电器写在料单左边
c、除安装五金外，不要把其他的放在料单右侧；
d、注意如门板也有安装五金,或不清楚的五金分类标准请务必与IE部沟通处理；</t>
    </r>
  </si>
  <si>
    <t>60*2440*18平板套线A_M01-1</t>
  </si>
  <si>
    <t>53*2440*18装饰踢脚板A-M01-1</t>
  </si>
  <si>
    <t>铝拉手（氧化铝XY-156）LC-003（3米/支）</t>
  </si>
  <si>
    <t xml:space="preserve">丽凯免钉胶（310ml/支）
</t>
  </si>
  <si>
    <t>普施宝免钉胶（300ML/支）</t>
  </si>
  <si>
    <t>铝衣杆A（氧化铝JF286）</t>
  </si>
  <si>
    <t>铝衣杆B（氧化铝JF285）</t>
  </si>
  <si>
    <t>铝衣杆（速美AJ001）3米/支</t>
  </si>
  <si>
    <t>包装材料领料单</t>
  </si>
  <si>
    <t>衣帽间、壁柜、家具类侧板、顶底板、层板包装材料明细</t>
  </si>
  <si>
    <t>深度</t>
  </si>
  <si>
    <t>高度</t>
  </si>
  <si>
    <t>厚度</t>
  </si>
  <si>
    <t>码放层数</t>
  </si>
  <si>
    <t>包数</t>
  </si>
  <si>
    <t>适用范围</t>
  </si>
  <si>
    <t>包装材料名称</t>
  </si>
  <si>
    <t>物料编码</t>
  </si>
  <si>
    <t>501-600
除595mm外</t>
  </si>
  <si>
    <t>1200-2400</t>
  </si>
  <si>
    <t>侧板</t>
  </si>
  <si>
    <t>25侧板U型护边280*2600</t>
  </si>
  <si>
    <t>25侧板U型护边350*2600</t>
  </si>
  <si>
    <t>硬纸护角54mm高</t>
  </si>
  <si>
    <t>气垫膜</t>
  </si>
  <si>
    <t>426-575</t>
  </si>
  <si>
    <t>-</t>
  </si>
  <si>
    <t>顶底、层板、踢脚板</t>
  </si>
  <si>
    <t>25顶底U型护边330*2600（三层瓦楞纸)</t>
  </si>
  <si>
    <t>硬纸护角41mm高</t>
  </si>
  <si>
    <t>平板苯板</t>
  </si>
  <si>
    <t>用量车间调配</t>
  </si>
  <si>
    <r>
      <rPr>
        <b/>
        <sz val="10.5"/>
        <color theme="1"/>
        <rFont val="华文细黑"/>
        <charset val="134"/>
      </rPr>
      <t>背板、门板、装饰侧板、门厅柜单板、非标类板件包装材料(</t>
    </r>
    <r>
      <rPr>
        <b/>
        <sz val="10.5"/>
        <color rgb="FFFF0000"/>
        <rFont val="华文细黑"/>
        <charset val="134"/>
      </rPr>
      <t>所有速美门板、门板材质装饰侧板均要求双层包装箱，请根据订单调整包装材料数量)</t>
    </r>
  </si>
  <si>
    <t>20-200</t>
  </si>
  <si>
    <t>不限制</t>
  </si>
  <si>
    <t>12、18、25</t>
  </si>
  <si>
    <t>背板、装饰板、非标板件</t>
  </si>
  <si>
    <t>包装纸板1500mm*2400mm（三层瓦楞纸)</t>
  </si>
  <si>
    <t>201-650</t>
  </si>
  <si>
    <t>12、18</t>
  </si>
  <si>
    <t>罗马柱、顶线、图兰朵盖板</t>
  </si>
  <si>
    <t>单体罗马柱、顶线</t>
  </si>
  <si>
    <t>4层/包</t>
  </si>
  <si>
    <t>L型苯板护角</t>
  </si>
  <si>
    <t>根</t>
  </si>
  <si>
    <t>注：1.如遇个别非标产品不在上表尺寸内，则选择最相近的用量使用。</t>
  </si>
  <si>
    <t xml:space="preserve">    2.顶、底、层、踢脚板的包装为4层/包，若相同尺寸的板件不足4层，则与其它宽度的顶底层一同包装，选择包装材料时以宽度较大板件为准，板件空隙处填充苯板。
    3.所有玻璃产品气垫膜需要分层保护，以防破损。</t>
  </si>
  <si>
    <r>
      <rPr>
        <sz val="18"/>
        <color indexed="8"/>
        <rFont val="宋体"/>
        <charset val="134"/>
      </rPr>
      <t xml:space="preserve">                 （门板） </t>
    </r>
    <r>
      <rPr>
        <sz val="18"/>
        <color indexed="8"/>
        <rFont val="宋体"/>
        <charset val="134"/>
      </rPr>
      <t>下料单</t>
    </r>
    <r>
      <rPr>
        <sz val="18"/>
        <color indexed="8"/>
        <rFont val="宋体"/>
        <charset val="134"/>
      </rPr>
      <t xml:space="preserve">           </t>
    </r>
    <r>
      <rPr>
        <b/>
        <sz val="18"/>
        <color indexed="8"/>
        <rFont val="宋体"/>
        <charset val="134"/>
      </rPr>
      <t>2012新产品体系</t>
    </r>
  </si>
  <si>
    <t>计算</t>
  </si>
  <si>
    <t>22A</t>
  </si>
  <si>
    <t>吸塑膜算法</t>
  </si>
  <si>
    <t>吸塑膜用量</t>
  </si>
  <si>
    <t>吸塑胶面积计算</t>
  </si>
  <si>
    <t>吸塑胶用量</t>
  </si>
  <si>
    <t>装饰侧板</t>
  </si>
  <si>
    <t>装饰板</t>
  </si>
  <si>
    <t>平板无刀型</t>
  </si>
  <si>
    <t>顶线</t>
  </si>
  <si>
    <t>门板</t>
  </si>
  <si>
    <t>装饰侧板、装饰档板、屉面为下料尺寸</t>
  </si>
  <si>
    <t>花线（单贴）</t>
  </si>
  <si>
    <t>踢脚板（单贴）</t>
  </si>
  <si>
    <t>吸塑膜</t>
  </si>
  <si>
    <t>吸塑膜算
出材率</t>
  </si>
  <si>
    <t>木业生产领料单</t>
  </si>
  <si>
    <t>订单编号：</t>
  </si>
  <si>
    <t>品名：</t>
  </si>
  <si>
    <t>客户姓名：</t>
  </si>
  <si>
    <t>版本型录号：</t>
  </si>
  <si>
    <t>城市：</t>
  </si>
  <si>
    <t>半成品</t>
  </si>
  <si>
    <t>0.35mm*1450mm</t>
  </si>
  <si>
    <t>汉高真空吸塑胶</t>
  </si>
  <si>
    <t>主剂FD3139</t>
  </si>
  <si>
    <t>固化剂IS205</t>
  </si>
  <si>
    <t>透明玻璃</t>
  </si>
  <si>
    <t>5*1830*2440</t>
  </si>
  <si>
    <t>长*宽/0.8/1000000</t>
  </si>
  <si>
    <t>波音软片(灰色)</t>
  </si>
  <si>
    <t>暖白玻璃压条</t>
  </si>
  <si>
    <r>
      <rPr>
        <sz val="11"/>
        <color theme="1"/>
        <rFont val="宋体"/>
        <charset val="134"/>
      </rPr>
      <t>（长+宽）</t>
    </r>
    <r>
      <rPr>
        <sz val="11"/>
        <color indexed="8"/>
        <rFont val="宋体"/>
        <charset val="134"/>
      </rPr>
      <t>*2</t>
    </r>
  </si>
  <si>
    <t>制单人</t>
  </si>
  <si>
    <t>L01珍珠白</t>
  </si>
  <si>
    <t>L02象牙白</t>
  </si>
  <si>
    <t>L05浅灰</t>
  </si>
  <si>
    <t>L06卡布奇诺</t>
  </si>
  <si>
    <t>L12纯白（CRF55085A9）</t>
  </si>
  <si>
    <t>面面积</t>
  </si>
  <si>
    <t>边面积</t>
  </si>
  <si>
    <t>单贴</t>
  </si>
  <si>
    <t>22A(20)四周</t>
  </si>
  <si>
    <t>G01珍珠白</t>
  </si>
  <si>
    <t>四周封白色1.0PVC油漆专用</t>
  </si>
  <si>
    <t>G02象牙白</t>
  </si>
  <si>
    <t>套线</t>
  </si>
  <si>
    <t>G06卡布奇诺</t>
  </si>
  <si>
    <t>踢脚板</t>
  </si>
  <si>
    <t>G07深灰</t>
  </si>
  <si>
    <t>G09法拉利红</t>
  </si>
  <si>
    <t>G10酒红</t>
  </si>
  <si>
    <t>G11纯黑</t>
  </si>
  <si>
    <t>G12纯白（PBJ4490）</t>
  </si>
  <si>
    <t>油漆</t>
  </si>
  <si>
    <t>16A  (20*1.0)四周</t>
  </si>
  <si>
    <t>产品名称：</t>
  </si>
  <si>
    <t>销售点：</t>
  </si>
  <si>
    <t>五金</t>
  </si>
  <si>
    <t>白色PVC封边条（油漆专用）</t>
  </si>
  <si>
    <t>尼龙胀塞</t>
  </si>
  <si>
    <t>油漆领料单</t>
  </si>
  <si>
    <t>版本型录号</t>
  </si>
  <si>
    <t>油漆总平米数（IE）</t>
  </si>
  <si>
    <t>冬用</t>
  </si>
  <si>
    <t>夏用</t>
  </si>
  <si>
    <t>面面积：</t>
  </si>
  <si>
    <t>边面积：</t>
  </si>
  <si>
    <t>项目</t>
  </si>
  <si>
    <t>材料名称</t>
  </si>
  <si>
    <t>材质颜色</t>
  </si>
  <si>
    <t>UV白底</t>
  </si>
  <si>
    <t>UA1832</t>
  </si>
  <si>
    <t>千克</t>
  </si>
  <si>
    <t>油漆明细</t>
  </si>
  <si>
    <t>UTA1012</t>
  </si>
  <si>
    <t>UTA1043A</t>
  </si>
  <si>
    <t>以下区域勿动</t>
  </si>
  <si>
    <t>PU白底（cefla喷涂+手工喷涂）</t>
  </si>
  <si>
    <t>主剂T20975</t>
  </si>
  <si>
    <t>固化剂PR66</t>
  </si>
  <si>
    <t>稀料PX707/PX705</t>
  </si>
  <si>
    <t>PU面漆（手工喷涂)</t>
  </si>
  <si>
    <t>面漆</t>
  </si>
  <si>
    <t>配比</t>
  </si>
  <si>
    <t>固化剂PR82</t>
  </si>
  <si>
    <t>稀料PX904/PX903</t>
  </si>
  <si>
    <t>固化剂PR50</t>
  </si>
  <si>
    <t>固化剂CRF55085B</t>
  </si>
  <si>
    <t>稀料RTS-10SL</t>
  </si>
  <si>
    <t>固化剂T32944</t>
  </si>
  <si>
    <t>稀料PX803/PX801</t>
  </si>
  <si>
    <t>工艺科</t>
  </si>
  <si>
    <t>衣壁柜门板外协加工单</t>
  </si>
  <si>
    <t xml:space="preserve"> </t>
  </si>
  <si>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</si>
  <si>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</si>
  <si>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</si>
  <si>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</si>
  <si>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</si>
  <si>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</si>
  <si>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</si>
  <si>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</si>
  <si>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</si>
  <si>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</si>
  <si>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家具公司</t>
  </si>
  <si>
    <t>收货传真：</t>
  </si>
  <si>
    <t>收货电话：</t>
  </si>
  <si>
    <r>
      <rPr>
        <sz val="12"/>
        <rFont val="宋体"/>
        <charset val="134"/>
      </rPr>
      <t>门板种类</t>
    </r>
    <r>
      <rPr>
        <sz val="12"/>
        <rFont val="宋体"/>
        <charset val="134"/>
      </rPr>
      <t>：</t>
    </r>
    <r>
      <rPr>
        <sz val="12"/>
        <rFont val="Times New Roman"/>
        <charset val="134"/>
      </rPr>
      <t xml:space="preserve">     </t>
    </r>
  </si>
  <si>
    <t>颜色及刀型为香颂</t>
  </si>
  <si>
    <t>收货人：</t>
  </si>
  <si>
    <t>郝晓卓/冯刚强</t>
  </si>
  <si>
    <t>箱体序号</t>
  </si>
  <si>
    <t>宽度</t>
  </si>
  <si>
    <t>X</t>
  </si>
  <si>
    <t>加工刀型</t>
  </si>
  <si>
    <t>罗马柱</t>
  </si>
  <si>
    <t>含76高罗马柱础</t>
  </si>
  <si>
    <t>按标准图纸加工</t>
  </si>
  <si>
    <t>帽线</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</si>
  <si>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</si>
  <si>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制单人：</t>
  </si>
  <si>
    <t>审核人：</t>
  </si>
</sst>
</file>

<file path=xl/styles.xml><?xml version="1.0" encoding="utf-8"?>
<styleSheet xmlns="http://schemas.openxmlformats.org/spreadsheetml/2006/main">
  <numFmts count="14">
    <numFmt numFmtId="44" formatCode="_ &quot;￥&quot;* #,##0.00_ ;_ &quot;￥&quot;* \-#,##0.00_ ;_ &quot;￥&quot;* &quot;-&quot;??_ ;_ @_ "/>
    <numFmt numFmtId="176" formatCode="0.00_ "/>
    <numFmt numFmtId="177" formatCode="yyyy&quot;年&quot;m&quot;月&quot;d&quot;日&quot;;@"/>
    <numFmt numFmtId="43" formatCode="_ * #,##0.00_ ;_ * \-#,##0.00_ ;_ * &quot;-&quot;??_ ;_ @_ "/>
    <numFmt numFmtId="42" formatCode="_ &quot;￥&quot;* #,##0_ ;_ &quot;￥&quot;* \-#,##0_ ;_ &quot;￥&quot;* &quot;-&quot;_ ;_ @_ "/>
    <numFmt numFmtId="41" formatCode="_ * #,##0_ ;_ * \-#,##0_ ;_ * &quot;-&quot;_ ;_ @_ "/>
    <numFmt numFmtId="178" formatCode="0_);[Red]\(0\)"/>
    <numFmt numFmtId="179" formatCode="[$-F800]dddd\,\ mmmm\ dd\,\ yyyy"/>
    <numFmt numFmtId="180" formatCode="0&quot;块有衣杆&quot;"/>
    <numFmt numFmtId="181" formatCode="0.0_);[Red]\(0.0\)"/>
    <numFmt numFmtId="182" formatCode="0.0_ "/>
    <numFmt numFmtId="183" formatCode="0.00_);[Red]\(0.00\)"/>
    <numFmt numFmtId="184" formatCode="0_ "/>
    <numFmt numFmtId="185" formatCode="0;__x0005_"/>
  </numFmts>
  <fonts count="135">
    <font>
      <sz val="12"/>
      <name val="宋体"/>
      <charset val="134"/>
    </font>
    <font>
      <sz val="14"/>
      <name val="宋体"/>
      <charset val="134"/>
    </font>
    <font>
      <sz val="12"/>
      <name val="宋体"/>
      <charset val="134"/>
    </font>
    <font>
      <u/>
      <sz val="10"/>
      <name val="宋体"/>
      <charset val="134"/>
    </font>
    <font>
      <b/>
      <sz val="16"/>
      <name val="宋体"/>
      <charset val="134"/>
    </font>
    <font>
      <sz val="12"/>
      <name val="Times New Roman"/>
      <charset val="134"/>
    </font>
    <font>
      <sz val="10"/>
      <name val="宋体"/>
      <charset val="134"/>
    </font>
    <font>
      <sz val="14"/>
      <name val="Times New Roman"/>
      <charset val="134"/>
    </font>
    <font>
      <sz val="18"/>
      <name val="宋体"/>
      <charset val="134"/>
    </font>
    <font>
      <sz val="14"/>
      <name val="华文行楷"/>
      <charset val="134"/>
    </font>
    <font>
      <b/>
      <i/>
      <sz val="14"/>
      <name val="宋体"/>
      <charset val="134"/>
    </font>
    <font>
      <sz val="16"/>
      <name val="Times New Roman"/>
      <charset val="134"/>
    </font>
    <font>
      <sz val="16"/>
      <name val="宋体"/>
      <charset val="134"/>
    </font>
    <font>
      <b/>
      <i/>
      <sz val="16"/>
      <name val="宋体"/>
      <charset val="134"/>
    </font>
    <font>
      <sz val="11"/>
      <color theme="1"/>
      <name val="宋体"/>
      <charset val="134"/>
      <scheme val="minor"/>
    </font>
    <font>
      <sz val="20"/>
      <name val="宋体"/>
      <charset val="134"/>
    </font>
    <font>
      <sz val="10"/>
      <color theme="1"/>
      <name val="宋体"/>
      <charset val="134"/>
      <scheme val="minor"/>
    </font>
    <font>
      <b/>
      <sz val="14"/>
      <name val="宋体"/>
      <charset val="134"/>
    </font>
    <font>
      <b/>
      <sz val="10"/>
      <name val="宋体"/>
      <charset val="134"/>
    </font>
    <font>
      <sz val="12"/>
      <color theme="0"/>
      <name val="宋体"/>
      <charset val="134"/>
    </font>
    <font>
      <sz val="9"/>
      <color rgb="FF7030A0"/>
      <name val="宋体"/>
      <charset val="134"/>
    </font>
    <font>
      <sz val="9"/>
      <name val="宋体"/>
      <charset val="134"/>
    </font>
    <font>
      <sz val="6"/>
      <name val="宋体"/>
      <charset val="134"/>
    </font>
    <font>
      <sz val="9"/>
      <color theme="0"/>
      <name val="宋体"/>
      <charset val="134"/>
    </font>
    <font>
      <b/>
      <sz val="14"/>
      <color indexed="8"/>
      <name val="宋体"/>
      <charset val="134"/>
    </font>
    <font>
      <sz val="10"/>
      <color indexed="8"/>
      <name val="宋体"/>
      <charset val="134"/>
    </font>
    <font>
      <sz val="10"/>
      <color theme="0"/>
      <name val="宋体"/>
      <charset val="134"/>
    </font>
    <font>
      <sz val="8"/>
      <color rgb="FF7030A0"/>
      <name val="宋体"/>
      <charset val="134"/>
    </font>
    <font>
      <b/>
      <sz val="16"/>
      <color indexed="8"/>
      <name val="宋体"/>
      <charset val="134"/>
    </font>
    <font>
      <b/>
      <sz val="10"/>
      <color theme="1"/>
      <name val="宋体"/>
      <charset val="134"/>
      <scheme val="minor"/>
    </font>
    <font>
      <b/>
      <sz val="11"/>
      <color theme="1"/>
      <name val="宋体"/>
      <charset val="134"/>
      <scheme val="minor"/>
    </font>
    <font>
      <b/>
      <sz val="11"/>
      <color indexed="8"/>
      <name val="宋体"/>
      <charset val="134"/>
    </font>
    <font>
      <sz val="9"/>
      <color indexed="8"/>
      <name val="宋体"/>
      <charset val="134"/>
    </font>
    <font>
      <b/>
      <sz val="9"/>
      <color indexed="8"/>
      <name val="宋体"/>
      <charset val="134"/>
    </font>
    <font>
      <sz val="9"/>
      <color theme="1"/>
      <name val="宋体"/>
      <charset val="134"/>
      <scheme val="minor"/>
    </font>
    <font>
      <sz val="8.5"/>
      <color indexed="8"/>
      <name val="宋体"/>
      <charset val="134"/>
    </font>
    <font>
      <sz val="9"/>
      <name val="宋体"/>
      <charset val="134"/>
      <scheme val="minor"/>
    </font>
    <font>
      <b/>
      <sz val="9"/>
      <color indexed="40"/>
      <name val="宋体"/>
      <charset val="134"/>
    </font>
    <font>
      <b/>
      <sz val="8"/>
      <color indexed="8"/>
      <name val="新宋体"/>
      <charset val="134"/>
    </font>
    <font>
      <sz val="10"/>
      <color indexed="8"/>
      <name val="新宋体"/>
      <charset val="134"/>
    </font>
    <font>
      <sz val="9"/>
      <color indexed="8"/>
      <name val="新宋体"/>
      <charset val="134"/>
    </font>
    <font>
      <b/>
      <sz val="9"/>
      <color rgb="FFFF0000"/>
      <name val="宋体"/>
      <charset val="134"/>
    </font>
    <font>
      <sz val="9"/>
      <color indexed="10"/>
      <name val="宋体"/>
      <charset val="134"/>
    </font>
    <font>
      <sz val="10"/>
      <color theme="1"/>
      <name val="新宋体"/>
      <charset val="134"/>
    </font>
    <font>
      <sz val="9"/>
      <color indexed="9"/>
      <name val="宋体"/>
      <charset val="134"/>
    </font>
    <font>
      <sz val="9"/>
      <color indexed="40"/>
      <name val="宋体"/>
      <charset val="134"/>
    </font>
    <font>
      <sz val="10"/>
      <name val="宋体"/>
      <charset val="134"/>
      <scheme val="minor"/>
    </font>
    <font>
      <sz val="11"/>
      <color indexed="40"/>
      <name val="宋体"/>
      <charset val="134"/>
    </font>
    <font>
      <sz val="10"/>
      <color indexed="40"/>
      <name val="宋体"/>
      <charset val="134"/>
    </font>
    <font>
      <sz val="8"/>
      <color indexed="40"/>
      <name val="宋体"/>
      <charset val="134"/>
    </font>
    <font>
      <sz val="18"/>
      <color indexed="8"/>
      <name val="宋体"/>
      <charset val="134"/>
    </font>
    <font>
      <b/>
      <sz val="18"/>
      <color indexed="8"/>
      <name val="楷体_GB2312"/>
      <charset val="134"/>
    </font>
    <font>
      <sz val="10"/>
      <name val="新宋体"/>
      <charset val="134"/>
    </font>
    <font>
      <sz val="14"/>
      <color indexed="8"/>
      <name val="华文楷体"/>
      <charset val="134"/>
    </font>
    <font>
      <sz val="11"/>
      <color indexed="10"/>
      <name val="宋体"/>
      <charset val="134"/>
    </font>
    <font>
      <sz val="11"/>
      <name val="宋体"/>
      <charset val="134"/>
    </font>
    <font>
      <sz val="16"/>
      <color theme="1"/>
      <name val="宋体"/>
      <charset val="134"/>
      <scheme val="minor"/>
    </font>
    <font>
      <sz val="10"/>
      <color rgb="FFFF0000"/>
      <name val="宋体"/>
      <charset val="134"/>
    </font>
    <font>
      <sz val="10"/>
      <color theme="1"/>
      <name val="宋体"/>
      <charset val="134"/>
    </font>
    <font>
      <sz val="12"/>
      <color theme="1"/>
      <name val="宋体"/>
      <charset val="134"/>
      <scheme val="minor"/>
    </font>
    <font>
      <sz val="9"/>
      <color theme="1"/>
      <name val="宋体"/>
      <charset val="134"/>
    </font>
    <font>
      <b/>
      <sz val="16"/>
      <color indexed="10"/>
      <name val="宋体"/>
      <charset val="134"/>
    </font>
    <font>
      <b/>
      <sz val="16"/>
      <color indexed="17"/>
      <name val="宋体"/>
      <charset val="134"/>
    </font>
    <font>
      <b/>
      <sz val="14"/>
      <color indexed="30"/>
      <name val="宋体"/>
      <charset val="134"/>
    </font>
    <font>
      <b/>
      <sz val="14"/>
      <color indexed="36"/>
      <name val="宋体"/>
      <charset val="134"/>
    </font>
    <font>
      <b/>
      <sz val="14"/>
      <color indexed="60"/>
      <name val="宋体"/>
      <charset val="134"/>
    </font>
    <font>
      <b/>
      <sz val="16"/>
      <color indexed="30"/>
      <name val="宋体"/>
      <charset val="134"/>
    </font>
    <font>
      <sz val="11"/>
      <color indexed="17"/>
      <name val="宋体"/>
      <charset val="134"/>
    </font>
    <font>
      <b/>
      <sz val="16"/>
      <color theme="1"/>
      <name val="宋体"/>
      <charset val="134"/>
      <scheme val="minor"/>
    </font>
    <font>
      <sz val="11"/>
      <name val="宋体"/>
      <charset val="134"/>
      <scheme val="minor"/>
    </font>
    <font>
      <b/>
      <sz val="10"/>
      <color indexed="8"/>
      <name val="新宋体"/>
      <charset val="134"/>
    </font>
    <font>
      <b/>
      <sz val="11"/>
      <color theme="1"/>
      <name val="新宋体"/>
      <charset val="134"/>
    </font>
    <font>
      <sz val="6"/>
      <color theme="1"/>
      <name val="宋体"/>
      <charset val="134"/>
      <scheme val="minor"/>
    </font>
    <font>
      <sz val="7"/>
      <color theme="1"/>
      <name val="宋体"/>
      <charset val="134"/>
      <scheme val="minor"/>
    </font>
    <font>
      <sz val="8"/>
      <color theme="1"/>
      <name val="宋体"/>
      <charset val="134"/>
      <scheme val="minor"/>
    </font>
    <font>
      <sz val="11"/>
      <color rgb="FFFF0000"/>
      <name val="宋体"/>
      <charset val="134"/>
      <scheme val="minor"/>
    </font>
    <font>
      <b/>
      <sz val="18"/>
      <color theme="1"/>
      <name val="宋体"/>
      <charset val="134"/>
      <scheme val="minor"/>
    </font>
    <font>
      <b/>
      <sz val="10.5"/>
      <color theme="1"/>
      <name val="华文细黑"/>
      <charset val="134"/>
    </font>
    <font>
      <sz val="10.5"/>
      <color theme="1"/>
      <name val="宋体"/>
      <charset val="134"/>
      <scheme val="minor"/>
    </font>
    <font>
      <sz val="11"/>
      <color theme="1"/>
      <name val="微软雅黑"/>
      <charset val="134"/>
    </font>
    <font>
      <sz val="14"/>
      <color indexed="8"/>
      <name val="微软雅黑"/>
      <charset val="134"/>
    </font>
    <font>
      <sz val="10"/>
      <color theme="1"/>
      <name val="微软雅黑"/>
      <charset val="134"/>
    </font>
    <font>
      <sz val="9"/>
      <color theme="1"/>
      <name val="微软雅黑"/>
      <charset val="134"/>
    </font>
    <font>
      <sz val="9"/>
      <color indexed="8"/>
      <name val="微软雅黑"/>
      <charset val="134"/>
    </font>
    <font>
      <sz val="9"/>
      <name val="微软雅黑"/>
      <charset val="134"/>
    </font>
    <font>
      <sz val="9"/>
      <color indexed="40"/>
      <name val="微软雅黑"/>
      <charset val="134"/>
    </font>
    <font>
      <sz val="9"/>
      <color rgb="FFFF0000"/>
      <name val="微软雅黑"/>
      <charset val="134"/>
    </font>
    <font>
      <sz val="10"/>
      <color indexed="8"/>
      <name val="微软雅黑"/>
      <charset val="134"/>
    </font>
    <font>
      <sz val="12"/>
      <color indexed="8"/>
      <name val="微软雅黑"/>
      <charset val="134"/>
    </font>
    <font>
      <sz val="11"/>
      <color rgb="FFF0F0F0"/>
      <name val="微软雅黑"/>
      <charset val="134"/>
    </font>
    <font>
      <sz val="11"/>
      <color indexed="9"/>
      <name val="微软雅黑"/>
      <charset val="134"/>
    </font>
    <font>
      <sz val="8"/>
      <color indexed="8"/>
      <name val="微软雅黑"/>
      <charset val="134"/>
    </font>
    <font>
      <sz val="10"/>
      <name val="微软雅黑"/>
      <charset val="134"/>
    </font>
    <font>
      <sz val="11"/>
      <color indexed="30"/>
      <name val="微软雅黑"/>
      <charset val="134"/>
    </font>
    <font>
      <b/>
      <sz val="9"/>
      <color indexed="8"/>
      <name val="微软雅黑"/>
      <charset val="134"/>
    </font>
    <font>
      <sz val="7"/>
      <color theme="1"/>
      <name val="微软雅黑"/>
      <charset val="134"/>
    </font>
    <font>
      <sz val="11"/>
      <color indexed="40"/>
      <name val="微软雅黑"/>
      <charset val="134"/>
    </font>
    <font>
      <sz val="10"/>
      <color indexed="40"/>
      <name val="微软雅黑"/>
      <charset val="134"/>
    </font>
    <font>
      <sz val="8"/>
      <color indexed="40"/>
      <name val="微软雅黑"/>
      <charset val="134"/>
    </font>
    <font>
      <b/>
      <sz val="18"/>
      <color theme="7" tint="-0.249977111117893"/>
      <name val="楷体_GB2312"/>
      <charset val="134"/>
    </font>
    <font>
      <b/>
      <sz val="10"/>
      <color theme="1"/>
      <name val="宋体"/>
      <charset val="134"/>
    </font>
    <font>
      <sz val="11"/>
      <color indexed="8"/>
      <name val="新宋体"/>
      <charset val="134"/>
    </font>
    <font>
      <b/>
      <sz val="12"/>
      <color theme="1"/>
      <name val="宋体"/>
      <charset val="134"/>
      <scheme val="minor"/>
    </font>
    <font>
      <b/>
      <sz val="9"/>
      <color theme="1"/>
      <name val="宋体"/>
      <charset val="134"/>
      <scheme val="minor"/>
    </font>
    <font>
      <b/>
      <sz val="18"/>
      <name val="楷体_GB2312"/>
      <charset val="134"/>
    </font>
    <font>
      <sz val="20"/>
      <color rgb="FF9966FF"/>
      <name val="方正舒体"/>
      <charset val="134"/>
    </font>
    <font>
      <sz val="13"/>
      <color theme="1"/>
      <name val="宋体"/>
      <charset val="134"/>
      <scheme val="minor"/>
    </font>
    <font>
      <sz val="11"/>
      <color theme="1"/>
      <name val="宋体"/>
      <charset val="134"/>
      <scheme val="minor"/>
    </font>
    <font>
      <sz val="11"/>
      <color indexed="8"/>
      <name val="宋体"/>
      <charset val="134"/>
    </font>
    <font>
      <sz val="9"/>
      <color indexed="20"/>
      <name val="宋体"/>
      <charset val="134"/>
    </font>
    <font>
      <b/>
      <sz val="11"/>
      <color rgb="FF3F3F3F"/>
      <name val="宋体"/>
      <charset val="0"/>
      <scheme val="minor"/>
    </font>
    <font>
      <sz val="11"/>
      <color theme="0"/>
      <name val="宋体"/>
      <charset val="0"/>
      <scheme val="minor"/>
    </font>
    <font>
      <b/>
      <sz val="11"/>
      <color theme="1"/>
      <name val="宋体"/>
      <charset val="0"/>
      <scheme val="minor"/>
    </font>
    <font>
      <sz val="11"/>
      <color rgb="FF3F3F76"/>
      <name val="宋体"/>
      <charset val="0"/>
      <scheme val="minor"/>
    </font>
    <font>
      <sz val="11"/>
      <color theme="1"/>
      <name val="宋体"/>
      <charset val="0"/>
      <scheme val="minor"/>
    </font>
    <font>
      <sz val="11"/>
      <color rgb="FFFA7D00"/>
      <name val="宋体"/>
      <charset val="0"/>
      <scheme val="minor"/>
    </font>
    <font>
      <b/>
      <sz val="11"/>
      <color rgb="FFFFFFFF"/>
      <name val="宋体"/>
      <charset val="0"/>
      <scheme val="minor"/>
    </font>
    <font>
      <sz val="9"/>
      <color indexed="17"/>
      <name val="宋体"/>
      <charset val="134"/>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5"/>
      <color theme="3"/>
      <name val="宋体"/>
      <charset val="134"/>
      <scheme val="minor"/>
    </font>
    <font>
      <b/>
      <sz val="13"/>
      <color theme="3"/>
      <name val="宋体"/>
      <charset val="134"/>
      <scheme val="minor"/>
    </font>
    <font>
      <u/>
      <sz val="9.35"/>
      <color theme="10"/>
      <name val="宋体"/>
      <charset val="134"/>
    </font>
    <font>
      <sz val="11"/>
      <color rgb="FF006100"/>
      <name val="宋体"/>
      <charset val="0"/>
      <scheme val="minor"/>
    </font>
    <font>
      <b/>
      <sz val="11"/>
      <color rgb="FFFA7D00"/>
      <name val="宋体"/>
      <charset val="0"/>
      <scheme val="minor"/>
    </font>
    <font>
      <u/>
      <sz val="11"/>
      <color theme="10"/>
      <name val="宋体"/>
      <charset val="134"/>
    </font>
    <font>
      <b/>
      <sz val="18"/>
      <color indexed="8"/>
      <name val="宋体"/>
      <charset val="134"/>
    </font>
    <font>
      <b/>
      <sz val="10.5"/>
      <color rgb="FFFF0000"/>
      <name val="华文细黑"/>
      <charset val="134"/>
    </font>
    <font>
      <b/>
      <sz val="11"/>
      <color rgb="FFFF0000"/>
      <name val="微软雅黑"/>
      <charset val="134"/>
    </font>
  </fonts>
  <fills count="4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70C0"/>
        <bgColor indexed="64"/>
      </patternFill>
    </fill>
    <fill>
      <patternFill patternType="solid">
        <fgColor indexed="10"/>
        <bgColor indexed="64"/>
      </patternFill>
    </fill>
    <fill>
      <patternFill patternType="solid">
        <fgColor theme="0" tint="-0.349986266670736"/>
        <bgColor indexed="64"/>
      </patternFill>
    </fill>
    <fill>
      <patternFill patternType="solid">
        <fgColor indexed="9"/>
        <bgColor indexed="64"/>
      </patternFill>
    </fill>
    <fill>
      <patternFill patternType="solid">
        <fgColor theme="0"/>
        <bgColor indexed="64"/>
      </patternFill>
    </fill>
    <fill>
      <patternFill patternType="solid">
        <fgColor theme="3" tint="0.799981688894314"/>
        <bgColor indexed="64"/>
      </patternFill>
    </fill>
    <fill>
      <patternFill patternType="solid">
        <fgColor theme="0" tint="-0.249977111117893"/>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indexed="22"/>
        <bgColor indexed="64"/>
      </patternFill>
    </fill>
    <fill>
      <patternFill patternType="solid">
        <fgColor indexed="4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bgColor indexed="64"/>
      </patternFill>
    </fill>
    <fill>
      <patternFill patternType="solid">
        <fgColor rgb="FFFFCC99"/>
        <bgColor indexed="64"/>
      </patternFill>
    </fill>
    <fill>
      <patternFill patternType="solid">
        <fgColor theme="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indexed="4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rgb="FFFFFFCC"/>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52">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thin">
        <color auto="1"/>
      </left>
      <right style="hair">
        <color auto="1"/>
      </right>
      <top style="thin">
        <color auto="1"/>
      </top>
      <bottom/>
      <diagonal/>
    </border>
    <border>
      <left style="thin">
        <color auto="1"/>
      </left>
      <right style="hair">
        <color auto="1"/>
      </right>
      <top/>
      <bottom/>
      <diagonal/>
    </border>
    <border>
      <left style="thin">
        <color auto="1"/>
      </left>
      <right style="hair">
        <color auto="1"/>
      </right>
      <top/>
      <bottom style="thin">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diagonal/>
    </border>
    <border>
      <left style="hair">
        <color auto="1"/>
      </left>
      <right style="thin">
        <color auto="1"/>
      </right>
      <top/>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bottom/>
      <diagonal/>
    </border>
    <border>
      <left style="thin">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s>
  <cellStyleXfs count="294">
    <xf numFmtId="0" fontId="0" fillId="0" borderId="0"/>
    <xf numFmtId="42" fontId="107" fillId="0" borderId="0" applyFont="0" applyFill="0" applyBorder="0" applyAlignment="0" applyProtection="0">
      <alignment vertical="center"/>
    </xf>
    <xf numFmtId="0" fontId="114" fillId="20" borderId="0" applyNumberFormat="0" applyBorder="0" applyAlignment="0" applyProtection="0">
      <alignment vertical="center"/>
    </xf>
    <xf numFmtId="0" fontId="113" fillId="18" borderId="46" applyNumberFormat="0" applyAlignment="0" applyProtection="0">
      <alignment vertical="center"/>
    </xf>
    <xf numFmtId="0" fontId="2" fillId="0" borderId="0">
      <alignment vertical="center"/>
    </xf>
    <xf numFmtId="44" fontId="107" fillId="0" borderId="0" applyFont="0" applyFill="0" applyBorder="0" applyAlignment="0" applyProtection="0">
      <alignment vertical="center"/>
    </xf>
    <xf numFmtId="0" fontId="60" fillId="0" borderId="0">
      <alignment vertical="center"/>
    </xf>
    <xf numFmtId="0" fontId="108" fillId="0" borderId="0">
      <alignment vertical="center"/>
    </xf>
    <xf numFmtId="0" fontId="109" fillId="14" borderId="0" applyNumberFormat="0" applyBorder="0" applyAlignment="0" applyProtection="0">
      <alignment vertical="center"/>
    </xf>
    <xf numFmtId="41" fontId="107" fillId="0" borderId="0" applyFont="0" applyFill="0" applyBorder="0" applyAlignment="0" applyProtection="0">
      <alignment vertical="center"/>
    </xf>
    <xf numFmtId="0" fontId="114" fillId="26" borderId="0" applyNumberFormat="0" applyBorder="0" applyAlignment="0" applyProtection="0">
      <alignment vertical="center"/>
    </xf>
    <xf numFmtId="0" fontId="121" fillId="28" borderId="0" applyNumberFormat="0" applyBorder="0" applyAlignment="0" applyProtection="0">
      <alignment vertical="center"/>
    </xf>
    <xf numFmtId="0" fontId="14" fillId="0" borderId="0">
      <alignment vertical="center"/>
    </xf>
    <xf numFmtId="0" fontId="108" fillId="0" borderId="0">
      <alignment vertical="center"/>
    </xf>
    <xf numFmtId="43" fontId="107" fillId="0" borderId="0" applyFont="0" applyFill="0" applyBorder="0" applyAlignment="0" applyProtection="0">
      <alignment vertical="center"/>
    </xf>
    <xf numFmtId="0" fontId="111" fillId="24" borderId="0" applyNumberFormat="0" applyBorder="0" applyAlignment="0" applyProtection="0">
      <alignment vertical="center"/>
    </xf>
    <xf numFmtId="0" fontId="124" fillId="0" borderId="0" applyNumberFormat="0" applyFill="0" applyBorder="0" applyAlignment="0" applyProtection="0">
      <alignment vertical="center"/>
    </xf>
    <xf numFmtId="9" fontId="107" fillId="0" borderId="0" applyFont="0" applyFill="0" applyBorder="0" applyAlignment="0" applyProtection="0">
      <alignment vertical="center"/>
    </xf>
    <xf numFmtId="0" fontId="125" fillId="0" borderId="0" applyNumberFormat="0" applyFill="0" applyBorder="0" applyAlignment="0" applyProtection="0">
      <alignment vertical="center"/>
    </xf>
    <xf numFmtId="0" fontId="14" fillId="0" borderId="0">
      <alignment vertical="center"/>
    </xf>
    <xf numFmtId="0" fontId="107" fillId="34" borderId="49" applyNumberFormat="0" applyFont="0" applyAlignment="0" applyProtection="0">
      <alignment vertical="center"/>
    </xf>
    <xf numFmtId="0" fontId="111" fillId="21" borderId="0" applyNumberFormat="0" applyBorder="0" applyAlignment="0" applyProtection="0">
      <alignment vertical="center"/>
    </xf>
    <xf numFmtId="0" fontId="120" fillId="0" borderId="0" applyNumberFormat="0" applyFill="0" applyBorder="0" applyAlignment="0" applyProtection="0">
      <alignment vertical="center"/>
    </xf>
    <xf numFmtId="0" fontId="2" fillId="0" borderId="0">
      <alignment vertical="center"/>
    </xf>
    <xf numFmtId="0" fontId="108" fillId="0" borderId="0">
      <alignment vertical="center"/>
    </xf>
    <xf numFmtId="0" fontId="118" fillId="0" borderId="0" applyNumberFormat="0" applyFill="0" applyBorder="0" applyAlignment="0" applyProtection="0">
      <alignment vertical="center"/>
    </xf>
    <xf numFmtId="0" fontId="2" fillId="0" borderId="0">
      <alignment vertical="center"/>
    </xf>
    <xf numFmtId="0" fontId="123" fillId="0" borderId="0" applyNumberFormat="0" applyFill="0" applyBorder="0" applyAlignment="0" applyProtection="0">
      <alignment vertical="center"/>
    </xf>
    <xf numFmtId="0" fontId="2" fillId="0" borderId="0"/>
    <xf numFmtId="0" fontId="60" fillId="0" borderId="0">
      <alignment vertical="center"/>
    </xf>
    <xf numFmtId="0" fontId="119" fillId="0" borderId="0" applyNumberFormat="0" applyFill="0" applyBorder="0" applyAlignment="0" applyProtection="0">
      <alignment vertical="center"/>
    </xf>
    <xf numFmtId="0" fontId="126" fillId="0" borderId="50" applyNumberFormat="0" applyFill="0" applyAlignment="0" applyProtection="0">
      <alignment vertical="center"/>
    </xf>
    <xf numFmtId="0" fontId="2" fillId="0" borderId="0">
      <alignment vertical="center"/>
    </xf>
    <xf numFmtId="0" fontId="127" fillId="0" borderId="50" applyNumberFormat="0" applyFill="0" applyAlignment="0" applyProtection="0">
      <alignment vertical="center"/>
    </xf>
    <xf numFmtId="0" fontId="111" fillId="16" borderId="0" applyNumberFormat="0" applyBorder="0" applyAlignment="0" applyProtection="0">
      <alignment vertical="center"/>
    </xf>
    <xf numFmtId="0" fontId="2" fillId="0" borderId="0">
      <alignment vertical="center"/>
    </xf>
    <xf numFmtId="0" fontId="120" fillId="0" borderId="51" applyNumberFormat="0" applyFill="0" applyAlignment="0" applyProtection="0">
      <alignment vertical="center"/>
    </xf>
    <xf numFmtId="0" fontId="111" fillId="39" borderId="0" applyNumberFormat="0" applyBorder="0" applyAlignment="0" applyProtection="0">
      <alignment vertical="center"/>
    </xf>
    <xf numFmtId="0" fontId="110" fillId="15" borderId="44" applyNumberFormat="0" applyAlignment="0" applyProtection="0">
      <alignment vertical="center"/>
    </xf>
    <xf numFmtId="0" fontId="130" fillId="15" borderId="46" applyNumberFormat="0" applyAlignment="0" applyProtection="0">
      <alignment vertical="center"/>
    </xf>
    <xf numFmtId="0" fontId="116" fillId="22" borderId="48" applyNumberFormat="0" applyAlignment="0" applyProtection="0">
      <alignment vertical="center"/>
    </xf>
    <xf numFmtId="0" fontId="2" fillId="0" borderId="0">
      <alignment vertical="center"/>
    </xf>
    <xf numFmtId="0" fontId="108" fillId="0" borderId="0">
      <alignment vertical="center"/>
    </xf>
    <xf numFmtId="0" fontId="108" fillId="0" borderId="0">
      <alignment vertical="center"/>
    </xf>
    <xf numFmtId="0" fontId="114" fillId="32" borderId="0" applyNumberFormat="0" applyBorder="0" applyAlignment="0" applyProtection="0">
      <alignment vertical="center"/>
    </xf>
    <xf numFmtId="0" fontId="108" fillId="0" borderId="0">
      <alignment vertical="center"/>
    </xf>
    <xf numFmtId="0" fontId="2" fillId="0" borderId="0"/>
    <xf numFmtId="0" fontId="111" fillId="19" borderId="0" applyNumberFormat="0" applyBorder="0" applyAlignment="0" applyProtection="0">
      <alignment vertical="center"/>
    </xf>
    <xf numFmtId="0" fontId="2" fillId="0" borderId="0"/>
    <xf numFmtId="0" fontId="115" fillId="0" borderId="47" applyNumberFormat="0" applyFill="0" applyAlignment="0" applyProtection="0">
      <alignment vertical="center"/>
    </xf>
    <xf numFmtId="0" fontId="112" fillId="0" borderId="45" applyNumberFormat="0" applyFill="0" applyAlignment="0" applyProtection="0">
      <alignment vertical="center"/>
    </xf>
    <xf numFmtId="0" fontId="129" fillId="35" borderId="0" applyNumberFormat="0" applyBorder="0" applyAlignment="0" applyProtection="0">
      <alignment vertical="center"/>
    </xf>
    <xf numFmtId="0" fontId="2" fillId="0" borderId="0">
      <alignment vertical="center"/>
    </xf>
    <xf numFmtId="0" fontId="60" fillId="0" borderId="0">
      <alignment vertical="center"/>
    </xf>
    <xf numFmtId="0" fontId="122" fillId="33" borderId="0" applyNumberFormat="0" applyBorder="0" applyAlignment="0" applyProtection="0">
      <alignment vertical="center"/>
    </xf>
    <xf numFmtId="0" fontId="14" fillId="0" borderId="0">
      <alignment vertical="center"/>
    </xf>
    <xf numFmtId="0" fontId="108" fillId="0" borderId="0">
      <alignment vertical="center"/>
    </xf>
    <xf numFmtId="0" fontId="114" fillId="31" borderId="0" applyNumberFormat="0" applyBorder="0" applyAlignment="0" applyProtection="0">
      <alignment vertical="center"/>
    </xf>
    <xf numFmtId="0" fontId="2" fillId="0" borderId="0">
      <alignment vertical="center"/>
    </xf>
    <xf numFmtId="0" fontId="111" fillId="30" borderId="0" applyNumberFormat="0" applyBorder="0" applyAlignment="0" applyProtection="0">
      <alignment vertical="center"/>
    </xf>
    <xf numFmtId="0" fontId="114" fillId="38" borderId="0" applyNumberFormat="0" applyBorder="0" applyAlignment="0" applyProtection="0">
      <alignment vertical="center"/>
    </xf>
    <xf numFmtId="0" fontId="114" fillId="36" borderId="0" applyNumberFormat="0" applyBorder="0" applyAlignment="0" applyProtection="0">
      <alignment vertical="center"/>
    </xf>
    <xf numFmtId="0" fontId="114" fillId="27" borderId="0" applyNumberFormat="0" applyBorder="0" applyAlignment="0" applyProtection="0">
      <alignment vertical="center"/>
    </xf>
    <xf numFmtId="0" fontId="114" fillId="25" borderId="0" applyNumberFormat="0" applyBorder="0" applyAlignment="0" applyProtection="0">
      <alignment vertical="center"/>
    </xf>
    <xf numFmtId="0" fontId="111" fillId="40" borderId="0" applyNumberFormat="0" applyBorder="0" applyAlignment="0" applyProtection="0">
      <alignment vertical="center"/>
    </xf>
    <xf numFmtId="0" fontId="111" fillId="41" borderId="0" applyNumberFormat="0" applyBorder="0" applyAlignment="0" applyProtection="0">
      <alignment vertical="center"/>
    </xf>
    <xf numFmtId="0" fontId="60" fillId="0" borderId="0">
      <alignment vertical="center"/>
    </xf>
    <xf numFmtId="0" fontId="114" fillId="42" borderId="0" applyNumberFormat="0" applyBorder="0" applyAlignment="0" applyProtection="0">
      <alignment vertical="center"/>
    </xf>
    <xf numFmtId="0" fontId="114" fillId="43" borderId="0" applyNumberFormat="0" applyBorder="0" applyAlignment="0" applyProtection="0">
      <alignment vertical="center"/>
    </xf>
    <xf numFmtId="0" fontId="111" fillId="44" borderId="0" applyNumberFormat="0" applyBorder="0" applyAlignment="0" applyProtection="0">
      <alignment vertical="center"/>
    </xf>
    <xf numFmtId="0" fontId="60" fillId="0" borderId="0">
      <alignment vertical="center"/>
    </xf>
    <xf numFmtId="0" fontId="2" fillId="0" borderId="0">
      <alignment vertical="center"/>
    </xf>
    <xf numFmtId="0" fontId="114" fillId="45" borderId="0" applyNumberFormat="0" applyBorder="0" applyAlignment="0" applyProtection="0">
      <alignment vertical="center"/>
    </xf>
    <xf numFmtId="0" fontId="2" fillId="0" borderId="0">
      <alignment vertical="center"/>
    </xf>
    <xf numFmtId="0" fontId="111" fillId="46" borderId="0" applyNumberFormat="0" applyBorder="0" applyAlignment="0" applyProtection="0">
      <alignment vertical="center"/>
    </xf>
    <xf numFmtId="0" fontId="111" fillId="17" borderId="0" applyNumberFormat="0" applyBorder="0" applyAlignment="0" applyProtection="0">
      <alignment vertical="center"/>
    </xf>
    <xf numFmtId="0" fontId="60" fillId="0" borderId="0">
      <alignment vertical="center"/>
    </xf>
    <xf numFmtId="0" fontId="2" fillId="0" borderId="0">
      <alignment vertical="center"/>
    </xf>
    <xf numFmtId="0" fontId="60" fillId="0" borderId="0">
      <alignment vertical="center"/>
    </xf>
    <xf numFmtId="0" fontId="114" fillId="37" borderId="0" applyNumberFormat="0" applyBorder="0" applyAlignment="0" applyProtection="0">
      <alignment vertical="center"/>
    </xf>
    <xf numFmtId="0" fontId="60" fillId="0" borderId="0">
      <alignment vertical="center"/>
    </xf>
    <xf numFmtId="0" fontId="2" fillId="0" borderId="0">
      <alignment vertical="center"/>
    </xf>
    <xf numFmtId="0" fontId="111" fillId="29" borderId="0" applyNumberFormat="0" applyBorder="0" applyAlignment="0" applyProtection="0">
      <alignment vertical="center"/>
    </xf>
    <xf numFmtId="0" fontId="2" fillId="0" borderId="0"/>
    <xf numFmtId="0" fontId="14" fillId="0" borderId="0">
      <alignment vertical="center"/>
    </xf>
    <xf numFmtId="0" fontId="60" fillId="0" borderId="0">
      <alignment vertical="center"/>
    </xf>
    <xf numFmtId="0" fontId="109" fillId="14" borderId="0" applyNumberFormat="0" applyBorder="0" applyAlignment="0" applyProtection="0">
      <alignment vertical="center"/>
    </xf>
    <xf numFmtId="0" fontId="2" fillId="0" borderId="0">
      <alignment vertical="center"/>
    </xf>
    <xf numFmtId="0" fontId="60" fillId="0" borderId="0">
      <alignment vertical="center"/>
    </xf>
    <xf numFmtId="0" fontId="14" fillId="0" borderId="0">
      <alignment vertical="center"/>
    </xf>
    <xf numFmtId="0" fontId="60" fillId="0" borderId="0">
      <alignment vertical="center"/>
    </xf>
    <xf numFmtId="0" fontId="60" fillId="0" borderId="0">
      <alignment vertical="center"/>
    </xf>
    <xf numFmtId="0" fontId="2" fillId="0" borderId="0"/>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2" fillId="0" borderId="0">
      <alignment vertical="center"/>
    </xf>
    <xf numFmtId="0" fontId="60" fillId="0" borderId="0">
      <alignment vertical="center"/>
    </xf>
    <xf numFmtId="0" fontId="60" fillId="0" borderId="0">
      <alignment vertical="center"/>
    </xf>
    <xf numFmtId="0" fontId="60" fillId="0" borderId="0">
      <alignment vertical="center"/>
    </xf>
    <xf numFmtId="0" fontId="2" fillId="0" borderId="0"/>
    <xf numFmtId="0" fontId="2" fillId="0" borderId="0"/>
    <xf numFmtId="0" fontId="6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0" fillId="0" borderId="0">
      <alignment vertical="center"/>
    </xf>
    <xf numFmtId="0" fontId="60" fillId="0" borderId="0">
      <alignment vertical="center"/>
    </xf>
    <xf numFmtId="0" fontId="2" fillId="0" borderId="0">
      <alignment vertical="center"/>
    </xf>
    <xf numFmtId="0" fontId="60" fillId="0" borderId="0">
      <alignment vertical="center"/>
    </xf>
    <xf numFmtId="0" fontId="2" fillId="0" borderId="0">
      <alignment vertical="center"/>
    </xf>
    <xf numFmtId="0" fontId="2" fillId="0" borderId="0">
      <alignment vertical="center"/>
    </xf>
    <xf numFmtId="0" fontId="2" fillId="0" borderId="0">
      <alignment vertical="center"/>
    </xf>
    <xf numFmtId="0" fontId="60" fillId="0" borderId="0">
      <alignment vertical="center"/>
    </xf>
    <xf numFmtId="0" fontId="2" fillId="0" borderId="0"/>
    <xf numFmtId="0" fontId="2" fillId="0" borderId="0"/>
    <xf numFmtId="0" fontId="60" fillId="0" borderId="0">
      <alignment vertical="center"/>
    </xf>
    <xf numFmtId="0" fontId="14" fillId="0" borderId="0">
      <alignment vertical="center"/>
    </xf>
    <xf numFmtId="0" fontId="60" fillId="0" borderId="0">
      <alignment vertical="center"/>
    </xf>
    <xf numFmtId="0" fontId="14" fillId="0" borderId="0">
      <alignment vertical="center"/>
    </xf>
    <xf numFmtId="0" fontId="2" fillId="0" borderId="0">
      <alignment vertical="center"/>
    </xf>
    <xf numFmtId="0" fontId="2" fillId="0" borderId="0">
      <alignment vertical="center"/>
    </xf>
    <xf numFmtId="0" fontId="108" fillId="0" borderId="0">
      <alignment vertical="center"/>
    </xf>
    <xf numFmtId="0" fontId="14" fillId="0" borderId="0">
      <alignment vertical="center"/>
    </xf>
    <xf numFmtId="0" fontId="2" fillId="0" borderId="0">
      <alignment vertical="center"/>
    </xf>
    <xf numFmtId="0" fontId="10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108" fillId="0" borderId="0">
      <alignment vertical="center"/>
    </xf>
    <xf numFmtId="0" fontId="14" fillId="0" borderId="0">
      <alignment vertical="center"/>
    </xf>
    <xf numFmtId="0" fontId="2" fillId="0" borderId="0"/>
    <xf numFmtId="0" fontId="2" fillId="0" borderId="0">
      <alignment vertical="center"/>
    </xf>
    <xf numFmtId="0" fontId="2" fillId="0" borderId="0">
      <alignment vertical="center"/>
    </xf>
    <xf numFmtId="0" fontId="2" fillId="0" borderId="0"/>
    <xf numFmtId="0" fontId="10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108"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xf numFmtId="0" fontId="14" fillId="0" borderId="0">
      <alignment vertical="center"/>
    </xf>
    <xf numFmtId="0" fontId="14" fillId="0" borderId="0">
      <alignment vertical="center"/>
    </xf>
    <xf numFmtId="0" fontId="2" fillId="0" borderId="0">
      <alignment vertical="center"/>
    </xf>
    <xf numFmtId="0" fontId="14" fillId="0" borderId="0">
      <alignment vertical="center"/>
    </xf>
    <xf numFmtId="0" fontId="2" fillId="0" borderId="0"/>
    <xf numFmtId="0" fontId="2" fillId="0" borderId="0"/>
    <xf numFmtId="0" fontId="2" fillId="0" borderId="0">
      <alignment vertical="center"/>
    </xf>
    <xf numFmtId="0" fontId="2" fillId="0" borderId="0">
      <alignment vertical="center"/>
    </xf>
    <xf numFmtId="0" fontId="14" fillId="0" borderId="0">
      <alignment vertical="center"/>
    </xf>
    <xf numFmtId="0" fontId="14" fillId="0" borderId="0">
      <alignment vertical="center"/>
    </xf>
    <xf numFmtId="0" fontId="2" fillId="0" borderId="0">
      <alignment vertical="center"/>
    </xf>
    <xf numFmtId="0" fontId="108" fillId="0" borderId="0">
      <alignment vertical="center"/>
    </xf>
    <xf numFmtId="0" fontId="60" fillId="0" borderId="0">
      <alignment vertical="center"/>
    </xf>
    <xf numFmtId="0" fontId="14"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08" fillId="0" borderId="0">
      <alignment vertical="center"/>
    </xf>
    <xf numFmtId="0" fontId="60" fillId="0" borderId="0">
      <alignment vertical="center"/>
    </xf>
    <xf numFmtId="0" fontId="14" fillId="0" borderId="0">
      <alignment vertical="center"/>
    </xf>
    <xf numFmtId="0" fontId="2" fillId="0" borderId="0"/>
    <xf numFmtId="0" fontId="60" fillId="0" borderId="0">
      <alignment vertical="center"/>
    </xf>
    <xf numFmtId="0" fontId="108" fillId="0" borderId="0">
      <alignment vertical="center"/>
    </xf>
    <xf numFmtId="0" fontId="2"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4"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2" fillId="0" borderId="0">
      <alignment vertical="center"/>
    </xf>
    <xf numFmtId="0" fontId="108" fillId="0" borderId="0">
      <alignment vertical="center"/>
    </xf>
    <xf numFmtId="0" fontId="14" fillId="0" borderId="0">
      <alignment vertical="center"/>
    </xf>
    <xf numFmtId="0" fontId="108" fillId="0" borderId="0">
      <alignment vertical="center"/>
    </xf>
    <xf numFmtId="0" fontId="108" fillId="0" borderId="0">
      <alignment vertical="center"/>
    </xf>
    <xf numFmtId="0" fontId="108" fillId="0" borderId="0">
      <alignment vertical="center"/>
    </xf>
    <xf numFmtId="0" fontId="2" fillId="0" borderId="0"/>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2"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2" fillId="0" borderId="0">
      <alignment vertical="center"/>
    </xf>
    <xf numFmtId="0" fontId="108" fillId="0" borderId="0">
      <alignment vertical="center"/>
    </xf>
    <xf numFmtId="0" fontId="2"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2" fillId="0" borderId="0">
      <alignment vertical="center"/>
    </xf>
    <xf numFmtId="0" fontId="108" fillId="0" borderId="0">
      <alignment vertical="center"/>
    </xf>
    <xf numFmtId="0" fontId="2" fillId="0" borderId="0">
      <alignment vertical="center"/>
    </xf>
    <xf numFmtId="0" fontId="108" fillId="0" borderId="0">
      <alignment vertical="center"/>
    </xf>
    <xf numFmtId="0" fontId="2" fillId="0" borderId="0">
      <alignment vertical="center"/>
    </xf>
    <xf numFmtId="0" fontId="108" fillId="0" borderId="0">
      <alignment vertical="center"/>
    </xf>
    <xf numFmtId="0" fontId="2" fillId="0" borderId="0">
      <alignment vertical="center"/>
    </xf>
    <xf numFmtId="0" fontId="108" fillId="0" borderId="0">
      <alignment vertical="center"/>
    </xf>
    <xf numFmtId="0" fontId="14" fillId="0" borderId="0">
      <alignment vertical="center"/>
    </xf>
    <xf numFmtId="0" fontId="2" fillId="0" borderId="0">
      <alignment vertical="center"/>
    </xf>
    <xf numFmtId="0" fontId="108" fillId="0" borderId="0">
      <alignment vertical="center"/>
    </xf>
    <xf numFmtId="0" fontId="2" fillId="0" borderId="0">
      <alignment vertical="center"/>
    </xf>
    <xf numFmtId="0" fontId="108" fillId="0" borderId="0">
      <alignment vertical="center"/>
    </xf>
    <xf numFmtId="0" fontId="2" fillId="0" borderId="0">
      <alignment vertical="center"/>
    </xf>
    <xf numFmtId="0" fontId="108" fillId="0" borderId="0">
      <alignment vertical="center"/>
    </xf>
    <xf numFmtId="0" fontId="14"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08" fillId="0" borderId="0">
      <alignment vertical="center"/>
    </xf>
    <xf numFmtId="0" fontId="117" fillId="23" borderId="0" applyNumberFormat="0" applyBorder="0" applyAlignment="0" applyProtection="0">
      <alignment vertical="center"/>
    </xf>
    <xf numFmtId="0" fontId="108" fillId="0" borderId="0">
      <alignment vertical="center"/>
    </xf>
    <xf numFmtId="0" fontId="2" fillId="0" borderId="0"/>
    <xf numFmtId="0" fontId="108" fillId="0" borderId="0">
      <alignment vertical="center"/>
    </xf>
    <xf numFmtId="0" fontId="2" fillId="0" borderId="0">
      <alignment vertical="center"/>
    </xf>
    <xf numFmtId="0" fontId="2" fillId="0" borderId="0">
      <alignment vertical="center"/>
    </xf>
    <xf numFmtId="0" fontId="2" fillId="0" borderId="0">
      <alignment vertical="center"/>
    </xf>
    <xf numFmtId="0" fontId="1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vertical="center"/>
    </xf>
    <xf numFmtId="0" fontId="2" fillId="0" borderId="0">
      <alignment vertical="center"/>
    </xf>
    <xf numFmtId="0" fontId="2" fillId="0" borderId="0"/>
    <xf numFmtId="0" fontId="1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108" fillId="0" borderId="0">
      <alignment vertical="center"/>
    </xf>
    <xf numFmtId="0" fontId="131"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17" fillId="23" borderId="0" applyNumberFormat="0" applyBorder="0" applyAlignment="0" applyProtection="0">
      <alignment vertical="center"/>
    </xf>
    <xf numFmtId="0" fontId="117" fillId="23" borderId="0" applyNumberFormat="0" applyBorder="0" applyAlignment="0" applyProtection="0">
      <alignment vertical="center"/>
    </xf>
  </cellStyleXfs>
  <cellXfs count="673">
    <xf numFmtId="0" fontId="0" fillId="0" borderId="0" xfId="0"/>
    <xf numFmtId="0" fontId="1" fillId="0" borderId="0" xfId="131" applyFont="1"/>
    <xf numFmtId="0" fontId="2" fillId="0" borderId="0" xfId="131"/>
    <xf numFmtId="0" fontId="2" fillId="0" borderId="0" xfId="131" applyBorder="1"/>
    <xf numFmtId="0" fontId="2" fillId="0" borderId="1" xfId="131" applyBorder="1"/>
    <xf numFmtId="0" fontId="3" fillId="0" borderId="0" xfId="131" applyFont="1" applyAlignment="1">
      <alignment horizontal="center"/>
    </xf>
    <xf numFmtId="0" fontId="4" fillId="0" borderId="0" xfId="131" applyFont="1" applyAlignment="1">
      <alignment horizontal="center"/>
    </xf>
    <xf numFmtId="0" fontId="5" fillId="0" borderId="0" xfId="131" applyFont="1"/>
    <xf numFmtId="0" fontId="2" fillId="0" borderId="1" xfId="131" applyFont="1" applyBorder="1" applyAlignment="1">
      <alignment horizontal="center"/>
    </xf>
    <xf numFmtId="0" fontId="2" fillId="0" borderId="0" xfId="131" applyFont="1" applyBorder="1" applyAlignment="1">
      <alignment horizontal="center"/>
    </xf>
    <xf numFmtId="0" fontId="2" fillId="0" borderId="0" xfId="131" applyFont="1"/>
    <xf numFmtId="0" fontId="5" fillId="0" borderId="1" xfId="131" applyFont="1" applyBorder="1" applyAlignment="1">
      <alignment horizontal="center"/>
    </xf>
    <xf numFmtId="177" fontId="6" fillId="0" borderId="1" xfId="131" applyNumberFormat="1" applyFont="1" applyBorder="1" applyAlignment="1">
      <alignment horizontal="center"/>
    </xf>
    <xf numFmtId="0" fontId="2" fillId="0" borderId="0" xfId="131" applyFont="1" applyBorder="1" applyAlignment="1">
      <alignment horizontal="left"/>
    </xf>
    <xf numFmtId="0" fontId="2" fillId="0" borderId="0" xfId="131" applyFont="1" applyAlignment="1">
      <alignment horizontal="center"/>
    </xf>
    <xf numFmtId="0" fontId="2" fillId="0" borderId="2" xfId="131" applyFont="1" applyBorder="1" applyAlignment="1">
      <alignment horizontal="center"/>
    </xf>
    <xf numFmtId="0" fontId="2" fillId="0" borderId="0" xfId="131" applyFont="1" applyBorder="1" applyAlignment="1"/>
    <xf numFmtId="0" fontId="2" fillId="0" borderId="3" xfId="131" applyFont="1" applyBorder="1" applyAlignment="1">
      <alignment horizontal="center"/>
    </xf>
    <xf numFmtId="0" fontId="2" fillId="0" borderId="3" xfId="131" applyBorder="1" applyAlignment="1">
      <alignment horizontal="center"/>
    </xf>
    <xf numFmtId="0" fontId="7" fillId="0" borderId="3" xfId="131" applyNumberFormat="1" applyFont="1" applyBorder="1" applyAlignment="1">
      <alignment horizontal="center"/>
    </xf>
    <xf numFmtId="0" fontId="7" fillId="0" borderId="3" xfId="131" applyFont="1" applyBorder="1" applyAlignment="1">
      <alignment horizontal="center"/>
    </xf>
    <xf numFmtId="0" fontId="1" fillId="0" borderId="3" xfId="131" applyFont="1" applyBorder="1" applyAlignment="1">
      <alignment horizontal="center"/>
    </xf>
    <xf numFmtId="0" fontId="1" fillId="0" borderId="3" xfId="131" applyNumberFormat="1" applyFont="1" applyBorder="1" applyAlignment="1">
      <alignment horizontal="center"/>
    </xf>
    <xf numFmtId="0" fontId="1" fillId="0" borderId="3" xfId="131" applyNumberFormat="1" applyFont="1" applyBorder="1"/>
    <xf numFmtId="0" fontId="7" fillId="0" borderId="3" xfId="131" applyNumberFormat="1" applyFont="1" applyBorder="1"/>
    <xf numFmtId="0" fontId="2" fillId="2" borderId="3" xfId="131" applyNumberFormat="1" applyFont="1" applyFill="1" applyBorder="1"/>
    <xf numFmtId="0" fontId="1" fillId="2" borderId="3" xfId="131" applyFont="1" applyFill="1" applyBorder="1" applyAlignment="1">
      <alignment horizontal="center"/>
    </xf>
    <xf numFmtId="0" fontId="2" fillId="2" borderId="3" xfId="131" applyFont="1" applyFill="1" applyBorder="1" applyAlignment="1">
      <alignment horizontal="center"/>
    </xf>
    <xf numFmtId="0" fontId="7" fillId="2" borderId="3" xfId="131" applyFont="1" applyFill="1" applyBorder="1" applyAlignment="1">
      <alignment horizontal="center"/>
    </xf>
    <xf numFmtId="0" fontId="2" fillId="2" borderId="3" xfId="131" applyFill="1" applyBorder="1" applyAlignment="1">
      <alignment horizontal="center"/>
    </xf>
    <xf numFmtId="0" fontId="2" fillId="0" borderId="3" xfId="131" applyNumberFormat="1" applyFont="1" applyBorder="1"/>
    <xf numFmtId="0" fontId="5" fillId="0" borderId="3" xfId="131" applyFont="1" applyBorder="1" applyAlignment="1">
      <alignment horizontal="center"/>
    </xf>
    <xf numFmtId="0" fontId="6" fillId="3" borderId="3" xfId="131" applyNumberFormat="1" applyFont="1" applyFill="1" applyBorder="1"/>
    <xf numFmtId="0" fontId="2" fillId="3" borderId="3" xfId="131" applyFont="1" applyFill="1" applyBorder="1" applyAlignment="1">
      <alignment horizontal="center"/>
    </xf>
    <xf numFmtId="0" fontId="2" fillId="3" borderId="3" xfId="131" applyFill="1" applyBorder="1" applyAlignment="1">
      <alignment horizontal="center"/>
    </xf>
    <xf numFmtId="0" fontId="5" fillId="3" borderId="3" xfId="131" applyFont="1" applyFill="1" applyBorder="1" applyAlignment="1">
      <alignment horizontal="center"/>
    </xf>
    <xf numFmtId="0" fontId="8" fillId="4" borderId="4" xfId="131" applyNumberFormat="1" applyFont="1" applyFill="1" applyBorder="1" applyAlignment="1">
      <alignment horizontal="center"/>
    </xf>
    <xf numFmtId="0" fontId="2" fillId="4" borderId="4" xfId="131" applyNumberFormat="1" applyFill="1" applyBorder="1" applyAlignment="1">
      <alignment horizontal="center"/>
    </xf>
    <xf numFmtId="0" fontId="2" fillId="4" borderId="0" xfId="131" applyNumberFormat="1" applyFill="1" applyBorder="1" applyAlignment="1">
      <alignment horizontal="center"/>
    </xf>
    <xf numFmtId="0" fontId="9" fillId="0" borderId="0" xfId="131" applyFont="1" applyBorder="1" applyAlignment="1">
      <alignment horizontal="center"/>
    </xf>
    <xf numFmtId="58" fontId="7" fillId="0" borderId="0" xfId="131" applyNumberFormat="1" applyFont="1" applyBorder="1"/>
    <xf numFmtId="0" fontId="10" fillId="0" borderId="0" xfId="131" applyFont="1"/>
    <xf numFmtId="0" fontId="1" fillId="0" borderId="0" xfId="131" applyFont="1" applyBorder="1" applyAlignment="1">
      <alignment horizontal="center"/>
    </xf>
    <xf numFmtId="0" fontId="7" fillId="0" borderId="0" xfId="131" applyFont="1" applyBorder="1" applyAlignment="1">
      <alignment horizontal="center"/>
    </xf>
    <xf numFmtId="0" fontId="2" fillId="0" borderId="0" xfId="131" applyNumberFormat="1" applyFont="1" applyBorder="1"/>
    <xf numFmtId="0" fontId="2" fillId="0" borderId="0" xfId="131" applyFont="1" applyBorder="1"/>
    <xf numFmtId="58" fontId="11" fillId="0" borderId="0" xfId="131" applyNumberFormat="1" applyFont="1" applyBorder="1"/>
    <xf numFmtId="14" fontId="6" fillId="0" borderId="0" xfId="131" applyNumberFormat="1" applyFont="1" applyBorder="1" applyAlignment="1">
      <alignment horizontal="center"/>
    </xf>
    <xf numFmtId="0" fontId="6" fillId="0" borderId="0" xfId="131" applyFont="1" applyBorder="1" applyAlignment="1">
      <alignment horizontal="center"/>
    </xf>
    <xf numFmtId="0" fontId="12" fillId="0" borderId="0" xfId="131" applyFont="1" applyBorder="1" applyAlignment="1">
      <alignment horizontal="center"/>
    </xf>
    <xf numFmtId="0" fontId="1" fillId="0" borderId="0" xfId="131" applyFont="1" applyBorder="1"/>
    <xf numFmtId="0" fontId="11" fillId="0" borderId="0" xfId="131" applyFont="1" applyBorder="1" applyAlignment="1">
      <alignment horizontal="center"/>
    </xf>
    <xf numFmtId="0" fontId="12" fillId="0" borderId="0" xfId="131" applyFont="1" applyBorder="1"/>
    <xf numFmtId="0" fontId="12" fillId="0" borderId="0" xfId="131" applyFont="1"/>
    <xf numFmtId="0" fontId="13" fillId="0" borderId="0" xfId="131" applyFont="1"/>
    <xf numFmtId="177" fontId="2" fillId="0" borderId="2" xfId="131" applyNumberFormat="1" applyFont="1" applyBorder="1" applyAlignment="1">
      <alignment horizontal="center"/>
    </xf>
    <xf numFmtId="0" fontId="14" fillId="0" borderId="0" xfId="121">
      <alignment vertical="center"/>
    </xf>
    <xf numFmtId="0" fontId="15" fillId="0" borderId="0" xfId="12" applyFont="1" applyAlignment="1">
      <alignment horizontal="center" vertical="center"/>
    </xf>
    <xf numFmtId="0" fontId="15" fillId="0" borderId="1" xfId="12" applyFont="1" applyBorder="1" applyAlignment="1">
      <alignment horizontal="center" vertical="center"/>
    </xf>
    <xf numFmtId="0" fontId="6" fillId="0" borderId="3" xfId="12" applyFont="1" applyFill="1" applyBorder="1" applyAlignment="1">
      <alignment horizontal="center" vertical="center"/>
    </xf>
    <xf numFmtId="0" fontId="6" fillId="0" borderId="3" xfId="12" applyFont="1" applyFill="1" applyBorder="1" applyAlignment="1">
      <alignment vertical="center"/>
    </xf>
    <xf numFmtId="0" fontId="6" fillId="0" borderId="3" xfId="12" applyNumberFormat="1" applyFont="1" applyFill="1" applyBorder="1" applyAlignment="1">
      <alignment horizontal="left" vertical="center"/>
    </xf>
    <xf numFmtId="179" fontId="16" fillId="0" borderId="3" xfId="121" applyNumberFormat="1" applyFont="1" applyBorder="1" applyAlignment="1">
      <alignment horizontal="center" vertical="center"/>
    </xf>
    <xf numFmtId="0" fontId="16" fillId="0" borderId="3" xfId="121" applyNumberFormat="1" applyFont="1" applyBorder="1" applyAlignment="1">
      <alignment horizontal="center" vertical="center"/>
    </xf>
    <xf numFmtId="0" fontId="6" fillId="0" borderId="3" xfId="12" applyFont="1" applyFill="1" applyBorder="1" applyAlignment="1">
      <alignment horizontal="center" vertical="center" wrapText="1"/>
    </xf>
    <xf numFmtId="0" fontId="6" fillId="0" borderId="5" xfId="12" applyFont="1" applyFill="1" applyBorder="1" applyAlignment="1">
      <alignment horizontal="center" vertical="center"/>
    </xf>
    <xf numFmtId="0" fontId="6" fillId="0" borderId="6" xfId="12" applyFont="1" applyFill="1" applyBorder="1" applyAlignment="1">
      <alignment horizontal="center" vertical="center"/>
    </xf>
    <xf numFmtId="0" fontId="6" fillId="0" borderId="7" xfId="12" applyFont="1" applyFill="1" applyBorder="1" applyAlignment="1">
      <alignment horizontal="center" vertical="center"/>
    </xf>
    <xf numFmtId="0" fontId="17" fillId="0" borderId="8" xfId="12" applyFont="1" applyFill="1" applyBorder="1" applyAlignment="1">
      <alignment horizontal="center" vertical="center" wrapText="1"/>
    </xf>
    <xf numFmtId="0" fontId="6" fillId="0" borderId="9" xfId="12" applyFont="1" applyFill="1" applyBorder="1" applyAlignment="1">
      <alignment horizontal="center" vertical="center" wrapText="1"/>
    </xf>
    <xf numFmtId="0" fontId="6" fillId="0" borderId="10" xfId="12" applyFont="1" applyFill="1" applyBorder="1" applyAlignment="1">
      <alignment horizontal="center" vertical="center"/>
    </xf>
    <xf numFmtId="176" fontId="6" fillId="0" borderId="3" xfId="12" applyNumberFormat="1" applyFont="1" applyFill="1" applyBorder="1" applyAlignment="1">
      <alignment horizontal="center" vertical="center"/>
    </xf>
    <xf numFmtId="0" fontId="17" fillId="0" borderId="11" xfId="12" applyFont="1" applyFill="1" applyBorder="1" applyAlignment="1">
      <alignment horizontal="center" vertical="center" wrapText="1"/>
    </xf>
    <xf numFmtId="0" fontId="6" fillId="0" borderId="12" xfId="12" applyFont="1" applyFill="1" applyBorder="1" applyAlignment="1">
      <alignment horizontal="center" vertical="center" wrapText="1"/>
    </xf>
    <xf numFmtId="0" fontId="6" fillId="0" borderId="13" xfId="12" applyFont="1" applyFill="1" applyBorder="1" applyAlignment="1">
      <alignment horizontal="center" vertical="center"/>
    </xf>
    <xf numFmtId="0" fontId="17" fillId="0" borderId="14" xfId="12" applyFont="1" applyFill="1" applyBorder="1" applyAlignment="1">
      <alignment horizontal="center" vertical="center" wrapText="1"/>
    </xf>
    <xf numFmtId="0" fontId="18" fillId="0" borderId="3" xfId="12" applyFont="1" applyFill="1" applyBorder="1" applyAlignment="1">
      <alignment horizontal="center" vertical="center"/>
    </xf>
    <xf numFmtId="0" fontId="2" fillId="0" borderId="0" xfId="12" applyFont="1" applyFill="1" applyBorder="1" applyAlignment="1">
      <alignment vertical="center"/>
    </xf>
    <xf numFmtId="0" fontId="19" fillId="0" borderId="0" xfId="12" applyFont="1" applyFill="1" applyBorder="1" applyAlignment="1">
      <alignment vertical="center"/>
    </xf>
    <xf numFmtId="0" fontId="6" fillId="0" borderId="0" xfId="12" applyFont="1" applyBorder="1" applyAlignment="1">
      <alignment horizontal="center" vertical="center"/>
    </xf>
    <xf numFmtId="0" fontId="20" fillId="0" borderId="0" xfId="12" applyFont="1" applyFill="1" applyBorder="1" applyAlignment="1">
      <alignment horizontal="center" vertical="center"/>
    </xf>
    <xf numFmtId="0" fontId="2" fillId="0" borderId="0" xfId="12" applyFont="1" applyBorder="1" applyAlignment="1">
      <alignment vertical="center"/>
    </xf>
    <xf numFmtId="0" fontId="19" fillId="0" borderId="0" xfId="12" applyFont="1" applyBorder="1" applyAlignment="1">
      <alignment vertical="center"/>
    </xf>
    <xf numFmtId="0" fontId="21" fillId="0" borderId="0" xfId="12" applyFont="1" applyBorder="1" applyAlignment="1">
      <alignment vertical="center"/>
    </xf>
    <xf numFmtId="0" fontId="20" fillId="0" borderId="0" xfId="12" applyFont="1" applyBorder="1" applyAlignment="1">
      <alignment vertical="center"/>
    </xf>
    <xf numFmtId="0" fontId="22" fillId="0" borderId="0" xfId="12" applyFont="1" applyBorder="1" applyAlignment="1">
      <alignment vertical="center"/>
    </xf>
    <xf numFmtId="0" fontId="20" fillId="0" borderId="0" xfId="12" applyFont="1" applyBorder="1" applyAlignment="1">
      <alignment horizontal="center" vertical="center"/>
    </xf>
    <xf numFmtId="0" fontId="20" fillId="0" borderId="0" xfId="12" applyFont="1" applyFill="1" applyBorder="1" applyAlignment="1">
      <alignment vertical="center"/>
    </xf>
    <xf numFmtId="181" fontId="20" fillId="0" borderId="0" xfId="12" applyNumberFormat="1" applyFont="1" applyFill="1" applyBorder="1" applyAlignment="1">
      <alignment horizontal="center" vertical="center" wrapText="1"/>
    </xf>
    <xf numFmtId="0" fontId="20" fillId="0" borderId="0" xfId="12" applyFont="1" applyBorder="1" applyAlignment="1">
      <alignment horizontal="center" vertical="center" wrapText="1"/>
    </xf>
    <xf numFmtId="0" fontId="23" fillId="0" borderId="0" xfId="12" applyFont="1" applyBorder="1" applyAlignment="1">
      <alignment vertical="center"/>
    </xf>
    <xf numFmtId="0" fontId="6" fillId="0" borderId="0" xfId="12" applyFont="1" applyAlignment="1">
      <alignment vertical="center"/>
    </xf>
    <xf numFmtId="0" fontId="24" fillId="3" borderId="0" xfId="289" applyFont="1" applyFill="1" applyAlignment="1" applyProtection="1">
      <alignment horizontal="center" vertical="center"/>
      <protection locked="0"/>
    </xf>
    <xf numFmtId="0" fontId="25" fillId="0" borderId="0" xfId="289" applyFont="1" applyAlignment="1" applyProtection="1">
      <alignment horizontal="center" vertical="center"/>
      <protection locked="0"/>
    </xf>
    <xf numFmtId="176" fontId="2" fillId="0" borderId="0" xfId="12" applyNumberFormat="1" applyFont="1" applyBorder="1" applyAlignment="1">
      <alignment vertical="center"/>
    </xf>
    <xf numFmtId="182" fontId="18" fillId="0" borderId="3" xfId="12" applyNumberFormat="1" applyFont="1" applyFill="1" applyBorder="1" applyAlignment="1">
      <alignment horizontal="center" vertical="center"/>
    </xf>
    <xf numFmtId="0" fontId="6" fillId="0" borderId="0" xfId="12" applyFont="1" applyBorder="1" applyAlignment="1">
      <alignment vertical="center"/>
    </xf>
    <xf numFmtId="0" fontId="17" fillId="0" borderId="4" xfId="12" applyFont="1" applyFill="1" applyBorder="1" applyAlignment="1">
      <alignment horizontal="center" vertical="center" wrapText="1"/>
    </xf>
    <xf numFmtId="0" fontId="17" fillId="0" borderId="9" xfId="12" applyFont="1" applyFill="1" applyBorder="1" applyAlignment="1">
      <alignment horizontal="center" vertical="center" wrapText="1"/>
    </xf>
    <xf numFmtId="0" fontId="17" fillId="0" borderId="0" xfId="12" applyFont="1" applyFill="1" applyBorder="1" applyAlignment="1">
      <alignment horizontal="center" vertical="center" wrapText="1"/>
    </xf>
    <xf numFmtId="0" fontId="17" fillId="0" borderId="12" xfId="12" applyFont="1" applyFill="1" applyBorder="1" applyAlignment="1">
      <alignment horizontal="center" vertical="center" wrapText="1"/>
    </xf>
    <xf numFmtId="0" fontId="17" fillId="0" borderId="1" xfId="12" applyFont="1" applyFill="1" applyBorder="1" applyAlignment="1">
      <alignment horizontal="center" vertical="center" wrapText="1"/>
    </xf>
    <xf numFmtId="0" fontId="17" fillId="0" borderId="15" xfId="12" applyFont="1" applyFill="1" applyBorder="1" applyAlignment="1">
      <alignment horizontal="center" vertical="center" wrapText="1"/>
    </xf>
    <xf numFmtId="0" fontId="6" fillId="5" borderId="6" xfId="12" applyFont="1" applyFill="1" applyBorder="1" applyAlignment="1">
      <alignment horizontal="center" vertical="center"/>
    </xf>
    <xf numFmtId="0" fontId="6" fillId="5" borderId="2" xfId="12" applyFont="1" applyFill="1" applyBorder="1" applyAlignment="1">
      <alignment horizontal="center" vertical="center"/>
    </xf>
    <xf numFmtId="0" fontId="6" fillId="5" borderId="5" xfId="12" applyFont="1" applyFill="1" applyBorder="1" applyAlignment="1">
      <alignment horizontal="center" vertical="center" wrapText="1"/>
    </xf>
    <xf numFmtId="182" fontId="6" fillId="5" borderId="5" xfId="12" applyNumberFormat="1" applyFont="1" applyFill="1" applyBorder="1" applyAlignment="1">
      <alignment horizontal="center" vertical="center" wrapText="1"/>
    </xf>
    <xf numFmtId="0" fontId="6" fillId="5" borderId="3" xfId="12" applyFont="1" applyFill="1" applyBorder="1" applyAlignment="1">
      <alignment horizontal="center" vertical="center"/>
    </xf>
    <xf numFmtId="0" fontId="6" fillId="5" borderId="10" xfId="12" applyFont="1" applyFill="1" applyBorder="1" applyAlignment="1">
      <alignment horizontal="center" vertical="center" wrapText="1"/>
    </xf>
    <xf numFmtId="0" fontId="6" fillId="5" borderId="13" xfId="12" applyFont="1" applyFill="1" applyBorder="1" applyAlignment="1">
      <alignment horizontal="center" vertical="center" wrapText="1"/>
    </xf>
    <xf numFmtId="176" fontId="6" fillId="5" borderId="5" xfId="12" applyNumberFormat="1" applyFont="1" applyFill="1" applyBorder="1" applyAlignment="1">
      <alignment horizontal="center" vertical="center" wrapText="1"/>
    </xf>
    <xf numFmtId="176" fontId="6" fillId="5" borderId="10" xfId="12" applyNumberFormat="1" applyFont="1" applyFill="1" applyBorder="1" applyAlignment="1">
      <alignment horizontal="center" vertical="center" wrapText="1"/>
    </xf>
    <xf numFmtId="176" fontId="6" fillId="5" borderId="13" xfId="12" applyNumberFormat="1" applyFont="1" applyFill="1" applyBorder="1" applyAlignment="1">
      <alignment horizontal="center" vertical="center" wrapText="1"/>
    </xf>
    <xf numFmtId="0" fontId="26" fillId="5" borderId="3" xfId="12" applyFont="1" applyFill="1" applyBorder="1" applyAlignment="1">
      <alignment horizontal="center" vertical="center"/>
    </xf>
    <xf numFmtId="0" fontId="21" fillId="0" borderId="0" xfId="12" applyFont="1" applyFill="1" applyBorder="1" applyAlignment="1">
      <alignment vertical="center"/>
    </xf>
    <xf numFmtId="0" fontId="27" fillId="0" borderId="0" xfId="12" applyFont="1" applyFill="1" applyBorder="1" applyAlignment="1">
      <alignment horizontal="center" vertical="center" wrapText="1"/>
    </xf>
    <xf numFmtId="0" fontId="6" fillId="5" borderId="7" xfId="12" applyFont="1" applyFill="1" applyBorder="1" applyAlignment="1">
      <alignment horizontal="center" vertical="center"/>
    </xf>
    <xf numFmtId="182" fontId="6" fillId="5" borderId="3" xfId="12" applyNumberFormat="1" applyFont="1" applyFill="1" applyBorder="1" applyAlignment="1">
      <alignment horizontal="center" vertical="center"/>
    </xf>
    <xf numFmtId="0" fontId="14" fillId="6" borderId="0" xfId="121" applyFill="1">
      <alignment vertical="center"/>
    </xf>
    <xf numFmtId="0" fontId="28" fillId="0" borderId="0" xfId="121" applyFont="1" applyAlignment="1">
      <alignment horizontal="center" vertical="center"/>
    </xf>
    <xf numFmtId="0" fontId="16" fillId="0" borderId="0" xfId="121" applyNumberFormat="1" applyFont="1" applyAlignment="1">
      <alignment vertical="center"/>
    </xf>
    <xf numFmtId="0" fontId="29" fillId="0" borderId="0" xfId="121" applyNumberFormat="1" applyFont="1" applyAlignment="1">
      <alignment horizontal="center" vertical="center"/>
    </xf>
    <xf numFmtId="0" fontId="16" fillId="0" borderId="0" xfId="121" applyNumberFormat="1" applyFont="1" applyAlignment="1">
      <alignment horizontal="center" vertical="center"/>
    </xf>
    <xf numFmtId="0" fontId="30" fillId="0" borderId="0" xfId="121" applyNumberFormat="1" applyFont="1" applyBorder="1" applyAlignment="1">
      <alignment horizontal="center" vertical="center"/>
    </xf>
    <xf numFmtId="0" fontId="31" fillId="0" borderId="0" xfId="121" applyNumberFormat="1" applyFont="1" applyAlignment="1">
      <alignment horizontal="center" vertical="center"/>
    </xf>
    <xf numFmtId="0" fontId="16" fillId="0" borderId="1" xfId="121" applyNumberFormat="1" applyFont="1" applyBorder="1" applyAlignment="1">
      <alignment horizontal="center" vertical="center"/>
    </xf>
    <xf numFmtId="179" fontId="31" fillId="0" borderId="1" xfId="121" applyNumberFormat="1" applyFont="1" applyBorder="1" applyAlignment="1">
      <alignment horizontal="center" vertical="center"/>
    </xf>
    <xf numFmtId="0" fontId="32" fillId="0" borderId="3" xfId="121" applyFont="1" applyBorder="1" applyAlignment="1">
      <alignment horizontal="center" vertical="center" wrapText="1"/>
    </xf>
    <xf numFmtId="0" fontId="32" fillId="0" borderId="3" xfId="121" applyFont="1" applyBorder="1" applyAlignment="1">
      <alignment horizontal="center" vertical="center"/>
    </xf>
    <xf numFmtId="0" fontId="32" fillId="0" borderId="3" xfId="121" applyFont="1" applyFill="1" applyBorder="1" applyAlignment="1">
      <alignment horizontal="center" vertical="center" wrapText="1"/>
    </xf>
    <xf numFmtId="0" fontId="33" fillId="0" borderId="3" xfId="121" applyFont="1" applyBorder="1" applyAlignment="1">
      <alignment horizontal="center" vertical="center" wrapText="1"/>
    </xf>
    <xf numFmtId="0" fontId="32" fillId="0" borderId="6" xfId="121" applyFont="1" applyBorder="1" applyAlignment="1">
      <alignment horizontal="center" vertical="center" wrapText="1"/>
    </xf>
    <xf numFmtId="0" fontId="32" fillId="0" borderId="2" xfId="121" applyFont="1" applyBorder="1" applyAlignment="1">
      <alignment horizontal="center" vertical="center" wrapText="1"/>
    </xf>
    <xf numFmtId="0" fontId="32" fillId="0" borderId="7" xfId="121" applyFont="1" applyBorder="1" applyAlignment="1">
      <alignment horizontal="center" vertical="center" wrapText="1"/>
    </xf>
    <xf numFmtId="181" fontId="34" fillId="0" borderId="3" xfId="121" applyNumberFormat="1" applyFont="1" applyBorder="1" applyAlignment="1">
      <alignment horizontal="center" vertical="center"/>
    </xf>
    <xf numFmtId="0" fontId="32" fillId="0" borderId="3" xfId="121" applyFont="1" applyBorder="1">
      <alignment vertical="center"/>
    </xf>
    <xf numFmtId="0" fontId="35" fillId="0" borderId="6" xfId="121" applyFont="1" applyBorder="1" applyAlignment="1">
      <alignment horizontal="center" vertical="center" wrapText="1"/>
    </xf>
    <xf numFmtId="0" fontId="35" fillId="0" borderId="2" xfId="121" applyFont="1" applyBorder="1" applyAlignment="1">
      <alignment horizontal="center" vertical="center" wrapText="1"/>
    </xf>
    <xf numFmtId="0" fontId="35" fillId="0" borderId="7" xfId="121" applyFont="1" applyBorder="1" applyAlignment="1">
      <alignment horizontal="center" vertical="center" wrapText="1"/>
    </xf>
    <xf numFmtId="0" fontId="34" fillId="0" borderId="3" xfId="121" applyFont="1" applyBorder="1" applyAlignment="1">
      <alignment horizontal="center" vertical="center"/>
    </xf>
    <xf numFmtId="181" fontId="32" fillId="0" borderId="3" xfId="121" applyNumberFormat="1" applyFont="1" applyBorder="1" applyAlignment="1">
      <alignment horizontal="center" vertical="center"/>
    </xf>
    <xf numFmtId="0" fontId="21" fillId="0" borderId="3" xfId="121" applyFont="1" applyBorder="1" applyAlignment="1">
      <alignment horizontal="center" vertical="center" wrapText="1"/>
    </xf>
    <xf numFmtId="0" fontId="36" fillId="0" borderId="3" xfId="121" applyFont="1" applyBorder="1" applyAlignment="1">
      <alignment horizontal="center" vertical="center"/>
    </xf>
    <xf numFmtId="178" fontId="21" fillId="0" borderId="3" xfId="121" applyNumberFormat="1" applyFont="1" applyBorder="1" applyAlignment="1">
      <alignment horizontal="center" vertical="center"/>
    </xf>
    <xf numFmtId="0" fontId="21" fillId="0" borderId="3" xfId="121" applyFont="1" applyBorder="1" applyAlignment="1">
      <alignment horizontal="center" vertical="center"/>
    </xf>
    <xf numFmtId="9" fontId="37" fillId="0" borderId="3" xfId="121" applyNumberFormat="1" applyFont="1" applyBorder="1">
      <alignment vertical="center"/>
    </xf>
    <xf numFmtId="178" fontId="32" fillId="0" borderId="3" xfId="121" applyNumberFormat="1" applyFont="1" applyBorder="1" applyAlignment="1">
      <alignment horizontal="center" vertical="center"/>
    </xf>
    <xf numFmtId="0" fontId="38" fillId="0" borderId="3" xfId="121" applyFont="1" applyBorder="1" applyAlignment="1">
      <alignment horizontal="center" vertical="center" wrapText="1"/>
    </xf>
    <xf numFmtId="181" fontId="21" fillId="0" borderId="3" xfId="121" applyNumberFormat="1" applyFont="1" applyBorder="1" applyAlignment="1">
      <alignment horizontal="center" vertical="center"/>
    </xf>
    <xf numFmtId="0" fontId="39" fillId="0" borderId="3" xfId="121" applyFont="1" applyBorder="1" applyAlignment="1">
      <alignment horizontal="center" vertical="center"/>
    </xf>
    <xf numFmtId="184" fontId="32" fillId="0" borderId="3" xfId="121" applyNumberFormat="1" applyFont="1" applyBorder="1" applyAlignment="1">
      <alignment horizontal="center" vertical="center"/>
    </xf>
    <xf numFmtId="0" fontId="14" fillId="0" borderId="3" xfId="121" applyBorder="1">
      <alignment vertical="center"/>
    </xf>
    <xf numFmtId="0" fontId="21" fillId="7" borderId="3" xfId="121" applyFont="1" applyFill="1" applyBorder="1">
      <alignment vertical="center"/>
    </xf>
    <xf numFmtId="0" fontId="32" fillId="7" borderId="3" xfId="121" applyFont="1" applyFill="1" applyBorder="1" applyAlignment="1">
      <alignment horizontal="center" vertical="center"/>
    </xf>
    <xf numFmtId="181" fontId="40" fillId="0" borderId="3" xfId="121" applyNumberFormat="1" applyFont="1" applyBorder="1" applyAlignment="1">
      <alignment horizontal="center" vertical="center"/>
    </xf>
    <xf numFmtId="9" fontId="41" fillId="0" borderId="3" xfId="121" applyNumberFormat="1" applyFont="1" applyBorder="1">
      <alignment vertical="center"/>
    </xf>
    <xf numFmtId="0" fontId="32" fillId="8" borderId="3" xfId="121" applyFont="1" applyFill="1" applyBorder="1" applyAlignment="1">
      <alignment horizontal="center" vertical="center" wrapText="1"/>
    </xf>
    <xf numFmtId="0" fontId="32" fillId="8" borderId="3" xfId="121" applyFont="1" applyFill="1" applyBorder="1" applyAlignment="1">
      <alignment horizontal="center" vertical="center"/>
    </xf>
    <xf numFmtId="181" fontId="32" fillId="7" borderId="3" xfId="121" applyNumberFormat="1" applyFont="1" applyFill="1" applyBorder="1" applyAlignment="1">
      <alignment horizontal="center" vertical="center"/>
    </xf>
    <xf numFmtId="0" fontId="21" fillId="8" borderId="3" xfId="121" applyFont="1" applyFill="1" applyBorder="1" applyAlignment="1">
      <alignment vertical="center" wrapText="1"/>
    </xf>
    <xf numFmtId="181" fontId="32" fillId="8" borderId="3" xfId="121" applyNumberFormat="1" applyFont="1" applyFill="1" applyBorder="1" applyAlignment="1">
      <alignment horizontal="center" vertical="center"/>
    </xf>
    <xf numFmtId="0" fontId="32" fillId="8" borderId="3" xfId="121" applyFont="1" applyFill="1" applyBorder="1" applyAlignment="1">
      <alignment vertical="center" wrapText="1"/>
    </xf>
    <xf numFmtId="0" fontId="21" fillId="8" borderId="3" xfId="121" applyFont="1" applyFill="1" applyBorder="1">
      <alignment vertical="center"/>
    </xf>
    <xf numFmtId="0" fontId="33" fillId="8" borderId="3" xfId="121" applyFont="1" applyFill="1" applyBorder="1" applyAlignment="1">
      <alignment horizontal="center" vertical="center" wrapText="1"/>
    </xf>
    <xf numFmtId="0" fontId="32" fillId="8" borderId="3" xfId="121" applyFont="1" applyFill="1" applyBorder="1" applyAlignment="1">
      <alignment horizontal="left" vertical="center"/>
    </xf>
    <xf numFmtId="0" fontId="21" fillId="8" borderId="3" xfId="121" applyFont="1" applyFill="1" applyBorder="1" applyAlignment="1">
      <alignment horizontal="left" vertical="center"/>
    </xf>
    <xf numFmtId="181" fontId="21" fillId="8" borderId="3" xfId="121" applyNumberFormat="1" applyFont="1" applyFill="1" applyBorder="1" applyAlignment="1">
      <alignment horizontal="center" vertical="center"/>
    </xf>
    <xf numFmtId="0" fontId="42" fillId="8" borderId="3" xfId="121" applyFont="1" applyFill="1" applyBorder="1" applyAlignment="1">
      <alignment horizontal="center" vertical="center"/>
    </xf>
    <xf numFmtId="0" fontId="32" fillId="8" borderId="3" xfId="121" applyFont="1" applyFill="1" applyBorder="1">
      <alignment vertical="center"/>
    </xf>
    <xf numFmtId="0" fontId="25" fillId="6" borderId="0" xfId="121" applyFont="1" applyFill="1">
      <alignment vertical="center"/>
    </xf>
    <xf numFmtId="0" fontId="30" fillId="0" borderId="0" xfId="121" applyNumberFormat="1" applyFont="1" applyAlignment="1">
      <alignment horizontal="left" vertical="center" wrapText="1"/>
    </xf>
    <xf numFmtId="0" fontId="30" fillId="0" borderId="1" xfId="121" applyNumberFormat="1" applyFont="1" applyBorder="1" applyAlignment="1">
      <alignment horizontal="left" vertical="center"/>
    </xf>
    <xf numFmtId="0" fontId="32" fillId="0" borderId="3" xfId="121" applyFont="1" applyFill="1" applyBorder="1" applyAlignment="1">
      <alignment horizontal="center" vertical="center"/>
    </xf>
    <xf numFmtId="0" fontId="41" fillId="0" borderId="3" xfId="121" applyFont="1" applyBorder="1" applyAlignment="1">
      <alignment horizontal="center" vertical="center"/>
    </xf>
    <xf numFmtId="0" fontId="21" fillId="0" borderId="3" xfId="121" applyFont="1" applyFill="1" applyBorder="1" applyAlignment="1">
      <alignment horizontal="center" vertical="center"/>
    </xf>
    <xf numFmtId="0" fontId="43" fillId="0" borderId="3" xfId="121" applyFont="1" applyBorder="1" applyAlignment="1">
      <alignment horizontal="center" vertical="center"/>
    </xf>
    <xf numFmtId="0" fontId="44" fillId="0" borderId="3" xfId="121" applyFont="1" applyBorder="1" applyAlignment="1">
      <alignment horizontal="center" vertical="center"/>
    </xf>
    <xf numFmtId="0" fontId="45" fillId="0" borderId="3" xfId="121" applyFont="1" applyFill="1" applyBorder="1" applyAlignment="1">
      <alignment horizontal="center" vertical="center"/>
    </xf>
    <xf numFmtId="0" fontId="46" fillId="0" borderId="3" xfId="121" applyFont="1" applyFill="1" applyBorder="1" applyAlignment="1">
      <alignment horizontal="center" vertical="center"/>
    </xf>
    <xf numFmtId="0" fontId="32" fillId="0" borderId="3" xfId="121" applyFont="1" applyFill="1" applyBorder="1" applyAlignment="1">
      <alignment horizontal="left" vertical="center" wrapText="1"/>
    </xf>
    <xf numFmtId="0" fontId="44" fillId="7" borderId="3" xfId="121" applyFont="1" applyFill="1" applyBorder="1" applyAlignment="1">
      <alignment horizontal="center" vertical="center"/>
    </xf>
    <xf numFmtId="0" fontId="47" fillId="6" borderId="4" xfId="121" applyFont="1" applyFill="1" applyBorder="1" applyAlignment="1">
      <alignment horizontal="center" vertical="center" textRotation="255"/>
    </xf>
    <xf numFmtId="0" fontId="48" fillId="6" borderId="4" xfId="121" applyFont="1" applyFill="1" applyBorder="1" applyAlignment="1">
      <alignment horizontal="center" vertical="center"/>
    </xf>
    <xf numFmtId="0" fontId="49" fillId="6" borderId="4" xfId="121" applyFont="1" applyFill="1" applyBorder="1" applyAlignment="1">
      <alignment horizontal="left" vertical="center"/>
    </xf>
    <xf numFmtId="0" fontId="47" fillId="6" borderId="0" xfId="121" applyFont="1" applyFill="1" applyBorder="1" applyAlignment="1">
      <alignment horizontal="center" vertical="center" textRotation="255"/>
    </xf>
    <xf numFmtId="0" fontId="48" fillId="6" borderId="0" xfId="121" applyFont="1" applyFill="1" applyBorder="1" applyAlignment="1">
      <alignment horizontal="center" vertical="center"/>
    </xf>
    <xf numFmtId="0" fontId="49" fillId="6" borderId="0" xfId="121" applyFont="1" applyFill="1" applyBorder="1" applyAlignment="1">
      <alignment horizontal="left" vertical="center"/>
    </xf>
    <xf numFmtId="0" fontId="25" fillId="6" borderId="0" xfId="121" applyFont="1" applyFill="1" applyBorder="1" applyAlignment="1">
      <alignment horizontal="center" vertical="center"/>
    </xf>
    <xf numFmtId="0" fontId="48" fillId="6" borderId="0" xfId="121" applyFont="1" applyFill="1" applyBorder="1" applyAlignment="1">
      <alignment horizontal="center" vertical="center" wrapText="1"/>
    </xf>
    <xf numFmtId="0" fontId="25" fillId="6" borderId="0" xfId="121" applyFont="1" applyFill="1" applyBorder="1" applyAlignment="1">
      <alignment horizontal="center" vertical="center" wrapText="1"/>
    </xf>
    <xf numFmtId="0" fontId="14" fillId="6" borderId="0" xfId="121" applyFill="1" applyBorder="1">
      <alignment vertical="center"/>
    </xf>
    <xf numFmtId="176" fontId="14" fillId="0" borderId="0" xfId="121" applyNumberFormat="1">
      <alignment vertical="center"/>
    </xf>
    <xf numFmtId="183" fontId="14" fillId="0" borderId="0" xfId="121" applyNumberFormat="1">
      <alignment vertical="center"/>
    </xf>
    <xf numFmtId="181" fontId="14" fillId="0" borderId="0" xfId="121" applyNumberFormat="1">
      <alignment vertical="center"/>
    </xf>
    <xf numFmtId="0" fontId="50" fillId="0" borderId="8" xfId="121" applyFont="1" applyFill="1" applyBorder="1" applyAlignment="1" applyProtection="1">
      <alignment horizontal="center" vertical="center"/>
    </xf>
    <xf numFmtId="0" fontId="50" fillId="0" borderId="4" xfId="121" applyFont="1" applyFill="1" applyBorder="1" applyAlignment="1" applyProtection="1">
      <alignment horizontal="center" vertical="center"/>
    </xf>
    <xf numFmtId="0" fontId="50" fillId="0" borderId="14" xfId="121" applyFont="1" applyFill="1" applyBorder="1" applyAlignment="1" applyProtection="1">
      <alignment horizontal="center" vertical="center"/>
    </xf>
    <xf numFmtId="0" fontId="50" fillId="0" borderId="1" xfId="121" applyFont="1" applyFill="1" applyBorder="1" applyAlignment="1" applyProtection="1">
      <alignment horizontal="center" vertical="center"/>
    </xf>
    <xf numFmtId="0" fontId="14" fillId="0" borderId="3" xfId="121" applyFill="1" applyBorder="1" applyAlignment="1" applyProtection="1">
      <alignment horizontal="center" vertical="center"/>
    </xf>
    <xf numFmtId="0" fontId="30" fillId="0" borderId="3" xfId="121" applyNumberFormat="1" applyFont="1" applyFill="1" applyBorder="1" applyAlignment="1" applyProtection="1">
      <alignment horizontal="center" vertical="center"/>
    </xf>
    <xf numFmtId="0" fontId="30" fillId="0" borderId="6" xfId="121" applyNumberFormat="1" applyFont="1" applyFill="1" applyBorder="1" applyAlignment="1" applyProtection="1">
      <alignment horizontal="center" vertical="center" wrapText="1"/>
    </xf>
    <xf numFmtId="0" fontId="30" fillId="0" borderId="2" xfId="121" applyNumberFormat="1" applyFont="1" applyFill="1" applyBorder="1" applyAlignment="1" applyProtection="1">
      <alignment horizontal="center" vertical="center" wrapText="1"/>
    </xf>
    <xf numFmtId="0" fontId="51" fillId="9" borderId="3" xfId="121" applyNumberFormat="1" applyFont="1" applyFill="1" applyBorder="1" applyAlignment="1" applyProtection="1">
      <alignment horizontal="center" vertical="center"/>
    </xf>
    <xf numFmtId="0" fontId="52" fillId="0" borderId="3" xfId="121" applyFont="1" applyFill="1" applyBorder="1" applyAlignment="1">
      <alignment horizontal="center" vertical="center"/>
    </xf>
    <xf numFmtId="0" fontId="16" fillId="0" borderId="3" xfId="121" applyFont="1" applyFill="1" applyBorder="1" applyAlignment="1">
      <alignment horizontal="center" vertical="center"/>
    </xf>
    <xf numFmtId="0" fontId="43" fillId="0" borderId="6" xfId="121" applyFont="1" applyFill="1" applyBorder="1" applyAlignment="1">
      <alignment horizontal="center" vertical="center"/>
    </xf>
    <xf numFmtId="0" fontId="43" fillId="0" borderId="3" xfId="121" applyFont="1" applyFill="1" applyBorder="1" applyAlignment="1">
      <alignment horizontal="center" vertical="center"/>
    </xf>
    <xf numFmtId="0" fontId="43" fillId="0" borderId="7" xfId="121" applyFont="1" applyFill="1" applyBorder="1" applyAlignment="1">
      <alignment horizontal="center" vertical="center"/>
    </xf>
    <xf numFmtId="0" fontId="43" fillId="0" borderId="3" xfId="12" applyFont="1" applyFill="1" applyBorder="1" applyAlignment="1">
      <alignment horizontal="center" vertical="center"/>
    </xf>
    <xf numFmtId="0" fontId="14" fillId="0" borderId="3" xfId="121" applyFill="1" applyBorder="1" applyAlignment="1" applyProtection="1">
      <alignment vertical="center"/>
    </xf>
    <xf numFmtId="0" fontId="53" fillId="0" borderId="4" xfId="121" applyFont="1" applyFill="1" applyBorder="1" applyAlignment="1">
      <alignment horizontal="left" vertical="center" wrapText="1"/>
    </xf>
    <xf numFmtId="0" fontId="53" fillId="0" borderId="4" xfId="121" applyFont="1" applyFill="1" applyBorder="1" applyAlignment="1">
      <alignment horizontal="left" vertical="center"/>
    </xf>
    <xf numFmtId="0" fontId="14" fillId="0" borderId="0" xfId="121" applyFill="1">
      <alignment vertical="center"/>
    </xf>
    <xf numFmtId="0" fontId="54" fillId="0" borderId="0" xfId="121" applyFont="1" applyFill="1">
      <alignment vertical="center"/>
    </xf>
    <xf numFmtId="0" fontId="14" fillId="0" borderId="3" xfId="121" applyNumberFormat="1" applyFill="1" applyBorder="1" applyAlignment="1" applyProtection="1">
      <alignment horizontal="center" vertical="center"/>
    </xf>
    <xf numFmtId="0" fontId="30" fillId="0" borderId="7" xfId="121" applyNumberFormat="1" applyFont="1" applyFill="1" applyBorder="1" applyAlignment="1" applyProtection="1">
      <alignment horizontal="center" vertical="center" wrapText="1"/>
    </xf>
    <xf numFmtId="0" fontId="43" fillId="0" borderId="2" xfId="121" applyFont="1" applyFill="1" applyBorder="1" applyAlignment="1">
      <alignment horizontal="center" vertical="center"/>
    </xf>
    <xf numFmtId="0" fontId="16" fillId="0" borderId="6" xfId="121" applyFont="1" applyFill="1" applyBorder="1" applyAlignment="1">
      <alignment horizontal="center" vertical="center"/>
    </xf>
    <xf numFmtId="0" fontId="16" fillId="0" borderId="7" xfId="121" applyFont="1" applyFill="1" applyBorder="1" applyAlignment="1">
      <alignment horizontal="center" vertical="center"/>
    </xf>
    <xf numFmtId="0" fontId="14" fillId="0" borderId="3" xfId="121" applyBorder="1" applyAlignment="1">
      <alignment horizontal="center" vertical="center"/>
    </xf>
    <xf numFmtId="179" fontId="30" fillId="0" borderId="3" xfId="121" applyNumberFormat="1" applyFont="1" applyFill="1" applyBorder="1" applyAlignment="1" applyProtection="1">
      <alignment horizontal="center" vertical="center"/>
    </xf>
    <xf numFmtId="0" fontId="14" fillId="0" borderId="3" xfId="121" applyFont="1" applyFill="1" applyBorder="1" applyAlignment="1" applyProtection="1">
      <alignment horizontal="center" vertical="center"/>
    </xf>
    <xf numFmtId="0" fontId="43" fillId="0" borderId="3" xfId="121" applyFont="1" applyFill="1" applyBorder="1" applyAlignment="1">
      <alignment horizontal="left" vertical="center"/>
    </xf>
    <xf numFmtId="176" fontId="55" fillId="0" borderId="3" xfId="121" applyNumberFormat="1" applyFont="1" applyFill="1" applyBorder="1" applyAlignment="1">
      <alignment vertical="center"/>
    </xf>
    <xf numFmtId="180" fontId="14" fillId="0" borderId="3" xfId="121" applyNumberFormat="1" applyFill="1" applyBorder="1" applyAlignment="1">
      <alignment vertical="center"/>
    </xf>
    <xf numFmtId="180" fontId="14" fillId="0" borderId="6" xfId="121" applyNumberFormat="1" applyFont="1" applyFill="1" applyBorder="1" applyAlignment="1">
      <alignment horizontal="center" vertical="center"/>
    </xf>
    <xf numFmtId="0" fontId="53" fillId="0" borderId="0" xfId="121" applyFont="1" applyFill="1" applyBorder="1" applyAlignment="1">
      <alignment horizontal="left" vertical="center"/>
    </xf>
    <xf numFmtId="0" fontId="50" fillId="0" borderId="9" xfId="121" applyFont="1" applyFill="1" applyBorder="1" applyAlignment="1" applyProtection="1">
      <alignment horizontal="center" vertical="center"/>
    </xf>
    <xf numFmtId="0" fontId="56" fillId="10" borderId="11" xfId="121" applyFont="1" applyFill="1" applyBorder="1" applyAlignment="1" applyProtection="1">
      <alignment horizontal="center" vertical="center"/>
    </xf>
    <xf numFmtId="0" fontId="56" fillId="10" borderId="0" xfId="121" applyFont="1" applyFill="1" applyBorder="1" applyAlignment="1" applyProtection="1">
      <alignment horizontal="center" vertical="center"/>
    </xf>
    <xf numFmtId="0" fontId="50" fillId="0" borderId="15" xfId="121" applyFont="1" applyFill="1" applyBorder="1" applyAlignment="1" applyProtection="1">
      <alignment horizontal="center" vertical="center"/>
    </xf>
    <xf numFmtId="0" fontId="56" fillId="10" borderId="14" xfId="121" applyFont="1" applyFill="1" applyBorder="1" applyAlignment="1" applyProtection="1">
      <alignment horizontal="center" vertical="center"/>
    </xf>
    <xf numFmtId="0" fontId="56" fillId="10" borderId="1" xfId="121" applyFont="1" applyFill="1" applyBorder="1" applyAlignment="1" applyProtection="1">
      <alignment horizontal="center" vertical="center"/>
    </xf>
    <xf numFmtId="0" fontId="14" fillId="10" borderId="6" xfId="121" applyFont="1" applyFill="1" applyBorder="1" applyAlignment="1" applyProtection="1">
      <alignment horizontal="center" vertical="center"/>
    </xf>
    <xf numFmtId="0" fontId="14" fillId="10" borderId="2" xfId="121" applyFill="1" applyBorder="1" applyAlignment="1" applyProtection="1">
      <alignment horizontal="center" vertical="center"/>
    </xf>
    <xf numFmtId="0" fontId="14" fillId="10" borderId="5" xfId="121" applyFill="1" applyBorder="1" applyAlignment="1" applyProtection="1">
      <alignment horizontal="center" vertical="center" wrapText="1"/>
    </xf>
    <xf numFmtId="176" fontId="14" fillId="10" borderId="5" xfId="121" applyNumberFormat="1" applyFill="1" applyBorder="1" applyAlignment="1" applyProtection="1">
      <alignment horizontal="center" vertical="center" wrapText="1"/>
    </xf>
    <xf numFmtId="0" fontId="14" fillId="10" borderId="13" xfId="121" applyFill="1" applyBorder="1" applyAlignment="1" applyProtection="1">
      <alignment horizontal="center" vertical="center" wrapText="1"/>
    </xf>
    <xf numFmtId="176" fontId="14" fillId="10" borderId="13" xfId="121" applyNumberFormat="1" applyFill="1" applyBorder="1" applyAlignment="1" applyProtection="1">
      <alignment horizontal="center" vertical="center" wrapText="1"/>
    </xf>
    <xf numFmtId="0" fontId="14" fillId="10" borderId="15" xfId="121" applyFill="1" applyBorder="1" applyAlignment="1" applyProtection="1">
      <alignment horizontal="center" vertical="center"/>
    </xf>
    <xf numFmtId="0" fontId="14" fillId="10" borderId="13" xfId="121" applyFill="1" applyBorder="1" applyAlignment="1" applyProtection="1">
      <alignment horizontal="center" vertical="center"/>
    </xf>
    <xf numFmtId="176" fontId="14" fillId="10" borderId="13" xfId="121" applyNumberFormat="1" applyFill="1" applyBorder="1" applyAlignment="1" applyProtection="1">
      <alignment horizontal="center" vertical="center"/>
    </xf>
    <xf numFmtId="180" fontId="14" fillId="0" borderId="7" xfId="121" applyNumberFormat="1" applyFont="1" applyFill="1" applyBorder="1" applyAlignment="1">
      <alignment horizontal="center" vertical="center"/>
    </xf>
    <xf numFmtId="183" fontId="16" fillId="0" borderId="6" xfId="121" applyNumberFormat="1" applyFont="1" applyFill="1" applyBorder="1" applyAlignment="1">
      <alignment horizontal="center" vertical="center"/>
    </xf>
    <xf numFmtId="183" fontId="16" fillId="0" borderId="7" xfId="121" applyNumberFormat="1" applyFont="1" applyFill="1" applyBorder="1" applyAlignment="1">
      <alignment horizontal="center" vertical="center"/>
    </xf>
    <xf numFmtId="180" fontId="14" fillId="0" borderId="3" xfId="121" applyNumberFormat="1" applyFont="1" applyFill="1" applyBorder="1" applyAlignment="1">
      <alignment vertical="center"/>
    </xf>
    <xf numFmtId="0" fontId="14" fillId="0" borderId="0" xfId="121" applyProtection="1">
      <alignment vertical="center"/>
    </xf>
    <xf numFmtId="176" fontId="14" fillId="0" borderId="0" xfId="121" applyNumberFormat="1" applyFill="1">
      <alignment vertical="center"/>
    </xf>
    <xf numFmtId="0" fontId="14" fillId="7" borderId="0" xfId="121" applyFill="1">
      <alignment vertical="center"/>
    </xf>
    <xf numFmtId="0" fontId="14" fillId="0" borderId="0" xfId="121" applyFill="1" applyAlignment="1">
      <alignment horizontal="center" vertical="center"/>
    </xf>
    <xf numFmtId="0" fontId="57" fillId="0" borderId="0" xfId="121" applyFont="1" applyFill="1">
      <alignment vertical="center"/>
    </xf>
    <xf numFmtId="0" fontId="58" fillId="0" borderId="0" xfId="121" applyFont="1" applyFill="1">
      <alignment vertical="center"/>
    </xf>
    <xf numFmtId="176" fontId="57" fillId="0" borderId="0" xfId="121" applyNumberFormat="1" applyFont="1" applyFill="1">
      <alignment vertical="center"/>
    </xf>
    <xf numFmtId="0" fontId="14" fillId="0" borderId="0" xfId="121" applyFont="1">
      <alignment vertical="center"/>
    </xf>
    <xf numFmtId="176" fontId="14" fillId="0" borderId="0" xfId="121" applyNumberFormat="1" applyFont="1">
      <alignment vertical="center"/>
    </xf>
    <xf numFmtId="181" fontId="56" fillId="10" borderId="0" xfId="121" applyNumberFormat="1" applyFont="1" applyFill="1" applyBorder="1" applyAlignment="1" applyProtection="1">
      <alignment horizontal="center" vertical="center"/>
    </xf>
    <xf numFmtId="181" fontId="14" fillId="10" borderId="0" xfId="121" applyNumberFormat="1" applyFill="1">
      <alignment vertical="center"/>
    </xf>
    <xf numFmtId="181" fontId="14" fillId="10" borderId="0" xfId="121" applyNumberFormat="1" applyFill="1" applyAlignment="1">
      <alignment vertical="center"/>
    </xf>
    <xf numFmtId="0" fontId="14" fillId="10" borderId="7" xfId="121" applyFill="1" applyBorder="1" applyAlignment="1" applyProtection="1">
      <alignment horizontal="center" vertical="center"/>
    </xf>
    <xf numFmtId="181" fontId="14" fillId="10" borderId="2" xfId="121" applyNumberFormat="1" applyFill="1" applyBorder="1" applyAlignment="1" applyProtection="1">
      <alignment horizontal="center" vertical="center"/>
    </xf>
    <xf numFmtId="181" fontId="14" fillId="10" borderId="6" xfId="121" applyNumberFormat="1" applyFill="1" applyBorder="1" applyAlignment="1">
      <alignment horizontal="center" vertical="center"/>
    </xf>
    <xf numFmtId="181" fontId="14" fillId="10" borderId="2" xfId="121" applyNumberFormat="1" applyFill="1" applyBorder="1" applyAlignment="1">
      <alignment horizontal="center" vertical="center"/>
    </xf>
    <xf numFmtId="181" fontId="14" fillId="10" borderId="7" xfId="121" applyNumberFormat="1" applyFill="1" applyBorder="1" applyAlignment="1">
      <alignment horizontal="center" vertical="center"/>
    </xf>
    <xf numFmtId="183" fontId="14" fillId="10" borderId="5" xfId="121" applyNumberFormat="1" applyFont="1" applyFill="1" applyBorder="1" applyAlignment="1" applyProtection="1">
      <alignment horizontal="center" vertical="center" wrapText="1"/>
    </xf>
    <xf numFmtId="181" fontId="14" fillId="10" borderId="5" xfId="121" applyNumberFormat="1" applyFill="1" applyBorder="1" applyAlignment="1" applyProtection="1">
      <alignment horizontal="center" vertical="center" wrapText="1"/>
    </xf>
    <xf numFmtId="181" fontId="14" fillId="10" borderId="3" xfId="121" applyNumberFormat="1" applyFill="1" applyBorder="1" applyAlignment="1">
      <alignment horizontal="center" vertical="center"/>
    </xf>
    <xf numFmtId="183" fontId="14" fillId="10" borderId="13" xfId="121" applyNumberFormat="1" applyFill="1" applyBorder="1" applyAlignment="1" applyProtection="1">
      <alignment horizontal="center" vertical="center" wrapText="1"/>
    </xf>
    <xf numFmtId="181" fontId="14" fillId="10" borderId="13" xfId="121" applyNumberFormat="1" applyFill="1" applyBorder="1" applyAlignment="1" applyProtection="1">
      <alignment horizontal="center" vertical="center" wrapText="1"/>
    </xf>
    <xf numFmtId="183" fontId="14" fillId="10" borderId="13" xfId="121" applyNumberFormat="1" applyFill="1" applyBorder="1" applyAlignment="1" applyProtection="1">
      <alignment horizontal="center" vertical="center"/>
    </xf>
    <xf numFmtId="181" fontId="14" fillId="10" borderId="13" xfId="121" applyNumberFormat="1" applyFill="1" applyBorder="1" applyAlignment="1" applyProtection="1">
      <alignment horizontal="center" vertical="center"/>
    </xf>
    <xf numFmtId="183" fontId="14" fillId="0" borderId="0" xfId="121" applyNumberFormat="1" applyFill="1">
      <alignment vertical="center"/>
    </xf>
    <xf numFmtId="181" fontId="14" fillId="0" borderId="0" xfId="121" applyNumberFormat="1" applyProtection="1">
      <alignment vertical="center"/>
    </xf>
    <xf numFmtId="181" fontId="14" fillId="0" borderId="0" xfId="121" applyNumberFormat="1" applyAlignment="1">
      <alignment horizontal="center" vertical="center"/>
    </xf>
    <xf numFmtId="183" fontId="14" fillId="0" borderId="0" xfId="121" applyNumberFormat="1" applyFill="1" applyAlignment="1">
      <alignment horizontal="center" vertical="center"/>
    </xf>
    <xf numFmtId="181" fontId="14" fillId="0" borderId="0" xfId="121" applyNumberFormat="1" applyFill="1">
      <alignment vertical="center"/>
    </xf>
    <xf numFmtId="183" fontId="58" fillId="0" borderId="0" xfId="121" applyNumberFormat="1" applyFont="1" applyFill="1">
      <alignment vertical="center"/>
    </xf>
    <xf numFmtId="183" fontId="57" fillId="0" borderId="0" xfId="121" applyNumberFormat="1" applyFont="1" applyFill="1">
      <alignment vertical="center"/>
    </xf>
    <xf numFmtId="183" fontId="14" fillId="0" borderId="0" xfId="121" applyNumberFormat="1" applyFont="1">
      <alignment vertical="center"/>
    </xf>
    <xf numFmtId="181" fontId="59" fillId="10" borderId="0" xfId="121" applyNumberFormat="1" applyFont="1" applyFill="1" applyAlignment="1">
      <alignment vertical="center"/>
    </xf>
    <xf numFmtId="181" fontId="14" fillId="0" borderId="0" xfId="121" applyNumberFormat="1" applyFill="1" applyBorder="1">
      <alignment vertical="center"/>
    </xf>
    <xf numFmtId="181" fontId="60" fillId="0" borderId="0" xfId="12" applyNumberFormat="1" applyFont="1" applyBorder="1" applyAlignment="1">
      <alignment horizontal="center" vertical="center"/>
    </xf>
    <xf numFmtId="181" fontId="60" fillId="0" borderId="0" xfId="12" applyNumberFormat="1" applyFont="1" applyFill="1" applyBorder="1" applyAlignment="1">
      <alignment horizontal="center" vertical="center"/>
    </xf>
    <xf numFmtId="181" fontId="14" fillId="10" borderId="3" xfId="121" applyNumberFormat="1" applyFill="1" applyBorder="1" applyAlignment="1">
      <alignment horizontal="center" vertical="center" wrapText="1"/>
    </xf>
    <xf numFmtId="181" fontId="14" fillId="10" borderId="3" xfId="121" applyNumberFormat="1" applyFill="1" applyBorder="1">
      <alignment vertical="center"/>
    </xf>
    <xf numFmtId="181" fontId="14" fillId="0" borderId="4" xfId="121" applyNumberFormat="1" applyBorder="1" applyAlignment="1">
      <alignment horizontal="center" vertical="center"/>
    </xf>
    <xf numFmtId="181" fontId="14" fillId="0" borderId="0" xfId="121" applyNumberFormat="1" applyFill="1" applyBorder="1" applyAlignment="1" applyProtection="1">
      <alignment horizontal="center" vertical="center"/>
    </xf>
    <xf numFmtId="181" fontId="14" fillId="0" borderId="0" xfId="121" applyNumberFormat="1" applyFill="1" applyBorder="1" applyAlignment="1">
      <alignment horizontal="center" vertical="center"/>
    </xf>
    <xf numFmtId="181" fontId="54" fillId="0" borderId="0" xfId="121" applyNumberFormat="1" applyFont="1" applyFill="1" applyBorder="1" applyAlignment="1">
      <alignment horizontal="center" vertical="center"/>
    </xf>
    <xf numFmtId="181" fontId="14" fillId="0" borderId="0" xfId="121" applyNumberFormat="1" applyFont="1" applyFill="1" applyBorder="1" applyAlignment="1">
      <alignment horizontal="center" vertical="center"/>
    </xf>
    <xf numFmtId="0" fontId="61" fillId="0" borderId="0" xfId="121" applyFont="1" applyFill="1" applyBorder="1" applyAlignment="1">
      <alignment horizontal="center" vertical="center"/>
    </xf>
    <xf numFmtId="0" fontId="31" fillId="0" borderId="0" xfId="121" applyFont="1" applyFill="1" applyBorder="1" applyAlignment="1">
      <alignment horizontal="center" vertical="center"/>
    </xf>
    <xf numFmtId="0" fontId="62" fillId="0" borderId="0" xfId="121" applyFont="1" applyFill="1" applyBorder="1" applyAlignment="1">
      <alignment horizontal="center" vertical="center"/>
    </xf>
    <xf numFmtId="0" fontId="31" fillId="0" borderId="0" xfId="121" applyFont="1" applyFill="1" applyBorder="1" applyAlignment="1">
      <alignment horizontal="right" vertical="center"/>
    </xf>
    <xf numFmtId="0" fontId="14" fillId="0" borderId="0" xfId="121" applyFill="1" applyBorder="1">
      <alignment vertical="center"/>
    </xf>
    <xf numFmtId="0" fontId="14" fillId="0" borderId="0" xfId="121" applyFill="1" applyBorder="1" applyAlignment="1">
      <alignment horizontal="center" vertical="center"/>
    </xf>
    <xf numFmtId="0" fontId="54" fillId="0" borderId="0" xfId="121" applyFont="1" applyFill="1" applyBorder="1" applyAlignment="1">
      <alignment horizontal="center" vertical="center"/>
    </xf>
    <xf numFmtId="0" fontId="31" fillId="0" borderId="0" xfId="121" applyFont="1" applyFill="1" applyBorder="1" applyAlignment="1">
      <alignment vertical="center"/>
    </xf>
    <xf numFmtId="0" fontId="14" fillId="0" borderId="0" xfId="121" applyFont="1" applyFill="1" applyBorder="1" applyAlignment="1">
      <alignment horizontal="center" vertical="center"/>
    </xf>
    <xf numFmtId="0" fontId="25" fillId="0" borderId="0" xfId="121" applyFont="1" applyFill="1" applyBorder="1" applyAlignment="1">
      <alignment horizontal="left" vertical="center"/>
    </xf>
    <xf numFmtId="0" fontId="25" fillId="0" borderId="0" xfId="121" applyFont="1" applyFill="1" applyBorder="1" applyAlignment="1">
      <alignment vertical="center"/>
    </xf>
    <xf numFmtId="0" fontId="14" fillId="0" borderId="0" xfId="121" applyFill="1" applyBorder="1" applyAlignment="1">
      <alignment horizontal="left" vertical="center"/>
    </xf>
    <xf numFmtId="0" fontId="63" fillId="0" borderId="0" xfId="121" applyFont="1" applyFill="1" applyBorder="1" applyAlignment="1">
      <alignment horizontal="center" vertical="center"/>
    </xf>
    <xf numFmtId="0" fontId="31" fillId="0" borderId="0" xfId="121" applyFont="1" applyFill="1" applyBorder="1" applyAlignment="1">
      <alignment horizontal="left" vertical="center"/>
    </xf>
    <xf numFmtId="0" fontId="64" fillId="0" borderId="0" xfId="121" applyFont="1" applyFill="1" applyBorder="1" applyAlignment="1">
      <alignment horizontal="center" vertical="center"/>
    </xf>
    <xf numFmtId="0" fontId="14" fillId="0" borderId="0" xfId="121" applyFont="1" applyFill="1" applyBorder="1" applyAlignment="1">
      <alignment horizontal="left" vertical="center"/>
    </xf>
    <xf numFmtId="0" fontId="65" fillId="0" borderId="0" xfId="121" applyFont="1" applyFill="1" applyBorder="1" applyAlignment="1">
      <alignment horizontal="center" vertical="center"/>
    </xf>
    <xf numFmtId="0" fontId="66" fillId="0" borderId="0" xfId="121" applyFont="1" applyFill="1" applyBorder="1" applyAlignment="1">
      <alignment horizontal="center" vertical="center"/>
    </xf>
    <xf numFmtId="0" fontId="67" fillId="0" borderId="0" xfId="121" applyFont="1" applyFill="1" applyBorder="1" applyAlignment="1">
      <alignment horizontal="center" vertical="center"/>
    </xf>
    <xf numFmtId="0" fontId="6"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68" fillId="0" borderId="3" xfId="0" applyFont="1" applyBorder="1" applyAlignment="1">
      <alignment horizontal="center" vertical="center"/>
    </xf>
    <xf numFmtId="0" fontId="0" fillId="0" borderId="3" xfId="0" applyFont="1" applyBorder="1" applyAlignment="1">
      <alignment horizontal="center" vertical="center"/>
    </xf>
    <xf numFmtId="0" fontId="14" fillId="0" borderId="3" xfId="0" applyFont="1" applyBorder="1" applyAlignment="1">
      <alignment horizontal="center" vertical="center"/>
    </xf>
    <xf numFmtId="0" fontId="14" fillId="0" borderId="3" xfId="0" applyNumberFormat="1" applyFont="1" applyBorder="1" applyAlignment="1">
      <alignment horizontal="center" vertical="center"/>
    </xf>
    <xf numFmtId="0" fontId="16" fillId="0" borderId="3" xfId="0" applyFont="1" applyBorder="1" applyAlignment="1">
      <alignment horizontal="center" vertical="center" wrapText="1"/>
    </xf>
    <xf numFmtId="0" fontId="14" fillId="0" borderId="3" xfId="0" applyFont="1" applyFill="1" applyBorder="1" applyAlignment="1">
      <alignment horizontal="center" vertical="center" wrapText="1"/>
    </xf>
    <xf numFmtId="0" fontId="14" fillId="0" borderId="3" xfId="0" applyFont="1" applyFill="1" applyBorder="1" applyAlignment="1">
      <alignment horizontal="center" vertical="center"/>
    </xf>
    <xf numFmtId="0" fontId="14" fillId="0" borderId="10" xfId="0" applyFont="1" applyFill="1" applyBorder="1" applyAlignment="1">
      <alignment horizontal="center" vertical="center" wrapText="1"/>
    </xf>
    <xf numFmtId="0" fontId="69" fillId="0" borderId="3" xfId="0" applyFont="1" applyFill="1" applyBorder="1" applyAlignment="1">
      <alignment horizontal="center" vertical="center" wrapText="1"/>
    </xf>
    <xf numFmtId="0" fontId="14" fillId="0" borderId="3" xfId="0" applyFont="1" applyBorder="1" applyAlignment="1">
      <alignment horizontal="center" vertical="center" wrapText="1"/>
    </xf>
    <xf numFmtId="0" fontId="55" fillId="0" borderId="3" xfId="288" applyFont="1" applyFill="1" applyBorder="1" applyAlignment="1">
      <alignment horizontal="center" vertical="center" wrapText="1"/>
    </xf>
    <xf numFmtId="182" fontId="14" fillId="0" borderId="3" xfId="0" applyNumberFormat="1" applyFont="1" applyBorder="1" applyAlignment="1">
      <alignment horizontal="center" vertical="center"/>
    </xf>
    <xf numFmtId="0" fontId="14" fillId="0" borderId="5" xfId="0" applyFont="1" applyBorder="1" applyAlignment="1">
      <alignment horizontal="center" vertical="center" wrapText="1"/>
    </xf>
    <xf numFmtId="0" fontId="16" fillId="0" borderId="3" xfId="0" applyFont="1" applyBorder="1" applyAlignment="1">
      <alignment horizontal="center" vertical="center"/>
    </xf>
    <xf numFmtId="0" fontId="14" fillId="0" borderId="13" xfId="0" applyFont="1" applyBorder="1" applyAlignment="1">
      <alignment horizontal="center" vertical="center" wrapText="1"/>
    </xf>
    <xf numFmtId="0" fontId="34" fillId="0" borderId="0" xfId="0" applyFont="1" applyBorder="1" applyAlignment="1">
      <alignment horizontal="center" vertical="center"/>
    </xf>
    <xf numFmtId="0" fontId="36" fillId="0" borderId="0" xfId="0" applyFont="1" applyFill="1" applyBorder="1" applyAlignment="1">
      <alignment horizontal="center" vertical="center" wrapText="1"/>
    </xf>
    <xf numFmtId="0" fontId="36" fillId="0" borderId="0" xfId="0" applyFont="1" applyFill="1" applyBorder="1" applyAlignment="1">
      <alignment horizontal="center" wrapText="1"/>
    </xf>
    <xf numFmtId="0" fontId="21" fillId="0" borderId="0" xfId="288" applyFont="1" applyFill="1" applyBorder="1" applyAlignment="1">
      <alignment horizontal="center" vertical="center" wrapText="1"/>
    </xf>
    <xf numFmtId="0" fontId="34" fillId="0" borderId="0" xfId="0" applyFont="1" applyFill="1" applyBorder="1" applyAlignment="1">
      <alignment horizontal="center" vertical="center" wrapText="1"/>
    </xf>
    <xf numFmtId="0" fontId="34" fillId="0" borderId="0" xfId="0" applyNumberFormat="1" applyFont="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179" fontId="14" fillId="0" borderId="3" xfId="0" applyNumberFormat="1" applyFont="1" applyBorder="1" applyAlignment="1">
      <alignment horizontal="center" vertical="center"/>
    </xf>
    <xf numFmtId="0" fontId="14" fillId="0" borderId="3" xfId="0" applyFont="1" applyBorder="1" applyAlignment="1">
      <alignment vertical="center"/>
    </xf>
    <xf numFmtId="0" fontId="16" fillId="0" borderId="3" xfId="0" applyFont="1" applyBorder="1" applyAlignment="1">
      <alignment vertical="center"/>
    </xf>
    <xf numFmtId="0" fontId="34" fillId="0" borderId="0" xfId="0" applyFont="1" applyBorder="1" applyAlignment="1">
      <alignment vertical="center"/>
    </xf>
    <xf numFmtId="0" fontId="30" fillId="0" borderId="0" xfId="121" applyNumberFormat="1" applyFont="1" applyAlignment="1">
      <alignment horizontal="center" vertical="center"/>
    </xf>
    <xf numFmtId="0" fontId="31" fillId="0" borderId="0" xfId="121" applyNumberFormat="1" applyFont="1" applyAlignment="1">
      <alignment vertical="center"/>
    </xf>
    <xf numFmtId="0" fontId="30" fillId="0" borderId="0" xfId="121" applyNumberFormat="1" applyFont="1" applyBorder="1" applyAlignment="1">
      <alignment horizontal="center" vertical="center" wrapText="1"/>
    </xf>
    <xf numFmtId="0" fontId="31" fillId="0" borderId="1" xfId="121" applyNumberFormat="1" applyFont="1" applyBorder="1" applyAlignment="1">
      <alignment horizontal="center" vertical="center"/>
    </xf>
    <xf numFmtId="0" fontId="16" fillId="0" borderId="1" xfId="121" applyNumberFormat="1" applyFont="1" applyBorder="1" applyAlignment="1">
      <alignment vertical="center"/>
    </xf>
    <xf numFmtId="179" fontId="31" fillId="0" borderId="1" xfId="121" applyNumberFormat="1" applyFont="1" applyBorder="1" applyAlignment="1">
      <alignment vertical="center"/>
    </xf>
    <xf numFmtId="0" fontId="29" fillId="0" borderId="5" xfId="121" applyFont="1" applyBorder="1" applyAlignment="1">
      <alignment horizontal="center" vertical="center" wrapText="1"/>
    </xf>
    <xf numFmtId="0" fontId="16" fillId="0" borderId="6" xfId="121" applyFont="1" applyBorder="1" applyAlignment="1">
      <alignment horizontal="left" vertical="center" wrapText="1"/>
    </xf>
    <xf numFmtId="0" fontId="16" fillId="0" borderId="2" xfId="121" applyFont="1" applyBorder="1" applyAlignment="1">
      <alignment horizontal="left" vertical="center" wrapText="1"/>
    </xf>
    <xf numFmtId="0" fontId="16" fillId="0" borderId="7" xfId="121" applyFont="1" applyBorder="1" applyAlignment="1">
      <alignment horizontal="left" vertical="center" wrapText="1"/>
    </xf>
    <xf numFmtId="0" fontId="16" fillId="0" borderId="3" xfId="121" applyFont="1" applyBorder="1" applyAlignment="1">
      <alignment horizontal="center" vertical="center"/>
    </xf>
    <xf numFmtId="182" fontId="16" fillId="0" borderId="3" xfId="121" applyNumberFormat="1" applyFont="1" applyBorder="1" applyAlignment="1">
      <alignment horizontal="center" vertical="center"/>
    </xf>
    <xf numFmtId="0" fontId="16" fillId="0" borderId="3" xfId="121" applyFont="1" applyBorder="1">
      <alignment vertical="center"/>
    </xf>
    <xf numFmtId="0" fontId="29" fillId="0" borderId="10" xfId="121" applyFont="1" applyBorder="1" applyAlignment="1">
      <alignment horizontal="center" vertical="center" wrapText="1"/>
    </xf>
    <xf numFmtId="0" fontId="16" fillId="0" borderId="6" xfId="121" applyFont="1" applyBorder="1" applyAlignment="1">
      <alignment horizontal="center" vertical="center" wrapText="1"/>
    </xf>
    <xf numFmtId="0" fontId="16" fillId="0" borderId="2" xfId="121" applyFont="1" applyBorder="1" applyAlignment="1">
      <alignment horizontal="center" vertical="center" wrapText="1"/>
    </xf>
    <xf numFmtId="0" fontId="16" fillId="0" borderId="7" xfId="121" applyFont="1" applyBorder="1" applyAlignment="1">
      <alignment horizontal="center" vertical="center" wrapText="1"/>
    </xf>
    <xf numFmtId="0" fontId="70" fillId="0" borderId="5" xfId="12" applyFont="1" applyBorder="1" applyAlignment="1">
      <alignment horizontal="center" vertical="center" wrapText="1"/>
    </xf>
    <xf numFmtId="0" fontId="70" fillId="0" borderId="10" xfId="12" applyFont="1" applyBorder="1" applyAlignment="1">
      <alignment horizontal="center" vertical="center" wrapText="1"/>
    </xf>
    <xf numFmtId="0" fontId="70" fillId="0" borderId="13" xfId="12" applyFont="1" applyBorder="1" applyAlignment="1">
      <alignment horizontal="center" vertical="center" wrapText="1"/>
    </xf>
    <xf numFmtId="0" fontId="39" fillId="0" borderId="6" xfId="12" applyFont="1" applyBorder="1" applyAlignment="1">
      <alignment horizontal="center" vertical="center" wrapText="1"/>
    </xf>
    <xf numFmtId="0" fontId="39" fillId="0" borderId="2" xfId="12" applyFont="1" applyBorder="1" applyAlignment="1">
      <alignment horizontal="center" vertical="center" wrapText="1"/>
    </xf>
    <xf numFmtId="0" fontId="39" fillId="0" borderId="7" xfId="12" applyFont="1" applyBorder="1" applyAlignment="1">
      <alignment horizontal="center" vertical="center" wrapText="1"/>
    </xf>
    <xf numFmtId="184" fontId="16" fillId="0" borderId="3" xfId="121" applyNumberFormat="1" applyFont="1" applyBorder="1" applyAlignment="1">
      <alignment horizontal="center" vertical="center"/>
    </xf>
    <xf numFmtId="0" fontId="39" fillId="0" borderId="3" xfId="12" applyFont="1" applyBorder="1" applyAlignment="1">
      <alignment horizontal="center" vertical="center"/>
    </xf>
    <xf numFmtId="0" fontId="39" fillId="0" borderId="8" xfId="12" applyFont="1" applyBorder="1" applyAlignment="1">
      <alignment horizontal="center" vertical="center" wrapText="1"/>
    </xf>
    <xf numFmtId="0" fontId="39" fillId="0" borderId="4" xfId="12" applyFont="1" applyBorder="1" applyAlignment="1">
      <alignment horizontal="center" vertical="center" wrapText="1"/>
    </xf>
    <xf numFmtId="0" fontId="39" fillId="0" borderId="9" xfId="12" applyFont="1" applyBorder="1" applyAlignment="1">
      <alignment horizontal="center" vertical="center" wrapText="1"/>
    </xf>
    <xf numFmtId="0" fontId="39" fillId="0" borderId="14" xfId="12" applyFont="1" applyBorder="1" applyAlignment="1">
      <alignment horizontal="center" vertical="center" wrapText="1"/>
    </xf>
    <xf numFmtId="0" fontId="39" fillId="0" borderId="1" xfId="12" applyFont="1" applyBorder="1" applyAlignment="1">
      <alignment horizontal="center" vertical="center" wrapText="1"/>
    </xf>
    <xf numFmtId="0" fontId="39" fillId="0" borderId="15" xfId="12" applyFont="1" applyBorder="1" applyAlignment="1">
      <alignment horizontal="center" vertical="center" wrapText="1"/>
    </xf>
    <xf numFmtId="0" fontId="33" fillId="0" borderId="5" xfId="121" applyFont="1" applyBorder="1" applyAlignment="1">
      <alignment vertical="center" wrapText="1"/>
    </xf>
    <xf numFmtId="0" fontId="32" fillId="8" borderId="6" xfId="121" applyFont="1" applyFill="1" applyBorder="1" applyAlignment="1">
      <alignment horizontal="center" vertical="center" wrapText="1"/>
    </xf>
    <xf numFmtId="0" fontId="32" fillId="8" borderId="2" xfId="121" applyFont="1" applyFill="1" applyBorder="1" applyAlignment="1">
      <alignment horizontal="center" vertical="center" wrapText="1"/>
    </xf>
    <xf numFmtId="0" fontId="32" fillId="8" borderId="7" xfId="121" applyFont="1" applyFill="1" applyBorder="1" applyAlignment="1">
      <alignment horizontal="center" vertical="center" wrapText="1"/>
    </xf>
    <xf numFmtId="0" fontId="33" fillId="0" borderId="10" xfId="121" applyFont="1" applyBorder="1" applyAlignment="1">
      <alignment vertical="center" wrapText="1"/>
    </xf>
    <xf numFmtId="0" fontId="21" fillId="0" borderId="6" xfId="121" applyFont="1" applyBorder="1" applyAlignment="1">
      <alignment horizontal="center" vertical="center" wrapText="1"/>
    </xf>
    <xf numFmtId="0" fontId="21" fillId="0" borderId="2" xfId="121" applyFont="1" applyBorder="1" applyAlignment="1">
      <alignment horizontal="center" vertical="center" wrapText="1"/>
    </xf>
    <xf numFmtId="0" fontId="21" fillId="0" borderId="7" xfId="121" applyFont="1" applyBorder="1" applyAlignment="1">
      <alignment horizontal="center" vertical="center" wrapText="1"/>
    </xf>
    <xf numFmtId="0" fontId="21" fillId="0" borderId="3" xfId="121" applyNumberFormat="1" applyFont="1" applyFill="1" applyBorder="1" applyAlignment="1">
      <alignment horizontal="left" vertical="center" wrapText="1"/>
    </xf>
    <xf numFmtId="0" fontId="40" fillId="0" borderId="7" xfId="121" applyFont="1" applyBorder="1" applyAlignment="1">
      <alignment horizontal="center" vertical="center"/>
    </xf>
    <xf numFmtId="0" fontId="21" fillId="7" borderId="3" xfId="121" applyFont="1" applyFill="1" applyBorder="1" applyAlignment="1">
      <alignment vertical="center" wrapText="1"/>
    </xf>
    <xf numFmtId="185" fontId="32" fillId="7" borderId="3" xfId="121" applyNumberFormat="1" applyFont="1" applyFill="1" applyBorder="1" applyAlignment="1">
      <alignment horizontal="center" vertical="center"/>
    </xf>
    <xf numFmtId="0" fontId="32" fillId="7" borderId="3" xfId="121" applyFont="1" applyFill="1" applyBorder="1" applyAlignment="1">
      <alignment horizontal="left" vertical="center"/>
    </xf>
    <xf numFmtId="0" fontId="33" fillId="0" borderId="13" xfId="121" applyFont="1" applyBorder="1" applyAlignment="1">
      <alignment vertical="center" wrapText="1"/>
    </xf>
    <xf numFmtId="0" fontId="14" fillId="6" borderId="0" xfId="121" applyFont="1" applyFill="1">
      <alignment vertical="center"/>
    </xf>
    <xf numFmtId="0" fontId="51" fillId="0" borderId="3" xfId="121" applyNumberFormat="1" applyFont="1" applyFill="1" applyBorder="1" applyAlignment="1" applyProtection="1">
      <alignment horizontal="center" vertical="center"/>
    </xf>
    <xf numFmtId="0" fontId="43" fillId="0" borderId="6" xfId="12" applyFont="1" applyFill="1" applyBorder="1" applyAlignment="1">
      <alignment horizontal="center" vertical="center" wrapText="1"/>
    </xf>
    <xf numFmtId="0" fontId="43" fillId="0" borderId="2" xfId="12" applyFont="1" applyFill="1" applyBorder="1" applyAlignment="1">
      <alignment horizontal="center" vertical="center" wrapText="1"/>
    </xf>
    <xf numFmtId="0" fontId="43" fillId="0" borderId="7" xfId="12" applyFont="1" applyFill="1" applyBorder="1" applyAlignment="1">
      <alignment horizontal="center" vertical="center" wrapText="1"/>
    </xf>
    <xf numFmtId="0" fontId="43" fillId="0" borderId="6" xfId="12" applyFont="1" applyFill="1" applyBorder="1" applyAlignment="1">
      <alignment horizontal="center" vertical="center"/>
    </xf>
    <xf numFmtId="0" fontId="43" fillId="0" borderId="7" xfId="12" applyFont="1" applyFill="1" applyBorder="1" applyAlignment="1">
      <alignment horizontal="center" vertical="center"/>
    </xf>
    <xf numFmtId="0" fontId="43" fillId="9" borderId="3" xfId="121" applyFont="1" applyFill="1" applyBorder="1" applyAlignment="1">
      <alignment horizontal="center" vertical="center"/>
    </xf>
    <xf numFmtId="0" fontId="71" fillId="0" borderId="8" xfId="121" applyFont="1" applyFill="1" applyBorder="1" applyAlignment="1">
      <alignment horizontal="center" vertical="center"/>
    </xf>
    <xf numFmtId="0" fontId="14" fillId="0" borderId="4" xfId="121" applyBorder="1">
      <alignment vertical="center"/>
    </xf>
    <xf numFmtId="0" fontId="14" fillId="0" borderId="14" xfId="121" applyBorder="1">
      <alignment vertical="center"/>
    </xf>
    <xf numFmtId="0" fontId="14" fillId="0" borderId="1" xfId="121" applyBorder="1">
      <alignment vertical="center"/>
    </xf>
    <xf numFmtId="0" fontId="72" fillId="0" borderId="3" xfId="121" applyFont="1" applyFill="1" applyBorder="1" applyAlignment="1">
      <alignment horizontal="center" vertical="center"/>
    </xf>
    <xf numFmtId="0" fontId="73" fillId="0" borderId="3" xfId="121" applyFont="1" applyFill="1" applyBorder="1" applyAlignment="1">
      <alignment horizontal="center" vertical="center"/>
    </xf>
    <xf numFmtId="0" fontId="74" fillId="0" borderId="3" xfId="121" applyFont="1" applyFill="1" applyBorder="1" applyAlignment="1">
      <alignment horizontal="center" vertical="center"/>
    </xf>
    <xf numFmtId="0" fontId="16" fillId="0" borderId="2" xfId="121" applyFont="1" applyFill="1" applyBorder="1" applyAlignment="1">
      <alignment horizontal="center" vertical="center"/>
    </xf>
    <xf numFmtId="179" fontId="29" fillId="0" borderId="3" xfId="121" applyNumberFormat="1" applyFont="1" applyFill="1" applyBorder="1" applyAlignment="1" applyProtection="1">
      <alignment horizontal="center" vertical="center"/>
    </xf>
    <xf numFmtId="0" fontId="30" fillId="0" borderId="3" xfId="121" applyFont="1" applyFill="1" applyBorder="1" applyAlignment="1">
      <alignment horizontal="center" vertical="center"/>
    </xf>
    <xf numFmtId="176" fontId="55" fillId="0" borderId="3" xfId="121" applyNumberFormat="1" applyFont="1" applyFill="1" applyBorder="1" applyAlignment="1">
      <alignment horizontal="center" vertical="center"/>
    </xf>
    <xf numFmtId="180" fontId="14" fillId="0" borderId="3" xfId="121" applyNumberFormat="1" applyFill="1" applyBorder="1" applyAlignment="1">
      <alignment horizontal="center" vertical="center"/>
    </xf>
    <xf numFmtId="0" fontId="14" fillId="10" borderId="3" xfId="121" applyFont="1" applyFill="1" applyBorder="1" applyAlignment="1" applyProtection="1">
      <alignment horizontal="center" vertical="center"/>
    </xf>
    <xf numFmtId="0" fontId="14" fillId="10" borderId="3" xfId="121" applyFill="1" applyBorder="1" applyAlignment="1" applyProtection="1">
      <alignment horizontal="center" vertical="center"/>
    </xf>
    <xf numFmtId="0" fontId="14" fillId="10" borderId="3" xfId="121" applyFill="1" applyBorder="1" applyAlignment="1" applyProtection="1">
      <alignment horizontal="center" vertical="center" wrapText="1"/>
    </xf>
    <xf numFmtId="176" fontId="14" fillId="10" borderId="3" xfId="121" applyNumberFormat="1" applyFill="1" applyBorder="1" applyAlignment="1" applyProtection="1">
      <alignment horizontal="center" vertical="center" wrapText="1"/>
    </xf>
    <xf numFmtId="176" fontId="14" fillId="10" borderId="3" xfId="121" applyNumberFormat="1" applyFill="1" applyBorder="1" applyAlignment="1" applyProtection="1">
      <alignment horizontal="center" vertical="center"/>
    </xf>
    <xf numFmtId="0" fontId="14" fillId="0" borderId="9" xfId="121" applyBorder="1">
      <alignment vertical="center"/>
    </xf>
    <xf numFmtId="0" fontId="14" fillId="0" borderId="15" xfId="121" applyBorder="1">
      <alignment vertical="center"/>
    </xf>
    <xf numFmtId="181" fontId="14" fillId="10" borderId="0" xfId="121" applyNumberFormat="1" applyFont="1" applyFill="1" applyBorder="1">
      <alignment vertical="center"/>
    </xf>
    <xf numFmtId="181" fontId="14" fillId="10" borderId="0" xfId="121" applyNumberFormat="1" applyFill="1" applyBorder="1">
      <alignment vertical="center"/>
    </xf>
    <xf numFmtId="181" fontId="14" fillId="10" borderId="5" xfId="121" applyNumberFormat="1" applyFont="1" applyFill="1" applyBorder="1" applyAlignment="1">
      <alignment horizontal="center" vertical="center"/>
    </xf>
    <xf numFmtId="181" fontId="14" fillId="10" borderId="5" xfId="121" applyNumberFormat="1" applyFont="1" applyFill="1" applyBorder="1" applyAlignment="1">
      <alignment horizontal="center" vertical="center" wrapText="1"/>
    </xf>
    <xf numFmtId="181" fontId="14" fillId="10" borderId="13" xfId="121" applyNumberFormat="1" applyFill="1" applyBorder="1" applyAlignment="1">
      <alignment horizontal="center" vertical="center"/>
    </xf>
    <xf numFmtId="181" fontId="14" fillId="10" borderId="13" xfId="121" applyNumberFormat="1" applyFill="1" applyBorder="1" applyAlignment="1">
      <alignment horizontal="center" vertical="center" wrapText="1"/>
    </xf>
    <xf numFmtId="181" fontId="14" fillId="10" borderId="13" xfId="121" applyNumberFormat="1" applyFont="1" applyFill="1" applyBorder="1" applyAlignment="1">
      <alignment horizontal="center" vertical="center" wrapText="1"/>
    </xf>
    <xf numFmtId="181" fontId="14" fillId="10" borderId="3" xfId="121" applyNumberFormat="1" applyFont="1" applyFill="1" applyBorder="1">
      <alignment vertical="center"/>
    </xf>
    <xf numFmtId="176" fontId="14" fillId="0" borderId="0" xfId="121" applyNumberFormat="1" applyProtection="1">
      <alignment vertical="center"/>
    </xf>
    <xf numFmtId="181" fontId="14" fillId="0" borderId="0" xfId="121" applyNumberFormat="1" applyFont="1" applyFill="1" applyBorder="1">
      <alignment vertical="center"/>
    </xf>
    <xf numFmtId="181" fontId="75" fillId="0" borderId="3" xfId="121" applyNumberFormat="1" applyFont="1" applyFill="1" applyBorder="1" applyAlignment="1">
      <alignment vertical="center" wrapText="1"/>
    </xf>
    <xf numFmtId="181" fontId="14" fillId="0" borderId="3" xfId="121" applyNumberFormat="1" applyFill="1" applyBorder="1">
      <alignment vertical="center"/>
    </xf>
    <xf numFmtId="181" fontId="14" fillId="0" borderId="11" xfId="121" applyNumberFormat="1" applyFont="1" applyFill="1" applyBorder="1" applyAlignment="1">
      <alignment horizontal="center" vertical="center" wrapText="1"/>
    </xf>
    <xf numFmtId="181" fontId="14" fillId="0" borderId="11" xfId="121" applyNumberFormat="1" applyFill="1" applyBorder="1" applyAlignment="1">
      <alignment horizontal="center" vertical="center" wrapText="1"/>
    </xf>
    <xf numFmtId="0" fontId="14" fillId="0" borderId="6" xfId="0" applyFont="1" applyBorder="1" applyAlignment="1">
      <alignment horizontal="center" vertical="center"/>
    </xf>
    <xf numFmtId="0" fontId="14" fillId="0" borderId="2" xfId="0" applyFont="1" applyBorder="1" applyAlignment="1">
      <alignment horizontal="center" vertical="center"/>
    </xf>
    <xf numFmtId="0" fontId="14" fillId="0" borderId="7" xfId="0" applyFont="1" applyBorder="1" applyAlignment="1">
      <alignment horizontal="center" vertical="center"/>
    </xf>
    <xf numFmtId="0" fontId="14" fillId="0" borderId="0" xfId="121" applyFill="1" applyAlignment="1">
      <alignment vertical="center" wrapText="1"/>
    </xf>
    <xf numFmtId="0" fontId="14" fillId="10" borderId="0" xfId="121" applyFill="1">
      <alignment vertical="center"/>
    </xf>
    <xf numFmtId="0" fontId="76" fillId="0" borderId="3" xfId="121" applyFont="1" applyBorder="1" applyAlignment="1">
      <alignment horizontal="center" vertical="center"/>
    </xf>
    <xf numFmtId="0" fontId="14" fillId="0" borderId="3" xfId="121" applyFont="1" applyBorder="1" applyAlignment="1">
      <alignment horizontal="center" vertical="center"/>
    </xf>
    <xf numFmtId="0" fontId="30" fillId="0" borderId="3" xfId="121" applyFont="1" applyBorder="1" applyAlignment="1">
      <alignment horizontal="center" vertical="center"/>
    </xf>
    <xf numFmtId="0" fontId="30" fillId="0" borderId="6" xfId="121" applyFont="1" applyBorder="1" applyAlignment="1">
      <alignment horizontal="center" vertical="center" wrapText="1"/>
    </xf>
    <xf numFmtId="0" fontId="30" fillId="0" borderId="2" xfId="121" applyFont="1" applyBorder="1" applyAlignment="1">
      <alignment horizontal="center" vertical="center" wrapText="1"/>
    </xf>
    <xf numFmtId="0" fontId="77" fillId="0" borderId="3" xfId="121" applyFont="1" applyFill="1" applyBorder="1" applyAlignment="1">
      <alignment horizontal="left" vertical="center" wrapText="1"/>
    </xf>
    <xf numFmtId="0" fontId="78" fillId="11" borderId="3" xfId="121" applyFont="1" applyFill="1" applyBorder="1" applyAlignment="1">
      <alignment horizontal="center" vertical="center" wrapText="1"/>
    </xf>
    <xf numFmtId="0" fontId="16" fillId="0" borderId="3" xfId="121" applyFont="1" applyFill="1" applyBorder="1" applyAlignment="1">
      <alignment horizontal="center" vertical="center" wrapText="1"/>
    </xf>
    <xf numFmtId="0" fontId="16" fillId="12" borderId="3" xfId="121" applyFont="1" applyFill="1" applyBorder="1" applyAlignment="1">
      <alignment horizontal="center" vertical="center" wrapText="1"/>
    </xf>
    <xf numFmtId="0" fontId="16" fillId="0" borderId="3" xfId="121" applyFont="1" applyFill="1" applyBorder="1" applyAlignment="1">
      <alignment horizontal="left" vertical="center" wrapText="1"/>
    </xf>
    <xf numFmtId="0" fontId="16" fillId="8" borderId="3" xfId="121" applyFont="1" applyFill="1" applyBorder="1" applyAlignment="1">
      <alignment horizontal="left" vertical="center" wrapText="1"/>
    </xf>
    <xf numFmtId="0" fontId="74" fillId="0" borderId="3" xfId="121" applyFont="1" applyFill="1" applyBorder="1" applyAlignment="1">
      <alignment horizontal="left" vertical="center" wrapText="1"/>
    </xf>
    <xf numFmtId="0" fontId="77" fillId="0" borderId="6" xfId="121" applyFont="1" applyFill="1" applyBorder="1" applyAlignment="1">
      <alignment horizontal="left" vertical="center" wrapText="1"/>
    </xf>
    <xf numFmtId="0" fontId="77" fillId="0" borderId="2" xfId="121" applyFont="1" applyFill="1" applyBorder="1" applyAlignment="1">
      <alignment horizontal="left" vertical="center" wrapText="1"/>
    </xf>
    <xf numFmtId="49" fontId="16" fillId="0" borderId="3" xfId="121" applyNumberFormat="1" applyFont="1" applyFill="1" applyBorder="1" applyAlignment="1">
      <alignment horizontal="center" vertical="center" wrapText="1"/>
    </xf>
    <xf numFmtId="0" fontId="14" fillId="0" borderId="6" xfId="121" applyFill="1" applyBorder="1" applyAlignment="1">
      <alignment horizontal="left" vertical="center"/>
    </xf>
    <xf numFmtId="0" fontId="14" fillId="0" borderId="2" xfId="121" applyFill="1" applyBorder="1" applyAlignment="1">
      <alignment horizontal="left" vertical="center"/>
    </xf>
    <xf numFmtId="0" fontId="14" fillId="0" borderId="6" xfId="121" applyFill="1" applyBorder="1" applyAlignment="1">
      <alignment horizontal="left" vertical="center" wrapText="1"/>
    </xf>
    <xf numFmtId="0" fontId="14" fillId="0" borderId="2" xfId="121" applyFill="1" applyBorder="1" applyAlignment="1">
      <alignment horizontal="left" vertical="center" wrapText="1"/>
    </xf>
    <xf numFmtId="0" fontId="14" fillId="10" borderId="0" xfId="121" applyFill="1" applyBorder="1">
      <alignment vertical="center"/>
    </xf>
    <xf numFmtId="0" fontId="74" fillId="0" borderId="3" xfId="121" applyFont="1" applyBorder="1" applyAlignment="1">
      <alignment horizontal="center" vertical="center"/>
    </xf>
    <xf numFmtId="179" fontId="29" fillId="0" borderId="3" xfId="121" applyNumberFormat="1" applyFont="1" applyBorder="1" applyAlignment="1">
      <alignment horizontal="center" vertical="center"/>
    </xf>
    <xf numFmtId="0" fontId="14" fillId="0" borderId="3" xfId="121" applyNumberFormat="1" applyFont="1" applyBorder="1" applyAlignment="1">
      <alignment horizontal="center" vertical="center"/>
    </xf>
    <xf numFmtId="0" fontId="30" fillId="0" borderId="3" xfId="121" applyNumberFormat="1" applyFont="1" applyBorder="1" applyAlignment="1">
      <alignment horizontal="center" vertical="center"/>
    </xf>
    <xf numFmtId="0" fontId="16" fillId="0" borderId="3" xfId="121" applyFont="1" applyFill="1" applyBorder="1">
      <alignment vertical="center"/>
    </xf>
    <xf numFmtId="0" fontId="77" fillId="0" borderId="7" xfId="121" applyFont="1" applyFill="1" applyBorder="1" applyAlignment="1">
      <alignment horizontal="left" vertical="center" wrapText="1"/>
    </xf>
    <xf numFmtId="0" fontId="14" fillId="10" borderId="0" xfId="121" applyFill="1" applyAlignment="1">
      <alignment vertical="center" wrapText="1"/>
    </xf>
    <xf numFmtId="0" fontId="14" fillId="0" borderId="7" xfId="121" applyFill="1" applyBorder="1" applyAlignment="1">
      <alignment horizontal="left" vertical="center"/>
    </xf>
    <xf numFmtId="0" fontId="14" fillId="0" borderId="3" xfId="121" applyFill="1" applyBorder="1">
      <alignment vertical="center"/>
    </xf>
    <xf numFmtId="0" fontId="14" fillId="0" borderId="7" xfId="121" applyFill="1" applyBorder="1" applyAlignment="1">
      <alignment horizontal="left" vertical="center" wrapText="1"/>
    </xf>
    <xf numFmtId="0" fontId="14" fillId="10" borderId="0" xfId="121" applyFill="1" applyAlignment="1">
      <alignment horizontal="center" vertical="center"/>
    </xf>
    <xf numFmtId="0" fontId="79" fillId="10" borderId="0" xfId="121" applyFont="1" applyFill="1">
      <alignment vertical="center"/>
    </xf>
    <xf numFmtId="0" fontId="79" fillId="0" borderId="0" xfId="121" applyFont="1">
      <alignment vertical="center"/>
    </xf>
    <xf numFmtId="0" fontId="80" fillId="0" borderId="0" xfId="121" applyFont="1" applyFill="1" applyBorder="1" applyAlignment="1">
      <alignment horizontal="center" vertical="center"/>
    </xf>
    <xf numFmtId="0" fontId="81" fillId="0" borderId="16" xfId="121" applyNumberFormat="1" applyFont="1" applyFill="1" applyBorder="1" applyAlignment="1">
      <alignment horizontal="center" vertical="center"/>
    </xf>
    <xf numFmtId="0" fontId="81" fillId="0" borderId="17" xfId="121" applyNumberFormat="1" applyFont="1" applyFill="1" applyBorder="1" applyAlignment="1">
      <alignment horizontal="center" vertical="center"/>
    </xf>
    <xf numFmtId="0" fontId="82" fillId="0" borderId="17" xfId="121" applyNumberFormat="1" applyFont="1" applyFill="1" applyBorder="1" applyAlignment="1">
      <alignment horizontal="center" vertical="center"/>
    </xf>
    <xf numFmtId="0" fontId="82" fillId="0" borderId="18" xfId="121" applyNumberFormat="1" applyFont="1" applyFill="1" applyBorder="1" applyAlignment="1">
      <alignment horizontal="center" vertical="center"/>
    </xf>
    <xf numFmtId="0" fontId="81" fillId="0" borderId="19" xfId="121" applyNumberFormat="1" applyFont="1" applyFill="1" applyBorder="1" applyAlignment="1">
      <alignment horizontal="center" vertical="center"/>
    </xf>
    <xf numFmtId="0" fontId="81" fillId="0" borderId="20" xfId="121" applyNumberFormat="1" applyFont="1" applyFill="1" applyBorder="1" applyAlignment="1">
      <alignment horizontal="center" vertical="center"/>
    </xf>
    <xf numFmtId="0" fontId="83" fillId="0" borderId="20" xfId="121" applyNumberFormat="1" applyFont="1" applyFill="1" applyBorder="1" applyAlignment="1">
      <alignment horizontal="center" vertical="center"/>
    </xf>
    <xf numFmtId="0" fontId="82" fillId="0" borderId="21" xfId="121" applyNumberFormat="1" applyFont="1" applyFill="1" applyBorder="1" applyAlignment="1">
      <alignment horizontal="center" vertical="center"/>
    </xf>
    <xf numFmtId="0" fontId="82" fillId="0" borderId="22" xfId="121" applyNumberFormat="1" applyFont="1" applyFill="1" applyBorder="1" applyAlignment="1">
      <alignment horizontal="center" vertical="center"/>
    </xf>
    <xf numFmtId="0" fontId="82" fillId="0" borderId="23" xfId="121" applyNumberFormat="1" applyFont="1" applyFill="1" applyBorder="1" applyAlignment="1">
      <alignment horizontal="center" vertical="center"/>
    </xf>
    <xf numFmtId="0" fontId="83" fillId="0" borderId="24" xfId="121" applyFont="1" applyFill="1" applyBorder="1" applyAlignment="1">
      <alignment horizontal="center" vertical="center" wrapText="1"/>
    </xf>
    <xf numFmtId="0" fontId="83" fillId="0" borderId="25" xfId="121" applyFont="1" applyFill="1" applyBorder="1" applyAlignment="1">
      <alignment horizontal="center" vertical="center" wrapText="1"/>
    </xf>
    <xf numFmtId="0" fontId="83" fillId="0" borderId="25" xfId="121" applyFont="1" applyFill="1" applyBorder="1" applyAlignment="1">
      <alignment horizontal="center" vertical="center"/>
    </xf>
    <xf numFmtId="0" fontId="83" fillId="0" borderId="26" xfId="121" applyFont="1" applyFill="1" applyBorder="1" applyAlignment="1">
      <alignment horizontal="center" vertical="center" wrapText="1"/>
    </xf>
    <xf numFmtId="0" fontId="83" fillId="0" borderId="16" xfId="121" applyFont="1" applyFill="1" applyBorder="1" applyAlignment="1">
      <alignment horizontal="center" vertical="center" wrapText="1"/>
    </xf>
    <xf numFmtId="0" fontId="83" fillId="0" borderId="17" xfId="121" applyFont="1" applyFill="1" applyBorder="1" applyAlignment="1">
      <alignment horizontal="center" vertical="center" wrapText="1"/>
    </xf>
    <xf numFmtId="0" fontId="83" fillId="0" borderId="17" xfId="121" applyFont="1" applyFill="1" applyBorder="1" applyAlignment="1">
      <alignment horizontal="center" vertical="center"/>
    </xf>
    <xf numFmtId="181" fontId="83" fillId="0" borderId="17" xfId="121" applyNumberFormat="1" applyFont="1" applyFill="1" applyBorder="1" applyAlignment="1">
      <alignment horizontal="center" vertical="center"/>
    </xf>
    <xf numFmtId="0" fontId="83" fillId="0" borderId="18" xfId="121" applyFont="1" applyFill="1" applyBorder="1">
      <alignment vertical="center"/>
    </xf>
    <xf numFmtId="0" fontId="83" fillId="0" borderId="19" xfId="121" applyFont="1" applyFill="1" applyBorder="1" applyAlignment="1">
      <alignment horizontal="center" vertical="center" wrapText="1"/>
    </xf>
    <xf numFmtId="0" fontId="83" fillId="0" borderId="27" xfId="121" applyFont="1" applyFill="1" applyBorder="1">
      <alignment vertical="center"/>
    </xf>
    <xf numFmtId="0" fontId="83" fillId="0" borderId="20" xfId="121" applyFont="1" applyFill="1" applyBorder="1" applyAlignment="1">
      <alignment horizontal="center" vertical="center" wrapText="1"/>
    </xf>
    <xf numFmtId="0" fontId="83" fillId="0" borderId="20" xfId="121" applyFont="1" applyFill="1" applyBorder="1" applyAlignment="1">
      <alignment horizontal="center" vertical="center"/>
    </xf>
    <xf numFmtId="181" fontId="83" fillId="0" borderId="20" xfId="121" applyNumberFormat="1" applyFont="1" applyFill="1" applyBorder="1" applyAlignment="1">
      <alignment horizontal="center" vertical="center"/>
    </xf>
    <xf numFmtId="181" fontId="83" fillId="0" borderId="25" xfId="121" applyNumberFormat="1" applyFont="1" applyFill="1" applyBorder="1" applyAlignment="1">
      <alignment horizontal="center" vertical="center"/>
    </xf>
    <xf numFmtId="0" fontId="83" fillId="0" borderId="26" xfId="121" applyFont="1" applyFill="1" applyBorder="1">
      <alignment vertical="center"/>
    </xf>
    <xf numFmtId="0" fontId="84" fillId="0" borderId="17" xfId="121" applyFont="1" applyFill="1" applyBorder="1" applyAlignment="1">
      <alignment horizontal="center" vertical="center" wrapText="1"/>
    </xf>
    <xf numFmtId="0" fontId="84" fillId="0" borderId="17" xfId="121" applyFont="1" applyFill="1" applyBorder="1" applyAlignment="1">
      <alignment horizontal="center" vertical="center"/>
    </xf>
    <xf numFmtId="178" fontId="84" fillId="0" borderId="17" xfId="121" applyNumberFormat="1" applyFont="1" applyFill="1" applyBorder="1" applyAlignment="1">
      <alignment horizontal="center" vertical="center"/>
    </xf>
    <xf numFmtId="0" fontId="84" fillId="0" borderId="20" xfId="121" applyFont="1" applyFill="1" applyBorder="1" applyAlignment="1">
      <alignment horizontal="center" vertical="center" wrapText="1"/>
    </xf>
    <xf numFmtId="0" fontId="84" fillId="0" borderId="20" xfId="121" applyFont="1" applyFill="1" applyBorder="1" applyAlignment="1">
      <alignment horizontal="center" vertical="center"/>
    </xf>
    <xf numFmtId="178" fontId="84" fillId="0" borderId="20" xfId="121" applyNumberFormat="1" applyFont="1" applyFill="1" applyBorder="1" applyAlignment="1">
      <alignment horizontal="center" vertical="center"/>
    </xf>
    <xf numFmtId="0" fontId="83" fillId="0" borderId="27" xfId="121" applyFont="1" applyFill="1" applyBorder="1" applyAlignment="1">
      <alignment horizontal="center" vertical="center"/>
    </xf>
    <xf numFmtId="9" fontId="85" fillId="0" borderId="27" xfId="121" applyNumberFormat="1" applyFont="1" applyFill="1" applyBorder="1">
      <alignment vertical="center"/>
    </xf>
    <xf numFmtId="0" fontId="84" fillId="0" borderId="25" xfId="121" applyFont="1" applyFill="1" applyBorder="1" applyAlignment="1">
      <alignment horizontal="center" vertical="center" wrapText="1"/>
    </xf>
    <xf numFmtId="0" fontId="84" fillId="0" borderId="25" xfId="121" applyFont="1" applyFill="1" applyBorder="1" applyAlignment="1">
      <alignment horizontal="center" vertical="center"/>
    </xf>
    <xf numFmtId="178" fontId="84" fillId="0" borderId="25" xfId="121" applyNumberFormat="1" applyFont="1" applyFill="1" applyBorder="1" applyAlignment="1">
      <alignment horizontal="center" vertical="center"/>
    </xf>
    <xf numFmtId="9" fontId="85" fillId="0" borderId="26" xfId="121" applyNumberFormat="1" applyFont="1" applyFill="1" applyBorder="1">
      <alignment vertical="center"/>
    </xf>
    <xf numFmtId="0" fontId="83" fillId="0" borderId="27" xfId="121" applyFont="1" applyFill="1" applyBorder="1" applyAlignment="1">
      <alignment vertical="center" wrapText="1"/>
    </xf>
    <xf numFmtId="0" fontId="84" fillId="0" borderId="27" xfId="121" applyFont="1" applyFill="1" applyBorder="1">
      <alignment vertical="center"/>
    </xf>
    <xf numFmtId="0" fontId="84" fillId="0" borderId="26" xfId="121" applyFont="1" applyFill="1" applyBorder="1">
      <alignment vertical="center"/>
    </xf>
    <xf numFmtId="0" fontId="83" fillId="0" borderId="28" xfId="121" applyFont="1" applyFill="1" applyBorder="1" applyAlignment="1">
      <alignment horizontal="center" vertical="center" wrapText="1"/>
    </xf>
    <xf numFmtId="0" fontId="83" fillId="0" borderId="18" xfId="121" applyFont="1" applyFill="1" applyBorder="1" applyAlignment="1">
      <alignment vertical="center" wrapText="1"/>
    </xf>
    <xf numFmtId="0" fontId="83" fillId="0" borderId="29" xfId="121" applyFont="1" applyFill="1" applyBorder="1" applyAlignment="1">
      <alignment horizontal="center" vertical="center" wrapText="1"/>
    </xf>
    <xf numFmtId="0" fontId="83" fillId="0" borderId="30" xfId="121" applyFont="1" applyFill="1" applyBorder="1" applyAlignment="1">
      <alignment horizontal="center" vertical="center" wrapText="1"/>
    </xf>
    <xf numFmtId="0" fontId="83" fillId="0" borderId="31" xfId="121" applyFont="1" applyFill="1" applyBorder="1" applyAlignment="1">
      <alignment horizontal="center" vertical="center" wrapText="1"/>
    </xf>
    <xf numFmtId="0" fontId="83" fillId="0" borderId="32" xfId="121" applyFont="1" applyFill="1" applyBorder="1" applyAlignment="1">
      <alignment horizontal="center" vertical="center" wrapText="1"/>
    </xf>
    <xf numFmtId="0" fontId="83" fillId="0" borderId="33" xfId="121" applyFont="1" applyFill="1" applyBorder="1" applyAlignment="1">
      <alignment horizontal="center" vertical="center" wrapText="1"/>
    </xf>
    <xf numFmtId="0" fontId="83" fillId="0" borderId="34" xfId="121" applyFont="1" applyFill="1" applyBorder="1" applyAlignment="1">
      <alignment horizontal="center" vertical="center"/>
    </xf>
    <xf numFmtId="181" fontId="83" fillId="0" borderId="34" xfId="121" applyNumberFormat="1" applyFont="1" applyFill="1" applyBorder="1" applyAlignment="1">
      <alignment horizontal="center" vertical="center"/>
    </xf>
    <xf numFmtId="0" fontId="84" fillId="0" borderId="35" xfId="121" applyFont="1" applyFill="1" applyBorder="1">
      <alignment vertical="center"/>
    </xf>
    <xf numFmtId="0" fontId="83" fillId="0" borderId="21" xfId="121" applyFont="1" applyFill="1" applyBorder="1" applyAlignment="1">
      <alignment horizontal="center" vertical="center" wrapText="1"/>
    </xf>
    <xf numFmtId="0" fontId="83" fillId="0" borderId="22" xfId="121" applyFont="1" applyFill="1" applyBorder="1" applyAlignment="1">
      <alignment horizontal="center" vertical="center" wrapText="1"/>
    </xf>
    <xf numFmtId="0" fontId="83" fillId="0" borderId="36" xfId="121" applyFont="1" applyFill="1" applyBorder="1" applyAlignment="1">
      <alignment horizontal="center" vertical="center" wrapText="1"/>
    </xf>
    <xf numFmtId="0" fontId="83" fillId="0" borderId="37" xfId="121" applyFont="1" applyFill="1" applyBorder="1" applyAlignment="1">
      <alignment horizontal="center" vertical="center"/>
    </xf>
    <xf numFmtId="181" fontId="83" fillId="0" borderId="37" xfId="121" applyNumberFormat="1" applyFont="1" applyFill="1" applyBorder="1" applyAlignment="1">
      <alignment horizontal="center" vertical="center"/>
    </xf>
    <xf numFmtId="0" fontId="84" fillId="0" borderId="38" xfId="121" applyFont="1" applyFill="1" applyBorder="1">
      <alignment vertical="center"/>
    </xf>
    <xf numFmtId="0" fontId="83" fillId="0" borderId="25" xfId="121" applyFont="1" applyFill="1" applyBorder="1" applyAlignment="1">
      <alignment horizontal="left" vertical="center"/>
    </xf>
    <xf numFmtId="0" fontId="86" fillId="0" borderId="27" xfId="121" applyFont="1" applyFill="1" applyBorder="1" applyAlignment="1">
      <alignment horizontal="center" vertical="center"/>
    </xf>
    <xf numFmtId="184" fontId="83" fillId="0" borderId="20" xfId="121" applyNumberFormat="1" applyFont="1" applyFill="1" applyBorder="1" applyAlignment="1">
      <alignment horizontal="center" vertical="center"/>
    </xf>
    <xf numFmtId="0" fontId="82" fillId="0" borderId="20" xfId="121" applyFont="1" applyFill="1" applyBorder="1" applyAlignment="1">
      <alignment horizontal="center" vertical="center"/>
    </xf>
    <xf numFmtId="0" fontId="84" fillId="0" borderId="27" xfId="121" applyFont="1" applyFill="1" applyBorder="1" applyAlignment="1">
      <alignment horizontal="center" vertical="center"/>
    </xf>
    <xf numFmtId="0" fontId="82" fillId="0" borderId="21" xfId="121" applyFont="1" applyFill="1" applyBorder="1" applyAlignment="1">
      <alignment vertical="center"/>
    </xf>
    <xf numFmtId="0" fontId="82" fillId="0" borderId="22" xfId="121" applyFont="1" applyFill="1" applyBorder="1" applyAlignment="1">
      <alignment vertical="center"/>
    </xf>
    <xf numFmtId="0" fontId="82" fillId="0" borderId="36" xfId="121" applyFont="1" applyFill="1" applyBorder="1" applyAlignment="1">
      <alignment vertical="center"/>
    </xf>
    <xf numFmtId="0" fontId="82" fillId="0" borderId="20" xfId="121" applyFont="1" applyFill="1" applyBorder="1" applyAlignment="1">
      <alignment horizontal="left" vertical="center"/>
    </xf>
    <xf numFmtId="0" fontId="79" fillId="0" borderId="20" xfId="121" applyFont="1" applyFill="1" applyBorder="1">
      <alignment vertical="center"/>
    </xf>
    <xf numFmtId="0" fontId="79" fillId="0" borderId="27" xfId="121" applyFont="1" applyFill="1" applyBorder="1">
      <alignment vertical="center"/>
    </xf>
    <xf numFmtId="0" fontId="84" fillId="0" borderId="26" xfId="121" applyFont="1" applyFill="1" applyBorder="1" applyAlignment="1">
      <alignment horizontal="center" vertical="center"/>
    </xf>
    <xf numFmtId="0" fontId="87" fillId="0" borderId="0" xfId="121" applyFont="1" applyFill="1" applyBorder="1" applyAlignment="1">
      <alignment horizontal="left" vertical="center" wrapText="1"/>
    </xf>
    <xf numFmtId="0" fontId="82" fillId="0" borderId="39" xfId="121" applyFont="1" applyFill="1" applyBorder="1" applyAlignment="1">
      <alignment horizontal="left" vertical="center" wrapText="1"/>
    </xf>
    <xf numFmtId="0" fontId="82" fillId="0" borderId="0" xfId="121" applyFont="1" applyFill="1" applyBorder="1" applyAlignment="1">
      <alignment horizontal="left" vertical="center" wrapText="1"/>
    </xf>
    <xf numFmtId="0" fontId="82" fillId="0" borderId="31" xfId="121" applyFont="1" applyFill="1" applyBorder="1" applyAlignment="1">
      <alignment horizontal="left" vertical="center" wrapText="1"/>
    </xf>
    <xf numFmtId="0" fontId="82" fillId="0" borderId="32" xfId="121" applyFont="1" applyFill="1" applyBorder="1" applyAlignment="1">
      <alignment horizontal="left" vertical="center" wrapText="1"/>
    </xf>
    <xf numFmtId="0" fontId="88" fillId="0" borderId="0" xfId="121" applyFont="1" applyFill="1" applyBorder="1" applyAlignment="1">
      <alignment horizontal="center" vertical="center"/>
    </xf>
    <xf numFmtId="0" fontId="83" fillId="0" borderId="24" xfId="121" applyFont="1" applyFill="1" applyBorder="1" applyAlignment="1">
      <alignment horizontal="center" vertical="center"/>
    </xf>
    <xf numFmtId="0" fontId="82" fillId="0" borderId="20" xfId="121" applyFont="1" applyFill="1" applyBorder="1" applyAlignment="1">
      <alignment horizontal="center" vertical="center" wrapText="1"/>
    </xf>
    <xf numFmtId="0" fontId="83" fillId="0" borderId="20" xfId="121" applyFont="1" applyFill="1" applyBorder="1" applyAlignment="1">
      <alignment horizontal="center" vertical="top"/>
    </xf>
    <xf numFmtId="0" fontId="83" fillId="0" borderId="40" xfId="121" applyFont="1" applyFill="1" applyBorder="1" applyAlignment="1">
      <alignment horizontal="center" vertical="center" wrapText="1"/>
    </xf>
    <xf numFmtId="0" fontId="84" fillId="0" borderId="37" xfId="121" applyFont="1" applyFill="1" applyBorder="1" applyAlignment="1">
      <alignment horizontal="center" vertical="center"/>
    </xf>
    <xf numFmtId="0" fontId="82" fillId="0" borderId="20" xfId="121" applyFont="1" applyBorder="1" applyAlignment="1">
      <alignment horizontal="center" vertical="center"/>
    </xf>
    <xf numFmtId="0" fontId="79" fillId="0" borderId="20" xfId="121" applyFont="1" applyBorder="1">
      <alignment vertical="center"/>
    </xf>
    <xf numFmtId="0" fontId="79" fillId="0" borderId="20" xfId="121" applyFont="1" applyBorder="1" applyAlignment="1">
      <alignment horizontal="center" vertical="center"/>
    </xf>
    <xf numFmtId="0" fontId="83" fillId="0" borderId="41" xfId="121" applyFont="1" applyFill="1" applyBorder="1" applyAlignment="1">
      <alignment horizontal="center" vertical="center" wrapText="1"/>
    </xf>
    <xf numFmtId="0" fontId="83" fillId="0" borderId="41" xfId="121" applyFont="1" applyFill="1" applyBorder="1" applyAlignment="1">
      <alignment horizontal="center" vertical="center"/>
    </xf>
    <xf numFmtId="0" fontId="79" fillId="0" borderId="0" xfId="121" applyFont="1" applyFill="1">
      <alignment vertical="center"/>
    </xf>
    <xf numFmtId="0" fontId="79" fillId="0" borderId="25" xfId="121" applyFont="1" applyFill="1" applyBorder="1">
      <alignment vertical="center"/>
    </xf>
    <xf numFmtId="0" fontId="87" fillId="0" borderId="4" xfId="121" applyFont="1" applyFill="1" applyBorder="1" applyAlignment="1">
      <alignment horizontal="left" vertical="center" wrapText="1"/>
    </xf>
    <xf numFmtId="0" fontId="89" fillId="10" borderId="0" xfId="121" applyFont="1" applyFill="1" applyBorder="1" applyAlignment="1">
      <alignment vertical="center"/>
    </xf>
    <xf numFmtId="0" fontId="79" fillId="10" borderId="0" xfId="121" applyFont="1" applyFill="1" applyAlignment="1">
      <alignment vertical="center"/>
    </xf>
    <xf numFmtId="0" fontId="90" fillId="10" borderId="0" xfId="121" applyFont="1" applyFill="1">
      <alignment vertical="center"/>
    </xf>
    <xf numFmtId="0" fontId="83" fillId="0" borderId="18" xfId="121" applyFont="1" applyFill="1" applyBorder="1" applyAlignment="1">
      <alignment horizontal="center" vertical="center"/>
    </xf>
    <xf numFmtId="0" fontId="81" fillId="10" borderId="0" xfId="121" applyFont="1" applyFill="1">
      <alignment vertical="center"/>
    </xf>
    <xf numFmtId="0" fontId="91" fillId="10" borderId="0" xfId="121" applyFont="1" applyFill="1">
      <alignment vertical="center"/>
    </xf>
    <xf numFmtId="0" fontId="87" fillId="10" borderId="0" xfId="121" applyFont="1" applyFill="1" applyBorder="1" applyAlignment="1">
      <alignment horizontal="left" vertical="center"/>
    </xf>
    <xf numFmtId="0" fontId="79" fillId="10" borderId="0" xfId="121" applyFont="1" applyFill="1" applyBorder="1">
      <alignment vertical="center"/>
    </xf>
    <xf numFmtId="0" fontId="79" fillId="10" borderId="0" xfId="121" applyFont="1" applyFill="1" applyBorder="1" applyAlignment="1">
      <alignment horizontal="left" vertical="center"/>
    </xf>
    <xf numFmtId="0" fontId="79" fillId="10" borderId="0" xfId="121" applyFont="1" applyFill="1" applyAlignment="1">
      <alignment horizontal="center" vertical="center"/>
    </xf>
    <xf numFmtId="0" fontId="83" fillId="0" borderId="27" xfId="121" applyFont="1" applyFill="1" applyBorder="1" applyAlignment="1">
      <alignment horizontal="center" vertical="center" wrapText="1"/>
    </xf>
    <xf numFmtId="0" fontId="85" fillId="0" borderId="27" xfId="121" applyFont="1" applyFill="1" applyBorder="1" applyAlignment="1">
      <alignment horizontal="center" vertical="center"/>
    </xf>
    <xf numFmtId="0" fontId="92" fillId="10" borderId="0" xfId="121" applyFont="1" applyFill="1" applyBorder="1" applyAlignment="1">
      <alignment horizontal="left" vertical="center" wrapText="1"/>
    </xf>
    <xf numFmtId="0" fontId="93" fillId="10" borderId="0" xfId="121" applyFont="1" applyFill="1" applyAlignment="1">
      <alignment horizontal="center" vertical="center"/>
    </xf>
    <xf numFmtId="0" fontId="91" fillId="10" borderId="0" xfId="121" applyFont="1" applyFill="1" applyBorder="1" applyAlignment="1">
      <alignment horizontal="center" vertical="center"/>
    </xf>
    <xf numFmtId="0" fontId="91" fillId="10" borderId="0" xfId="121" applyFont="1" applyFill="1" applyBorder="1" applyAlignment="1">
      <alignment vertical="center"/>
    </xf>
    <xf numFmtId="0" fontId="83" fillId="0" borderId="38" xfId="121" applyFont="1" applyFill="1" applyBorder="1" applyAlignment="1">
      <alignment horizontal="center" vertical="center"/>
    </xf>
    <xf numFmtId="0" fontId="79" fillId="0" borderId="27" xfId="121" applyFont="1" applyBorder="1">
      <alignment vertical="center"/>
    </xf>
    <xf numFmtId="0" fontId="91" fillId="10" borderId="0" xfId="121" applyFont="1" applyFill="1" applyBorder="1" applyAlignment="1">
      <alignment vertical="center" wrapText="1"/>
    </xf>
    <xf numFmtId="0" fontId="83" fillId="0" borderId="42" xfId="121" applyFont="1" applyFill="1" applyBorder="1" applyAlignment="1">
      <alignment horizontal="center" vertical="center"/>
    </xf>
    <xf numFmtId="0" fontId="87" fillId="10" borderId="0" xfId="121" applyFont="1" applyFill="1" applyBorder="1" applyAlignment="1">
      <alignment vertical="center" wrapText="1"/>
    </xf>
    <xf numFmtId="0" fontId="82" fillId="0" borderId="27" xfId="121" applyFont="1" applyFill="1" applyBorder="1" applyAlignment="1">
      <alignment vertical="center" wrapText="1"/>
    </xf>
    <xf numFmtId="0" fontId="82" fillId="10" borderId="0" xfId="121" applyFont="1" applyFill="1" applyAlignment="1">
      <alignment vertical="center" wrapText="1"/>
    </xf>
    <xf numFmtId="0" fontId="79" fillId="0" borderId="26" xfId="121" applyFont="1" applyFill="1" applyBorder="1">
      <alignment vertical="center"/>
    </xf>
    <xf numFmtId="0" fontId="82" fillId="0" borderId="43" xfId="121" applyFont="1" applyFill="1" applyBorder="1" applyAlignment="1">
      <alignment horizontal="left" vertical="center" wrapText="1"/>
    </xf>
    <xf numFmtId="0" fontId="82" fillId="0" borderId="33" xfId="121" applyFont="1" applyFill="1" applyBorder="1" applyAlignment="1">
      <alignment horizontal="left" vertical="center" wrapText="1"/>
    </xf>
    <xf numFmtId="0" fontId="94" fillId="8" borderId="10" xfId="121" applyFont="1" applyFill="1" applyBorder="1" applyAlignment="1">
      <alignment vertical="center" wrapText="1"/>
    </xf>
    <xf numFmtId="0" fontId="84" fillId="10" borderId="0" xfId="121" applyFont="1" applyFill="1" applyBorder="1" applyAlignment="1">
      <alignment horizontal="center" vertical="center" wrapText="1"/>
    </xf>
    <xf numFmtId="0" fontId="87" fillId="10" borderId="0" xfId="121" applyFont="1" applyFill="1">
      <alignment vertical="center"/>
    </xf>
    <xf numFmtId="0" fontId="84" fillId="10" borderId="4" xfId="121" applyFont="1" applyFill="1" applyBorder="1" applyAlignment="1">
      <alignment horizontal="center" vertical="center" wrapText="1"/>
    </xf>
    <xf numFmtId="0" fontId="94" fillId="8" borderId="13" xfId="121" applyFont="1" applyFill="1" applyBorder="1" applyAlignment="1">
      <alignment vertical="center" wrapText="1"/>
    </xf>
    <xf numFmtId="0" fontId="95" fillId="10" borderId="0" xfId="121" applyFont="1" applyFill="1" applyAlignment="1">
      <alignment horizontal="center" vertical="center"/>
    </xf>
    <xf numFmtId="0" fontId="95" fillId="10" borderId="0" xfId="121" applyFont="1" applyFill="1" applyAlignment="1">
      <alignment horizontal="center" vertical="center" wrapText="1"/>
    </xf>
    <xf numFmtId="0" fontId="96" fillId="10" borderId="0" xfId="121" applyFont="1" applyFill="1" applyBorder="1" applyAlignment="1">
      <alignment horizontal="center" vertical="center" textRotation="255"/>
    </xf>
    <xf numFmtId="0" fontId="97" fillId="10" borderId="0" xfId="121" applyFont="1" applyFill="1" applyBorder="1" applyAlignment="1">
      <alignment horizontal="center" vertical="center"/>
    </xf>
    <xf numFmtId="0" fontId="98" fillId="10" borderId="0" xfId="121" applyFont="1" applyFill="1" applyBorder="1" applyAlignment="1">
      <alignment horizontal="left" vertical="center"/>
    </xf>
    <xf numFmtId="0" fontId="79" fillId="10" borderId="0" xfId="121" applyFont="1" applyFill="1" applyAlignment="1">
      <alignment horizontal="left" vertical="center" wrapText="1"/>
    </xf>
    <xf numFmtId="0" fontId="99" fillId="9" borderId="3" xfId="121" applyNumberFormat="1" applyFont="1" applyFill="1" applyBorder="1" applyAlignment="1" applyProtection="1">
      <alignment horizontal="center" vertical="center"/>
    </xf>
    <xf numFmtId="0" fontId="14" fillId="0" borderId="6" xfId="121" applyFill="1" applyBorder="1" applyAlignment="1" applyProtection="1">
      <alignment horizontal="center" vertical="center"/>
    </xf>
    <xf numFmtId="0" fontId="14" fillId="0" borderId="7" xfId="121" applyFill="1" applyBorder="1" applyAlignment="1" applyProtection="1">
      <alignment horizontal="center" vertical="center"/>
    </xf>
    <xf numFmtId="0" fontId="14" fillId="0" borderId="2" xfId="121" applyFill="1" applyBorder="1" applyAlignment="1" applyProtection="1">
      <alignment horizontal="center" vertical="center"/>
    </xf>
    <xf numFmtId="0" fontId="14" fillId="0" borderId="0" xfId="121" applyNumberFormat="1" applyFont="1" applyBorder="1" applyAlignment="1"/>
    <xf numFmtId="0" fontId="14" fillId="0" borderId="0" xfId="121" applyNumberFormat="1" applyBorder="1" applyAlignment="1"/>
    <xf numFmtId="0" fontId="0" fillId="0" borderId="0" xfId="0" applyFont="1" applyAlignment="1">
      <alignment vertical="center"/>
    </xf>
    <xf numFmtId="179" fontId="100" fillId="0" borderId="3" xfId="121" applyNumberFormat="1" applyFont="1" applyFill="1" applyBorder="1" applyAlignment="1" applyProtection="1">
      <alignment horizontal="center" vertical="center"/>
    </xf>
    <xf numFmtId="0" fontId="43" fillId="0" borderId="6" xfId="121" applyFont="1" applyFill="1" applyBorder="1" applyAlignment="1">
      <alignment horizontal="left" vertical="center"/>
    </xf>
    <xf numFmtId="0" fontId="43" fillId="0" borderId="2" xfId="121" applyFont="1" applyFill="1" applyBorder="1" applyAlignment="1">
      <alignment horizontal="left" vertical="center"/>
    </xf>
    <xf numFmtId="0" fontId="43" fillId="0" borderId="7" xfId="121" applyFont="1" applyFill="1" applyBorder="1" applyAlignment="1">
      <alignment horizontal="left" vertical="center"/>
    </xf>
    <xf numFmtId="180" fontId="14" fillId="9" borderId="6" xfId="121" applyNumberFormat="1" applyFont="1" applyFill="1" applyBorder="1" applyAlignment="1">
      <alignment horizontal="center" vertical="center"/>
    </xf>
    <xf numFmtId="0" fontId="14" fillId="0" borderId="6" xfId="121" applyNumberFormat="1" applyFont="1" applyFill="1" applyBorder="1" applyAlignment="1">
      <alignment horizontal="center" vertical="center"/>
    </xf>
    <xf numFmtId="176" fontId="55" fillId="0" borderId="6" xfId="121" applyNumberFormat="1" applyFont="1" applyFill="1" applyBorder="1" applyAlignment="1">
      <alignment horizontal="center" vertical="center"/>
    </xf>
    <xf numFmtId="180" fontId="14" fillId="0" borderId="6" xfId="121" applyNumberFormat="1" applyFill="1" applyBorder="1" applyAlignment="1">
      <alignment horizontal="center" vertical="center"/>
    </xf>
    <xf numFmtId="0" fontId="14" fillId="0" borderId="0" xfId="121" applyFont="1" applyFill="1">
      <alignment vertical="center"/>
    </xf>
    <xf numFmtId="0" fontId="14" fillId="13" borderId="0" xfId="121" applyFill="1">
      <alignment vertical="center"/>
    </xf>
    <xf numFmtId="0" fontId="56" fillId="10" borderId="0" xfId="121" applyFont="1" applyFill="1" applyBorder="1" applyAlignment="1" applyProtection="1">
      <alignment vertical="center"/>
    </xf>
    <xf numFmtId="180" fontId="14" fillId="9" borderId="2" xfId="121" applyNumberFormat="1" applyFont="1" applyFill="1" applyBorder="1" applyAlignment="1">
      <alignment horizontal="center" vertical="center"/>
    </xf>
    <xf numFmtId="180" fontId="14" fillId="9" borderId="7" xfId="121" applyNumberFormat="1" applyFont="1" applyFill="1" applyBorder="1" applyAlignment="1">
      <alignment horizontal="center" vertical="center"/>
    </xf>
    <xf numFmtId="0" fontId="14" fillId="0" borderId="2" xfId="121" applyNumberFormat="1" applyFont="1" applyFill="1" applyBorder="1" applyAlignment="1">
      <alignment horizontal="center" vertical="center"/>
    </xf>
    <xf numFmtId="0" fontId="14" fillId="0" borderId="7" xfId="121" applyNumberFormat="1" applyFont="1" applyFill="1" applyBorder="1" applyAlignment="1">
      <alignment horizontal="center" vertical="center"/>
    </xf>
    <xf numFmtId="180" fontId="14" fillId="0" borderId="2" xfId="121" applyNumberFormat="1" applyFont="1" applyFill="1" applyBorder="1" applyAlignment="1">
      <alignment horizontal="center" vertical="center"/>
    </xf>
    <xf numFmtId="181" fontId="14" fillId="0" borderId="0" xfId="121" applyNumberFormat="1" applyFont="1">
      <alignment vertical="center"/>
    </xf>
    <xf numFmtId="176" fontId="14" fillId="10" borderId="0" xfId="121" applyNumberFormat="1" applyFill="1">
      <alignment vertical="center"/>
    </xf>
    <xf numFmtId="176" fontId="14" fillId="10" borderId="0" xfId="121" applyNumberFormat="1" applyFill="1" applyAlignment="1">
      <alignment vertical="center"/>
    </xf>
    <xf numFmtId="176" fontId="14" fillId="10" borderId="6" xfId="121" applyNumberFormat="1" applyFill="1" applyBorder="1" applyAlignment="1">
      <alignment horizontal="center" vertical="center"/>
    </xf>
    <xf numFmtId="176" fontId="14" fillId="10" borderId="2" xfId="121" applyNumberFormat="1" applyFill="1" applyBorder="1" applyAlignment="1">
      <alignment horizontal="center" vertical="center"/>
    </xf>
    <xf numFmtId="176" fontId="14" fillId="10" borderId="7" xfId="121" applyNumberFormat="1" applyFill="1" applyBorder="1" applyAlignment="1">
      <alignment horizontal="center" vertical="center"/>
    </xf>
    <xf numFmtId="176" fontId="14" fillId="10" borderId="3" xfId="121" applyNumberFormat="1" applyFill="1" applyBorder="1" applyAlignment="1">
      <alignment horizontal="center" vertical="center"/>
    </xf>
    <xf numFmtId="176" fontId="14" fillId="10" borderId="3" xfId="121" applyNumberFormat="1" applyFill="1" applyBorder="1" applyAlignment="1">
      <alignment horizontal="center" vertical="center" wrapText="1"/>
    </xf>
    <xf numFmtId="181" fontId="14" fillId="10" borderId="3" xfId="121" applyNumberFormat="1" applyFont="1" applyFill="1" applyBorder="1" applyAlignment="1">
      <alignment horizontal="center" vertical="center"/>
    </xf>
    <xf numFmtId="176" fontId="14" fillId="0" borderId="0" xfId="121" applyNumberFormat="1" applyAlignment="1">
      <alignment horizontal="center" vertical="center"/>
    </xf>
    <xf numFmtId="176" fontId="14" fillId="0" borderId="4" xfId="121" applyNumberFormat="1" applyBorder="1" applyAlignment="1">
      <alignment horizontal="center" vertical="center"/>
    </xf>
    <xf numFmtId="181" fontId="14" fillId="10" borderId="6" xfId="121" applyNumberFormat="1" applyFont="1" applyFill="1" applyBorder="1" applyAlignment="1">
      <alignment horizontal="center" vertical="center"/>
    </xf>
    <xf numFmtId="181" fontId="14" fillId="10" borderId="2" xfId="121" applyNumberFormat="1" applyFont="1" applyFill="1" applyBorder="1" applyAlignment="1">
      <alignment horizontal="center" vertical="center"/>
    </xf>
    <xf numFmtId="181" fontId="14" fillId="0" borderId="0" xfId="121" applyNumberFormat="1" applyFont="1" applyAlignment="1">
      <alignment horizontal="center" vertical="center"/>
    </xf>
    <xf numFmtId="176" fontId="59" fillId="10" borderId="0" xfId="121" applyNumberFormat="1" applyFont="1" applyFill="1" applyAlignment="1">
      <alignment vertical="center"/>
    </xf>
    <xf numFmtId="181" fontId="14" fillId="10" borderId="7" xfId="121" applyNumberFormat="1" applyFont="1" applyFill="1" applyBorder="1" applyAlignment="1">
      <alignment horizontal="center" vertical="center"/>
    </xf>
    <xf numFmtId="181" fontId="14" fillId="10" borderId="3" xfId="121" applyNumberFormat="1" applyFont="1" applyFill="1" applyBorder="1" applyAlignment="1">
      <alignment horizontal="center" vertical="center" wrapText="1"/>
    </xf>
    <xf numFmtId="181" fontId="14" fillId="10" borderId="6" xfId="121" applyNumberFormat="1" applyFill="1" applyBorder="1" applyAlignment="1">
      <alignment horizontal="center" vertical="center" wrapText="1"/>
    </xf>
    <xf numFmtId="181" fontId="14" fillId="10" borderId="6" xfId="121" applyNumberFormat="1" applyFill="1" applyBorder="1">
      <alignment vertical="center"/>
    </xf>
    <xf numFmtId="176" fontId="101" fillId="10" borderId="0" xfId="121" applyNumberFormat="1" applyFont="1" applyFill="1" applyBorder="1" applyAlignment="1">
      <alignment horizontal="center" vertical="center"/>
    </xf>
    <xf numFmtId="176" fontId="101" fillId="10" borderId="1" xfId="121" applyNumberFormat="1" applyFont="1" applyFill="1" applyBorder="1" applyAlignment="1">
      <alignment horizontal="center" vertical="center"/>
    </xf>
    <xf numFmtId="181" fontId="101" fillId="10" borderId="7" xfId="121" applyNumberFormat="1" applyFont="1" applyFill="1" applyBorder="1" applyAlignment="1">
      <alignment horizontal="center" vertical="center"/>
    </xf>
    <xf numFmtId="181" fontId="101" fillId="10" borderId="9" xfId="121" applyNumberFormat="1" applyFont="1" applyFill="1" applyBorder="1" applyAlignment="1">
      <alignment horizontal="center" vertical="center" wrapText="1"/>
    </xf>
    <xf numFmtId="181" fontId="101" fillId="10" borderId="15" xfId="121" applyNumberFormat="1" applyFont="1" applyFill="1" applyBorder="1" applyAlignment="1">
      <alignment horizontal="center" vertical="center" wrapText="1"/>
    </xf>
    <xf numFmtId="181" fontId="101" fillId="10" borderId="3" xfId="121" applyNumberFormat="1" applyFont="1" applyFill="1" applyBorder="1" applyAlignment="1">
      <alignment horizontal="center" vertical="center"/>
    </xf>
    <xf numFmtId="176" fontId="14" fillId="0" borderId="0" xfId="121" applyNumberFormat="1" applyFill="1" applyBorder="1">
      <alignment vertical="center"/>
    </xf>
    <xf numFmtId="0" fontId="14" fillId="0" borderId="0" xfId="121" applyFill="1" applyBorder="1" applyAlignment="1" applyProtection="1">
      <alignment horizontal="center" vertical="center"/>
    </xf>
    <xf numFmtId="0" fontId="14" fillId="0" borderId="3" xfId="121" applyNumberFormat="1" applyFont="1" applyFill="1" applyBorder="1" applyAlignment="1" applyProtection="1">
      <alignment horizontal="center" vertical="center"/>
    </xf>
    <xf numFmtId="0" fontId="102" fillId="0" borderId="6" xfId="121" applyNumberFormat="1" applyFont="1" applyFill="1" applyBorder="1" applyAlignment="1" applyProtection="1">
      <alignment horizontal="center" vertical="center" wrapText="1"/>
    </xf>
    <xf numFmtId="0" fontId="102" fillId="0" borderId="2" xfId="121" applyNumberFormat="1" applyFont="1" applyFill="1" applyBorder="1" applyAlignment="1" applyProtection="1">
      <alignment horizontal="center" vertical="center" wrapText="1"/>
    </xf>
    <xf numFmtId="0" fontId="103" fillId="8" borderId="3" xfId="121" applyNumberFormat="1" applyFont="1" applyFill="1" applyBorder="1" applyAlignment="1" applyProtection="1">
      <alignment horizontal="center" vertical="center"/>
    </xf>
    <xf numFmtId="0" fontId="104" fillId="9" borderId="3" xfId="121" applyNumberFormat="1" applyFont="1" applyFill="1" applyBorder="1" applyAlignment="1" applyProtection="1">
      <alignment horizontal="center" vertical="center"/>
    </xf>
    <xf numFmtId="0" fontId="25" fillId="0" borderId="3" xfId="121" applyFont="1" applyFill="1" applyBorder="1" applyAlignment="1">
      <alignment horizontal="center" vertical="center"/>
    </xf>
    <xf numFmtId="0" fontId="105" fillId="0" borderId="0" xfId="121" applyFont="1">
      <alignment vertical="center"/>
    </xf>
    <xf numFmtId="0" fontId="2" fillId="0" borderId="0" xfId="0" applyFont="1" applyAlignment="1">
      <alignment vertical="center"/>
    </xf>
    <xf numFmtId="0" fontId="0" fillId="0" borderId="0" xfId="0" applyNumberFormat="1" applyBorder="1" applyAlignment="1"/>
    <xf numFmtId="0" fontId="0" fillId="0" borderId="0" xfId="0" applyFont="1" applyFill="1" applyAlignment="1">
      <alignment vertical="center"/>
    </xf>
    <xf numFmtId="0" fontId="102" fillId="0" borderId="7" xfId="121" applyNumberFormat="1" applyFont="1" applyFill="1" applyBorder="1" applyAlignment="1" applyProtection="1">
      <alignment horizontal="center" vertical="center" wrapText="1"/>
    </xf>
    <xf numFmtId="0" fontId="102" fillId="0" borderId="3" xfId="121" applyNumberFormat="1" applyFont="1" applyFill="1" applyBorder="1" applyAlignment="1" applyProtection="1">
      <alignment horizontal="center" vertical="center"/>
    </xf>
    <xf numFmtId="179" fontId="29" fillId="0" borderId="6" xfId="121" applyNumberFormat="1" applyFont="1" applyFill="1" applyBorder="1" applyAlignment="1" applyProtection="1">
      <alignment horizontal="center" vertical="center"/>
    </xf>
    <xf numFmtId="0" fontId="16" fillId="0" borderId="6" xfId="121" applyFont="1" applyFill="1" applyBorder="1" applyAlignment="1">
      <alignment horizontal="left" vertical="center"/>
    </xf>
    <xf numFmtId="0" fontId="16" fillId="0" borderId="2" xfId="121" applyFont="1" applyFill="1" applyBorder="1" applyAlignment="1">
      <alignment horizontal="left" vertical="center"/>
    </xf>
    <xf numFmtId="0" fontId="16" fillId="0" borderId="7" xfId="121" applyFont="1" applyFill="1" applyBorder="1" applyAlignment="1">
      <alignment horizontal="left" vertical="center"/>
    </xf>
    <xf numFmtId="0" fontId="106" fillId="10" borderId="3" xfId="121" applyFont="1" applyFill="1" applyBorder="1" applyAlignment="1" applyProtection="1">
      <alignment vertical="center"/>
    </xf>
    <xf numFmtId="179" fontId="16" fillId="10" borderId="3" xfId="121" applyNumberFormat="1" applyFont="1" applyFill="1" applyBorder="1" applyAlignment="1" applyProtection="1">
      <alignment horizontal="center" vertical="center"/>
    </xf>
    <xf numFmtId="179" fontId="29" fillId="0" borderId="2" xfId="121" applyNumberFormat="1" applyFont="1" applyFill="1" applyBorder="1" applyAlignment="1" applyProtection="1">
      <alignment horizontal="center" vertical="center"/>
    </xf>
    <xf numFmtId="179" fontId="29" fillId="0" borderId="7" xfId="121" applyNumberFormat="1" applyFont="1" applyFill="1" applyBorder="1" applyAlignment="1" applyProtection="1">
      <alignment horizontal="center" vertical="center"/>
    </xf>
    <xf numFmtId="0" fontId="106" fillId="10" borderId="11" xfId="121" applyFont="1" applyFill="1" applyBorder="1" applyAlignment="1" applyProtection="1">
      <alignment horizontal="center" vertical="center"/>
    </xf>
    <xf numFmtId="0" fontId="106" fillId="10" borderId="0" xfId="121" applyFont="1" applyFill="1" applyBorder="1" applyAlignment="1" applyProtection="1">
      <alignment horizontal="center" vertical="center"/>
    </xf>
    <xf numFmtId="0" fontId="106" fillId="10" borderId="0" xfId="121" applyFont="1" applyFill="1" applyBorder="1" applyAlignment="1" applyProtection="1">
      <alignment vertical="center"/>
    </xf>
    <xf numFmtId="181" fontId="56" fillId="10" borderId="0" xfId="121" applyNumberFormat="1" applyFont="1" applyFill="1" applyBorder="1" applyAlignment="1" applyProtection="1">
      <alignment vertical="center"/>
    </xf>
    <xf numFmtId="181" fontId="14" fillId="0" borderId="4" xfId="121" applyNumberFormat="1" applyFont="1" applyBorder="1" applyAlignment="1">
      <alignment horizontal="center" vertical="center"/>
    </xf>
    <xf numFmtId="0" fontId="14" fillId="0" borderId="0" xfId="121" applyAlignment="1">
      <alignment vertical="top"/>
    </xf>
    <xf numFmtId="0" fontId="14" fillId="0" borderId="0" xfId="121" applyFont="1" applyAlignment="1">
      <alignment vertical="top"/>
    </xf>
    <xf numFmtId="181" fontId="14" fillId="10" borderId="6" xfId="121" applyNumberFormat="1" applyFont="1" applyFill="1" applyBorder="1" applyAlignment="1">
      <alignment horizontal="center" vertical="center" wrapText="1"/>
    </xf>
    <xf numFmtId="181" fontId="14" fillId="10" borderId="6" xfId="121" applyNumberFormat="1" applyFont="1" applyFill="1" applyBorder="1">
      <alignment vertical="center"/>
    </xf>
    <xf numFmtId="181" fontId="101" fillId="0" borderId="0" xfId="121" applyNumberFormat="1" applyFont="1" applyFill="1" applyBorder="1" applyAlignment="1">
      <alignment horizontal="center" vertical="center"/>
    </xf>
    <xf numFmtId="0" fontId="55" fillId="0" borderId="3" xfId="0" applyFont="1" applyBorder="1" applyAlignment="1">
      <alignment horizontal="center" vertical="center"/>
    </xf>
    <xf numFmtId="0" fontId="14" fillId="0" borderId="3" xfId="0" applyNumberFormat="1" applyFont="1" applyBorder="1" applyAlignment="1">
      <alignment horizontal="center" vertical="center" wrapText="1"/>
    </xf>
    <xf numFmtId="0" fontId="16" fillId="0" borderId="5" xfId="0" applyFont="1" applyBorder="1" applyAlignment="1">
      <alignment horizontal="center" vertical="center" wrapText="1"/>
    </xf>
    <xf numFmtId="0" fontId="6" fillId="0" borderId="3" xfId="288" applyFont="1" applyFill="1" applyBorder="1" applyAlignment="1">
      <alignment horizontal="center" vertical="center" wrapText="1"/>
    </xf>
    <xf numFmtId="0" fontId="16" fillId="0" borderId="13" xfId="0" applyFont="1" applyBorder="1" applyAlignment="1">
      <alignment horizontal="center" vertical="center" wrapText="1"/>
    </xf>
  </cellXfs>
  <cellStyles count="294">
    <cellStyle name="常规" xfId="0" builtinId="0"/>
    <cellStyle name="货币[0]" xfId="1" builtinId="7"/>
    <cellStyle name="20% - 强调文字颜色 3" xfId="2" builtinId="38"/>
    <cellStyle name="输入" xfId="3" builtinId="20"/>
    <cellStyle name="常规 2 2 4" xfId="4"/>
    <cellStyle name="货币" xfId="5" builtinId="4"/>
    <cellStyle name="常规 10 3" xfId="6"/>
    <cellStyle name="常规 4 2 2 8" xfId="7"/>
    <cellStyle name="差_油漆领料单(NEW 2009-3-16)_ED-苏州-D090277(简欧 DSJD12)" xfId="8"/>
    <cellStyle name="千位分隔[0]" xfId="9" builtinId="6"/>
    <cellStyle name="40% - 强调文字颜色 3" xfId="10" builtinId="39"/>
    <cellStyle name="差" xfId="11" builtinId="27"/>
    <cellStyle name="常规 7 3" xfId="12"/>
    <cellStyle name="常规 4 2 2 3 5 2 2 4 2" xfId="13"/>
    <cellStyle name="千位分隔" xfId="14" builtinId="3"/>
    <cellStyle name="60% - 强调文字颜色 3" xfId="15" builtinId="40"/>
    <cellStyle name="超链接" xfId="16" builtinId="8"/>
    <cellStyle name="百分比" xfId="17" builtinId="5"/>
    <cellStyle name="已访问的超链接" xfId="18" builtinId="9"/>
    <cellStyle name="常规 6" xfId="19"/>
    <cellStyle name="注释" xfId="20" builtinId="10"/>
    <cellStyle name="60% - 强调文字颜色 2" xfId="21" builtinId="36"/>
    <cellStyle name="标题 4" xfId="22" builtinId="19"/>
    <cellStyle name="常规 4 4 3" xfId="23"/>
    <cellStyle name="常规 4 2 2 3" xfId="24"/>
    <cellStyle name="警告文本" xfId="25" builtinId="11"/>
    <cellStyle name="常规 5 2" xfId="26"/>
    <cellStyle name="标题" xfId="27" builtinId="15"/>
    <cellStyle name="常规 2 5" xfId="28"/>
    <cellStyle name="常规 10 3 3 2 2" xfId="29"/>
    <cellStyle name="解释性文本" xfId="30" builtinId="53"/>
    <cellStyle name="标题 1" xfId="31" builtinId="16"/>
    <cellStyle name="常规 5 2 2" xfId="32"/>
    <cellStyle name="标题 2" xfId="33" builtinId="17"/>
    <cellStyle name="60% - 强调文字颜色 1" xfId="34" builtinId="32"/>
    <cellStyle name="常规 5 2 3" xfId="35"/>
    <cellStyle name="标题 3" xfId="36" builtinId="18"/>
    <cellStyle name="60% - 强调文字颜色 4" xfId="37" builtinId="44"/>
    <cellStyle name="输出" xfId="38" builtinId="21"/>
    <cellStyle name="计算" xfId="39" builtinId="22"/>
    <cellStyle name="检查单元格" xfId="40" builtinId="23"/>
    <cellStyle name="常规 8 3" xfId="41"/>
    <cellStyle name="常规 4 2 2 3 3 2 3" xfId="42"/>
    <cellStyle name="常规 3_80平板踢角线 " xfId="43"/>
    <cellStyle name="20% - 强调文字颜色 6" xfId="44" builtinId="50"/>
    <cellStyle name="常规 4 2 2 3 2 4 2" xfId="45"/>
    <cellStyle name="常规 2 2 2 5" xfId="46"/>
    <cellStyle name="强调文字颜色 2" xfId="47" builtinId="33"/>
    <cellStyle name="常规 6 2 3" xfId="48"/>
    <cellStyle name="链接单元格" xfId="49" builtinId="24"/>
    <cellStyle name="汇总" xfId="50" builtinId="25"/>
    <cellStyle name="好" xfId="51" builtinId="26"/>
    <cellStyle name="常规 2 9" xfId="52"/>
    <cellStyle name="常规 10 2 4" xfId="53"/>
    <cellStyle name="适中" xfId="54" builtinId="28"/>
    <cellStyle name="常规 8 2" xfId="55"/>
    <cellStyle name="常规 4 2 2 3 3 2 2" xfId="56"/>
    <cellStyle name="20% - 强调文字颜色 5" xfId="57" builtinId="46"/>
    <cellStyle name="常规 2 2 2 4" xfId="58"/>
    <cellStyle name="强调文字颜色 1" xfId="59" builtinId="29"/>
    <cellStyle name="20% - 强调文字颜色 1" xfId="60" builtinId="30"/>
    <cellStyle name="40% - 强调文字颜色 1" xfId="61" builtinId="31"/>
    <cellStyle name="20% - 强调文字颜色 2" xfId="62" builtinId="34"/>
    <cellStyle name="40% - 强调文字颜色 2" xfId="63" builtinId="35"/>
    <cellStyle name="强调文字颜色 3" xfId="64" builtinId="37"/>
    <cellStyle name="强调文字颜色 4" xfId="65" builtinId="41"/>
    <cellStyle name="常规 10 3 3 2" xfId="66"/>
    <cellStyle name="20% - 强调文字颜色 4" xfId="67" builtinId="42"/>
    <cellStyle name="40% - 强调文字颜色 4" xfId="68" builtinId="43"/>
    <cellStyle name="强调文字颜色 5" xfId="69" builtinId="45"/>
    <cellStyle name="常规 10 3 3 3" xfId="70"/>
    <cellStyle name="常规 2 5 3 2" xfId="71"/>
    <cellStyle name="40% - 强调文字颜色 5" xfId="72" builtinId="47"/>
    <cellStyle name="常规 2 2 8 2" xfId="73"/>
    <cellStyle name="60% - 强调文字颜色 5" xfId="74" builtinId="48"/>
    <cellStyle name="强调文字颜色 6" xfId="75" builtinId="49"/>
    <cellStyle name="常规 10 3 3 4" xfId="76"/>
    <cellStyle name="常规 16 2" xfId="77"/>
    <cellStyle name="常规 10" xfId="78"/>
    <cellStyle name="40% - 强调文字颜色 6" xfId="79" builtinId="51"/>
    <cellStyle name="常规 10 2" xfId="80"/>
    <cellStyle name="常规 2 2 8 3" xfId="81"/>
    <cellStyle name="60% - 强调文字颜色 6" xfId="82" builtinId="52"/>
    <cellStyle name="常规 4 2_丛林印象模板0429（科技木）内门" xfId="83"/>
    <cellStyle name="常规 3 7" xfId="84"/>
    <cellStyle name="常规 10 3 2" xfId="85"/>
    <cellStyle name="差_油漆领料单(NEW 2009-3-16)" xfId="86"/>
    <cellStyle name="常规 2 7" xfId="87"/>
    <cellStyle name="常规 10 2 2" xfId="88"/>
    <cellStyle name="常规 2 8" xfId="89"/>
    <cellStyle name="常规 10 2 3" xfId="90"/>
    <cellStyle name="常规 10 2 5" xfId="91"/>
    <cellStyle name="常规 3 8" xfId="92"/>
    <cellStyle name="常规 10 3 3" xfId="93"/>
    <cellStyle name="常规 10 3 3 5" xfId="94"/>
    <cellStyle name="常规 10 4" xfId="95"/>
    <cellStyle name="常规 10 5" xfId="96"/>
    <cellStyle name="常规 5 7" xfId="97"/>
    <cellStyle name="常规 10 5 2" xfId="98"/>
    <cellStyle name="常规 9 2" xfId="99"/>
    <cellStyle name="常规 10 6" xfId="100"/>
    <cellStyle name="常规 10 7" xfId="101"/>
    <cellStyle name="常规 16 3" xfId="102"/>
    <cellStyle name="常规 11" xfId="103"/>
    <cellStyle name="常规 11 2" xfId="104"/>
    <cellStyle name="常规 11 2 2" xfId="105"/>
    <cellStyle name="常规 2 3 2 2" xfId="106"/>
    <cellStyle name="常规 11 3" xfId="107"/>
    <cellStyle name="常规 11 4" xfId="108"/>
    <cellStyle name="常规 11 5" xfId="109"/>
    <cellStyle name="常规 12" xfId="110"/>
    <cellStyle name="常规 12 2" xfId="111"/>
    <cellStyle name="常规 13" xfId="112"/>
    <cellStyle name="常规 13 2" xfId="113"/>
    <cellStyle name="常规 2 2 8" xfId="114"/>
    <cellStyle name="常规 13 2 2" xfId="115"/>
    <cellStyle name="常规 13 3" xfId="116"/>
    <cellStyle name="常规 2 10 2" xfId="117"/>
    <cellStyle name="常规 14" xfId="118"/>
    <cellStyle name="常规 20" xfId="119"/>
    <cellStyle name="常规 15" xfId="120"/>
    <cellStyle name="常规 21" xfId="121"/>
    <cellStyle name="常规 16" xfId="122"/>
    <cellStyle name="常规 4 4 2 2" xfId="123"/>
    <cellStyle name="常规 4 2 2 2 2" xfId="124"/>
    <cellStyle name="常规 22" xfId="125"/>
    <cellStyle name="常规 17" xfId="126"/>
    <cellStyle name="常规 4 2 2 2 3" xfId="127"/>
    <cellStyle name="常规 18" xfId="128"/>
    <cellStyle name="常规 19" xfId="129"/>
    <cellStyle name="常规 2" xfId="130"/>
    <cellStyle name="常规 2 10" xfId="131"/>
    <cellStyle name="常规 2 2" xfId="132"/>
    <cellStyle name="常规 2 2 2" xfId="133"/>
    <cellStyle name="常规 2 2 2 2" xfId="134"/>
    <cellStyle name="常规 2 4 4" xfId="135"/>
    <cellStyle name="常规 2 2 2 2 2" xfId="136"/>
    <cellStyle name="常规 2 2 2 3" xfId="137"/>
    <cellStyle name="常规 2 2 2 3 2" xfId="138"/>
    <cellStyle name="常规 2 2 3" xfId="139"/>
    <cellStyle name="常规 4 2 2 9" xfId="140"/>
    <cellStyle name="常规 2 2 3 2" xfId="141"/>
    <cellStyle name="常规 2 2 3 2 2" xfId="142"/>
    <cellStyle name="常规 2 2 3 3" xfId="143"/>
    <cellStyle name="常规 2 2 4 2" xfId="144"/>
    <cellStyle name="常规 2 2 4 3" xfId="145"/>
    <cellStyle name="常规 2 2 5" xfId="146"/>
    <cellStyle name="常规 2 2 5 2" xfId="147"/>
    <cellStyle name="常规 2 2 5 3" xfId="148"/>
    <cellStyle name="常规 2 2 6" xfId="149"/>
    <cellStyle name="常规 2 2 7" xfId="150"/>
    <cellStyle name="常规 2 2 7 2" xfId="151"/>
    <cellStyle name="常规 2 2 8 2 2" xfId="152"/>
    <cellStyle name="常规 2 2 8 2 3" xfId="153"/>
    <cellStyle name="常规 2 2 9" xfId="154"/>
    <cellStyle name="常规 2 2_80平板踢角线 " xfId="155"/>
    <cellStyle name="常规 2 3" xfId="156"/>
    <cellStyle name="常规 2 3 2" xfId="157"/>
    <cellStyle name="常规 2 3 3" xfId="158"/>
    <cellStyle name="常规 2 4" xfId="159"/>
    <cellStyle name="常规 2 4 2" xfId="160"/>
    <cellStyle name="常规 2 4 3" xfId="161"/>
    <cellStyle name="常规 2 4 3 2" xfId="162"/>
    <cellStyle name="常规 7 2 2" xfId="163"/>
    <cellStyle name="常规 2 4 5" xfId="164"/>
    <cellStyle name="常规 2 4 5 2" xfId="165"/>
    <cellStyle name="常规 2 4 6" xfId="166"/>
    <cellStyle name="常规 2 5 2" xfId="167"/>
    <cellStyle name="常规 2 5 3" xfId="168"/>
    <cellStyle name="常规 2 6" xfId="169"/>
    <cellStyle name="常规 2 6 2" xfId="170"/>
    <cellStyle name="常规 2 6 3" xfId="171"/>
    <cellStyle name="常规 2_80平板踢角线 " xfId="172"/>
    <cellStyle name="常规 3" xfId="173"/>
    <cellStyle name="常规 3 2" xfId="174"/>
    <cellStyle name="常规 3 2 2" xfId="175"/>
    <cellStyle name="常规 3 2 3" xfId="176"/>
    <cellStyle name="常规 4 2 2 3 5 2 3" xfId="177"/>
    <cellStyle name="常规 3 2_80平板踢角线 " xfId="178"/>
    <cellStyle name="常规 3 3" xfId="179"/>
    <cellStyle name="常规 3 4" xfId="180"/>
    <cellStyle name="常规 3 5" xfId="181"/>
    <cellStyle name="常规 3 6" xfId="182"/>
    <cellStyle name="常规 5 3 2 2" xfId="183"/>
    <cellStyle name="常规 4 2 2 3 5 2 2 2 2 2 2" xfId="184"/>
    <cellStyle name="常规 4" xfId="185"/>
    <cellStyle name="常规 5 3 2 2 2" xfId="186"/>
    <cellStyle name="常规 4 2" xfId="187"/>
    <cellStyle name="常规 4 4" xfId="188"/>
    <cellStyle name="常规 4 2 2" xfId="189"/>
    <cellStyle name="常规 4 4 2" xfId="190"/>
    <cellStyle name="常规 4 2 2 3 5 2 2 3 3" xfId="191"/>
    <cellStyle name="常规 4 2 2 2" xfId="192"/>
    <cellStyle name="常规 4 2 2 3 2" xfId="193"/>
    <cellStyle name="常规 4 2 2 3 2 2" xfId="194"/>
    <cellStyle name="常规 4 2 2 3 2 2 2" xfId="195"/>
    <cellStyle name="常规 4 2 2 3 2 2 3" xfId="196"/>
    <cellStyle name="常规 4 2 2 3 2 3" xfId="197"/>
    <cellStyle name="常规 4 2 2 3 2 4" xfId="198"/>
    <cellStyle name="常规 4 2 2 3 3" xfId="199"/>
    <cellStyle name="常规 8" xfId="200"/>
    <cellStyle name="常规 4 2 2 3 3 2" xfId="201"/>
    <cellStyle name="常规 4 2 2 3 4" xfId="202"/>
    <cellStyle name="常规 4 2 2 3 4 2" xfId="203"/>
    <cellStyle name="常规 4 2 2 3 5" xfId="204"/>
    <cellStyle name="常规 4 2 2 3 5 2" xfId="205"/>
    <cellStyle name="常规 4 2 2 3 5 2 2" xfId="206"/>
    <cellStyle name="常规 4 2 2 3 5 2 2 2" xfId="207"/>
    <cellStyle name="常规 5 3" xfId="208"/>
    <cellStyle name="常规 4 2 2 3 5 2 2 2 2" xfId="209"/>
    <cellStyle name="常规 5 3 2" xfId="210"/>
    <cellStyle name="常规 4 2 2 3 5 2 2 2 2 2" xfId="211"/>
    <cellStyle name="常规 4 2 2 3 5 2 2 2 2 3" xfId="212"/>
    <cellStyle name="常规 4 2 2 3 5 2 2 3" xfId="213"/>
    <cellStyle name="常规 6 3" xfId="214"/>
    <cellStyle name="常规 4 2 2 3 5 2 2 3 2" xfId="215"/>
    <cellStyle name="常规 4 2 2 3 5 2 2 3 2 2" xfId="216"/>
    <cellStyle name="常规 4 2 2 3 5 2 2 4" xfId="217"/>
    <cellStyle name="常规 4 2 2 3 5 3" xfId="218"/>
    <cellStyle name="常规 4 2 2 3 5 4" xfId="219"/>
    <cellStyle name="常规 4 2 2 3 6" xfId="220"/>
    <cellStyle name="常规 4 2 2 3 6 2" xfId="221"/>
    <cellStyle name="常规 4 2 2 3 6 2 2" xfId="222"/>
    <cellStyle name="常规 4 2 2 3 6 2 2 2" xfId="223"/>
    <cellStyle name="常规 8 3 3 2" xfId="224"/>
    <cellStyle name="常规 4 2 2 3 6 2 2 3" xfId="225"/>
    <cellStyle name="常规 4 2 2 3 6 2 3" xfId="226"/>
    <cellStyle name="常规 4 2 2 3 6 3" xfId="227"/>
    <cellStyle name="常规 4 2 2 3 7" xfId="228"/>
    <cellStyle name="常规 4 2 2 3 7 2" xfId="229"/>
    <cellStyle name="常规 4 4 4" xfId="230"/>
    <cellStyle name="常规 4 2 2 4" xfId="231"/>
    <cellStyle name="常规 4 4 4 2" xfId="232"/>
    <cellStyle name="常规 4 2 2 4 2" xfId="233"/>
    <cellStyle name="常规 4 2 2 4 2 2" xfId="234"/>
    <cellStyle name="常规 4 2 2 4 3" xfId="235"/>
    <cellStyle name="常规 4 2 2 4_DSGD-04维尼奥拉三格6.25" xfId="236"/>
    <cellStyle name="常规 4 4 5" xfId="237"/>
    <cellStyle name="常规 4 2 2 5" xfId="238"/>
    <cellStyle name="常规 4 4 6" xfId="239"/>
    <cellStyle name="常规 4 2 2 6" xfId="240"/>
    <cellStyle name="常规 4 4 7" xfId="241"/>
    <cellStyle name="常规 4 2 2 7" xfId="242"/>
    <cellStyle name="常规 4 5" xfId="243"/>
    <cellStyle name="常规 4 2 3" xfId="244"/>
    <cellStyle name="常规 7 4" xfId="245"/>
    <cellStyle name="常规 4 5 2" xfId="246"/>
    <cellStyle name="常规 4 2 3 2" xfId="247"/>
    <cellStyle name="常规 4 6" xfId="248"/>
    <cellStyle name="常规 4 2 4" xfId="249"/>
    <cellStyle name="常规 8 4" xfId="250"/>
    <cellStyle name="常规 4 2 4 2" xfId="251"/>
    <cellStyle name="常规 8 5" xfId="252"/>
    <cellStyle name="常规 4 2 4 3" xfId="253"/>
    <cellStyle name="常规 4 2 4 3 2" xfId="254"/>
    <cellStyle name="常规 4 2 5" xfId="255"/>
    <cellStyle name="常规 4 2 5 2" xfId="256"/>
    <cellStyle name="常规 4 2 6" xfId="257"/>
    <cellStyle name="好_油漆领料单(NEW 2009-3-16)" xfId="258"/>
    <cellStyle name="常规 4 2 7" xfId="259"/>
    <cellStyle name="常规 4 3" xfId="260"/>
    <cellStyle name="常规 4 4_X13色诱" xfId="261"/>
    <cellStyle name="常规 4 5 2 2" xfId="262"/>
    <cellStyle name="常规 4 5 3" xfId="263"/>
    <cellStyle name="常规 4_DSGD-03维尼奥拉（6.23）" xfId="264"/>
    <cellStyle name="常规 5" xfId="265"/>
    <cellStyle name="常规 5 4" xfId="266"/>
    <cellStyle name="常规 5 4 2" xfId="267"/>
    <cellStyle name="常规 5 4 2 2" xfId="268"/>
    <cellStyle name="常规 5 5" xfId="269"/>
    <cellStyle name="常规 5 6" xfId="270"/>
    <cellStyle name="常规 6 2" xfId="271"/>
    <cellStyle name="常规 6 2 2" xfId="272"/>
    <cellStyle name="常规 6 2 2 2" xfId="273"/>
    <cellStyle name="常规 6 2 2 3" xfId="274"/>
    <cellStyle name="常规 6 2 4" xfId="275"/>
    <cellStyle name="常规 6 2 5" xfId="276"/>
    <cellStyle name="常规 6 2 6" xfId="277"/>
    <cellStyle name="常规 7" xfId="278"/>
    <cellStyle name="常规 7 2" xfId="279"/>
    <cellStyle name="常规 7 3 3" xfId="280"/>
    <cellStyle name="常规 8 3 2" xfId="281"/>
    <cellStyle name="常规 8 3 3" xfId="282"/>
    <cellStyle name="常规 8 3 3 3" xfId="283"/>
    <cellStyle name="常规 8 3 4" xfId="284"/>
    <cellStyle name="常规 8 3 5" xfId="285"/>
    <cellStyle name="常规 8 4 2" xfId="286"/>
    <cellStyle name="常规 9" xfId="287"/>
    <cellStyle name="常规_6月份不良统计分析_1" xfId="288"/>
    <cellStyle name="常规_领料单试行标准5.21 2" xfId="289"/>
    <cellStyle name="超链接 2" xfId="290"/>
    <cellStyle name="超链接 3" xfId="291"/>
    <cellStyle name="好_半成品油漆领料单模板(NEW 2009-4-1)" xfId="292"/>
    <cellStyle name="好_油漆领料单(NEW 2009-3-16)_ED-苏州-D090277(简欧 DSJD12)" xfId="293"/>
  </cellStyles>
  <dxfs count="2">
    <dxf>
      <font>
        <color rgb="FF9C0006"/>
      </font>
      <fill>
        <patternFill patternType="solid">
          <bgColor rgb="FFFFC7CE"/>
        </patternFill>
      </fill>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4.xml"/><Relationship Id="rId16" Type="http://schemas.openxmlformats.org/officeDocument/2006/relationships/externalLink" Target="externalLinks/externalLink3.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32</xdr:col>
      <xdr:colOff>276225</xdr:colOff>
      <xdr:row>0</xdr:row>
      <xdr:rowOff>180975</xdr:rowOff>
    </xdr:from>
    <xdr:to>
      <xdr:col>36</xdr:col>
      <xdr:colOff>876300</xdr:colOff>
      <xdr:row>3</xdr:row>
      <xdr:rowOff>114300</xdr:rowOff>
    </xdr:to>
    <xdr:sp>
      <xdr:nvSpPr>
        <xdr:cNvPr id="2" name="矩形 1"/>
        <xdr:cNvSpPr/>
      </xdr:nvSpPr>
      <xdr:spPr>
        <a:xfrm>
          <a:off x="9753600" y="180975"/>
          <a:ext cx="3343275" cy="619125"/>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500" baseline="0">
              <a:ln>
                <a:solidFill>
                  <a:srgbClr val="0070C0"/>
                </a:solidFill>
              </a:ln>
              <a:solidFill>
                <a:sysClr val="windowText" lastClr="000000"/>
              </a:solidFill>
              <a:effectLst/>
              <a:latin typeface="+mn-ea"/>
              <a:ea typeface="+mn-ea"/>
            </a:rPr>
            <a:t>所有</a:t>
          </a:r>
          <a:r>
            <a:rPr lang="en-US" altLang="zh-CN" sz="1500" baseline="0">
              <a:ln>
                <a:solidFill>
                  <a:srgbClr val="0070C0"/>
                </a:solidFill>
              </a:ln>
              <a:solidFill>
                <a:sysClr val="windowText" lastClr="000000"/>
              </a:solidFill>
              <a:effectLst/>
              <a:latin typeface="+mn-ea"/>
              <a:ea typeface="+mn-ea"/>
            </a:rPr>
            <a:t>25</a:t>
          </a:r>
          <a:r>
            <a:rPr lang="zh-CN" altLang="en-US" sz="1500" baseline="0">
              <a:ln>
                <a:solidFill>
                  <a:srgbClr val="0070C0"/>
                </a:solidFill>
              </a:ln>
              <a:solidFill>
                <a:sysClr val="windowText" lastClr="000000"/>
              </a:solidFill>
              <a:effectLst/>
              <a:latin typeface="+mn-ea"/>
              <a:ea typeface="+mn-ea"/>
            </a:rPr>
            <a:t>厚共用侧板均需使用加高底座</a:t>
          </a:r>
          <a:endParaRPr lang="zh-CN" altLang="en-US" sz="1500" baseline="0">
            <a:ln>
              <a:solidFill>
                <a:srgbClr val="0070C0"/>
              </a:solidFill>
            </a:ln>
            <a:solidFill>
              <a:sysClr val="windowText" lastClr="000000"/>
            </a:solidFill>
            <a:effectLst/>
            <a:latin typeface="+mn-ea"/>
            <a:ea typeface="+mn-ea"/>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9</xdr:row>
          <xdr:rowOff>47625</xdr:rowOff>
        </xdr:from>
        <xdr:to>
          <xdr:col>27</xdr:col>
          <xdr:colOff>123825</xdr:colOff>
          <xdr:row>23</xdr:row>
          <xdr:rowOff>66675</xdr:rowOff>
        </xdr:to>
        <xdr:sp>
          <xdr:nvSpPr>
            <xdr:cNvPr id="9217" name="Object 1" hidden="1">
              <a:extLst>
                <a:ext uri="{63B3BB69-23CF-44E3-9099-C40C66FF867C}">
                  <a14:compatExt spid="_x0000_s9217"/>
                </a:ext>
              </a:extLst>
            </xdr:cNvPr>
            <xdr:cNvSpPr/>
          </xdr:nvSpPr>
          <xdr:spPr>
            <a:xfrm>
              <a:off x="142875" y="2091055"/>
              <a:ext cx="7210425" cy="312166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2011&#24180;\&#34915;&#24125;&#38388;\&#39033;&#33495;&#26494;\4&#26376;\20\&#24429;&#21355;&#19996;%20%20%20S400029352%20%20&#34915;&#24125;&#383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286;&#21333;&#27169;&#26495;\&#39321;&#39042;&#22721;&#2658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27809;&#25105;&#35841;&#37117;&#36827;&#19981;&#21435;&#65292;&#22079;&#22079;\&#26700;&#38754;\&#26588;&#20307;&#21644;&#38376;&#26495;&#27169;&#26495;\&#27833;&#28422;&#26408;&#30382;&#38376;&#26495;&#26032;&#27169;&#29256;20100622\&#27249;&#26588;&#27833;&#28422;&#27169;&#26495;\&#26588;&#20307;&#21644;&#38376;&#26495;&#27169;&#26495;\&#27833;&#28422;&#26408;&#30382;&#38376;&#26495;&#26032;&#27169;&#29256;20100622\&#24037;&#33402;&#35746;&#21333;&#30005;&#23376;&#29256;\&#34915;&#24125;&#38388;---&#24212;&#32654;&#22915;\&#20041;&#20044;%20%20&#34915;&#24125;&#38388;%20%20S400024316%20%20&#24212;&#32654;&#229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915;&#22721;&#26588;&#27169;&#26495;%20-%20&#21103;&#264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下料单2"/>
      <sheetName val="新领料单"/>
      <sheetName val="交接表"/>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蒙戈班"/>
      <sheetName val="柜体1 "/>
      <sheetName val="柜体2"/>
      <sheetName val="下料单2"/>
      <sheetName val="柜体3"/>
      <sheetName val="内胆1"/>
      <sheetName val="内胆2"/>
      <sheetName val="内胆3"/>
      <sheetName val="铝框线形"/>
      <sheetName val="新领料单"/>
      <sheetName val="交接表 "/>
      <sheetName val="包装"/>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转"/>
      <sheetName val="柜体"/>
      <sheetName val="柜体1 "/>
      <sheetName val="柜体3"/>
      <sheetName val="料单"/>
      <sheetName val="包覆"/>
      <sheetName val="包装"/>
      <sheetName val="吸转"/>
      <sheetName val="吸塑"/>
      <sheetName val="吸料"/>
      <sheetName val="混转"/>
      <sheetName val="混油"/>
      <sheetName val="混料"/>
      <sheetName val="油漆料单"/>
      <sheetName val="清转"/>
      <sheetName val="清油"/>
      <sheetName val="清料"/>
      <sheetName val="热压单"/>
      <sheetName val="清油油漆"/>
      <sheetName val="香颂"/>
      <sheetName val="附页"/>
    </sheetNames>
    <sheetDataSet>
      <sheetData sheetId="0"/>
      <sheetData sheetId="1"/>
      <sheetData sheetId="2"/>
      <sheetData sheetId="3"/>
      <sheetData sheetId="4"/>
      <sheetData sheetId="5">
        <row r="16">
          <cell r="V16">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7"/>
  <sheetViews>
    <sheetView view="pageBreakPreview" zoomScaleNormal="100" zoomScaleSheetLayoutView="100" workbookViewId="0">
      <selection activeCell="I3" sqref="I3:J3"/>
    </sheetView>
  </sheetViews>
  <sheetFormatPr defaultColWidth="9" defaultRowHeight="14.25"/>
  <cols>
    <col min="1" max="1" width="8" style="309" customWidth="1"/>
    <col min="2" max="2" width="10.125" style="310" customWidth="1"/>
    <col min="3" max="3" width="13.875" style="310" customWidth="1"/>
    <col min="4" max="4" width="11.875" style="309" customWidth="1"/>
    <col min="5" max="5" width="7.875" style="309" customWidth="1"/>
    <col min="6" max="6" width="7.75" style="309" customWidth="1"/>
    <col min="7" max="7" width="9" style="309" customWidth="1"/>
    <col min="8" max="8" width="9.125" style="309" customWidth="1"/>
    <col min="9" max="9" width="7.625" style="309" customWidth="1"/>
    <col min="10" max="10" width="6.625" style="309" customWidth="1"/>
    <col min="11" max="16384" width="9" style="309"/>
  </cols>
  <sheetData>
    <row r="1" ht="27" customHeight="1" spans="1:10">
      <c r="A1" s="311" t="s">
        <v>0</v>
      </c>
      <c r="B1" s="311"/>
      <c r="C1" s="311"/>
      <c r="D1" s="311"/>
      <c r="E1" s="311"/>
      <c r="F1" s="311"/>
      <c r="G1" s="311"/>
      <c r="H1" s="311"/>
      <c r="I1" s="311"/>
      <c r="J1" s="311"/>
    </row>
    <row r="2" ht="21" customHeight="1" spans="1:10">
      <c r="A2" s="668" t="s">
        <v>1</v>
      </c>
      <c r="B2" s="313" t="str">
        <f>柜体!D3</f>
        <v>董婉卿</v>
      </c>
      <c r="C2" s="313"/>
      <c r="D2" s="313" t="s">
        <v>2</v>
      </c>
      <c r="E2" s="313" t="str">
        <f>柜体!D4</f>
        <v>S400374225</v>
      </c>
      <c r="F2" s="313"/>
      <c r="G2" s="313"/>
      <c r="H2" s="313" t="s">
        <v>3</v>
      </c>
      <c r="I2" s="334">
        <f>柜体!AD1</f>
        <v>0</v>
      </c>
      <c r="J2" s="334"/>
    </row>
    <row r="3" ht="21" customHeight="1" spans="1:10">
      <c r="A3" s="313" t="s">
        <v>4</v>
      </c>
      <c r="B3" s="313" t="str">
        <f>柜体!N3</f>
        <v>香草天空II</v>
      </c>
      <c r="C3" s="313"/>
      <c r="D3" s="313" t="s">
        <v>5</v>
      </c>
      <c r="E3" s="313" t="str">
        <f>柜体!H8&amp;柜转!L4&amp;附页!H8</f>
        <v>暖白+</v>
      </c>
      <c r="F3" s="313"/>
      <c r="G3" s="313"/>
      <c r="H3" s="313" t="s">
        <v>6</v>
      </c>
      <c r="I3" s="334">
        <f>柜体!AD2</f>
        <v>0</v>
      </c>
      <c r="J3" s="334"/>
    </row>
    <row r="4" ht="21" customHeight="1" spans="1:12">
      <c r="A4" s="313" t="s">
        <v>7</v>
      </c>
      <c r="B4" s="313" t="str">
        <f>柜体!X4</f>
        <v>天津</v>
      </c>
      <c r="C4" s="313"/>
      <c r="D4" s="320" t="s">
        <v>8</v>
      </c>
      <c r="E4" s="669">
        <f>柜体!X5</f>
        <v>0</v>
      </c>
      <c r="F4" s="669"/>
      <c r="G4" s="669"/>
      <c r="H4" s="313" t="s">
        <v>9</v>
      </c>
      <c r="I4" s="334" t="str">
        <f>柜体!X3</f>
        <v>2017-</v>
      </c>
      <c r="J4" s="334"/>
      <c r="L4" s="645" t="s">
        <v>10</v>
      </c>
    </row>
    <row r="5" ht="21" customHeight="1" spans="1:10">
      <c r="A5" s="313" t="s">
        <v>11</v>
      </c>
      <c r="B5" s="313" t="s">
        <v>12</v>
      </c>
      <c r="C5" s="313" t="s">
        <v>13</v>
      </c>
      <c r="D5" s="313" t="s">
        <v>14</v>
      </c>
      <c r="E5" s="313" t="s">
        <v>15</v>
      </c>
      <c r="F5" s="313" t="s">
        <v>16</v>
      </c>
      <c r="G5" s="313" t="s">
        <v>17</v>
      </c>
      <c r="H5" s="313" t="s">
        <v>18</v>
      </c>
      <c r="I5" s="313" t="s">
        <v>19</v>
      </c>
      <c r="J5" s="313"/>
    </row>
    <row r="6" ht="21" customHeight="1" spans="1:10">
      <c r="A6" s="313" t="s">
        <v>20</v>
      </c>
      <c r="B6" s="313"/>
      <c r="C6" s="313"/>
      <c r="D6" s="313" t="s">
        <v>21</v>
      </c>
      <c r="E6" s="313"/>
      <c r="F6" s="313"/>
      <c r="G6" s="313"/>
      <c r="H6" s="313" t="s">
        <v>22</v>
      </c>
      <c r="I6" s="313"/>
      <c r="J6" s="313"/>
    </row>
    <row r="7" ht="21" customHeight="1" spans="1:10">
      <c r="A7" s="313" t="s">
        <v>23</v>
      </c>
      <c r="B7" s="313" t="s">
        <v>24</v>
      </c>
      <c r="C7" s="313" t="s">
        <v>25</v>
      </c>
      <c r="D7" s="313" t="s">
        <v>26</v>
      </c>
      <c r="E7" s="313" t="s">
        <v>27</v>
      </c>
      <c r="F7" s="313" t="s">
        <v>3</v>
      </c>
      <c r="G7" s="313" t="s">
        <v>28</v>
      </c>
      <c r="H7" s="313" t="s">
        <v>29</v>
      </c>
      <c r="I7" s="313" t="s">
        <v>30</v>
      </c>
      <c r="J7" s="313" t="s">
        <v>31</v>
      </c>
    </row>
    <row r="8" ht="21" customHeight="1" spans="1:10">
      <c r="A8" s="313">
        <v>1</v>
      </c>
      <c r="B8" s="316" t="s">
        <v>32</v>
      </c>
      <c r="C8" s="316" t="s">
        <v>33</v>
      </c>
      <c r="D8" s="313"/>
      <c r="E8" s="313" t="s">
        <v>34</v>
      </c>
      <c r="F8" s="313"/>
      <c r="G8" s="313"/>
      <c r="H8" s="313"/>
      <c r="I8" s="313"/>
      <c r="J8" s="335"/>
    </row>
    <row r="9" ht="21" customHeight="1" spans="1:10">
      <c r="A9" s="313">
        <v>2</v>
      </c>
      <c r="B9" s="316"/>
      <c r="C9" s="316" t="s">
        <v>35</v>
      </c>
      <c r="D9" s="313"/>
      <c r="E9" s="313" t="s">
        <v>34</v>
      </c>
      <c r="F9" s="313"/>
      <c r="G9" s="313"/>
      <c r="H9" s="313"/>
      <c r="I9" s="313"/>
      <c r="J9" s="335"/>
    </row>
    <row r="10" ht="21" customHeight="1" spans="1:10">
      <c r="A10" s="313">
        <v>3</v>
      </c>
      <c r="B10" s="316"/>
      <c r="C10" s="317" t="s">
        <v>36</v>
      </c>
      <c r="D10" s="313"/>
      <c r="E10" s="313" t="s">
        <v>34</v>
      </c>
      <c r="F10" s="313"/>
      <c r="G10" s="313"/>
      <c r="H10" s="313"/>
      <c r="I10" s="313"/>
      <c r="J10" s="335"/>
    </row>
    <row r="11" ht="21" customHeight="1" spans="1:10">
      <c r="A11" s="313">
        <v>4</v>
      </c>
      <c r="B11" s="316" t="s">
        <v>37</v>
      </c>
      <c r="C11" s="316" t="s">
        <v>33</v>
      </c>
      <c r="D11" s="313">
        <f>柜体!C18</f>
        <v>13</v>
      </c>
      <c r="E11" s="313" t="s">
        <v>34</v>
      </c>
      <c r="F11" s="313"/>
      <c r="G11" s="313"/>
      <c r="H11" s="313"/>
      <c r="I11" s="313"/>
      <c r="J11" s="335"/>
    </row>
    <row r="12" ht="21" customHeight="1" spans="1:10">
      <c r="A12" s="313">
        <v>5</v>
      </c>
      <c r="B12" s="316"/>
      <c r="C12" s="316" t="s">
        <v>35</v>
      </c>
      <c r="D12" s="313">
        <f>柜体!K18</f>
        <v>13</v>
      </c>
      <c r="E12" s="313" t="s">
        <v>34</v>
      </c>
      <c r="F12" s="313"/>
      <c r="G12" s="313"/>
      <c r="H12" s="313"/>
      <c r="I12" s="313"/>
      <c r="J12" s="335"/>
    </row>
    <row r="13" ht="21" customHeight="1" spans="1:10">
      <c r="A13" s="313">
        <v>6</v>
      </c>
      <c r="B13" s="316"/>
      <c r="C13" s="317" t="s">
        <v>38</v>
      </c>
      <c r="D13" s="313">
        <f>柜体!Q18</f>
        <v>13</v>
      </c>
      <c r="E13" s="313" t="s">
        <v>34</v>
      </c>
      <c r="F13" s="313"/>
      <c r="G13" s="313"/>
      <c r="H13" s="313"/>
      <c r="I13" s="313"/>
      <c r="J13" s="335"/>
    </row>
    <row r="14" ht="21" customHeight="1" spans="1:10">
      <c r="A14" s="313">
        <v>7</v>
      </c>
      <c r="B14" s="318" t="s">
        <v>39</v>
      </c>
      <c r="C14" s="317" t="s">
        <v>40</v>
      </c>
      <c r="D14" s="313"/>
      <c r="E14" s="313" t="s">
        <v>34</v>
      </c>
      <c r="F14" s="313"/>
      <c r="G14" s="313"/>
      <c r="H14" s="313"/>
      <c r="I14" s="313"/>
      <c r="J14" s="335"/>
    </row>
    <row r="15" ht="21" customHeight="1" spans="1:10">
      <c r="A15" s="313">
        <v>8</v>
      </c>
      <c r="B15" s="316" t="s">
        <v>41</v>
      </c>
      <c r="C15" s="316" t="s">
        <v>42</v>
      </c>
      <c r="D15" s="313"/>
      <c r="E15" s="313" t="s">
        <v>34</v>
      </c>
      <c r="F15" s="313"/>
      <c r="G15" s="313"/>
      <c r="H15" s="313"/>
      <c r="I15" s="313"/>
      <c r="J15" s="335"/>
    </row>
    <row r="16" ht="21" customHeight="1" spans="1:10">
      <c r="A16" s="313">
        <v>9</v>
      </c>
      <c r="B16" s="316"/>
      <c r="C16" s="316" t="s">
        <v>43</v>
      </c>
      <c r="D16" s="313"/>
      <c r="E16" s="313" t="s">
        <v>34</v>
      </c>
      <c r="F16" s="313"/>
      <c r="G16" s="313"/>
      <c r="H16" s="313"/>
      <c r="I16" s="313"/>
      <c r="J16" s="335"/>
    </row>
    <row r="17" ht="21" customHeight="1" spans="1:10">
      <c r="A17" s="313">
        <v>10</v>
      </c>
      <c r="B17" s="316" t="s">
        <v>44</v>
      </c>
      <c r="C17" s="316" t="s">
        <v>45</v>
      </c>
      <c r="D17" s="313"/>
      <c r="E17" s="313" t="s">
        <v>34</v>
      </c>
      <c r="F17" s="313"/>
      <c r="G17" s="313"/>
      <c r="H17" s="313"/>
      <c r="I17" s="313"/>
      <c r="J17" s="335"/>
    </row>
    <row r="18" ht="21" customHeight="1" spans="1:10">
      <c r="A18" s="313">
        <v>11</v>
      </c>
      <c r="B18" s="316"/>
      <c r="C18" s="316" t="s">
        <v>46</v>
      </c>
      <c r="D18" s="313"/>
      <c r="E18" s="313" t="s">
        <v>34</v>
      </c>
      <c r="F18" s="313"/>
      <c r="G18" s="313"/>
      <c r="H18" s="313"/>
      <c r="I18" s="313"/>
      <c r="J18" s="335"/>
    </row>
    <row r="19" ht="21" customHeight="1" spans="1:10">
      <c r="A19" s="313">
        <v>12</v>
      </c>
      <c r="B19" s="316"/>
      <c r="C19" s="316" t="s">
        <v>47</v>
      </c>
      <c r="D19" s="313"/>
      <c r="E19" s="313" t="s">
        <v>34</v>
      </c>
      <c r="F19" s="313"/>
      <c r="G19" s="313"/>
      <c r="H19" s="313"/>
      <c r="I19" s="313"/>
      <c r="J19" s="335"/>
    </row>
    <row r="20" ht="21" customHeight="1" spans="1:10">
      <c r="A20" s="313">
        <v>13</v>
      </c>
      <c r="B20" s="316"/>
      <c r="C20" s="316" t="s">
        <v>48</v>
      </c>
      <c r="D20" s="313"/>
      <c r="E20" s="313" t="s">
        <v>34</v>
      </c>
      <c r="F20" s="313"/>
      <c r="G20" s="313"/>
      <c r="H20" s="313"/>
      <c r="I20" s="313"/>
      <c r="J20" s="335"/>
    </row>
    <row r="21" ht="21" customHeight="1" spans="1:10">
      <c r="A21" s="313">
        <v>14</v>
      </c>
      <c r="B21" s="316" t="s">
        <v>49</v>
      </c>
      <c r="C21" s="316" t="s">
        <v>50</v>
      </c>
      <c r="D21" s="313"/>
      <c r="E21" s="313" t="s">
        <v>51</v>
      </c>
      <c r="F21" s="313"/>
      <c r="G21" s="313"/>
      <c r="H21" s="313"/>
      <c r="I21" s="313"/>
      <c r="J21" s="335"/>
    </row>
    <row r="22" ht="21" customHeight="1" spans="1:10">
      <c r="A22" s="313">
        <v>15</v>
      </c>
      <c r="B22" s="316"/>
      <c r="C22" s="316" t="s">
        <v>52</v>
      </c>
      <c r="D22" s="313">
        <f>柜体!W18</f>
        <v>3.889443</v>
      </c>
      <c r="E22" s="313" t="s">
        <v>53</v>
      </c>
      <c r="F22" s="313"/>
      <c r="G22" s="313"/>
      <c r="H22" s="313"/>
      <c r="I22" s="313"/>
      <c r="J22" s="335"/>
    </row>
    <row r="23" ht="21" customHeight="1" spans="1:10">
      <c r="A23" s="313">
        <v>16</v>
      </c>
      <c r="B23" s="316"/>
      <c r="C23" s="319" t="s">
        <v>54</v>
      </c>
      <c r="D23" s="313">
        <v>1</v>
      </c>
      <c r="E23" s="313" t="s">
        <v>55</v>
      </c>
      <c r="F23" s="313"/>
      <c r="G23" s="313"/>
      <c r="H23" s="313"/>
      <c r="I23" s="313"/>
      <c r="J23" s="335"/>
    </row>
    <row r="24" ht="21" customHeight="1" spans="1:10">
      <c r="A24" s="313">
        <v>17</v>
      </c>
      <c r="B24" s="320" t="s">
        <v>56</v>
      </c>
      <c r="C24" s="321" t="s">
        <v>57</v>
      </c>
      <c r="D24" s="313"/>
      <c r="E24" s="313" t="s">
        <v>53</v>
      </c>
      <c r="F24" s="313"/>
      <c r="G24" s="313"/>
      <c r="H24" s="313"/>
      <c r="I24" s="313"/>
      <c r="J24" s="335"/>
    </row>
    <row r="25" ht="21" customHeight="1" spans="1:10">
      <c r="A25" s="313">
        <v>18</v>
      </c>
      <c r="B25" s="320"/>
      <c r="C25" s="321" t="s">
        <v>58</v>
      </c>
      <c r="D25" s="313"/>
      <c r="E25" s="313" t="s">
        <v>53</v>
      </c>
      <c r="F25" s="313"/>
      <c r="G25" s="313"/>
      <c r="H25" s="313"/>
      <c r="I25" s="313"/>
      <c r="J25" s="335"/>
    </row>
    <row r="26" ht="25.5" customHeight="1" spans="1:10">
      <c r="A26" s="313">
        <v>19</v>
      </c>
      <c r="B26" s="670" t="s">
        <v>59</v>
      </c>
      <c r="C26" s="671" t="s">
        <v>60</v>
      </c>
      <c r="D26" s="324"/>
      <c r="E26" s="324" t="s">
        <v>53</v>
      </c>
      <c r="F26" s="324"/>
      <c r="G26" s="324"/>
      <c r="H26" s="324"/>
      <c r="I26" s="324"/>
      <c r="J26" s="336"/>
    </row>
    <row r="27" ht="19.5" customHeight="1" spans="1:10">
      <c r="A27" s="313">
        <v>20</v>
      </c>
      <c r="B27" s="672"/>
      <c r="C27" s="671" t="s">
        <v>61</v>
      </c>
      <c r="D27" s="324"/>
      <c r="E27" s="324" t="s">
        <v>53</v>
      </c>
      <c r="F27" s="324"/>
      <c r="G27" s="324"/>
      <c r="H27" s="324"/>
      <c r="I27" s="324"/>
      <c r="J27" s="336"/>
    </row>
    <row r="28" ht="23.25" customHeight="1" spans="1:10">
      <c r="A28" s="313">
        <v>21</v>
      </c>
      <c r="B28" s="317" t="s">
        <v>62</v>
      </c>
      <c r="C28" s="321" t="s">
        <v>63</v>
      </c>
      <c r="D28" s="313">
        <f>柜体!C18</f>
        <v>13</v>
      </c>
      <c r="E28" s="313" t="s">
        <v>34</v>
      </c>
      <c r="F28" s="313"/>
      <c r="G28" s="313"/>
      <c r="H28" s="313"/>
      <c r="I28" s="313"/>
      <c r="J28" s="335"/>
    </row>
    <row r="29" spans="1:10">
      <c r="A29" s="326"/>
      <c r="B29" s="326"/>
      <c r="C29" s="327"/>
      <c r="D29" s="326"/>
      <c r="E29" s="326"/>
      <c r="F29" s="326"/>
      <c r="G29" s="326"/>
      <c r="H29" s="326"/>
      <c r="I29" s="326"/>
      <c r="J29" s="337"/>
    </row>
    <row r="30" spans="1:10">
      <c r="A30" s="326"/>
      <c r="B30" s="326"/>
      <c r="C30" s="328"/>
      <c r="D30" s="326"/>
      <c r="E30" s="326"/>
      <c r="F30" s="326"/>
      <c r="G30" s="326"/>
      <c r="H30" s="326"/>
      <c r="I30" s="326"/>
      <c r="J30" s="337"/>
    </row>
    <row r="31" spans="1:10">
      <c r="A31" s="326"/>
      <c r="B31" s="326"/>
      <c r="C31" s="329"/>
      <c r="D31" s="326"/>
      <c r="E31" s="326"/>
      <c r="F31" s="326"/>
      <c r="G31" s="326"/>
      <c r="H31" s="326"/>
      <c r="I31" s="326"/>
      <c r="J31" s="337"/>
    </row>
    <row r="32" spans="1:10">
      <c r="A32" s="326"/>
      <c r="B32" s="326"/>
      <c r="C32" s="329"/>
      <c r="D32" s="326"/>
      <c r="E32" s="326"/>
      <c r="F32" s="326"/>
      <c r="G32" s="326"/>
      <c r="H32" s="326"/>
      <c r="I32" s="326"/>
      <c r="J32" s="337"/>
    </row>
    <row r="33" spans="1:10">
      <c r="A33" s="326"/>
      <c r="B33" s="326"/>
      <c r="C33" s="326"/>
      <c r="D33" s="326"/>
      <c r="E33" s="326"/>
      <c r="F33" s="326"/>
      <c r="G33" s="326"/>
      <c r="H33" s="326"/>
      <c r="I33" s="326"/>
      <c r="J33" s="337"/>
    </row>
    <row r="34" spans="1:10">
      <c r="A34" s="326"/>
      <c r="B34" s="326"/>
      <c r="C34" s="326"/>
      <c r="D34" s="326"/>
      <c r="E34" s="326"/>
      <c r="F34" s="326"/>
      <c r="G34" s="326"/>
      <c r="H34" s="326"/>
      <c r="I34" s="326"/>
      <c r="J34" s="337"/>
    </row>
    <row r="35" spans="1:10">
      <c r="A35" s="326"/>
      <c r="B35" s="326"/>
      <c r="C35" s="326"/>
      <c r="D35" s="326"/>
      <c r="E35" s="326"/>
      <c r="F35" s="326"/>
      <c r="G35" s="326"/>
      <c r="H35" s="326"/>
      <c r="I35" s="326"/>
      <c r="J35" s="337"/>
    </row>
    <row r="36" spans="1:10">
      <c r="A36" s="326"/>
      <c r="B36" s="326"/>
      <c r="C36" s="326"/>
      <c r="D36" s="326"/>
      <c r="E36" s="326"/>
      <c r="F36" s="326"/>
      <c r="G36" s="326"/>
      <c r="H36" s="326"/>
      <c r="I36" s="326"/>
      <c r="J36" s="337"/>
    </row>
    <row r="37" ht="18.75" customHeight="1" spans="1:10">
      <c r="A37" s="326"/>
      <c r="B37" s="326"/>
      <c r="C37" s="327"/>
      <c r="D37" s="326"/>
      <c r="E37" s="326"/>
      <c r="F37" s="326"/>
      <c r="G37" s="326"/>
      <c r="H37" s="326"/>
      <c r="I37" s="326"/>
      <c r="J37" s="337"/>
    </row>
    <row r="38" spans="1:10">
      <c r="A38" s="326"/>
      <c r="B38" s="326"/>
      <c r="C38" s="327"/>
      <c r="D38" s="326"/>
      <c r="E38" s="326"/>
      <c r="F38" s="326"/>
      <c r="G38" s="326"/>
      <c r="H38" s="326"/>
      <c r="I38" s="326"/>
      <c r="J38" s="337"/>
    </row>
    <row r="39" spans="1:10">
      <c r="A39" s="326"/>
      <c r="B39" s="326"/>
      <c r="C39" s="330"/>
      <c r="D39" s="326"/>
      <c r="E39" s="326"/>
      <c r="F39" s="326"/>
      <c r="G39" s="326"/>
      <c r="H39" s="326"/>
      <c r="I39" s="326"/>
      <c r="J39" s="337"/>
    </row>
    <row r="40" spans="1:10">
      <c r="A40" s="326"/>
      <c r="B40" s="326"/>
      <c r="C40" s="326"/>
      <c r="D40" s="326"/>
      <c r="E40" s="326"/>
      <c r="F40" s="326"/>
      <c r="G40" s="326"/>
      <c r="H40" s="326"/>
      <c r="I40" s="326"/>
      <c r="J40" s="337"/>
    </row>
    <row r="41" spans="1:10">
      <c r="A41" s="326"/>
      <c r="B41" s="326"/>
      <c r="C41" s="326"/>
      <c r="D41" s="326"/>
      <c r="E41" s="326"/>
      <c r="F41" s="326"/>
      <c r="G41" s="326"/>
      <c r="H41" s="326"/>
      <c r="I41" s="326"/>
      <c r="J41" s="337"/>
    </row>
    <row r="42" spans="1:10">
      <c r="A42" s="326"/>
      <c r="B42" s="326"/>
      <c r="C42" s="331"/>
      <c r="D42" s="326"/>
      <c r="E42" s="326"/>
      <c r="F42" s="326"/>
      <c r="G42" s="326"/>
      <c r="H42" s="326"/>
      <c r="I42" s="326"/>
      <c r="J42" s="337"/>
    </row>
    <row r="43" spans="1:10">
      <c r="A43" s="326"/>
      <c r="B43" s="326"/>
      <c r="C43" s="331"/>
      <c r="D43" s="326"/>
      <c r="E43" s="326"/>
      <c r="F43" s="326"/>
      <c r="G43" s="326"/>
      <c r="H43" s="326"/>
      <c r="I43" s="326"/>
      <c r="J43" s="337"/>
    </row>
    <row r="44" spans="1:10">
      <c r="A44" s="326"/>
      <c r="B44" s="326"/>
      <c r="C44" s="326"/>
      <c r="D44" s="326"/>
      <c r="E44" s="326"/>
      <c r="F44" s="326"/>
      <c r="G44" s="326"/>
      <c r="H44" s="326"/>
      <c r="I44" s="326"/>
      <c r="J44" s="337"/>
    </row>
    <row r="45" spans="1:10">
      <c r="A45" s="326"/>
      <c r="B45" s="326"/>
      <c r="C45" s="326"/>
      <c r="D45" s="326"/>
      <c r="E45" s="326"/>
      <c r="F45" s="326"/>
      <c r="G45" s="326"/>
      <c r="H45" s="326"/>
      <c r="I45" s="326"/>
      <c r="J45" s="337"/>
    </row>
    <row r="46" spans="1:10">
      <c r="A46" s="326"/>
      <c r="B46" s="326"/>
      <c r="C46" s="326"/>
      <c r="D46" s="326"/>
      <c r="E46" s="326"/>
      <c r="F46" s="326"/>
      <c r="G46" s="326"/>
      <c r="H46" s="326"/>
      <c r="I46" s="326"/>
      <c r="J46" s="337"/>
    </row>
    <row r="47" spans="1:10">
      <c r="A47" s="332"/>
      <c r="B47" s="333"/>
      <c r="C47" s="333"/>
      <c r="D47" s="332"/>
      <c r="E47" s="332"/>
      <c r="F47" s="332"/>
      <c r="G47" s="332"/>
      <c r="H47" s="332"/>
      <c r="I47" s="332"/>
      <c r="J47" s="332"/>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432638888888889" bottom="0.236111111111111" header="0.236111111111111" footer="0.236111111111111"/>
  <pageSetup paperSize="9" scale="92" orientation="portrait"/>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BZ612"/>
  <sheetViews>
    <sheetView view="pageBreakPreview" zoomScaleNormal="100" zoomScaleSheetLayoutView="100" workbookViewId="0">
      <selection activeCell="B5" sqref="A5:T5"/>
    </sheetView>
  </sheetViews>
  <sheetFormatPr defaultColWidth="3.125" defaultRowHeight="18" customHeight="1"/>
  <cols>
    <col min="1" max="2" width="3.125" style="56" customWidth="1"/>
    <col min="3" max="3" width="3" style="56" customWidth="1"/>
    <col min="4" max="4" width="3.125" style="56"/>
    <col min="5" max="5" width="3.75" style="56" customWidth="1"/>
    <col min="6" max="6" width="3.125" style="56" customWidth="1"/>
    <col min="7" max="7" width="1.875" style="56" customWidth="1"/>
    <col min="8" max="8" width="2" style="56" customWidth="1"/>
    <col min="9" max="9" width="3.125" style="56"/>
    <col min="10" max="10" width="1.375" style="56" customWidth="1"/>
    <col min="11" max="11" width="3.125" style="56"/>
    <col min="12" max="12" width="2.125" style="56" customWidth="1"/>
    <col min="13" max="13" width="3.125" style="56"/>
    <col min="14" max="14" width="7.5" style="56" customWidth="1"/>
    <col min="15" max="15" width="3.125" style="56" customWidth="1"/>
    <col min="16" max="16" width="4.25" style="56" customWidth="1"/>
    <col min="17" max="18" width="2.5" style="56" customWidth="1"/>
    <col min="19" max="19" width="4.625" style="56" customWidth="1"/>
    <col min="20" max="20" width="2.25" style="56" customWidth="1"/>
    <col min="21" max="21" width="3.125" style="56"/>
    <col min="22" max="22" width="6.25" style="56" customWidth="1"/>
    <col min="23" max="23" width="5" style="56" customWidth="1"/>
    <col min="24" max="24" width="8.25" style="56" customWidth="1"/>
    <col min="25" max="25" width="1.875" style="56" customWidth="1"/>
    <col min="26" max="27" width="4.875" style="56" customWidth="1"/>
    <col min="28" max="28" width="4.25" style="56" customWidth="1"/>
    <col min="29" max="29" width="4.625" style="56" customWidth="1"/>
    <col min="30" max="30" width="5.5" style="56" customWidth="1"/>
    <col min="31" max="31" width="4.625" style="56" customWidth="1"/>
    <col min="32" max="32" width="9.75" style="191" customWidth="1"/>
    <col min="33" max="34" width="8.5" style="192" customWidth="1"/>
    <col min="35" max="35" width="9.75" style="193" customWidth="1"/>
    <col min="36" max="36" width="8.625" style="193" customWidth="1"/>
    <col min="37" max="37" width="7" style="193" customWidth="1"/>
    <col min="38" max="38" width="9.75" style="193" customWidth="1"/>
    <col min="39" max="39" width="6.625" style="193" customWidth="1"/>
    <col min="40" max="40" width="6.5" style="193" customWidth="1"/>
    <col min="41" max="44" width="12.5" style="193" customWidth="1"/>
    <col min="45" max="45" width="11.5" style="193" customWidth="1"/>
    <col min="46" max="46" width="18" style="193" customWidth="1"/>
    <col min="47" max="47" width="3.125" style="193"/>
    <col min="48" max="48" width="17" style="193" customWidth="1"/>
    <col min="49" max="59" width="3.125" style="193"/>
    <col min="60" max="63" width="3.125" style="56"/>
    <col min="64" max="64" width="4.625" style="56" customWidth="1"/>
    <col min="65" max="256" width="3.125" style="56"/>
    <col min="257" max="258" width="3.125" style="56" customWidth="1"/>
    <col min="259" max="259" width="3" style="56" customWidth="1"/>
    <col min="260" max="260" width="3.125" style="56"/>
    <col min="261" max="261" width="3.75" style="56" customWidth="1"/>
    <col min="262" max="262" width="3.125" style="56" customWidth="1"/>
    <col min="263" max="263" width="1.875" style="56" customWidth="1"/>
    <col min="264" max="264" width="3.375" style="56" customWidth="1"/>
    <col min="265" max="265" width="3.125" style="56"/>
    <col min="266" max="266" width="3.875" style="56" customWidth="1"/>
    <col min="267" max="267" width="3.125" style="56"/>
    <col min="268" max="268" width="3.125" style="56" customWidth="1"/>
    <col min="269" max="270" width="3.125" style="56"/>
    <col min="271" max="271" width="3.125" style="56" customWidth="1"/>
    <col min="272" max="272" width="3.75" style="56" customWidth="1"/>
    <col min="273" max="273" width="3.125" style="56"/>
    <col min="274" max="274" width="3.125" style="56" customWidth="1"/>
    <col min="275" max="275" width="4.625" style="56" customWidth="1"/>
    <col min="276" max="276" width="2.25" style="56" customWidth="1"/>
    <col min="277" max="277" width="3.125" style="56"/>
    <col min="278" max="278" width="6.375" style="56" customWidth="1"/>
    <col min="279" max="279" width="6.5" style="56" customWidth="1"/>
    <col min="280" max="284" width="4.25" style="56" customWidth="1"/>
    <col min="285" max="287" width="4.625" style="56" customWidth="1"/>
    <col min="288" max="290" width="8.5" style="56" customWidth="1"/>
    <col min="291" max="292" width="8.625" style="56" customWidth="1"/>
    <col min="293" max="293" width="7" style="56" customWidth="1"/>
    <col min="294" max="294" width="8.5" style="56" customWidth="1"/>
    <col min="295" max="296" width="6.5" style="56" customWidth="1"/>
    <col min="297" max="300" width="12.5" style="56" customWidth="1"/>
    <col min="301" max="301" width="6.625" style="56" customWidth="1"/>
    <col min="302" max="302" width="7.625" style="56" customWidth="1"/>
    <col min="303" max="319" width="3.125" style="56"/>
    <col min="320" max="320" width="4.625" style="56" customWidth="1"/>
    <col min="321" max="512" width="3.125" style="56"/>
    <col min="513" max="514" width="3.125" style="56" customWidth="1"/>
    <col min="515" max="515" width="3" style="56" customWidth="1"/>
    <col min="516" max="516" width="3.125" style="56"/>
    <col min="517" max="517" width="3.75" style="56" customWidth="1"/>
    <col min="518" max="518" width="3.125" style="56" customWidth="1"/>
    <col min="519" max="519" width="1.875" style="56" customWidth="1"/>
    <col min="520" max="520" width="3.375" style="56" customWidth="1"/>
    <col min="521" max="521" width="3.125" style="56"/>
    <col min="522" max="522" width="3.875" style="56" customWidth="1"/>
    <col min="523" max="523" width="3.125" style="56"/>
    <col min="524" max="524" width="3.125" style="56" customWidth="1"/>
    <col min="525" max="526" width="3.125" style="56"/>
    <col min="527" max="527" width="3.125" style="56" customWidth="1"/>
    <col min="528" max="528" width="3.75" style="56" customWidth="1"/>
    <col min="529" max="529" width="3.125" style="56"/>
    <col min="530" max="530" width="3.125" style="56" customWidth="1"/>
    <col min="531" max="531" width="4.625" style="56" customWidth="1"/>
    <col min="532" max="532" width="2.25" style="56" customWidth="1"/>
    <col min="533" max="533" width="3.125" style="56"/>
    <col min="534" max="534" width="6.375" style="56" customWidth="1"/>
    <col min="535" max="535" width="6.5" style="56" customWidth="1"/>
    <col min="536" max="540" width="4.25" style="56" customWidth="1"/>
    <col min="541" max="543" width="4.625" style="56" customWidth="1"/>
    <col min="544" max="546" width="8.5" style="56" customWidth="1"/>
    <col min="547" max="548" width="8.625" style="56" customWidth="1"/>
    <col min="549" max="549" width="7" style="56" customWidth="1"/>
    <col min="550" max="550" width="8.5" style="56" customWidth="1"/>
    <col min="551" max="552" width="6.5" style="56" customWidth="1"/>
    <col min="553" max="556" width="12.5" style="56" customWidth="1"/>
    <col min="557" max="557" width="6.625" style="56" customWidth="1"/>
    <col min="558" max="558" width="7.625" style="56" customWidth="1"/>
    <col min="559" max="575" width="3.125" style="56"/>
    <col min="576" max="576" width="4.625" style="56" customWidth="1"/>
    <col min="577" max="768" width="3.125" style="56"/>
    <col min="769" max="770" width="3.125" style="56" customWidth="1"/>
    <col min="771" max="771" width="3" style="56" customWidth="1"/>
    <col min="772" max="772" width="3.125" style="56"/>
    <col min="773" max="773" width="3.75" style="56" customWidth="1"/>
    <col min="774" max="774" width="3.125" style="56" customWidth="1"/>
    <col min="775" max="775" width="1.875" style="56" customWidth="1"/>
    <col min="776" max="776" width="3.375" style="56" customWidth="1"/>
    <col min="777" max="777" width="3.125" style="56"/>
    <col min="778" max="778" width="3.875" style="56" customWidth="1"/>
    <col min="779" max="779" width="3.125" style="56"/>
    <col min="780" max="780" width="3.125" style="56" customWidth="1"/>
    <col min="781" max="782" width="3.125" style="56"/>
    <col min="783" max="783" width="3.125" style="56" customWidth="1"/>
    <col min="784" max="784" width="3.75" style="56" customWidth="1"/>
    <col min="785" max="785" width="3.125" style="56"/>
    <col min="786" max="786" width="3.125" style="56" customWidth="1"/>
    <col min="787" max="787" width="4.625" style="56" customWidth="1"/>
    <col min="788" max="788" width="2.25" style="56" customWidth="1"/>
    <col min="789" max="789" width="3.125" style="56"/>
    <col min="790" max="790" width="6.375" style="56" customWidth="1"/>
    <col min="791" max="791" width="6.5" style="56" customWidth="1"/>
    <col min="792" max="796" width="4.25" style="56" customWidth="1"/>
    <col min="797" max="799" width="4.625" style="56" customWidth="1"/>
    <col min="800" max="802" width="8.5" style="56" customWidth="1"/>
    <col min="803" max="804" width="8.625" style="56" customWidth="1"/>
    <col min="805" max="805" width="7" style="56" customWidth="1"/>
    <col min="806" max="806" width="8.5" style="56" customWidth="1"/>
    <col min="807" max="808" width="6.5" style="56" customWidth="1"/>
    <col min="809" max="812" width="12.5" style="56" customWidth="1"/>
    <col min="813" max="813" width="6.625" style="56" customWidth="1"/>
    <col min="814" max="814" width="7.625" style="56" customWidth="1"/>
    <col min="815" max="831" width="3.125" style="56"/>
    <col min="832" max="832" width="4.625" style="56" customWidth="1"/>
    <col min="833" max="1024" width="3.125" style="56"/>
    <col min="1025" max="1026" width="3.125" style="56" customWidth="1"/>
    <col min="1027" max="1027" width="3" style="56" customWidth="1"/>
    <col min="1028" max="1028" width="3.125" style="56"/>
    <col min="1029" max="1029" width="3.75" style="56" customWidth="1"/>
    <col min="1030" max="1030" width="3.125" style="56" customWidth="1"/>
    <col min="1031" max="1031" width="1.875" style="56" customWidth="1"/>
    <col min="1032" max="1032" width="3.375" style="56" customWidth="1"/>
    <col min="1033" max="1033" width="3.125" style="56"/>
    <col min="1034" max="1034" width="3.875" style="56" customWidth="1"/>
    <col min="1035" max="1035" width="3.125" style="56"/>
    <col min="1036" max="1036" width="3.125" style="56" customWidth="1"/>
    <col min="1037" max="1038" width="3.125" style="56"/>
    <col min="1039" max="1039" width="3.125" style="56" customWidth="1"/>
    <col min="1040" max="1040" width="3.75" style="56" customWidth="1"/>
    <col min="1041" max="1041" width="3.125" style="56"/>
    <col min="1042" max="1042" width="3.125" style="56" customWidth="1"/>
    <col min="1043" max="1043" width="4.625" style="56" customWidth="1"/>
    <col min="1044" max="1044" width="2.25" style="56" customWidth="1"/>
    <col min="1045" max="1045" width="3.125" style="56"/>
    <col min="1046" max="1046" width="6.375" style="56" customWidth="1"/>
    <col min="1047" max="1047" width="6.5" style="56" customWidth="1"/>
    <col min="1048" max="1052" width="4.25" style="56" customWidth="1"/>
    <col min="1053" max="1055" width="4.625" style="56" customWidth="1"/>
    <col min="1056" max="1058" width="8.5" style="56" customWidth="1"/>
    <col min="1059" max="1060" width="8.625" style="56" customWidth="1"/>
    <col min="1061" max="1061" width="7" style="56" customWidth="1"/>
    <col min="1062" max="1062" width="8.5" style="56" customWidth="1"/>
    <col min="1063" max="1064" width="6.5" style="56" customWidth="1"/>
    <col min="1065" max="1068" width="12.5" style="56" customWidth="1"/>
    <col min="1069" max="1069" width="6.625" style="56" customWidth="1"/>
    <col min="1070" max="1070" width="7.625" style="56" customWidth="1"/>
    <col min="1071" max="1087" width="3.125" style="56"/>
    <col min="1088" max="1088" width="4.625" style="56" customWidth="1"/>
    <col min="1089" max="1280" width="3.125" style="56"/>
    <col min="1281" max="1282" width="3.125" style="56" customWidth="1"/>
    <col min="1283" max="1283" width="3" style="56" customWidth="1"/>
    <col min="1284" max="1284" width="3.125" style="56"/>
    <col min="1285" max="1285" width="3.75" style="56" customWidth="1"/>
    <col min="1286" max="1286" width="3.125" style="56" customWidth="1"/>
    <col min="1287" max="1287" width="1.875" style="56" customWidth="1"/>
    <col min="1288" max="1288" width="3.375" style="56" customWidth="1"/>
    <col min="1289" max="1289" width="3.125" style="56"/>
    <col min="1290" max="1290" width="3.875" style="56" customWidth="1"/>
    <col min="1291" max="1291" width="3.125" style="56"/>
    <col min="1292" max="1292" width="3.125" style="56" customWidth="1"/>
    <col min="1293" max="1294" width="3.125" style="56"/>
    <col min="1295" max="1295" width="3.125" style="56" customWidth="1"/>
    <col min="1296" max="1296" width="3.75" style="56" customWidth="1"/>
    <col min="1297" max="1297" width="3.125" style="56"/>
    <col min="1298" max="1298" width="3.125" style="56" customWidth="1"/>
    <col min="1299" max="1299" width="4.625" style="56" customWidth="1"/>
    <col min="1300" max="1300" width="2.25" style="56" customWidth="1"/>
    <col min="1301" max="1301" width="3.125" style="56"/>
    <col min="1302" max="1302" width="6.375" style="56" customWidth="1"/>
    <col min="1303" max="1303" width="6.5" style="56" customWidth="1"/>
    <col min="1304" max="1308" width="4.25" style="56" customWidth="1"/>
    <col min="1309" max="1311" width="4.625" style="56" customWidth="1"/>
    <col min="1312" max="1314" width="8.5" style="56" customWidth="1"/>
    <col min="1315" max="1316" width="8.625" style="56" customWidth="1"/>
    <col min="1317" max="1317" width="7" style="56" customWidth="1"/>
    <col min="1318" max="1318" width="8.5" style="56" customWidth="1"/>
    <col min="1319" max="1320" width="6.5" style="56" customWidth="1"/>
    <col min="1321" max="1324" width="12.5" style="56" customWidth="1"/>
    <col min="1325" max="1325" width="6.625" style="56" customWidth="1"/>
    <col min="1326" max="1326" width="7.625" style="56" customWidth="1"/>
    <col min="1327" max="1343" width="3.125" style="56"/>
    <col min="1344" max="1344" width="4.625" style="56" customWidth="1"/>
    <col min="1345" max="1536" width="3.125" style="56"/>
    <col min="1537" max="1538" width="3.125" style="56" customWidth="1"/>
    <col min="1539" max="1539" width="3" style="56" customWidth="1"/>
    <col min="1540" max="1540" width="3.125" style="56"/>
    <col min="1541" max="1541" width="3.75" style="56" customWidth="1"/>
    <col min="1542" max="1542" width="3.125" style="56" customWidth="1"/>
    <col min="1543" max="1543" width="1.875" style="56" customWidth="1"/>
    <col min="1544" max="1544" width="3.375" style="56" customWidth="1"/>
    <col min="1545" max="1545" width="3.125" style="56"/>
    <col min="1546" max="1546" width="3.875" style="56" customWidth="1"/>
    <col min="1547" max="1547" width="3.125" style="56"/>
    <col min="1548" max="1548" width="3.125" style="56" customWidth="1"/>
    <col min="1549" max="1550" width="3.125" style="56"/>
    <col min="1551" max="1551" width="3.125" style="56" customWidth="1"/>
    <col min="1552" max="1552" width="3.75" style="56" customWidth="1"/>
    <col min="1553" max="1553" width="3.125" style="56"/>
    <col min="1554" max="1554" width="3.125" style="56" customWidth="1"/>
    <col min="1555" max="1555" width="4.625" style="56" customWidth="1"/>
    <col min="1556" max="1556" width="2.25" style="56" customWidth="1"/>
    <col min="1557" max="1557" width="3.125" style="56"/>
    <col min="1558" max="1558" width="6.375" style="56" customWidth="1"/>
    <col min="1559" max="1559" width="6.5" style="56" customWidth="1"/>
    <col min="1560" max="1564" width="4.25" style="56" customWidth="1"/>
    <col min="1565" max="1567" width="4.625" style="56" customWidth="1"/>
    <col min="1568" max="1570" width="8.5" style="56" customWidth="1"/>
    <col min="1571" max="1572" width="8.625" style="56" customWidth="1"/>
    <col min="1573" max="1573" width="7" style="56" customWidth="1"/>
    <col min="1574" max="1574" width="8.5" style="56" customWidth="1"/>
    <col min="1575" max="1576" width="6.5" style="56" customWidth="1"/>
    <col min="1577" max="1580" width="12.5" style="56" customWidth="1"/>
    <col min="1581" max="1581" width="6.625" style="56" customWidth="1"/>
    <col min="1582" max="1582" width="7.625" style="56" customWidth="1"/>
    <col min="1583" max="1599" width="3.125" style="56"/>
    <col min="1600" max="1600" width="4.625" style="56" customWidth="1"/>
    <col min="1601" max="1792" width="3.125" style="56"/>
    <col min="1793" max="1794" width="3.125" style="56" customWidth="1"/>
    <col min="1795" max="1795" width="3" style="56" customWidth="1"/>
    <col min="1796" max="1796" width="3.125" style="56"/>
    <col min="1797" max="1797" width="3.75" style="56" customWidth="1"/>
    <col min="1798" max="1798" width="3.125" style="56" customWidth="1"/>
    <col min="1799" max="1799" width="1.875" style="56" customWidth="1"/>
    <col min="1800" max="1800" width="3.375" style="56" customWidth="1"/>
    <col min="1801" max="1801" width="3.125" style="56"/>
    <col min="1802" max="1802" width="3.875" style="56" customWidth="1"/>
    <col min="1803" max="1803" width="3.125" style="56"/>
    <col min="1804" max="1804" width="3.125" style="56" customWidth="1"/>
    <col min="1805" max="1806" width="3.125" style="56"/>
    <col min="1807" max="1807" width="3.125" style="56" customWidth="1"/>
    <col min="1808" max="1808" width="3.75" style="56" customWidth="1"/>
    <col min="1809" max="1809" width="3.125" style="56"/>
    <col min="1810" max="1810" width="3.125" style="56" customWidth="1"/>
    <col min="1811" max="1811" width="4.625" style="56" customWidth="1"/>
    <col min="1812" max="1812" width="2.25" style="56" customWidth="1"/>
    <col min="1813" max="1813" width="3.125" style="56"/>
    <col min="1814" max="1814" width="6.375" style="56" customWidth="1"/>
    <col min="1815" max="1815" width="6.5" style="56" customWidth="1"/>
    <col min="1816" max="1820" width="4.25" style="56" customWidth="1"/>
    <col min="1821" max="1823" width="4.625" style="56" customWidth="1"/>
    <col min="1824" max="1826" width="8.5" style="56" customWidth="1"/>
    <col min="1827" max="1828" width="8.625" style="56" customWidth="1"/>
    <col min="1829" max="1829" width="7" style="56" customWidth="1"/>
    <col min="1830" max="1830" width="8.5" style="56" customWidth="1"/>
    <col min="1831" max="1832" width="6.5" style="56" customWidth="1"/>
    <col min="1833" max="1836" width="12.5" style="56" customWidth="1"/>
    <col min="1837" max="1837" width="6.625" style="56" customWidth="1"/>
    <col min="1838" max="1838" width="7.625" style="56" customWidth="1"/>
    <col min="1839" max="1855" width="3.125" style="56"/>
    <col min="1856" max="1856" width="4.625" style="56" customWidth="1"/>
    <col min="1857" max="2048" width="3.125" style="56"/>
    <col min="2049" max="2050" width="3.125" style="56" customWidth="1"/>
    <col min="2051" max="2051" width="3" style="56" customWidth="1"/>
    <col min="2052" max="2052" width="3.125" style="56"/>
    <col min="2053" max="2053" width="3.75" style="56" customWidth="1"/>
    <col min="2054" max="2054" width="3.125" style="56" customWidth="1"/>
    <col min="2055" max="2055" width="1.875" style="56" customWidth="1"/>
    <col min="2056" max="2056" width="3.375" style="56" customWidth="1"/>
    <col min="2057" max="2057" width="3.125" style="56"/>
    <col min="2058" max="2058" width="3.875" style="56" customWidth="1"/>
    <col min="2059" max="2059" width="3.125" style="56"/>
    <col min="2060" max="2060" width="3.125" style="56" customWidth="1"/>
    <col min="2061" max="2062" width="3.125" style="56"/>
    <col min="2063" max="2063" width="3.125" style="56" customWidth="1"/>
    <col min="2064" max="2064" width="3.75" style="56" customWidth="1"/>
    <col min="2065" max="2065" width="3.125" style="56"/>
    <col min="2066" max="2066" width="3.125" style="56" customWidth="1"/>
    <col min="2067" max="2067" width="4.625" style="56" customWidth="1"/>
    <col min="2068" max="2068" width="2.25" style="56" customWidth="1"/>
    <col min="2069" max="2069" width="3.125" style="56"/>
    <col min="2070" max="2070" width="6.375" style="56" customWidth="1"/>
    <col min="2071" max="2071" width="6.5" style="56" customWidth="1"/>
    <col min="2072" max="2076" width="4.25" style="56" customWidth="1"/>
    <col min="2077" max="2079" width="4.625" style="56" customWidth="1"/>
    <col min="2080" max="2082" width="8.5" style="56" customWidth="1"/>
    <col min="2083" max="2084" width="8.625" style="56" customWidth="1"/>
    <col min="2085" max="2085" width="7" style="56" customWidth="1"/>
    <col min="2086" max="2086" width="8.5" style="56" customWidth="1"/>
    <col min="2087" max="2088" width="6.5" style="56" customWidth="1"/>
    <col min="2089" max="2092" width="12.5" style="56" customWidth="1"/>
    <col min="2093" max="2093" width="6.625" style="56" customWidth="1"/>
    <col min="2094" max="2094" width="7.625" style="56" customWidth="1"/>
    <col min="2095" max="2111" width="3.125" style="56"/>
    <col min="2112" max="2112" width="4.625" style="56" customWidth="1"/>
    <col min="2113" max="2304" width="3.125" style="56"/>
    <col min="2305" max="2306" width="3.125" style="56" customWidth="1"/>
    <col min="2307" max="2307" width="3" style="56" customWidth="1"/>
    <col min="2308" max="2308" width="3.125" style="56"/>
    <col min="2309" max="2309" width="3.75" style="56" customWidth="1"/>
    <col min="2310" max="2310" width="3.125" style="56" customWidth="1"/>
    <col min="2311" max="2311" width="1.875" style="56" customWidth="1"/>
    <col min="2312" max="2312" width="3.375" style="56" customWidth="1"/>
    <col min="2313" max="2313" width="3.125" style="56"/>
    <col min="2314" max="2314" width="3.875" style="56" customWidth="1"/>
    <col min="2315" max="2315" width="3.125" style="56"/>
    <col min="2316" max="2316" width="3.125" style="56" customWidth="1"/>
    <col min="2317" max="2318" width="3.125" style="56"/>
    <col min="2319" max="2319" width="3.125" style="56" customWidth="1"/>
    <col min="2320" max="2320" width="3.75" style="56" customWidth="1"/>
    <col min="2321" max="2321" width="3.125" style="56"/>
    <col min="2322" max="2322" width="3.125" style="56" customWidth="1"/>
    <col min="2323" max="2323" width="4.625" style="56" customWidth="1"/>
    <col min="2324" max="2324" width="2.25" style="56" customWidth="1"/>
    <col min="2325" max="2325" width="3.125" style="56"/>
    <col min="2326" max="2326" width="6.375" style="56" customWidth="1"/>
    <col min="2327" max="2327" width="6.5" style="56" customWidth="1"/>
    <col min="2328" max="2332" width="4.25" style="56" customWidth="1"/>
    <col min="2333" max="2335" width="4.625" style="56" customWidth="1"/>
    <col min="2336" max="2338" width="8.5" style="56" customWidth="1"/>
    <col min="2339" max="2340" width="8.625" style="56" customWidth="1"/>
    <col min="2341" max="2341" width="7" style="56" customWidth="1"/>
    <col min="2342" max="2342" width="8.5" style="56" customWidth="1"/>
    <col min="2343" max="2344" width="6.5" style="56" customWidth="1"/>
    <col min="2345" max="2348" width="12.5" style="56" customWidth="1"/>
    <col min="2349" max="2349" width="6.625" style="56" customWidth="1"/>
    <col min="2350" max="2350" width="7.625" style="56" customWidth="1"/>
    <col min="2351" max="2367" width="3.125" style="56"/>
    <col min="2368" max="2368" width="4.625" style="56" customWidth="1"/>
    <col min="2369" max="2560" width="3.125" style="56"/>
    <col min="2561" max="2562" width="3.125" style="56" customWidth="1"/>
    <col min="2563" max="2563" width="3" style="56" customWidth="1"/>
    <col min="2564" max="2564" width="3.125" style="56"/>
    <col min="2565" max="2565" width="3.75" style="56" customWidth="1"/>
    <col min="2566" max="2566" width="3.125" style="56" customWidth="1"/>
    <col min="2567" max="2567" width="1.875" style="56" customWidth="1"/>
    <col min="2568" max="2568" width="3.375" style="56" customWidth="1"/>
    <col min="2569" max="2569" width="3.125" style="56"/>
    <col min="2570" max="2570" width="3.875" style="56" customWidth="1"/>
    <col min="2571" max="2571" width="3.125" style="56"/>
    <col min="2572" max="2572" width="3.125" style="56" customWidth="1"/>
    <col min="2573" max="2574" width="3.125" style="56"/>
    <col min="2575" max="2575" width="3.125" style="56" customWidth="1"/>
    <col min="2576" max="2576" width="3.75" style="56" customWidth="1"/>
    <col min="2577" max="2577" width="3.125" style="56"/>
    <col min="2578" max="2578" width="3.125" style="56" customWidth="1"/>
    <col min="2579" max="2579" width="4.625" style="56" customWidth="1"/>
    <col min="2580" max="2580" width="2.25" style="56" customWidth="1"/>
    <col min="2581" max="2581" width="3.125" style="56"/>
    <col min="2582" max="2582" width="6.375" style="56" customWidth="1"/>
    <col min="2583" max="2583" width="6.5" style="56" customWidth="1"/>
    <col min="2584" max="2588" width="4.25" style="56" customWidth="1"/>
    <col min="2589" max="2591" width="4.625" style="56" customWidth="1"/>
    <col min="2592" max="2594" width="8.5" style="56" customWidth="1"/>
    <col min="2595" max="2596" width="8.625" style="56" customWidth="1"/>
    <col min="2597" max="2597" width="7" style="56" customWidth="1"/>
    <col min="2598" max="2598" width="8.5" style="56" customWidth="1"/>
    <col min="2599" max="2600" width="6.5" style="56" customWidth="1"/>
    <col min="2601" max="2604" width="12.5" style="56" customWidth="1"/>
    <col min="2605" max="2605" width="6.625" style="56" customWidth="1"/>
    <col min="2606" max="2606" width="7.625" style="56" customWidth="1"/>
    <col min="2607" max="2623" width="3.125" style="56"/>
    <col min="2624" max="2624" width="4.625" style="56" customWidth="1"/>
    <col min="2625" max="2816" width="3.125" style="56"/>
    <col min="2817" max="2818" width="3.125" style="56" customWidth="1"/>
    <col min="2819" max="2819" width="3" style="56" customWidth="1"/>
    <col min="2820" max="2820" width="3.125" style="56"/>
    <col min="2821" max="2821" width="3.75" style="56" customWidth="1"/>
    <col min="2822" max="2822" width="3.125" style="56" customWidth="1"/>
    <col min="2823" max="2823" width="1.875" style="56" customWidth="1"/>
    <col min="2824" max="2824" width="3.375" style="56" customWidth="1"/>
    <col min="2825" max="2825" width="3.125" style="56"/>
    <col min="2826" max="2826" width="3.875" style="56" customWidth="1"/>
    <col min="2827" max="2827" width="3.125" style="56"/>
    <col min="2828" max="2828" width="3.125" style="56" customWidth="1"/>
    <col min="2829" max="2830" width="3.125" style="56"/>
    <col min="2831" max="2831" width="3.125" style="56" customWidth="1"/>
    <col min="2832" max="2832" width="3.75" style="56" customWidth="1"/>
    <col min="2833" max="2833" width="3.125" style="56"/>
    <col min="2834" max="2834" width="3.125" style="56" customWidth="1"/>
    <col min="2835" max="2835" width="4.625" style="56" customWidth="1"/>
    <col min="2836" max="2836" width="2.25" style="56" customWidth="1"/>
    <col min="2837" max="2837" width="3.125" style="56"/>
    <col min="2838" max="2838" width="6.375" style="56" customWidth="1"/>
    <col min="2839" max="2839" width="6.5" style="56" customWidth="1"/>
    <col min="2840" max="2844" width="4.25" style="56" customWidth="1"/>
    <col min="2845" max="2847" width="4.625" style="56" customWidth="1"/>
    <col min="2848" max="2850" width="8.5" style="56" customWidth="1"/>
    <col min="2851" max="2852" width="8.625" style="56" customWidth="1"/>
    <col min="2853" max="2853" width="7" style="56" customWidth="1"/>
    <col min="2854" max="2854" width="8.5" style="56" customWidth="1"/>
    <col min="2855" max="2856" width="6.5" style="56" customWidth="1"/>
    <col min="2857" max="2860" width="12.5" style="56" customWidth="1"/>
    <col min="2861" max="2861" width="6.625" style="56" customWidth="1"/>
    <col min="2862" max="2862" width="7.625" style="56" customWidth="1"/>
    <col min="2863" max="2879" width="3.125" style="56"/>
    <col min="2880" max="2880" width="4.625" style="56" customWidth="1"/>
    <col min="2881" max="3072" width="3.125" style="56"/>
    <col min="3073" max="3074" width="3.125" style="56" customWidth="1"/>
    <col min="3075" max="3075" width="3" style="56" customWidth="1"/>
    <col min="3076" max="3076" width="3.125" style="56"/>
    <col min="3077" max="3077" width="3.75" style="56" customWidth="1"/>
    <col min="3078" max="3078" width="3.125" style="56" customWidth="1"/>
    <col min="3079" max="3079" width="1.875" style="56" customWidth="1"/>
    <col min="3080" max="3080" width="3.375" style="56" customWidth="1"/>
    <col min="3081" max="3081" width="3.125" style="56"/>
    <col min="3082" max="3082" width="3.875" style="56" customWidth="1"/>
    <col min="3083" max="3083" width="3.125" style="56"/>
    <col min="3084" max="3084" width="3.125" style="56" customWidth="1"/>
    <col min="3085" max="3086" width="3.125" style="56"/>
    <col min="3087" max="3087" width="3.125" style="56" customWidth="1"/>
    <col min="3088" max="3088" width="3.75" style="56" customWidth="1"/>
    <col min="3089" max="3089" width="3.125" style="56"/>
    <col min="3090" max="3090" width="3.125" style="56" customWidth="1"/>
    <col min="3091" max="3091" width="4.625" style="56" customWidth="1"/>
    <col min="3092" max="3092" width="2.25" style="56" customWidth="1"/>
    <col min="3093" max="3093" width="3.125" style="56"/>
    <col min="3094" max="3094" width="6.375" style="56" customWidth="1"/>
    <col min="3095" max="3095" width="6.5" style="56" customWidth="1"/>
    <col min="3096" max="3100" width="4.25" style="56" customWidth="1"/>
    <col min="3101" max="3103" width="4.625" style="56" customWidth="1"/>
    <col min="3104" max="3106" width="8.5" style="56" customWidth="1"/>
    <col min="3107" max="3108" width="8.625" style="56" customWidth="1"/>
    <col min="3109" max="3109" width="7" style="56" customWidth="1"/>
    <col min="3110" max="3110" width="8.5" style="56" customWidth="1"/>
    <col min="3111" max="3112" width="6.5" style="56" customWidth="1"/>
    <col min="3113" max="3116" width="12.5" style="56" customWidth="1"/>
    <col min="3117" max="3117" width="6.625" style="56" customWidth="1"/>
    <col min="3118" max="3118" width="7.625" style="56" customWidth="1"/>
    <col min="3119" max="3135" width="3.125" style="56"/>
    <col min="3136" max="3136" width="4.625" style="56" customWidth="1"/>
    <col min="3137" max="3328" width="3.125" style="56"/>
    <col min="3329" max="3330" width="3.125" style="56" customWidth="1"/>
    <col min="3331" max="3331" width="3" style="56" customWidth="1"/>
    <col min="3332" max="3332" width="3.125" style="56"/>
    <col min="3333" max="3333" width="3.75" style="56" customWidth="1"/>
    <col min="3334" max="3334" width="3.125" style="56" customWidth="1"/>
    <col min="3335" max="3335" width="1.875" style="56" customWidth="1"/>
    <col min="3336" max="3336" width="3.375" style="56" customWidth="1"/>
    <col min="3337" max="3337" width="3.125" style="56"/>
    <col min="3338" max="3338" width="3.875" style="56" customWidth="1"/>
    <col min="3339" max="3339" width="3.125" style="56"/>
    <col min="3340" max="3340" width="3.125" style="56" customWidth="1"/>
    <col min="3341" max="3342" width="3.125" style="56"/>
    <col min="3343" max="3343" width="3.125" style="56" customWidth="1"/>
    <col min="3344" max="3344" width="3.75" style="56" customWidth="1"/>
    <col min="3345" max="3345" width="3.125" style="56"/>
    <col min="3346" max="3346" width="3.125" style="56" customWidth="1"/>
    <col min="3347" max="3347" width="4.625" style="56" customWidth="1"/>
    <col min="3348" max="3348" width="2.25" style="56" customWidth="1"/>
    <col min="3349" max="3349" width="3.125" style="56"/>
    <col min="3350" max="3350" width="6.375" style="56" customWidth="1"/>
    <col min="3351" max="3351" width="6.5" style="56" customWidth="1"/>
    <col min="3352" max="3356" width="4.25" style="56" customWidth="1"/>
    <col min="3357" max="3359" width="4.625" style="56" customWidth="1"/>
    <col min="3360" max="3362" width="8.5" style="56" customWidth="1"/>
    <col min="3363" max="3364" width="8.625" style="56" customWidth="1"/>
    <col min="3365" max="3365" width="7" style="56" customWidth="1"/>
    <col min="3366" max="3366" width="8.5" style="56" customWidth="1"/>
    <col min="3367" max="3368" width="6.5" style="56" customWidth="1"/>
    <col min="3369" max="3372" width="12.5" style="56" customWidth="1"/>
    <col min="3373" max="3373" width="6.625" style="56" customWidth="1"/>
    <col min="3374" max="3374" width="7.625" style="56" customWidth="1"/>
    <col min="3375" max="3391" width="3.125" style="56"/>
    <col min="3392" max="3392" width="4.625" style="56" customWidth="1"/>
    <col min="3393" max="3584" width="3.125" style="56"/>
    <col min="3585" max="3586" width="3.125" style="56" customWidth="1"/>
    <col min="3587" max="3587" width="3" style="56" customWidth="1"/>
    <col min="3588" max="3588" width="3.125" style="56"/>
    <col min="3589" max="3589" width="3.75" style="56" customWidth="1"/>
    <col min="3590" max="3590" width="3.125" style="56" customWidth="1"/>
    <col min="3591" max="3591" width="1.875" style="56" customWidth="1"/>
    <col min="3592" max="3592" width="3.375" style="56" customWidth="1"/>
    <col min="3593" max="3593" width="3.125" style="56"/>
    <col min="3594" max="3594" width="3.875" style="56" customWidth="1"/>
    <col min="3595" max="3595" width="3.125" style="56"/>
    <col min="3596" max="3596" width="3.125" style="56" customWidth="1"/>
    <col min="3597" max="3598" width="3.125" style="56"/>
    <col min="3599" max="3599" width="3.125" style="56" customWidth="1"/>
    <col min="3600" max="3600" width="3.75" style="56" customWidth="1"/>
    <col min="3601" max="3601" width="3.125" style="56"/>
    <col min="3602" max="3602" width="3.125" style="56" customWidth="1"/>
    <col min="3603" max="3603" width="4.625" style="56" customWidth="1"/>
    <col min="3604" max="3604" width="2.25" style="56" customWidth="1"/>
    <col min="3605" max="3605" width="3.125" style="56"/>
    <col min="3606" max="3606" width="6.375" style="56" customWidth="1"/>
    <col min="3607" max="3607" width="6.5" style="56" customWidth="1"/>
    <col min="3608" max="3612" width="4.25" style="56" customWidth="1"/>
    <col min="3613" max="3615" width="4.625" style="56" customWidth="1"/>
    <col min="3616" max="3618" width="8.5" style="56" customWidth="1"/>
    <col min="3619" max="3620" width="8.625" style="56" customWidth="1"/>
    <col min="3621" max="3621" width="7" style="56" customWidth="1"/>
    <col min="3622" max="3622" width="8.5" style="56" customWidth="1"/>
    <col min="3623" max="3624" width="6.5" style="56" customWidth="1"/>
    <col min="3625" max="3628" width="12.5" style="56" customWidth="1"/>
    <col min="3629" max="3629" width="6.625" style="56" customWidth="1"/>
    <col min="3630" max="3630" width="7.625" style="56" customWidth="1"/>
    <col min="3631" max="3647" width="3.125" style="56"/>
    <col min="3648" max="3648" width="4.625" style="56" customWidth="1"/>
    <col min="3649" max="3840" width="3.125" style="56"/>
    <col min="3841" max="3842" width="3.125" style="56" customWidth="1"/>
    <col min="3843" max="3843" width="3" style="56" customWidth="1"/>
    <col min="3844" max="3844" width="3.125" style="56"/>
    <col min="3845" max="3845" width="3.75" style="56" customWidth="1"/>
    <col min="3846" max="3846" width="3.125" style="56" customWidth="1"/>
    <col min="3847" max="3847" width="1.875" style="56" customWidth="1"/>
    <col min="3848" max="3848" width="3.375" style="56" customWidth="1"/>
    <col min="3849" max="3849" width="3.125" style="56"/>
    <col min="3850" max="3850" width="3.875" style="56" customWidth="1"/>
    <col min="3851" max="3851" width="3.125" style="56"/>
    <col min="3852" max="3852" width="3.125" style="56" customWidth="1"/>
    <col min="3853" max="3854" width="3.125" style="56"/>
    <col min="3855" max="3855" width="3.125" style="56" customWidth="1"/>
    <col min="3856" max="3856" width="3.75" style="56" customWidth="1"/>
    <col min="3857" max="3857" width="3.125" style="56"/>
    <col min="3858" max="3858" width="3.125" style="56" customWidth="1"/>
    <col min="3859" max="3859" width="4.625" style="56" customWidth="1"/>
    <col min="3860" max="3860" width="2.25" style="56" customWidth="1"/>
    <col min="3861" max="3861" width="3.125" style="56"/>
    <col min="3862" max="3862" width="6.375" style="56" customWidth="1"/>
    <col min="3863" max="3863" width="6.5" style="56" customWidth="1"/>
    <col min="3864" max="3868" width="4.25" style="56" customWidth="1"/>
    <col min="3869" max="3871" width="4.625" style="56" customWidth="1"/>
    <col min="3872" max="3874" width="8.5" style="56" customWidth="1"/>
    <col min="3875" max="3876" width="8.625" style="56" customWidth="1"/>
    <col min="3877" max="3877" width="7" style="56" customWidth="1"/>
    <col min="3878" max="3878" width="8.5" style="56" customWidth="1"/>
    <col min="3879" max="3880" width="6.5" style="56" customWidth="1"/>
    <col min="3881" max="3884" width="12.5" style="56" customWidth="1"/>
    <col min="3885" max="3885" width="6.625" style="56" customWidth="1"/>
    <col min="3886" max="3886" width="7.625" style="56" customWidth="1"/>
    <col min="3887" max="3903" width="3.125" style="56"/>
    <col min="3904" max="3904" width="4.625" style="56" customWidth="1"/>
    <col min="3905" max="4096" width="3.125" style="56"/>
    <col min="4097" max="4098" width="3.125" style="56" customWidth="1"/>
    <col min="4099" max="4099" width="3" style="56" customWidth="1"/>
    <col min="4100" max="4100" width="3.125" style="56"/>
    <col min="4101" max="4101" width="3.75" style="56" customWidth="1"/>
    <col min="4102" max="4102" width="3.125" style="56" customWidth="1"/>
    <col min="4103" max="4103" width="1.875" style="56" customWidth="1"/>
    <col min="4104" max="4104" width="3.375" style="56" customWidth="1"/>
    <col min="4105" max="4105" width="3.125" style="56"/>
    <col min="4106" max="4106" width="3.875" style="56" customWidth="1"/>
    <col min="4107" max="4107" width="3.125" style="56"/>
    <col min="4108" max="4108" width="3.125" style="56" customWidth="1"/>
    <col min="4109" max="4110" width="3.125" style="56"/>
    <col min="4111" max="4111" width="3.125" style="56" customWidth="1"/>
    <col min="4112" max="4112" width="3.75" style="56" customWidth="1"/>
    <col min="4113" max="4113" width="3.125" style="56"/>
    <col min="4114" max="4114" width="3.125" style="56" customWidth="1"/>
    <col min="4115" max="4115" width="4.625" style="56" customWidth="1"/>
    <col min="4116" max="4116" width="2.25" style="56" customWidth="1"/>
    <col min="4117" max="4117" width="3.125" style="56"/>
    <col min="4118" max="4118" width="6.375" style="56" customWidth="1"/>
    <col min="4119" max="4119" width="6.5" style="56" customWidth="1"/>
    <col min="4120" max="4124" width="4.25" style="56" customWidth="1"/>
    <col min="4125" max="4127" width="4.625" style="56" customWidth="1"/>
    <col min="4128" max="4130" width="8.5" style="56" customWidth="1"/>
    <col min="4131" max="4132" width="8.625" style="56" customWidth="1"/>
    <col min="4133" max="4133" width="7" style="56" customWidth="1"/>
    <col min="4134" max="4134" width="8.5" style="56" customWidth="1"/>
    <col min="4135" max="4136" width="6.5" style="56" customWidth="1"/>
    <col min="4137" max="4140" width="12.5" style="56" customWidth="1"/>
    <col min="4141" max="4141" width="6.625" style="56" customWidth="1"/>
    <col min="4142" max="4142" width="7.625" style="56" customWidth="1"/>
    <col min="4143" max="4159" width="3.125" style="56"/>
    <col min="4160" max="4160" width="4.625" style="56" customWidth="1"/>
    <col min="4161" max="4352" width="3.125" style="56"/>
    <col min="4353" max="4354" width="3.125" style="56" customWidth="1"/>
    <col min="4355" max="4355" width="3" style="56" customWidth="1"/>
    <col min="4356" max="4356" width="3.125" style="56"/>
    <col min="4357" max="4357" width="3.75" style="56" customWidth="1"/>
    <col min="4358" max="4358" width="3.125" style="56" customWidth="1"/>
    <col min="4359" max="4359" width="1.875" style="56" customWidth="1"/>
    <col min="4360" max="4360" width="3.375" style="56" customWidth="1"/>
    <col min="4361" max="4361" width="3.125" style="56"/>
    <col min="4362" max="4362" width="3.875" style="56" customWidth="1"/>
    <col min="4363" max="4363" width="3.125" style="56"/>
    <col min="4364" max="4364" width="3.125" style="56" customWidth="1"/>
    <col min="4365" max="4366" width="3.125" style="56"/>
    <col min="4367" max="4367" width="3.125" style="56" customWidth="1"/>
    <col min="4368" max="4368" width="3.75" style="56" customWidth="1"/>
    <col min="4369" max="4369" width="3.125" style="56"/>
    <col min="4370" max="4370" width="3.125" style="56" customWidth="1"/>
    <col min="4371" max="4371" width="4.625" style="56" customWidth="1"/>
    <col min="4372" max="4372" width="2.25" style="56" customWidth="1"/>
    <col min="4373" max="4373" width="3.125" style="56"/>
    <col min="4374" max="4374" width="6.375" style="56" customWidth="1"/>
    <col min="4375" max="4375" width="6.5" style="56" customWidth="1"/>
    <col min="4376" max="4380" width="4.25" style="56" customWidth="1"/>
    <col min="4381" max="4383" width="4.625" style="56" customWidth="1"/>
    <col min="4384" max="4386" width="8.5" style="56" customWidth="1"/>
    <col min="4387" max="4388" width="8.625" style="56" customWidth="1"/>
    <col min="4389" max="4389" width="7" style="56" customWidth="1"/>
    <col min="4390" max="4390" width="8.5" style="56" customWidth="1"/>
    <col min="4391" max="4392" width="6.5" style="56" customWidth="1"/>
    <col min="4393" max="4396" width="12.5" style="56" customWidth="1"/>
    <col min="4397" max="4397" width="6.625" style="56" customWidth="1"/>
    <col min="4398" max="4398" width="7.625" style="56" customWidth="1"/>
    <col min="4399" max="4415" width="3.125" style="56"/>
    <col min="4416" max="4416" width="4.625" style="56" customWidth="1"/>
    <col min="4417" max="4608" width="3.125" style="56"/>
    <col min="4609" max="4610" width="3.125" style="56" customWidth="1"/>
    <col min="4611" max="4611" width="3" style="56" customWidth="1"/>
    <col min="4612" max="4612" width="3.125" style="56"/>
    <col min="4613" max="4613" width="3.75" style="56" customWidth="1"/>
    <col min="4614" max="4614" width="3.125" style="56" customWidth="1"/>
    <col min="4615" max="4615" width="1.875" style="56" customWidth="1"/>
    <col min="4616" max="4616" width="3.375" style="56" customWidth="1"/>
    <col min="4617" max="4617" width="3.125" style="56"/>
    <col min="4618" max="4618" width="3.875" style="56" customWidth="1"/>
    <col min="4619" max="4619" width="3.125" style="56"/>
    <col min="4620" max="4620" width="3.125" style="56" customWidth="1"/>
    <col min="4621" max="4622" width="3.125" style="56"/>
    <col min="4623" max="4623" width="3.125" style="56" customWidth="1"/>
    <col min="4624" max="4624" width="3.75" style="56" customWidth="1"/>
    <col min="4625" max="4625" width="3.125" style="56"/>
    <col min="4626" max="4626" width="3.125" style="56" customWidth="1"/>
    <col min="4627" max="4627" width="4.625" style="56" customWidth="1"/>
    <col min="4628" max="4628" width="2.25" style="56" customWidth="1"/>
    <col min="4629" max="4629" width="3.125" style="56"/>
    <col min="4630" max="4630" width="6.375" style="56" customWidth="1"/>
    <col min="4631" max="4631" width="6.5" style="56" customWidth="1"/>
    <col min="4632" max="4636" width="4.25" style="56" customWidth="1"/>
    <col min="4637" max="4639" width="4.625" style="56" customWidth="1"/>
    <col min="4640" max="4642" width="8.5" style="56" customWidth="1"/>
    <col min="4643" max="4644" width="8.625" style="56" customWidth="1"/>
    <col min="4645" max="4645" width="7" style="56" customWidth="1"/>
    <col min="4646" max="4646" width="8.5" style="56" customWidth="1"/>
    <col min="4647" max="4648" width="6.5" style="56" customWidth="1"/>
    <col min="4649" max="4652" width="12.5" style="56" customWidth="1"/>
    <col min="4653" max="4653" width="6.625" style="56" customWidth="1"/>
    <col min="4654" max="4654" width="7.625" style="56" customWidth="1"/>
    <col min="4655" max="4671" width="3.125" style="56"/>
    <col min="4672" max="4672" width="4.625" style="56" customWidth="1"/>
    <col min="4673" max="4864" width="3.125" style="56"/>
    <col min="4865" max="4866" width="3.125" style="56" customWidth="1"/>
    <col min="4867" max="4867" width="3" style="56" customWidth="1"/>
    <col min="4868" max="4868" width="3.125" style="56"/>
    <col min="4869" max="4869" width="3.75" style="56" customWidth="1"/>
    <col min="4870" max="4870" width="3.125" style="56" customWidth="1"/>
    <col min="4871" max="4871" width="1.875" style="56" customWidth="1"/>
    <col min="4872" max="4872" width="3.375" style="56" customWidth="1"/>
    <col min="4873" max="4873" width="3.125" style="56"/>
    <col min="4874" max="4874" width="3.875" style="56" customWidth="1"/>
    <col min="4875" max="4875" width="3.125" style="56"/>
    <col min="4876" max="4876" width="3.125" style="56" customWidth="1"/>
    <col min="4877" max="4878" width="3.125" style="56"/>
    <col min="4879" max="4879" width="3.125" style="56" customWidth="1"/>
    <col min="4880" max="4880" width="3.75" style="56" customWidth="1"/>
    <col min="4881" max="4881" width="3.125" style="56"/>
    <col min="4882" max="4882" width="3.125" style="56" customWidth="1"/>
    <col min="4883" max="4883" width="4.625" style="56" customWidth="1"/>
    <col min="4884" max="4884" width="2.25" style="56" customWidth="1"/>
    <col min="4885" max="4885" width="3.125" style="56"/>
    <col min="4886" max="4886" width="6.375" style="56" customWidth="1"/>
    <col min="4887" max="4887" width="6.5" style="56" customWidth="1"/>
    <col min="4888" max="4892" width="4.25" style="56" customWidth="1"/>
    <col min="4893" max="4895" width="4.625" style="56" customWidth="1"/>
    <col min="4896" max="4898" width="8.5" style="56" customWidth="1"/>
    <col min="4899" max="4900" width="8.625" style="56" customWidth="1"/>
    <col min="4901" max="4901" width="7" style="56" customWidth="1"/>
    <col min="4902" max="4902" width="8.5" style="56" customWidth="1"/>
    <col min="4903" max="4904" width="6.5" style="56" customWidth="1"/>
    <col min="4905" max="4908" width="12.5" style="56" customWidth="1"/>
    <col min="4909" max="4909" width="6.625" style="56" customWidth="1"/>
    <col min="4910" max="4910" width="7.625" style="56" customWidth="1"/>
    <col min="4911" max="4927" width="3.125" style="56"/>
    <col min="4928" max="4928" width="4.625" style="56" customWidth="1"/>
    <col min="4929" max="5120" width="3.125" style="56"/>
    <col min="5121" max="5122" width="3.125" style="56" customWidth="1"/>
    <col min="5123" max="5123" width="3" style="56" customWidth="1"/>
    <col min="5124" max="5124" width="3.125" style="56"/>
    <col min="5125" max="5125" width="3.75" style="56" customWidth="1"/>
    <col min="5126" max="5126" width="3.125" style="56" customWidth="1"/>
    <col min="5127" max="5127" width="1.875" style="56" customWidth="1"/>
    <col min="5128" max="5128" width="3.375" style="56" customWidth="1"/>
    <col min="5129" max="5129" width="3.125" style="56"/>
    <col min="5130" max="5130" width="3.875" style="56" customWidth="1"/>
    <col min="5131" max="5131" width="3.125" style="56"/>
    <col min="5132" max="5132" width="3.125" style="56" customWidth="1"/>
    <col min="5133" max="5134" width="3.125" style="56"/>
    <col min="5135" max="5135" width="3.125" style="56" customWidth="1"/>
    <col min="5136" max="5136" width="3.75" style="56" customWidth="1"/>
    <col min="5137" max="5137" width="3.125" style="56"/>
    <col min="5138" max="5138" width="3.125" style="56" customWidth="1"/>
    <col min="5139" max="5139" width="4.625" style="56" customWidth="1"/>
    <col min="5140" max="5140" width="2.25" style="56" customWidth="1"/>
    <col min="5141" max="5141" width="3.125" style="56"/>
    <col min="5142" max="5142" width="6.375" style="56" customWidth="1"/>
    <col min="5143" max="5143" width="6.5" style="56" customWidth="1"/>
    <col min="5144" max="5148" width="4.25" style="56" customWidth="1"/>
    <col min="5149" max="5151" width="4.625" style="56" customWidth="1"/>
    <col min="5152" max="5154" width="8.5" style="56" customWidth="1"/>
    <col min="5155" max="5156" width="8.625" style="56" customWidth="1"/>
    <col min="5157" max="5157" width="7" style="56" customWidth="1"/>
    <col min="5158" max="5158" width="8.5" style="56" customWidth="1"/>
    <col min="5159" max="5160" width="6.5" style="56" customWidth="1"/>
    <col min="5161" max="5164" width="12.5" style="56" customWidth="1"/>
    <col min="5165" max="5165" width="6.625" style="56" customWidth="1"/>
    <col min="5166" max="5166" width="7.625" style="56" customWidth="1"/>
    <col min="5167" max="5183" width="3.125" style="56"/>
    <col min="5184" max="5184" width="4.625" style="56" customWidth="1"/>
    <col min="5185" max="5376" width="3.125" style="56"/>
    <col min="5377" max="5378" width="3.125" style="56" customWidth="1"/>
    <col min="5379" max="5379" width="3" style="56" customWidth="1"/>
    <col min="5380" max="5380" width="3.125" style="56"/>
    <col min="5381" max="5381" width="3.75" style="56" customWidth="1"/>
    <col min="5382" max="5382" width="3.125" style="56" customWidth="1"/>
    <col min="5383" max="5383" width="1.875" style="56" customWidth="1"/>
    <col min="5384" max="5384" width="3.375" style="56" customWidth="1"/>
    <col min="5385" max="5385" width="3.125" style="56"/>
    <col min="5386" max="5386" width="3.875" style="56" customWidth="1"/>
    <col min="5387" max="5387" width="3.125" style="56"/>
    <col min="5388" max="5388" width="3.125" style="56" customWidth="1"/>
    <col min="5389" max="5390" width="3.125" style="56"/>
    <col min="5391" max="5391" width="3.125" style="56" customWidth="1"/>
    <col min="5392" max="5392" width="3.75" style="56" customWidth="1"/>
    <col min="5393" max="5393" width="3.125" style="56"/>
    <col min="5394" max="5394" width="3.125" style="56" customWidth="1"/>
    <col min="5395" max="5395" width="4.625" style="56" customWidth="1"/>
    <col min="5396" max="5396" width="2.25" style="56" customWidth="1"/>
    <col min="5397" max="5397" width="3.125" style="56"/>
    <col min="5398" max="5398" width="6.375" style="56" customWidth="1"/>
    <col min="5399" max="5399" width="6.5" style="56" customWidth="1"/>
    <col min="5400" max="5404" width="4.25" style="56" customWidth="1"/>
    <col min="5405" max="5407" width="4.625" style="56" customWidth="1"/>
    <col min="5408" max="5410" width="8.5" style="56" customWidth="1"/>
    <col min="5411" max="5412" width="8.625" style="56" customWidth="1"/>
    <col min="5413" max="5413" width="7" style="56" customWidth="1"/>
    <col min="5414" max="5414" width="8.5" style="56" customWidth="1"/>
    <col min="5415" max="5416" width="6.5" style="56" customWidth="1"/>
    <col min="5417" max="5420" width="12.5" style="56" customWidth="1"/>
    <col min="5421" max="5421" width="6.625" style="56" customWidth="1"/>
    <col min="5422" max="5422" width="7.625" style="56" customWidth="1"/>
    <col min="5423" max="5439" width="3.125" style="56"/>
    <col min="5440" max="5440" width="4.625" style="56" customWidth="1"/>
    <col min="5441" max="5632" width="3.125" style="56"/>
    <col min="5633" max="5634" width="3.125" style="56" customWidth="1"/>
    <col min="5635" max="5635" width="3" style="56" customWidth="1"/>
    <col min="5636" max="5636" width="3.125" style="56"/>
    <col min="5637" max="5637" width="3.75" style="56" customWidth="1"/>
    <col min="5638" max="5638" width="3.125" style="56" customWidth="1"/>
    <col min="5639" max="5639" width="1.875" style="56" customWidth="1"/>
    <col min="5640" max="5640" width="3.375" style="56" customWidth="1"/>
    <col min="5641" max="5641" width="3.125" style="56"/>
    <col min="5642" max="5642" width="3.875" style="56" customWidth="1"/>
    <col min="5643" max="5643" width="3.125" style="56"/>
    <col min="5644" max="5644" width="3.125" style="56" customWidth="1"/>
    <col min="5645" max="5646" width="3.125" style="56"/>
    <col min="5647" max="5647" width="3.125" style="56" customWidth="1"/>
    <col min="5648" max="5648" width="3.75" style="56" customWidth="1"/>
    <col min="5649" max="5649" width="3.125" style="56"/>
    <col min="5650" max="5650" width="3.125" style="56" customWidth="1"/>
    <col min="5651" max="5651" width="4.625" style="56" customWidth="1"/>
    <col min="5652" max="5652" width="2.25" style="56" customWidth="1"/>
    <col min="5653" max="5653" width="3.125" style="56"/>
    <col min="5654" max="5654" width="6.375" style="56" customWidth="1"/>
    <col min="5655" max="5655" width="6.5" style="56" customWidth="1"/>
    <col min="5656" max="5660" width="4.25" style="56" customWidth="1"/>
    <col min="5661" max="5663" width="4.625" style="56" customWidth="1"/>
    <col min="5664" max="5666" width="8.5" style="56" customWidth="1"/>
    <col min="5667" max="5668" width="8.625" style="56" customWidth="1"/>
    <col min="5669" max="5669" width="7" style="56" customWidth="1"/>
    <col min="5670" max="5670" width="8.5" style="56" customWidth="1"/>
    <col min="5671" max="5672" width="6.5" style="56" customWidth="1"/>
    <col min="5673" max="5676" width="12.5" style="56" customWidth="1"/>
    <col min="5677" max="5677" width="6.625" style="56" customWidth="1"/>
    <col min="5678" max="5678" width="7.625" style="56" customWidth="1"/>
    <col min="5679" max="5695" width="3.125" style="56"/>
    <col min="5696" max="5696" width="4.625" style="56" customWidth="1"/>
    <col min="5697" max="5888" width="3.125" style="56"/>
    <col min="5889" max="5890" width="3.125" style="56" customWidth="1"/>
    <col min="5891" max="5891" width="3" style="56" customWidth="1"/>
    <col min="5892" max="5892" width="3.125" style="56"/>
    <col min="5893" max="5893" width="3.75" style="56" customWidth="1"/>
    <col min="5894" max="5894" width="3.125" style="56" customWidth="1"/>
    <col min="5895" max="5895" width="1.875" style="56" customWidth="1"/>
    <col min="5896" max="5896" width="3.375" style="56" customWidth="1"/>
    <col min="5897" max="5897" width="3.125" style="56"/>
    <col min="5898" max="5898" width="3.875" style="56" customWidth="1"/>
    <col min="5899" max="5899" width="3.125" style="56"/>
    <col min="5900" max="5900" width="3.125" style="56" customWidth="1"/>
    <col min="5901" max="5902" width="3.125" style="56"/>
    <col min="5903" max="5903" width="3.125" style="56" customWidth="1"/>
    <col min="5904" max="5904" width="3.75" style="56" customWidth="1"/>
    <col min="5905" max="5905" width="3.125" style="56"/>
    <col min="5906" max="5906" width="3.125" style="56" customWidth="1"/>
    <col min="5907" max="5907" width="4.625" style="56" customWidth="1"/>
    <col min="5908" max="5908" width="2.25" style="56" customWidth="1"/>
    <col min="5909" max="5909" width="3.125" style="56"/>
    <col min="5910" max="5910" width="6.375" style="56" customWidth="1"/>
    <col min="5911" max="5911" width="6.5" style="56" customWidth="1"/>
    <col min="5912" max="5916" width="4.25" style="56" customWidth="1"/>
    <col min="5917" max="5919" width="4.625" style="56" customWidth="1"/>
    <col min="5920" max="5922" width="8.5" style="56" customWidth="1"/>
    <col min="5923" max="5924" width="8.625" style="56" customWidth="1"/>
    <col min="5925" max="5925" width="7" style="56" customWidth="1"/>
    <col min="5926" max="5926" width="8.5" style="56" customWidth="1"/>
    <col min="5927" max="5928" width="6.5" style="56" customWidth="1"/>
    <col min="5929" max="5932" width="12.5" style="56" customWidth="1"/>
    <col min="5933" max="5933" width="6.625" style="56" customWidth="1"/>
    <col min="5934" max="5934" width="7.625" style="56" customWidth="1"/>
    <col min="5935" max="5951" width="3.125" style="56"/>
    <col min="5952" max="5952" width="4.625" style="56" customWidth="1"/>
    <col min="5953" max="6144" width="3.125" style="56"/>
    <col min="6145" max="6146" width="3.125" style="56" customWidth="1"/>
    <col min="6147" max="6147" width="3" style="56" customWidth="1"/>
    <col min="6148" max="6148" width="3.125" style="56"/>
    <col min="6149" max="6149" width="3.75" style="56" customWidth="1"/>
    <col min="6150" max="6150" width="3.125" style="56" customWidth="1"/>
    <col min="6151" max="6151" width="1.875" style="56" customWidth="1"/>
    <col min="6152" max="6152" width="3.375" style="56" customWidth="1"/>
    <col min="6153" max="6153" width="3.125" style="56"/>
    <col min="6154" max="6154" width="3.875" style="56" customWidth="1"/>
    <col min="6155" max="6155" width="3.125" style="56"/>
    <col min="6156" max="6156" width="3.125" style="56" customWidth="1"/>
    <col min="6157" max="6158" width="3.125" style="56"/>
    <col min="6159" max="6159" width="3.125" style="56" customWidth="1"/>
    <col min="6160" max="6160" width="3.75" style="56" customWidth="1"/>
    <col min="6161" max="6161" width="3.125" style="56"/>
    <col min="6162" max="6162" width="3.125" style="56" customWidth="1"/>
    <col min="6163" max="6163" width="4.625" style="56" customWidth="1"/>
    <col min="6164" max="6164" width="2.25" style="56" customWidth="1"/>
    <col min="6165" max="6165" width="3.125" style="56"/>
    <col min="6166" max="6166" width="6.375" style="56" customWidth="1"/>
    <col min="6167" max="6167" width="6.5" style="56" customWidth="1"/>
    <col min="6168" max="6172" width="4.25" style="56" customWidth="1"/>
    <col min="6173" max="6175" width="4.625" style="56" customWidth="1"/>
    <col min="6176" max="6178" width="8.5" style="56" customWidth="1"/>
    <col min="6179" max="6180" width="8.625" style="56" customWidth="1"/>
    <col min="6181" max="6181" width="7" style="56" customWidth="1"/>
    <col min="6182" max="6182" width="8.5" style="56" customWidth="1"/>
    <col min="6183" max="6184" width="6.5" style="56" customWidth="1"/>
    <col min="6185" max="6188" width="12.5" style="56" customWidth="1"/>
    <col min="6189" max="6189" width="6.625" style="56" customWidth="1"/>
    <col min="6190" max="6190" width="7.625" style="56" customWidth="1"/>
    <col min="6191" max="6207" width="3.125" style="56"/>
    <col min="6208" max="6208" width="4.625" style="56" customWidth="1"/>
    <col min="6209" max="6400" width="3.125" style="56"/>
    <col min="6401" max="6402" width="3.125" style="56" customWidth="1"/>
    <col min="6403" max="6403" width="3" style="56" customWidth="1"/>
    <col min="6404" max="6404" width="3.125" style="56"/>
    <col min="6405" max="6405" width="3.75" style="56" customWidth="1"/>
    <col min="6406" max="6406" width="3.125" style="56" customWidth="1"/>
    <col min="6407" max="6407" width="1.875" style="56" customWidth="1"/>
    <col min="6408" max="6408" width="3.375" style="56" customWidth="1"/>
    <col min="6409" max="6409" width="3.125" style="56"/>
    <col min="6410" max="6410" width="3.875" style="56" customWidth="1"/>
    <col min="6411" max="6411" width="3.125" style="56"/>
    <col min="6412" max="6412" width="3.125" style="56" customWidth="1"/>
    <col min="6413" max="6414" width="3.125" style="56"/>
    <col min="6415" max="6415" width="3.125" style="56" customWidth="1"/>
    <col min="6416" max="6416" width="3.75" style="56" customWidth="1"/>
    <col min="6417" max="6417" width="3.125" style="56"/>
    <col min="6418" max="6418" width="3.125" style="56" customWidth="1"/>
    <col min="6419" max="6419" width="4.625" style="56" customWidth="1"/>
    <col min="6420" max="6420" width="2.25" style="56" customWidth="1"/>
    <col min="6421" max="6421" width="3.125" style="56"/>
    <col min="6422" max="6422" width="6.375" style="56" customWidth="1"/>
    <col min="6423" max="6423" width="6.5" style="56" customWidth="1"/>
    <col min="6424" max="6428" width="4.25" style="56" customWidth="1"/>
    <col min="6429" max="6431" width="4.625" style="56" customWidth="1"/>
    <col min="6432" max="6434" width="8.5" style="56" customWidth="1"/>
    <col min="6435" max="6436" width="8.625" style="56" customWidth="1"/>
    <col min="6437" max="6437" width="7" style="56" customWidth="1"/>
    <col min="6438" max="6438" width="8.5" style="56" customWidth="1"/>
    <col min="6439" max="6440" width="6.5" style="56" customWidth="1"/>
    <col min="6441" max="6444" width="12.5" style="56" customWidth="1"/>
    <col min="6445" max="6445" width="6.625" style="56" customWidth="1"/>
    <col min="6446" max="6446" width="7.625" style="56" customWidth="1"/>
    <col min="6447" max="6463" width="3.125" style="56"/>
    <col min="6464" max="6464" width="4.625" style="56" customWidth="1"/>
    <col min="6465" max="6656" width="3.125" style="56"/>
    <col min="6657" max="6658" width="3.125" style="56" customWidth="1"/>
    <col min="6659" max="6659" width="3" style="56" customWidth="1"/>
    <col min="6660" max="6660" width="3.125" style="56"/>
    <col min="6661" max="6661" width="3.75" style="56" customWidth="1"/>
    <col min="6662" max="6662" width="3.125" style="56" customWidth="1"/>
    <col min="6663" max="6663" width="1.875" style="56" customWidth="1"/>
    <col min="6664" max="6664" width="3.375" style="56" customWidth="1"/>
    <col min="6665" max="6665" width="3.125" style="56"/>
    <col min="6666" max="6666" width="3.875" style="56" customWidth="1"/>
    <col min="6667" max="6667" width="3.125" style="56"/>
    <col min="6668" max="6668" width="3.125" style="56" customWidth="1"/>
    <col min="6669" max="6670" width="3.125" style="56"/>
    <col min="6671" max="6671" width="3.125" style="56" customWidth="1"/>
    <col min="6672" max="6672" width="3.75" style="56" customWidth="1"/>
    <col min="6673" max="6673" width="3.125" style="56"/>
    <col min="6674" max="6674" width="3.125" style="56" customWidth="1"/>
    <col min="6675" max="6675" width="4.625" style="56" customWidth="1"/>
    <col min="6676" max="6676" width="2.25" style="56" customWidth="1"/>
    <col min="6677" max="6677" width="3.125" style="56"/>
    <col min="6678" max="6678" width="6.375" style="56" customWidth="1"/>
    <col min="6679" max="6679" width="6.5" style="56" customWidth="1"/>
    <col min="6680" max="6684" width="4.25" style="56" customWidth="1"/>
    <col min="6685" max="6687" width="4.625" style="56" customWidth="1"/>
    <col min="6688" max="6690" width="8.5" style="56" customWidth="1"/>
    <col min="6691" max="6692" width="8.625" style="56" customWidth="1"/>
    <col min="6693" max="6693" width="7" style="56" customWidth="1"/>
    <col min="6694" max="6694" width="8.5" style="56" customWidth="1"/>
    <col min="6695" max="6696" width="6.5" style="56" customWidth="1"/>
    <col min="6697" max="6700" width="12.5" style="56" customWidth="1"/>
    <col min="6701" max="6701" width="6.625" style="56" customWidth="1"/>
    <col min="6702" max="6702" width="7.625" style="56" customWidth="1"/>
    <col min="6703" max="6719" width="3.125" style="56"/>
    <col min="6720" max="6720" width="4.625" style="56" customWidth="1"/>
    <col min="6721" max="6912" width="3.125" style="56"/>
    <col min="6913" max="6914" width="3.125" style="56" customWidth="1"/>
    <col min="6915" max="6915" width="3" style="56" customWidth="1"/>
    <col min="6916" max="6916" width="3.125" style="56"/>
    <col min="6917" max="6917" width="3.75" style="56" customWidth="1"/>
    <col min="6918" max="6918" width="3.125" style="56" customWidth="1"/>
    <col min="6919" max="6919" width="1.875" style="56" customWidth="1"/>
    <col min="6920" max="6920" width="3.375" style="56" customWidth="1"/>
    <col min="6921" max="6921" width="3.125" style="56"/>
    <col min="6922" max="6922" width="3.875" style="56" customWidth="1"/>
    <col min="6923" max="6923" width="3.125" style="56"/>
    <col min="6924" max="6924" width="3.125" style="56" customWidth="1"/>
    <col min="6925" max="6926" width="3.125" style="56"/>
    <col min="6927" max="6927" width="3.125" style="56" customWidth="1"/>
    <col min="6928" max="6928" width="3.75" style="56" customWidth="1"/>
    <col min="6929" max="6929" width="3.125" style="56"/>
    <col min="6930" max="6930" width="3.125" style="56" customWidth="1"/>
    <col min="6931" max="6931" width="4.625" style="56" customWidth="1"/>
    <col min="6932" max="6932" width="2.25" style="56" customWidth="1"/>
    <col min="6933" max="6933" width="3.125" style="56"/>
    <col min="6934" max="6934" width="6.375" style="56" customWidth="1"/>
    <col min="6935" max="6935" width="6.5" style="56" customWidth="1"/>
    <col min="6936" max="6940" width="4.25" style="56" customWidth="1"/>
    <col min="6941" max="6943" width="4.625" style="56" customWidth="1"/>
    <col min="6944" max="6946" width="8.5" style="56" customWidth="1"/>
    <col min="6947" max="6948" width="8.625" style="56" customWidth="1"/>
    <col min="6949" max="6949" width="7" style="56" customWidth="1"/>
    <col min="6950" max="6950" width="8.5" style="56" customWidth="1"/>
    <col min="6951" max="6952" width="6.5" style="56" customWidth="1"/>
    <col min="6953" max="6956" width="12.5" style="56" customWidth="1"/>
    <col min="6957" max="6957" width="6.625" style="56" customWidth="1"/>
    <col min="6958" max="6958" width="7.625" style="56" customWidth="1"/>
    <col min="6959" max="6975" width="3.125" style="56"/>
    <col min="6976" max="6976" width="4.625" style="56" customWidth="1"/>
    <col min="6977" max="7168" width="3.125" style="56"/>
    <col min="7169" max="7170" width="3.125" style="56" customWidth="1"/>
    <col min="7171" max="7171" width="3" style="56" customWidth="1"/>
    <col min="7172" max="7172" width="3.125" style="56"/>
    <col min="7173" max="7173" width="3.75" style="56" customWidth="1"/>
    <col min="7174" max="7174" width="3.125" style="56" customWidth="1"/>
    <col min="7175" max="7175" width="1.875" style="56" customWidth="1"/>
    <col min="7176" max="7176" width="3.375" style="56" customWidth="1"/>
    <col min="7177" max="7177" width="3.125" style="56"/>
    <col min="7178" max="7178" width="3.875" style="56" customWidth="1"/>
    <col min="7179" max="7179" width="3.125" style="56"/>
    <col min="7180" max="7180" width="3.125" style="56" customWidth="1"/>
    <col min="7181" max="7182" width="3.125" style="56"/>
    <col min="7183" max="7183" width="3.125" style="56" customWidth="1"/>
    <col min="7184" max="7184" width="3.75" style="56" customWidth="1"/>
    <col min="7185" max="7185" width="3.125" style="56"/>
    <col min="7186" max="7186" width="3.125" style="56" customWidth="1"/>
    <col min="7187" max="7187" width="4.625" style="56" customWidth="1"/>
    <col min="7188" max="7188" width="2.25" style="56" customWidth="1"/>
    <col min="7189" max="7189" width="3.125" style="56"/>
    <col min="7190" max="7190" width="6.375" style="56" customWidth="1"/>
    <col min="7191" max="7191" width="6.5" style="56" customWidth="1"/>
    <col min="7192" max="7196" width="4.25" style="56" customWidth="1"/>
    <col min="7197" max="7199" width="4.625" style="56" customWidth="1"/>
    <col min="7200" max="7202" width="8.5" style="56" customWidth="1"/>
    <col min="7203" max="7204" width="8.625" style="56" customWidth="1"/>
    <col min="7205" max="7205" width="7" style="56" customWidth="1"/>
    <col min="7206" max="7206" width="8.5" style="56" customWidth="1"/>
    <col min="7207" max="7208" width="6.5" style="56" customWidth="1"/>
    <col min="7209" max="7212" width="12.5" style="56" customWidth="1"/>
    <col min="7213" max="7213" width="6.625" style="56" customWidth="1"/>
    <col min="7214" max="7214" width="7.625" style="56" customWidth="1"/>
    <col min="7215" max="7231" width="3.125" style="56"/>
    <col min="7232" max="7232" width="4.625" style="56" customWidth="1"/>
    <col min="7233" max="7424" width="3.125" style="56"/>
    <col min="7425" max="7426" width="3.125" style="56" customWidth="1"/>
    <col min="7427" max="7427" width="3" style="56" customWidth="1"/>
    <col min="7428" max="7428" width="3.125" style="56"/>
    <col min="7429" max="7429" width="3.75" style="56" customWidth="1"/>
    <col min="7430" max="7430" width="3.125" style="56" customWidth="1"/>
    <col min="7431" max="7431" width="1.875" style="56" customWidth="1"/>
    <col min="7432" max="7432" width="3.375" style="56" customWidth="1"/>
    <col min="7433" max="7433" width="3.125" style="56"/>
    <col min="7434" max="7434" width="3.875" style="56" customWidth="1"/>
    <col min="7435" max="7435" width="3.125" style="56"/>
    <col min="7436" max="7436" width="3.125" style="56" customWidth="1"/>
    <col min="7437" max="7438" width="3.125" style="56"/>
    <col min="7439" max="7439" width="3.125" style="56" customWidth="1"/>
    <col min="7440" max="7440" width="3.75" style="56" customWidth="1"/>
    <col min="7441" max="7441" width="3.125" style="56"/>
    <col min="7442" max="7442" width="3.125" style="56" customWidth="1"/>
    <col min="7443" max="7443" width="4.625" style="56" customWidth="1"/>
    <col min="7444" max="7444" width="2.25" style="56" customWidth="1"/>
    <col min="7445" max="7445" width="3.125" style="56"/>
    <col min="7446" max="7446" width="6.375" style="56" customWidth="1"/>
    <col min="7447" max="7447" width="6.5" style="56" customWidth="1"/>
    <col min="7448" max="7452" width="4.25" style="56" customWidth="1"/>
    <col min="7453" max="7455" width="4.625" style="56" customWidth="1"/>
    <col min="7456" max="7458" width="8.5" style="56" customWidth="1"/>
    <col min="7459" max="7460" width="8.625" style="56" customWidth="1"/>
    <col min="7461" max="7461" width="7" style="56" customWidth="1"/>
    <col min="7462" max="7462" width="8.5" style="56" customWidth="1"/>
    <col min="7463" max="7464" width="6.5" style="56" customWidth="1"/>
    <col min="7465" max="7468" width="12.5" style="56" customWidth="1"/>
    <col min="7469" max="7469" width="6.625" style="56" customWidth="1"/>
    <col min="7470" max="7470" width="7.625" style="56" customWidth="1"/>
    <col min="7471" max="7487" width="3.125" style="56"/>
    <col min="7488" max="7488" width="4.625" style="56" customWidth="1"/>
    <col min="7489" max="7680" width="3.125" style="56"/>
    <col min="7681" max="7682" width="3.125" style="56" customWidth="1"/>
    <col min="7683" max="7683" width="3" style="56" customWidth="1"/>
    <col min="7684" max="7684" width="3.125" style="56"/>
    <col min="7685" max="7685" width="3.75" style="56" customWidth="1"/>
    <col min="7686" max="7686" width="3.125" style="56" customWidth="1"/>
    <col min="7687" max="7687" width="1.875" style="56" customWidth="1"/>
    <col min="7688" max="7688" width="3.375" style="56" customWidth="1"/>
    <col min="7689" max="7689" width="3.125" style="56"/>
    <col min="7690" max="7690" width="3.875" style="56" customWidth="1"/>
    <col min="7691" max="7691" width="3.125" style="56"/>
    <col min="7692" max="7692" width="3.125" style="56" customWidth="1"/>
    <col min="7693" max="7694" width="3.125" style="56"/>
    <col min="7695" max="7695" width="3.125" style="56" customWidth="1"/>
    <col min="7696" max="7696" width="3.75" style="56" customWidth="1"/>
    <col min="7697" max="7697" width="3.125" style="56"/>
    <col min="7698" max="7698" width="3.125" style="56" customWidth="1"/>
    <col min="7699" max="7699" width="4.625" style="56" customWidth="1"/>
    <col min="7700" max="7700" width="2.25" style="56" customWidth="1"/>
    <col min="7701" max="7701" width="3.125" style="56"/>
    <col min="7702" max="7702" width="6.375" style="56" customWidth="1"/>
    <col min="7703" max="7703" width="6.5" style="56" customWidth="1"/>
    <col min="7704" max="7708" width="4.25" style="56" customWidth="1"/>
    <col min="7709" max="7711" width="4.625" style="56" customWidth="1"/>
    <col min="7712" max="7714" width="8.5" style="56" customWidth="1"/>
    <col min="7715" max="7716" width="8.625" style="56" customWidth="1"/>
    <col min="7717" max="7717" width="7" style="56" customWidth="1"/>
    <col min="7718" max="7718" width="8.5" style="56" customWidth="1"/>
    <col min="7719" max="7720" width="6.5" style="56" customWidth="1"/>
    <col min="7721" max="7724" width="12.5" style="56" customWidth="1"/>
    <col min="7725" max="7725" width="6.625" style="56" customWidth="1"/>
    <col min="7726" max="7726" width="7.625" style="56" customWidth="1"/>
    <col min="7727" max="7743" width="3.125" style="56"/>
    <col min="7744" max="7744" width="4.625" style="56" customWidth="1"/>
    <col min="7745" max="7936" width="3.125" style="56"/>
    <col min="7937" max="7938" width="3.125" style="56" customWidth="1"/>
    <col min="7939" max="7939" width="3" style="56" customWidth="1"/>
    <col min="7940" max="7940" width="3.125" style="56"/>
    <col min="7941" max="7941" width="3.75" style="56" customWidth="1"/>
    <col min="7942" max="7942" width="3.125" style="56" customWidth="1"/>
    <col min="7943" max="7943" width="1.875" style="56" customWidth="1"/>
    <col min="7944" max="7944" width="3.375" style="56" customWidth="1"/>
    <col min="7945" max="7945" width="3.125" style="56"/>
    <col min="7946" max="7946" width="3.875" style="56" customWidth="1"/>
    <col min="7947" max="7947" width="3.125" style="56"/>
    <col min="7948" max="7948" width="3.125" style="56" customWidth="1"/>
    <col min="7949" max="7950" width="3.125" style="56"/>
    <col min="7951" max="7951" width="3.125" style="56" customWidth="1"/>
    <col min="7952" max="7952" width="3.75" style="56" customWidth="1"/>
    <col min="7953" max="7953" width="3.125" style="56"/>
    <col min="7954" max="7954" width="3.125" style="56" customWidth="1"/>
    <col min="7955" max="7955" width="4.625" style="56" customWidth="1"/>
    <col min="7956" max="7956" width="2.25" style="56" customWidth="1"/>
    <col min="7957" max="7957" width="3.125" style="56"/>
    <col min="7958" max="7958" width="6.375" style="56" customWidth="1"/>
    <col min="7959" max="7959" width="6.5" style="56" customWidth="1"/>
    <col min="7960" max="7964" width="4.25" style="56" customWidth="1"/>
    <col min="7965" max="7967" width="4.625" style="56" customWidth="1"/>
    <col min="7968" max="7970" width="8.5" style="56" customWidth="1"/>
    <col min="7971" max="7972" width="8.625" style="56" customWidth="1"/>
    <col min="7973" max="7973" width="7" style="56" customWidth="1"/>
    <col min="7974" max="7974" width="8.5" style="56" customWidth="1"/>
    <col min="7975" max="7976" width="6.5" style="56" customWidth="1"/>
    <col min="7977" max="7980" width="12.5" style="56" customWidth="1"/>
    <col min="7981" max="7981" width="6.625" style="56" customWidth="1"/>
    <col min="7982" max="7982" width="7.625" style="56" customWidth="1"/>
    <col min="7983" max="7999" width="3.125" style="56"/>
    <col min="8000" max="8000" width="4.625" style="56" customWidth="1"/>
    <col min="8001" max="8192" width="3.125" style="56"/>
    <col min="8193" max="8194" width="3.125" style="56" customWidth="1"/>
    <col min="8195" max="8195" width="3" style="56" customWidth="1"/>
    <col min="8196" max="8196" width="3.125" style="56"/>
    <col min="8197" max="8197" width="3.75" style="56" customWidth="1"/>
    <col min="8198" max="8198" width="3.125" style="56" customWidth="1"/>
    <col min="8199" max="8199" width="1.875" style="56" customWidth="1"/>
    <col min="8200" max="8200" width="3.375" style="56" customWidth="1"/>
    <col min="8201" max="8201" width="3.125" style="56"/>
    <col min="8202" max="8202" width="3.875" style="56" customWidth="1"/>
    <col min="8203" max="8203" width="3.125" style="56"/>
    <col min="8204" max="8204" width="3.125" style="56" customWidth="1"/>
    <col min="8205" max="8206" width="3.125" style="56"/>
    <col min="8207" max="8207" width="3.125" style="56" customWidth="1"/>
    <col min="8208" max="8208" width="3.75" style="56" customWidth="1"/>
    <col min="8209" max="8209" width="3.125" style="56"/>
    <col min="8210" max="8210" width="3.125" style="56" customWidth="1"/>
    <col min="8211" max="8211" width="4.625" style="56" customWidth="1"/>
    <col min="8212" max="8212" width="2.25" style="56" customWidth="1"/>
    <col min="8213" max="8213" width="3.125" style="56"/>
    <col min="8214" max="8214" width="6.375" style="56" customWidth="1"/>
    <col min="8215" max="8215" width="6.5" style="56" customWidth="1"/>
    <col min="8216" max="8220" width="4.25" style="56" customWidth="1"/>
    <col min="8221" max="8223" width="4.625" style="56" customWidth="1"/>
    <col min="8224" max="8226" width="8.5" style="56" customWidth="1"/>
    <col min="8227" max="8228" width="8.625" style="56" customWidth="1"/>
    <col min="8229" max="8229" width="7" style="56" customWidth="1"/>
    <col min="8230" max="8230" width="8.5" style="56" customWidth="1"/>
    <col min="8231" max="8232" width="6.5" style="56" customWidth="1"/>
    <col min="8233" max="8236" width="12.5" style="56" customWidth="1"/>
    <col min="8237" max="8237" width="6.625" style="56" customWidth="1"/>
    <col min="8238" max="8238" width="7.625" style="56" customWidth="1"/>
    <col min="8239" max="8255" width="3.125" style="56"/>
    <col min="8256" max="8256" width="4.625" style="56" customWidth="1"/>
    <col min="8257" max="8448" width="3.125" style="56"/>
    <col min="8449" max="8450" width="3.125" style="56" customWidth="1"/>
    <col min="8451" max="8451" width="3" style="56" customWidth="1"/>
    <col min="8452" max="8452" width="3.125" style="56"/>
    <col min="8453" max="8453" width="3.75" style="56" customWidth="1"/>
    <col min="8454" max="8454" width="3.125" style="56" customWidth="1"/>
    <col min="8455" max="8455" width="1.875" style="56" customWidth="1"/>
    <col min="8456" max="8456" width="3.375" style="56" customWidth="1"/>
    <col min="8457" max="8457" width="3.125" style="56"/>
    <col min="8458" max="8458" width="3.875" style="56" customWidth="1"/>
    <col min="8459" max="8459" width="3.125" style="56"/>
    <col min="8460" max="8460" width="3.125" style="56" customWidth="1"/>
    <col min="8461" max="8462" width="3.125" style="56"/>
    <col min="8463" max="8463" width="3.125" style="56" customWidth="1"/>
    <col min="8464" max="8464" width="3.75" style="56" customWidth="1"/>
    <col min="8465" max="8465" width="3.125" style="56"/>
    <col min="8466" max="8466" width="3.125" style="56" customWidth="1"/>
    <col min="8467" max="8467" width="4.625" style="56" customWidth="1"/>
    <col min="8468" max="8468" width="2.25" style="56" customWidth="1"/>
    <col min="8469" max="8469" width="3.125" style="56"/>
    <col min="8470" max="8470" width="6.375" style="56" customWidth="1"/>
    <col min="8471" max="8471" width="6.5" style="56" customWidth="1"/>
    <col min="8472" max="8476" width="4.25" style="56" customWidth="1"/>
    <col min="8477" max="8479" width="4.625" style="56" customWidth="1"/>
    <col min="8480" max="8482" width="8.5" style="56" customWidth="1"/>
    <col min="8483" max="8484" width="8.625" style="56" customWidth="1"/>
    <col min="8485" max="8485" width="7" style="56" customWidth="1"/>
    <col min="8486" max="8486" width="8.5" style="56" customWidth="1"/>
    <col min="8487" max="8488" width="6.5" style="56" customWidth="1"/>
    <col min="8489" max="8492" width="12.5" style="56" customWidth="1"/>
    <col min="8493" max="8493" width="6.625" style="56" customWidth="1"/>
    <col min="8494" max="8494" width="7.625" style="56" customWidth="1"/>
    <col min="8495" max="8511" width="3.125" style="56"/>
    <col min="8512" max="8512" width="4.625" style="56" customWidth="1"/>
    <col min="8513" max="8704" width="3.125" style="56"/>
    <col min="8705" max="8706" width="3.125" style="56" customWidth="1"/>
    <col min="8707" max="8707" width="3" style="56" customWidth="1"/>
    <col min="8708" max="8708" width="3.125" style="56"/>
    <col min="8709" max="8709" width="3.75" style="56" customWidth="1"/>
    <col min="8710" max="8710" width="3.125" style="56" customWidth="1"/>
    <col min="8711" max="8711" width="1.875" style="56" customWidth="1"/>
    <col min="8712" max="8712" width="3.375" style="56" customWidth="1"/>
    <col min="8713" max="8713" width="3.125" style="56"/>
    <col min="8714" max="8714" width="3.875" style="56" customWidth="1"/>
    <col min="8715" max="8715" width="3.125" style="56"/>
    <col min="8716" max="8716" width="3.125" style="56" customWidth="1"/>
    <col min="8717" max="8718" width="3.125" style="56"/>
    <col min="8719" max="8719" width="3.125" style="56" customWidth="1"/>
    <col min="8720" max="8720" width="3.75" style="56" customWidth="1"/>
    <col min="8721" max="8721" width="3.125" style="56"/>
    <col min="8722" max="8722" width="3.125" style="56" customWidth="1"/>
    <col min="8723" max="8723" width="4.625" style="56" customWidth="1"/>
    <col min="8724" max="8724" width="2.25" style="56" customWidth="1"/>
    <col min="8725" max="8725" width="3.125" style="56"/>
    <col min="8726" max="8726" width="6.375" style="56" customWidth="1"/>
    <col min="8727" max="8727" width="6.5" style="56" customWidth="1"/>
    <col min="8728" max="8732" width="4.25" style="56" customWidth="1"/>
    <col min="8733" max="8735" width="4.625" style="56" customWidth="1"/>
    <col min="8736" max="8738" width="8.5" style="56" customWidth="1"/>
    <col min="8739" max="8740" width="8.625" style="56" customWidth="1"/>
    <col min="8741" max="8741" width="7" style="56" customWidth="1"/>
    <col min="8742" max="8742" width="8.5" style="56" customWidth="1"/>
    <col min="8743" max="8744" width="6.5" style="56" customWidth="1"/>
    <col min="8745" max="8748" width="12.5" style="56" customWidth="1"/>
    <col min="8749" max="8749" width="6.625" style="56" customWidth="1"/>
    <col min="8750" max="8750" width="7.625" style="56" customWidth="1"/>
    <col min="8751" max="8767" width="3.125" style="56"/>
    <col min="8768" max="8768" width="4.625" style="56" customWidth="1"/>
    <col min="8769" max="8960" width="3.125" style="56"/>
    <col min="8961" max="8962" width="3.125" style="56" customWidth="1"/>
    <col min="8963" max="8963" width="3" style="56" customWidth="1"/>
    <col min="8964" max="8964" width="3.125" style="56"/>
    <col min="8965" max="8965" width="3.75" style="56" customWidth="1"/>
    <col min="8966" max="8966" width="3.125" style="56" customWidth="1"/>
    <col min="8967" max="8967" width="1.875" style="56" customWidth="1"/>
    <col min="8968" max="8968" width="3.375" style="56" customWidth="1"/>
    <col min="8969" max="8969" width="3.125" style="56"/>
    <col min="8970" max="8970" width="3.875" style="56" customWidth="1"/>
    <col min="8971" max="8971" width="3.125" style="56"/>
    <col min="8972" max="8972" width="3.125" style="56" customWidth="1"/>
    <col min="8973" max="8974" width="3.125" style="56"/>
    <col min="8975" max="8975" width="3.125" style="56" customWidth="1"/>
    <col min="8976" max="8976" width="3.75" style="56" customWidth="1"/>
    <col min="8977" max="8977" width="3.125" style="56"/>
    <col min="8978" max="8978" width="3.125" style="56" customWidth="1"/>
    <col min="8979" max="8979" width="4.625" style="56" customWidth="1"/>
    <col min="8980" max="8980" width="2.25" style="56" customWidth="1"/>
    <col min="8981" max="8981" width="3.125" style="56"/>
    <col min="8982" max="8982" width="6.375" style="56" customWidth="1"/>
    <col min="8983" max="8983" width="6.5" style="56" customWidth="1"/>
    <col min="8984" max="8988" width="4.25" style="56" customWidth="1"/>
    <col min="8989" max="8991" width="4.625" style="56" customWidth="1"/>
    <col min="8992" max="8994" width="8.5" style="56" customWidth="1"/>
    <col min="8995" max="8996" width="8.625" style="56" customWidth="1"/>
    <col min="8997" max="8997" width="7" style="56" customWidth="1"/>
    <col min="8998" max="8998" width="8.5" style="56" customWidth="1"/>
    <col min="8999" max="9000" width="6.5" style="56" customWidth="1"/>
    <col min="9001" max="9004" width="12.5" style="56" customWidth="1"/>
    <col min="9005" max="9005" width="6.625" style="56" customWidth="1"/>
    <col min="9006" max="9006" width="7.625" style="56" customWidth="1"/>
    <col min="9007" max="9023" width="3.125" style="56"/>
    <col min="9024" max="9024" width="4.625" style="56" customWidth="1"/>
    <col min="9025" max="9216" width="3.125" style="56"/>
    <col min="9217" max="9218" width="3.125" style="56" customWidth="1"/>
    <col min="9219" max="9219" width="3" style="56" customWidth="1"/>
    <col min="9220" max="9220" width="3.125" style="56"/>
    <col min="9221" max="9221" width="3.75" style="56" customWidth="1"/>
    <col min="9222" max="9222" width="3.125" style="56" customWidth="1"/>
    <col min="9223" max="9223" width="1.875" style="56" customWidth="1"/>
    <col min="9224" max="9224" width="3.375" style="56" customWidth="1"/>
    <col min="9225" max="9225" width="3.125" style="56"/>
    <col min="9226" max="9226" width="3.875" style="56" customWidth="1"/>
    <col min="9227" max="9227" width="3.125" style="56"/>
    <col min="9228" max="9228" width="3.125" style="56" customWidth="1"/>
    <col min="9229" max="9230" width="3.125" style="56"/>
    <col min="9231" max="9231" width="3.125" style="56" customWidth="1"/>
    <col min="9232" max="9232" width="3.75" style="56" customWidth="1"/>
    <col min="9233" max="9233" width="3.125" style="56"/>
    <col min="9234" max="9234" width="3.125" style="56" customWidth="1"/>
    <col min="9235" max="9235" width="4.625" style="56" customWidth="1"/>
    <col min="9236" max="9236" width="2.25" style="56" customWidth="1"/>
    <col min="9237" max="9237" width="3.125" style="56"/>
    <col min="9238" max="9238" width="6.375" style="56" customWidth="1"/>
    <col min="9239" max="9239" width="6.5" style="56" customWidth="1"/>
    <col min="9240" max="9244" width="4.25" style="56" customWidth="1"/>
    <col min="9245" max="9247" width="4.625" style="56" customWidth="1"/>
    <col min="9248" max="9250" width="8.5" style="56" customWidth="1"/>
    <col min="9251" max="9252" width="8.625" style="56" customWidth="1"/>
    <col min="9253" max="9253" width="7" style="56" customWidth="1"/>
    <col min="9254" max="9254" width="8.5" style="56" customWidth="1"/>
    <col min="9255" max="9256" width="6.5" style="56" customWidth="1"/>
    <col min="9257" max="9260" width="12.5" style="56" customWidth="1"/>
    <col min="9261" max="9261" width="6.625" style="56" customWidth="1"/>
    <col min="9262" max="9262" width="7.625" style="56" customWidth="1"/>
    <col min="9263" max="9279" width="3.125" style="56"/>
    <col min="9280" max="9280" width="4.625" style="56" customWidth="1"/>
    <col min="9281" max="9472" width="3.125" style="56"/>
    <col min="9473" max="9474" width="3.125" style="56" customWidth="1"/>
    <col min="9475" max="9475" width="3" style="56" customWidth="1"/>
    <col min="9476" max="9476" width="3.125" style="56"/>
    <col min="9477" max="9477" width="3.75" style="56" customWidth="1"/>
    <col min="9478" max="9478" width="3.125" style="56" customWidth="1"/>
    <col min="9479" max="9479" width="1.875" style="56" customWidth="1"/>
    <col min="9480" max="9480" width="3.375" style="56" customWidth="1"/>
    <col min="9481" max="9481" width="3.125" style="56"/>
    <col min="9482" max="9482" width="3.875" style="56" customWidth="1"/>
    <col min="9483" max="9483" width="3.125" style="56"/>
    <col min="9484" max="9484" width="3.125" style="56" customWidth="1"/>
    <col min="9485" max="9486" width="3.125" style="56"/>
    <col min="9487" max="9487" width="3.125" style="56" customWidth="1"/>
    <col min="9488" max="9488" width="3.75" style="56" customWidth="1"/>
    <col min="9489" max="9489" width="3.125" style="56"/>
    <col min="9490" max="9490" width="3.125" style="56" customWidth="1"/>
    <col min="9491" max="9491" width="4.625" style="56" customWidth="1"/>
    <col min="9492" max="9492" width="2.25" style="56" customWidth="1"/>
    <col min="9493" max="9493" width="3.125" style="56"/>
    <col min="9494" max="9494" width="6.375" style="56" customWidth="1"/>
    <col min="9495" max="9495" width="6.5" style="56" customWidth="1"/>
    <col min="9496" max="9500" width="4.25" style="56" customWidth="1"/>
    <col min="9501" max="9503" width="4.625" style="56" customWidth="1"/>
    <col min="9504" max="9506" width="8.5" style="56" customWidth="1"/>
    <col min="9507" max="9508" width="8.625" style="56" customWidth="1"/>
    <col min="9509" max="9509" width="7" style="56" customWidth="1"/>
    <col min="9510" max="9510" width="8.5" style="56" customWidth="1"/>
    <col min="9511" max="9512" width="6.5" style="56" customWidth="1"/>
    <col min="9513" max="9516" width="12.5" style="56" customWidth="1"/>
    <col min="9517" max="9517" width="6.625" style="56" customWidth="1"/>
    <col min="9518" max="9518" width="7.625" style="56" customWidth="1"/>
    <col min="9519" max="9535" width="3.125" style="56"/>
    <col min="9536" max="9536" width="4.625" style="56" customWidth="1"/>
    <col min="9537" max="9728" width="3.125" style="56"/>
    <col min="9729" max="9730" width="3.125" style="56" customWidth="1"/>
    <col min="9731" max="9731" width="3" style="56" customWidth="1"/>
    <col min="9732" max="9732" width="3.125" style="56"/>
    <col min="9733" max="9733" width="3.75" style="56" customWidth="1"/>
    <col min="9734" max="9734" width="3.125" style="56" customWidth="1"/>
    <col min="9735" max="9735" width="1.875" style="56" customWidth="1"/>
    <col min="9736" max="9736" width="3.375" style="56" customWidth="1"/>
    <col min="9737" max="9737" width="3.125" style="56"/>
    <col min="9738" max="9738" width="3.875" style="56" customWidth="1"/>
    <col min="9739" max="9739" width="3.125" style="56"/>
    <col min="9740" max="9740" width="3.125" style="56" customWidth="1"/>
    <col min="9741" max="9742" width="3.125" style="56"/>
    <col min="9743" max="9743" width="3.125" style="56" customWidth="1"/>
    <col min="9744" max="9744" width="3.75" style="56" customWidth="1"/>
    <col min="9745" max="9745" width="3.125" style="56"/>
    <col min="9746" max="9746" width="3.125" style="56" customWidth="1"/>
    <col min="9747" max="9747" width="4.625" style="56" customWidth="1"/>
    <col min="9748" max="9748" width="2.25" style="56" customWidth="1"/>
    <col min="9749" max="9749" width="3.125" style="56"/>
    <col min="9750" max="9750" width="6.375" style="56" customWidth="1"/>
    <col min="9751" max="9751" width="6.5" style="56" customWidth="1"/>
    <col min="9752" max="9756" width="4.25" style="56" customWidth="1"/>
    <col min="9757" max="9759" width="4.625" style="56" customWidth="1"/>
    <col min="9760" max="9762" width="8.5" style="56" customWidth="1"/>
    <col min="9763" max="9764" width="8.625" style="56" customWidth="1"/>
    <col min="9765" max="9765" width="7" style="56" customWidth="1"/>
    <col min="9766" max="9766" width="8.5" style="56" customWidth="1"/>
    <col min="9767" max="9768" width="6.5" style="56" customWidth="1"/>
    <col min="9769" max="9772" width="12.5" style="56" customWidth="1"/>
    <col min="9773" max="9773" width="6.625" style="56" customWidth="1"/>
    <col min="9774" max="9774" width="7.625" style="56" customWidth="1"/>
    <col min="9775" max="9791" width="3.125" style="56"/>
    <col min="9792" max="9792" width="4.625" style="56" customWidth="1"/>
    <col min="9793" max="9984" width="3.125" style="56"/>
    <col min="9985" max="9986" width="3.125" style="56" customWidth="1"/>
    <col min="9987" max="9987" width="3" style="56" customWidth="1"/>
    <col min="9988" max="9988" width="3.125" style="56"/>
    <col min="9989" max="9989" width="3.75" style="56" customWidth="1"/>
    <col min="9990" max="9990" width="3.125" style="56" customWidth="1"/>
    <col min="9991" max="9991" width="1.875" style="56" customWidth="1"/>
    <col min="9992" max="9992" width="3.375" style="56" customWidth="1"/>
    <col min="9993" max="9993" width="3.125" style="56"/>
    <col min="9994" max="9994" width="3.875" style="56" customWidth="1"/>
    <col min="9995" max="9995" width="3.125" style="56"/>
    <col min="9996" max="9996" width="3.125" style="56" customWidth="1"/>
    <col min="9997" max="9998" width="3.125" style="56"/>
    <col min="9999" max="9999" width="3.125" style="56" customWidth="1"/>
    <col min="10000" max="10000" width="3.75" style="56" customWidth="1"/>
    <col min="10001" max="10001" width="3.125" style="56"/>
    <col min="10002" max="10002" width="3.125" style="56" customWidth="1"/>
    <col min="10003" max="10003" width="4.625" style="56" customWidth="1"/>
    <col min="10004" max="10004" width="2.25" style="56" customWidth="1"/>
    <col min="10005" max="10005" width="3.125" style="56"/>
    <col min="10006" max="10006" width="6.375" style="56" customWidth="1"/>
    <col min="10007" max="10007" width="6.5" style="56" customWidth="1"/>
    <col min="10008" max="10012" width="4.25" style="56" customWidth="1"/>
    <col min="10013" max="10015" width="4.625" style="56" customWidth="1"/>
    <col min="10016" max="10018" width="8.5" style="56" customWidth="1"/>
    <col min="10019" max="10020" width="8.625" style="56" customWidth="1"/>
    <col min="10021" max="10021" width="7" style="56" customWidth="1"/>
    <col min="10022" max="10022" width="8.5" style="56" customWidth="1"/>
    <col min="10023" max="10024" width="6.5" style="56" customWidth="1"/>
    <col min="10025" max="10028" width="12.5" style="56" customWidth="1"/>
    <col min="10029" max="10029" width="6.625" style="56" customWidth="1"/>
    <col min="10030" max="10030" width="7.625" style="56" customWidth="1"/>
    <col min="10031" max="10047" width="3.125" style="56"/>
    <col min="10048" max="10048" width="4.625" style="56" customWidth="1"/>
    <col min="10049" max="10240" width="3.125" style="56"/>
    <col min="10241" max="10242" width="3.125" style="56" customWidth="1"/>
    <col min="10243" max="10243" width="3" style="56" customWidth="1"/>
    <col min="10244" max="10244" width="3.125" style="56"/>
    <col min="10245" max="10245" width="3.75" style="56" customWidth="1"/>
    <col min="10246" max="10246" width="3.125" style="56" customWidth="1"/>
    <col min="10247" max="10247" width="1.875" style="56" customWidth="1"/>
    <col min="10248" max="10248" width="3.375" style="56" customWidth="1"/>
    <col min="10249" max="10249" width="3.125" style="56"/>
    <col min="10250" max="10250" width="3.875" style="56" customWidth="1"/>
    <col min="10251" max="10251" width="3.125" style="56"/>
    <col min="10252" max="10252" width="3.125" style="56" customWidth="1"/>
    <col min="10253" max="10254" width="3.125" style="56"/>
    <col min="10255" max="10255" width="3.125" style="56" customWidth="1"/>
    <col min="10256" max="10256" width="3.75" style="56" customWidth="1"/>
    <col min="10257" max="10257" width="3.125" style="56"/>
    <col min="10258" max="10258" width="3.125" style="56" customWidth="1"/>
    <col min="10259" max="10259" width="4.625" style="56" customWidth="1"/>
    <col min="10260" max="10260" width="2.25" style="56" customWidth="1"/>
    <col min="10261" max="10261" width="3.125" style="56"/>
    <col min="10262" max="10262" width="6.375" style="56" customWidth="1"/>
    <col min="10263" max="10263" width="6.5" style="56" customWidth="1"/>
    <col min="10264" max="10268" width="4.25" style="56" customWidth="1"/>
    <col min="10269" max="10271" width="4.625" style="56" customWidth="1"/>
    <col min="10272" max="10274" width="8.5" style="56" customWidth="1"/>
    <col min="10275" max="10276" width="8.625" style="56" customWidth="1"/>
    <col min="10277" max="10277" width="7" style="56" customWidth="1"/>
    <col min="10278" max="10278" width="8.5" style="56" customWidth="1"/>
    <col min="10279" max="10280" width="6.5" style="56" customWidth="1"/>
    <col min="10281" max="10284" width="12.5" style="56" customWidth="1"/>
    <col min="10285" max="10285" width="6.625" style="56" customWidth="1"/>
    <col min="10286" max="10286" width="7.625" style="56" customWidth="1"/>
    <col min="10287" max="10303" width="3.125" style="56"/>
    <col min="10304" max="10304" width="4.625" style="56" customWidth="1"/>
    <col min="10305" max="10496" width="3.125" style="56"/>
    <col min="10497" max="10498" width="3.125" style="56" customWidth="1"/>
    <col min="10499" max="10499" width="3" style="56" customWidth="1"/>
    <col min="10500" max="10500" width="3.125" style="56"/>
    <col min="10501" max="10501" width="3.75" style="56" customWidth="1"/>
    <col min="10502" max="10502" width="3.125" style="56" customWidth="1"/>
    <col min="10503" max="10503" width="1.875" style="56" customWidth="1"/>
    <col min="10504" max="10504" width="3.375" style="56" customWidth="1"/>
    <col min="10505" max="10505" width="3.125" style="56"/>
    <col min="10506" max="10506" width="3.875" style="56" customWidth="1"/>
    <col min="10507" max="10507" width="3.125" style="56"/>
    <col min="10508" max="10508" width="3.125" style="56" customWidth="1"/>
    <col min="10509" max="10510" width="3.125" style="56"/>
    <col min="10511" max="10511" width="3.125" style="56" customWidth="1"/>
    <col min="10512" max="10512" width="3.75" style="56" customWidth="1"/>
    <col min="10513" max="10513" width="3.125" style="56"/>
    <col min="10514" max="10514" width="3.125" style="56" customWidth="1"/>
    <col min="10515" max="10515" width="4.625" style="56" customWidth="1"/>
    <col min="10516" max="10516" width="2.25" style="56" customWidth="1"/>
    <col min="10517" max="10517" width="3.125" style="56"/>
    <col min="10518" max="10518" width="6.375" style="56" customWidth="1"/>
    <col min="10519" max="10519" width="6.5" style="56" customWidth="1"/>
    <col min="10520" max="10524" width="4.25" style="56" customWidth="1"/>
    <col min="10525" max="10527" width="4.625" style="56" customWidth="1"/>
    <col min="10528" max="10530" width="8.5" style="56" customWidth="1"/>
    <col min="10531" max="10532" width="8.625" style="56" customWidth="1"/>
    <col min="10533" max="10533" width="7" style="56" customWidth="1"/>
    <col min="10534" max="10534" width="8.5" style="56" customWidth="1"/>
    <col min="10535" max="10536" width="6.5" style="56" customWidth="1"/>
    <col min="10537" max="10540" width="12.5" style="56" customWidth="1"/>
    <col min="10541" max="10541" width="6.625" style="56" customWidth="1"/>
    <col min="10542" max="10542" width="7.625" style="56" customWidth="1"/>
    <col min="10543" max="10559" width="3.125" style="56"/>
    <col min="10560" max="10560" width="4.625" style="56" customWidth="1"/>
    <col min="10561" max="10752" width="3.125" style="56"/>
    <col min="10753" max="10754" width="3.125" style="56" customWidth="1"/>
    <col min="10755" max="10755" width="3" style="56" customWidth="1"/>
    <col min="10756" max="10756" width="3.125" style="56"/>
    <col min="10757" max="10757" width="3.75" style="56" customWidth="1"/>
    <col min="10758" max="10758" width="3.125" style="56" customWidth="1"/>
    <col min="10759" max="10759" width="1.875" style="56" customWidth="1"/>
    <col min="10760" max="10760" width="3.375" style="56" customWidth="1"/>
    <col min="10761" max="10761" width="3.125" style="56"/>
    <col min="10762" max="10762" width="3.875" style="56" customWidth="1"/>
    <col min="10763" max="10763" width="3.125" style="56"/>
    <col min="10764" max="10764" width="3.125" style="56" customWidth="1"/>
    <col min="10765" max="10766" width="3.125" style="56"/>
    <col min="10767" max="10767" width="3.125" style="56" customWidth="1"/>
    <col min="10768" max="10768" width="3.75" style="56" customWidth="1"/>
    <col min="10769" max="10769" width="3.125" style="56"/>
    <col min="10770" max="10770" width="3.125" style="56" customWidth="1"/>
    <col min="10771" max="10771" width="4.625" style="56" customWidth="1"/>
    <col min="10772" max="10772" width="2.25" style="56" customWidth="1"/>
    <col min="10773" max="10773" width="3.125" style="56"/>
    <col min="10774" max="10774" width="6.375" style="56" customWidth="1"/>
    <col min="10775" max="10775" width="6.5" style="56" customWidth="1"/>
    <col min="10776" max="10780" width="4.25" style="56" customWidth="1"/>
    <col min="10781" max="10783" width="4.625" style="56" customWidth="1"/>
    <col min="10784" max="10786" width="8.5" style="56" customWidth="1"/>
    <col min="10787" max="10788" width="8.625" style="56" customWidth="1"/>
    <col min="10789" max="10789" width="7" style="56" customWidth="1"/>
    <col min="10790" max="10790" width="8.5" style="56" customWidth="1"/>
    <col min="10791" max="10792" width="6.5" style="56" customWidth="1"/>
    <col min="10793" max="10796" width="12.5" style="56" customWidth="1"/>
    <col min="10797" max="10797" width="6.625" style="56" customWidth="1"/>
    <col min="10798" max="10798" width="7.625" style="56" customWidth="1"/>
    <col min="10799" max="10815" width="3.125" style="56"/>
    <col min="10816" max="10816" width="4.625" style="56" customWidth="1"/>
    <col min="10817" max="11008" width="3.125" style="56"/>
    <col min="11009" max="11010" width="3.125" style="56" customWidth="1"/>
    <col min="11011" max="11011" width="3" style="56" customWidth="1"/>
    <col min="11012" max="11012" width="3.125" style="56"/>
    <col min="11013" max="11013" width="3.75" style="56" customWidth="1"/>
    <col min="11014" max="11014" width="3.125" style="56" customWidth="1"/>
    <col min="11015" max="11015" width="1.875" style="56" customWidth="1"/>
    <col min="11016" max="11016" width="3.375" style="56" customWidth="1"/>
    <col min="11017" max="11017" width="3.125" style="56"/>
    <col min="11018" max="11018" width="3.875" style="56" customWidth="1"/>
    <col min="11019" max="11019" width="3.125" style="56"/>
    <col min="11020" max="11020" width="3.125" style="56" customWidth="1"/>
    <col min="11021" max="11022" width="3.125" style="56"/>
    <col min="11023" max="11023" width="3.125" style="56" customWidth="1"/>
    <col min="11024" max="11024" width="3.75" style="56" customWidth="1"/>
    <col min="11025" max="11025" width="3.125" style="56"/>
    <col min="11026" max="11026" width="3.125" style="56" customWidth="1"/>
    <col min="11027" max="11027" width="4.625" style="56" customWidth="1"/>
    <col min="11028" max="11028" width="2.25" style="56" customWidth="1"/>
    <col min="11029" max="11029" width="3.125" style="56"/>
    <col min="11030" max="11030" width="6.375" style="56" customWidth="1"/>
    <col min="11031" max="11031" width="6.5" style="56" customWidth="1"/>
    <col min="11032" max="11036" width="4.25" style="56" customWidth="1"/>
    <col min="11037" max="11039" width="4.625" style="56" customWidth="1"/>
    <col min="11040" max="11042" width="8.5" style="56" customWidth="1"/>
    <col min="11043" max="11044" width="8.625" style="56" customWidth="1"/>
    <col min="11045" max="11045" width="7" style="56" customWidth="1"/>
    <col min="11046" max="11046" width="8.5" style="56" customWidth="1"/>
    <col min="11047" max="11048" width="6.5" style="56" customWidth="1"/>
    <col min="11049" max="11052" width="12.5" style="56" customWidth="1"/>
    <col min="11053" max="11053" width="6.625" style="56" customWidth="1"/>
    <col min="11054" max="11054" width="7.625" style="56" customWidth="1"/>
    <col min="11055" max="11071" width="3.125" style="56"/>
    <col min="11072" max="11072" width="4.625" style="56" customWidth="1"/>
    <col min="11073" max="11264" width="3.125" style="56"/>
    <col min="11265" max="11266" width="3.125" style="56" customWidth="1"/>
    <col min="11267" max="11267" width="3" style="56" customWidth="1"/>
    <col min="11268" max="11268" width="3.125" style="56"/>
    <col min="11269" max="11269" width="3.75" style="56" customWidth="1"/>
    <col min="11270" max="11270" width="3.125" style="56" customWidth="1"/>
    <col min="11271" max="11271" width="1.875" style="56" customWidth="1"/>
    <col min="11272" max="11272" width="3.375" style="56" customWidth="1"/>
    <col min="11273" max="11273" width="3.125" style="56"/>
    <col min="11274" max="11274" width="3.875" style="56" customWidth="1"/>
    <col min="11275" max="11275" width="3.125" style="56"/>
    <col min="11276" max="11276" width="3.125" style="56" customWidth="1"/>
    <col min="11277" max="11278" width="3.125" style="56"/>
    <col min="11279" max="11279" width="3.125" style="56" customWidth="1"/>
    <col min="11280" max="11280" width="3.75" style="56" customWidth="1"/>
    <col min="11281" max="11281" width="3.125" style="56"/>
    <col min="11282" max="11282" width="3.125" style="56" customWidth="1"/>
    <col min="11283" max="11283" width="4.625" style="56" customWidth="1"/>
    <col min="11284" max="11284" width="2.25" style="56" customWidth="1"/>
    <col min="11285" max="11285" width="3.125" style="56"/>
    <col min="11286" max="11286" width="6.375" style="56" customWidth="1"/>
    <col min="11287" max="11287" width="6.5" style="56" customWidth="1"/>
    <col min="11288" max="11292" width="4.25" style="56" customWidth="1"/>
    <col min="11293" max="11295" width="4.625" style="56" customWidth="1"/>
    <col min="11296" max="11298" width="8.5" style="56" customWidth="1"/>
    <col min="11299" max="11300" width="8.625" style="56" customWidth="1"/>
    <col min="11301" max="11301" width="7" style="56" customWidth="1"/>
    <col min="11302" max="11302" width="8.5" style="56" customWidth="1"/>
    <col min="11303" max="11304" width="6.5" style="56" customWidth="1"/>
    <col min="11305" max="11308" width="12.5" style="56" customWidth="1"/>
    <col min="11309" max="11309" width="6.625" style="56" customWidth="1"/>
    <col min="11310" max="11310" width="7.625" style="56" customWidth="1"/>
    <col min="11311" max="11327" width="3.125" style="56"/>
    <col min="11328" max="11328" width="4.625" style="56" customWidth="1"/>
    <col min="11329" max="11520" width="3.125" style="56"/>
    <col min="11521" max="11522" width="3.125" style="56" customWidth="1"/>
    <col min="11523" max="11523" width="3" style="56" customWidth="1"/>
    <col min="11524" max="11524" width="3.125" style="56"/>
    <col min="11525" max="11525" width="3.75" style="56" customWidth="1"/>
    <col min="11526" max="11526" width="3.125" style="56" customWidth="1"/>
    <col min="11527" max="11527" width="1.875" style="56" customWidth="1"/>
    <col min="11528" max="11528" width="3.375" style="56" customWidth="1"/>
    <col min="11529" max="11529" width="3.125" style="56"/>
    <col min="11530" max="11530" width="3.875" style="56" customWidth="1"/>
    <col min="11531" max="11531" width="3.125" style="56"/>
    <col min="11532" max="11532" width="3.125" style="56" customWidth="1"/>
    <col min="11533" max="11534" width="3.125" style="56"/>
    <col min="11535" max="11535" width="3.125" style="56" customWidth="1"/>
    <col min="11536" max="11536" width="3.75" style="56" customWidth="1"/>
    <col min="11537" max="11537" width="3.125" style="56"/>
    <col min="11538" max="11538" width="3.125" style="56" customWidth="1"/>
    <col min="11539" max="11539" width="4.625" style="56" customWidth="1"/>
    <col min="11540" max="11540" width="2.25" style="56" customWidth="1"/>
    <col min="11541" max="11541" width="3.125" style="56"/>
    <col min="11542" max="11542" width="6.375" style="56" customWidth="1"/>
    <col min="11543" max="11543" width="6.5" style="56" customWidth="1"/>
    <col min="11544" max="11548" width="4.25" style="56" customWidth="1"/>
    <col min="11549" max="11551" width="4.625" style="56" customWidth="1"/>
    <col min="11552" max="11554" width="8.5" style="56" customWidth="1"/>
    <col min="11555" max="11556" width="8.625" style="56" customWidth="1"/>
    <col min="11557" max="11557" width="7" style="56" customWidth="1"/>
    <col min="11558" max="11558" width="8.5" style="56" customWidth="1"/>
    <col min="11559" max="11560" width="6.5" style="56" customWidth="1"/>
    <col min="11561" max="11564" width="12.5" style="56" customWidth="1"/>
    <col min="11565" max="11565" width="6.625" style="56" customWidth="1"/>
    <col min="11566" max="11566" width="7.625" style="56" customWidth="1"/>
    <col min="11567" max="11583" width="3.125" style="56"/>
    <col min="11584" max="11584" width="4.625" style="56" customWidth="1"/>
    <col min="11585" max="11776" width="3.125" style="56"/>
    <col min="11777" max="11778" width="3.125" style="56" customWidth="1"/>
    <col min="11779" max="11779" width="3" style="56" customWidth="1"/>
    <col min="11780" max="11780" width="3.125" style="56"/>
    <col min="11781" max="11781" width="3.75" style="56" customWidth="1"/>
    <col min="11782" max="11782" width="3.125" style="56" customWidth="1"/>
    <col min="11783" max="11783" width="1.875" style="56" customWidth="1"/>
    <col min="11784" max="11784" width="3.375" style="56" customWidth="1"/>
    <col min="11785" max="11785" width="3.125" style="56"/>
    <col min="11786" max="11786" width="3.875" style="56" customWidth="1"/>
    <col min="11787" max="11787" width="3.125" style="56"/>
    <col min="11788" max="11788" width="3.125" style="56" customWidth="1"/>
    <col min="11789" max="11790" width="3.125" style="56"/>
    <col min="11791" max="11791" width="3.125" style="56" customWidth="1"/>
    <col min="11792" max="11792" width="3.75" style="56" customWidth="1"/>
    <col min="11793" max="11793" width="3.125" style="56"/>
    <col min="11794" max="11794" width="3.125" style="56" customWidth="1"/>
    <col min="11795" max="11795" width="4.625" style="56" customWidth="1"/>
    <col min="11796" max="11796" width="2.25" style="56" customWidth="1"/>
    <col min="11797" max="11797" width="3.125" style="56"/>
    <col min="11798" max="11798" width="6.375" style="56" customWidth="1"/>
    <col min="11799" max="11799" width="6.5" style="56" customWidth="1"/>
    <col min="11800" max="11804" width="4.25" style="56" customWidth="1"/>
    <col min="11805" max="11807" width="4.625" style="56" customWidth="1"/>
    <col min="11808" max="11810" width="8.5" style="56" customWidth="1"/>
    <col min="11811" max="11812" width="8.625" style="56" customWidth="1"/>
    <col min="11813" max="11813" width="7" style="56" customWidth="1"/>
    <col min="11814" max="11814" width="8.5" style="56" customWidth="1"/>
    <col min="11815" max="11816" width="6.5" style="56" customWidth="1"/>
    <col min="11817" max="11820" width="12.5" style="56" customWidth="1"/>
    <col min="11821" max="11821" width="6.625" style="56" customWidth="1"/>
    <col min="11822" max="11822" width="7.625" style="56" customWidth="1"/>
    <col min="11823" max="11839" width="3.125" style="56"/>
    <col min="11840" max="11840" width="4.625" style="56" customWidth="1"/>
    <col min="11841" max="12032" width="3.125" style="56"/>
    <col min="12033" max="12034" width="3.125" style="56" customWidth="1"/>
    <col min="12035" max="12035" width="3" style="56" customWidth="1"/>
    <col min="12036" max="12036" width="3.125" style="56"/>
    <col min="12037" max="12037" width="3.75" style="56" customWidth="1"/>
    <col min="12038" max="12038" width="3.125" style="56" customWidth="1"/>
    <col min="12039" max="12039" width="1.875" style="56" customWidth="1"/>
    <col min="12040" max="12040" width="3.375" style="56" customWidth="1"/>
    <col min="12041" max="12041" width="3.125" style="56"/>
    <col min="12042" max="12042" width="3.875" style="56" customWidth="1"/>
    <col min="12043" max="12043" width="3.125" style="56"/>
    <col min="12044" max="12044" width="3.125" style="56" customWidth="1"/>
    <col min="12045" max="12046" width="3.125" style="56"/>
    <col min="12047" max="12047" width="3.125" style="56" customWidth="1"/>
    <col min="12048" max="12048" width="3.75" style="56" customWidth="1"/>
    <col min="12049" max="12049" width="3.125" style="56"/>
    <col min="12050" max="12050" width="3.125" style="56" customWidth="1"/>
    <col min="12051" max="12051" width="4.625" style="56" customWidth="1"/>
    <col min="12052" max="12052" width="2.25" style="56" customWidth="1"/>
    <col min="12053" max="12053" width="3.125" style="56"/>
    <col min="12054" max="12054" width="6.375" style="56" customWidth="1"/>
    <col min="12055" max="12055" width="6.5" style="56" customWidth="1"/>
    <col min="12056" max="12060" width="4.25" style="56" customWidth="1"/>
    <col min="12061" max="12063" width="4.625" style="56" customWidth="1"/>
    <col min="12064" max="12066" width="8.5" style="56" customWidth="1"/>
    <col min="12067" max="12068" width="8.625" style="56" customWidth="1"/>
    <col min="12069" max="12069" width="7" style="56" customWidth="1"/>
    <col min="12070" max="12070" width="8.5" style="56" customWidth="1"/>
    <col min="12071" max="12072" width="6.5" style="56" customWidth="1"/>
    <col min="12073" max="12076" width="12.5" style="56" customWidth="1"/>
    <col min="12077" max="12077" width="6.625" style="56" customWidth="1"/>
    <col min="12078" max="12078" width="7.625" style="56" customWidth="1"/>
    <col min="12079" max="12095" width="3.125" style="56"/>
    <col min="12096" max="12096" width="4.625" style="56" customWidth="1"/>
    <col min="12097" max="12288" width="3.125" style="56"/>
    <col min="12289" max="12290" width="3.125" style="56" customWidth="1"/>
    <col min="12291" max="12291" width="3" style="56" customWidth="1"/>
    <col min="12292" max="12292" width="3.125" style="56"/>
    <col min="12293" max="12293" width="3.75" style="56" customWidth="1"/>
    <col min="12294" max="12294" width="3.125" style="56" customWidth="1"/>
    <col min="12295" max="12295" width="1.875" style="56" customWidth="1"/>
    <col min="12296" max="12296" width="3.375" style="56" customWidth="1"/>
    <col min="12297" max="12297" width="3.125" style="56"/>
    <col min="12298" max="12298" width="3.875" style="56" customWidth="1"/>
    <col min="12299" max="12299" width="3.125" style="56"/>
    <col min="12300" max="12300" width="3.125" style="56" customWidth="1"/>
    <col min="12301" max="12302" width="3.125" style="56"/>
    <col min="12303" max="12303" width="3.125" style="56" customWidth="1"/>
    <col min="12304" max="12304" width="3.75" style="56" customWidth="1"/>
    <col min="12305" max="12305" width="3.125" style="56"/>
    <col min="12306" max="12306" width="3.125" style="56" customWidth="1"/>
    <col min="12307" max="12307" width="4.625" style="56" customWidth="1"/>
    <col min="12308" max="12308" width="2.25" style="56" customWidth="1"/>
    <col min="12309" max="12309" width="3.125" style="56"/>
    <col min="12310" max="12310" width="6.375" style="56" customWidth="1"/>
    <col min="12311" max="12311" width="6.5" style="56" customWidth="1"/>
    <col min="12312" max="12316" width="4.25" style="56" customWidth="1"/>
    <col min="12317" max="12319" width="4.625" style="56" customWidth="1"/>
    <col min="12320" max="12322" width="8.5" style="56" customWidth="1"/>
    <col min="12323" max="12324" width="8.625" style="56" customWidth="1"/>
    <col min="12325" max="12325" width="7" style="56" customWidth="1"/>
    <col min="12326" max="12326" width="8.5" style="56" customWidth="1"/>
    <col min="12327" max="12328" width="6.5" style="56" customWidth="1"/>
    <col min="12329" max="12332" width="12.5" style="56" customWidth="1"/>
    <col min="12333" max="12333" width="6.625" style="56" customWidth="1"/>
    <col min="12334" max="12334" width="7.625" style="56" customWidth="1"/>
    <col min="12335" max="12351" width="3.125" style="56"/>
    <col min="12352" max="12352" width="4.625" style="56" customWidth="1"/>
    <col min="12353" max="12544" width="3.125" style="56"/>
    <col min="12545" max="12546" width="3.125" style="56" customWidth="1"/>
    <col min="12547" max="12547" width="3" style="56" customWidth="1"/>
    <col min="12548" max="12548" width="3.125" style="56"/>
    <col min="12549" max="12549" width="3.75" style="56" customWidth="1"/>
    <col min="12550" max="12550" width="3.125" style="56" customWidth="1"/>
    <col min="12551" max="12551" width="1.875" style="56" customWidth="1"/>
    <col min="12552" max="12552" width="3.375" style="56" customWidth="1"/>
    <col min="12553" max="12553" width="3.125" style="56"/>
    <col min="12554" max="12554" width="3.875" style="56" customWidth="1"/>
    <col min="12555" max="12555" width="3.125" style="56"/>
    <col min="12556" max="12556" width="3.125" style="56" customWidth="1"/>
    <col min="12557" max="12558" width="3.125" style="56"/>
    <col min="12559" max="12559" width="3.125" style="56" customWidth="1"/>
    <col min="12560" max="12560" width="3.75" style="56" customWidth="1"/>
    <col min="12561" max="12561" width="3.125" style="56"/>
    <col min="12562" max="12562" width="3.125" style="56" customWidth="1"/>
    <col min="12563" max="12563" width="4.625" style="56" customWidth="1"/>
    <col min="12564" max="12564" width="2.25" style="56" customWidth="1"/>
    <col min="12565" max="12565" width="3.125" style="56"/>
    <col min="12566" max="12566" width="6.375" style="56" customWidth="1"/>
    <col min="12567" max="12567" width="6.5" style="56" customWidth="1"/>
    <col min="12568" max="12572" width="4.25" style="56" customWidth="1"/>
    <col min="12573" max="12575" width="4.625" style="56" customWidth="1"/>
    <col min="12576" max="12578" width="8.5" style="56" customWidth="1"/>
    <col min="12579" max="12580" width="8.625" style="56" customWidth="1"/>
    <col min="12581" max="12581" width="7" style="56" customWidth="1"/>
    <col min="12582" max="12582" width="8.5" style="56" customWidth="1"/>
    <col min="12583" max="12584" width="6.5" style="56" customWidth="1"/>
    <col min="12585" max="12588" width="12.5" style="56" customWidth="1"/>
    <col min="12589" max="12589" width="6.625" style="56" customWidth="1"/>
    <col min="12590" max="12590" width="7.625" style="56" customWidth="1"/>
    <col min="12591" max="12607" width="3.125" style="56"/>
    <col min="12608" max="12608" width="4.625" style="56" customWidth="1"/>
    <col min="12609" max="12800" width="3.125" style="56"/>
    <col min="12801" max="12802" width="3.125" style="56" customWidth="1"/>
    <col min="12803" max="12803" width="3" style="56" customWidth="1"/>
    <col min="12804" max="12804" width="3.125" style="56"/>
    <col min="12805" max="12805" width="3.75" style="56" customWidth="1"/>
    <col min="12806" max="12806" width="3.125" style="56" customWidth="1"/>
    <col min="12807" max="12807" width="1.875" style="56" customWidth="1"/>
    <col min="12808" max="12808" width="3.375" style="56" customWidth="1"/>
    <col min="12809" max="12809" width="3.125" style="56"/>
    <col min="12810" max="12810" width="3.875" style="56" customWidth="1"/>
    <col min="12811" max="12811" width="3.125" style="56"/>
    <col min="12812" max="12812" width="3.125" style="56" customWidth="1"/>
    <col min="12813" max="12814" width="3.125" style="56"/>
    <col min="12815" max="12815" width="3.125" style="56" customWidth="1"/>
    <col min="12816" max="12816" width="3.75" style="56" customWidth="1"/>
    <col min="12817" max="12817" width="3.125" style="56"/>
    <col min="12818" max="12818" width="3.125" style="56" customWidth="1"/>
    <col min="12819" max="12819" width="4.625" style="56" customWidth="1"/>
    <col min="12820" max="12820" width="2.25" style="56" customWidth="1"/>
    <col min="12821" max="12821" width="3.125" style="56"/>
    <col min="12822" max="12822" width="6.375" style="56" customWidth="1"/>
    <col min="12823" max="12823" width="6.5" style="56" customWidth="1"/>
    <col min="12824" max="12828" width="4.25" style="56" customWidth="1"/>
    <col min="12829" max="12831" width="4.625" style="56" customWidth="1"/>
    <col min="12832" max="12834" width="8.5" style="56" customWidth="1"/>
    <col min="12835" max="12836" width="8.625" style="56" customWidth="1"/>
    <col min="12837" max="12837" width="7" style="56" customWidth="1"/>
    <col min="12838" max="12838" width="8.5" style="56" customWidth="1"/>
    <col min="12839" max="12840" width="6.5" style="56" customWidth="1"/>
    <col min="12841" max="12844" width="12.5" style="56" customWidth="1"/>
    <col min="12845" max="12845" width="6.625" style="56" customWidth="1"/>
    <col min="12846" max="12846" width="7.625" style="56" customWidth="1"/>
    <col min="12847" max="12863" width="3.125" style="56"/>
    <col min="12864" max="12864" width="4.625" style="56" customWidth="1"/>
    <col min="12865" max="13056" width="3.125" style="56"/>
    <col min="13057" max="13058" width="3.125" style="56" customWidth="1"/>
    <col min="13059" max="13059" width="3" style="56" customWidth="1"/>
    <col min="13060" max="13060" width="3.125" style="56"/>
    <col min="13061" max="13061" width="3.75" style="56" customWidth="1"/>
    <col min="13062" max="13062" width="3.125" style="56" customWidth="1"/>
    <col min="13063" max="13063" width="1.875" style="56" customWidth="1"/>
    <col min="13064" max="13064" width="3.375" style="56" customWidth="1"/>
    <col min="13065" max="13065" width="3.125" style="56"/>
    <col min="13066" max="13066" width="3.875" style="56" customWidth="1"/>
    <col min="13067" max="13067" width="3.125" style="56"/>
    <col min="13068" max="13068" width="3.125" style="56" customWidth="1"/>
    <col min="13069" max="13070" width="3.125" style="56"/>
    <col min="13071" max="13071" width="3.125" style="56" customWidth="1"/>
    <col min="13072" max="13072" width="3.75" style="56" customWidth="1"/>
    <col min="13073" max="13073" width="3.125" style="56"/>
    <col min="13074" max="13074" width="3.125" style="56" customWidth="1"/>
    <col min="13075" max="13075" width="4.625" style="56" customWidth="1"/>
    <col min="13076" max="13076" width="2.25" style="56" customWidth="1"/>
    <col min="13077" max="13077" width="3.125" style="56"/>
    <col min="13078" max="13078" width="6.375" style="56" customWidth="1"/>
    <col min="13079" max="13079" width="6.5" style="56" customWidth="1"/>
    <col min="13080" max="13084" width="4.25" style="56" customWidth="1"/>
    <col min="13085" max="13087" width="4.625" style="56" customWidth="1"/>
    <col min="13088" max="13090" width="8.5" style="56" customWidth="1"/>
    <col min="13091" max="13092" width="8.625" style="56" customWidth="1"/>
    <col min="13093" max="13093" width="7" style="56" customWidth="1"/>
    <col min="13094" max="13094" width="8.5" style="56" customWidth="1"/>
    <col min="13095" max="13096" width="6.5" style="56" customWidth="1"/>
    <col min="13097" max="13100" width="12.5" style="56" customWidth="1"/>
    <col min="13101" max="13101" width="6.625" style="56" customWidth="1"/>
    <col min="13102" max="13102" width="7.625" style="56" customWidth="1"/>
    <col min="13103" max="13119" width="3.125" style="56"/>
    <col min="13120" max="13120" width="4.625" style="56" customWidth="1"/>
    <col min="13121" max="13312" width="3.125" style="56"/>
    <col min="13313" max="13314" width="3.125" style="56" customWidth="1"/>
    <col min="13315" max="13315" width="3" style="56" customWidth="1"/>
    <col min="13316" max="13316" width="3.125" style="56"/>
    <col min="13317" max="13317" width="3.75" style="56" customWidth="1"/>
    <col min="13318" max="13318" width="3.125" style="56" customWidth="1"/>
    <col min="13319" max="13319" width="1.875" style="56" customWidth="1"/>
    <col min="13320" max="13320" width="3.375" style="56" customWidth="1"/>
    <col min="13321" max="13321" width="3.125" style="56"/>
    <col min="13322" max="13322" width="3.875" style="56" customWidth="1"/>
    <col min="13323" max="13323" width="3.125" style="56"/>
    <col min="13324" max="13324" width="3.125" style="56" customWidth="1"/>
    <col min="13325" max="13326" width="3.125" style="56"/>
    <col min="13327" max="13327" width="3.125" style="56" customWidth="1"/>
    <col min="13328" max="13328" width="3.75" style="56" customWidth="1"/>
    <col min="13329" max="13329" width="3.125" style="56"/>
    <col min="13330" max="13330" width="3.125" style="56" customWidth="1"/>
    <col min="13331" max="13331" width="4.625" style="56" customWidth="1"/>
    <col min="13332" max="13332" width="2.25" style="56" customWidth="1"/>
    <col min="13333" max="13333" width="3.125" style="56"/>
    <col min="13334" max="13334" width="6.375" style="56" customWidth="1"/>
    <col min="13335" max="13335" width="6.5" style="56" customWidth="1"/>
    <col min="13336" max="13340" width="4.25" style="56" customWidth="1"/>
    <col min="13341" max="13343" width="4.625" style="56" customWidth="1"/>
    <col min="13344" max="13346" width="8.5" style="56" customWidth="1"/>
    <col min="13347" max="13348" width="8.625" style="56" customWidth="1"/>
    <col min="13349" max="13349" width="7" style="56" customWidth="1"/>
    <col min="13350" max="13350" width="8.5" style="56" customWidth="1"/>
    <col min="13351" max="13352" width="6.5" style="56" customWidth="1"/>
    <col min="13353" max="13356" width="12.5" style="56" customWidth="1"/>
    <col min="13357" max="13357" width="6.625" style="56" customWidth="1"/>
    <col min="13358" max="13358" width="7.625" style="56" customWidth="1"/>
    <col min="13359" max="13375" width="3.125" style="56"/>
    <col min="13376" max="13376" width="4.625" style="56" customWidth="1"/>
    <col min="13377" max="13568" width="3.125" style="56"/>
    <col min="13569" max="13570" width="3.125" style="56" customWidth="1"/>
    <col min="13571" max="13571" width="3" style="56" customWidth="1"/>
    <col min="13572" max="13572" width="3.125" style="56"/>
    <col min="13573" max="13573" width="3.75" style="56" customWidth="1"/>
    <col min="13574" max="13574" width="3.125" style="56" customWidth="1"/>
    <col min="13575" max="13575" width="1.875" style="56" customWidth="1"/>
    <col min="13576" max="13576" width="3.375" style="56" customWidth="1"/>
    <col min="13577" max="13577" width="3.125" style="56"/>
    <col min="13578" max="13578" width="3.875" style="56" customWidth="1"/>
    <col min="13579" max="13579" width="3.125" style="56"/>
    <col min="13580" max="13580" width="3.125" style="56" customWidth="1"/>
    <col min="13581" max="13582" width="3.125" style="56"/>
    <col min="13583" max="13583" width="3.125" style="56" customWidth="1"/>
    <col min="13584" max="13584" width="3.75" style="56" customWidth="1"/>
    <col min="13585" max="13585" width="3.125" style="56"/>
    <col min="13586" max="13586" width="3.125" style="56" customWidth="1"/>
    <col min="13587" max="13587" width="4.625" style="56" customWidth="1"/>
    <col min="13588" max="13588" width="2.25" style="56" customWidth="1"/>
    <col min="13589" max="13589" width="3.125" style="56"/>
    <col min="13590" max="13590" width="6.375" style="56" customWidth="1"/>
    <col min="13591" max="13591" width="6.5" style="56" customWidth="1"/>
    <col min="13592" max="13596" width="4.25" style="56" customWidth="1"/>
    <col min="13597" max="13599" width="4.625" style="56" customWidth="1"/>
    <col min="13600" max="13602" width="8.5" style="56" customWidth="1"/>
    <col min="13603" max="13604" width="8.625" style="56" customWidth="1"/>
    <col min="13605" max="13605" width="7" style="56" customWidth="1"/>
    <col min="13606" max="13606" width="8.5" style="56" customWidth="1"/>
    <col min="13607" max="13608" width="6.5" style="56" customWidth="1"/>
    <col min="13609" max="13612" width="12.5" style="56" customWidth="1"/>
    <col min="13613" max="13613" width="6.625" style="56" customWidth="1"/>
    <col min="13614" max="13614" width="7.625" style="56" customWidth="1"/>
    <col min="13615" max="13631" width="3.125" style="56"/>
    <col min="13632" max="13632" width="4.625" style="56" customWidth="1"/>
    <col min="13633" max="13824" width="3.125" style="56"/>
    <col min="13825" max="13826" width="3.125" style="56" customWidth="1"/>
    <col min="13827" max="13827" width="3" style="56" customWidth="1"/>
    <col min="13828" max="13828" width="3.125" style="56"/>
    <col min="13829" max="13829" width="3.75" style="56" customWidth="1"/>
    <col min="13830" max="13830" width="3.125" style="56" customWidth="1"/>
    <col min="13831" max="13831" width="1.875" style="56" customWidth="1"/>
    <col min="13832" max="13832" width="3.375" style="56" customWidth="1"/>
    <col min="13833" max="13833" width="3.125" style="56"/>
    <col min="13834" max="13834" width="3.875" style="56" customWidth="1"/>
    <col min="13835" max="13835" width="3.125" style="56"/>
    <col min="13836" max="13836" width="3.125" style="56" customWidth="1"/>
    <col min="13837" max="13838" width="3.125" style="56"/>
    <col min="13839" max="13839" width="3.125" style="56" customWidth="1"/>
    <col min="13840" max="13840" width="3.75" style="56" customWidth="1"/>
    <col min="13841" max="13841" width="3.125" style="56"/>
    <col min="13842" max="13842" width="3.125" style="56" customWidth="1"/>
    <col min="13843" max="13843" width="4.625" style="56" customWidth="1"/>
    <col min="13844" max="13844" width="2.25" style="56" customWidth="1"/>
    <col min="13845" max="13845" width="3.125" style="56"/>
    <col min="13846" max="13846" width="6.375" style="56" customWidth="1"/>
    <col min="13847" max="13847" width="6.5" style="56" customWidth="1"/>
    <col min="13848" max="13852" width="4.25" style="56" customWidth="1"/>
    <col min="13853" max="13855" width="4.625" style="56" customWidth="1"/>
    <col min="13856" max="13858" width="8.5" style="56" customWidth="1"/>
    <col min="13859" max="13860" width="8.625" style="56" customWidth="1"/>
    <col min="13861" max="13861" width="7" style="56" customWidth="1"/>
    <col min="13862" max="13862" width="8.5" style="56" customWidth="1"/>
    <col min="13863" max="13864" width="6.5" style="56" customWidth="1"/>
    <col min="13865" max="13868" width="12.5" style="56" customWidth="1"/>
    <col min="13869" max="13869" width="6.625" style="56" customWidth="1"/>
    <col min="13870" max="13870" width="7.625" style="56" customWidth="1"/>
    <col min="13871" max="13887" width="3.125" style="56"/>
    <col min="13888" max="13888" width="4.625" style="56" customWidth="1"/>
    <col min="13889" max="14080" width="3.125" style="56"/>
    <col min="14081" max="14082" width="3.125" style="56" customWidth="1"/>
    <col min="14083" max="14083" width="3" style="56" customWidth="1"/>
    <col min="14084" max="14084" width="3.125" style="56"/>
    <col min="14085" max="14085" width="3.75" style="56" customWidth="1"/>
    <col min="14086" max="14086" width="3.125" style="56" customWidth="1"/>
    <col min="14087" max="14087" width="1.875" style="56" customWidth="1"/>
    <col min="14088" max="14088" width="3.375" style="56" customWidth="1"/>
    <col min="14089" max="14089" width="3.125" style="56"/>
    <col min="14090" max="14090" width="3.875" style="56" customWidth="1"/>
    <col min="14091" max="14091" width="3.125" style="56"/>
    <col min="14092" max="14092" width="3.125" style="56" customWidth="1"/>
    <col min="14093" max="14094" width="3.125" style="56"/>
    <col min="14095" max="14095" width="3.125" style="56" customWidth="1"/>
    <col min="14096" max="14096" width="3.75" style="56" customWidth="1"/>
    <col min="14097" max="14097" width="3.125" style="56"/>
    <col min="14098" max="14098" width="3.125" style="56" customWidth="1"/>
    <col min="14099" max="14099" width="4.625" style="56" customWidth="1"/>
    <col min="14100" max="14100" width="2.25" style="56" customWidth="1"/>
    <col min="14101" max="14101" width="3.125" style="56"/>
    <col min="14102" max="14102" width="6.375" style="56" customWidth="1"/>
    <col min="14103" max="14103" width="6.5" style="56" customWidth="1"/>
    <col min="14104" max="14108" width="4.25" style="56" customWidth="1"/>
    <col min="14109" max="14111" width="4.625" style="56" customWidth="1"/>
    <col min="14112" max="14114" width="8.5" style="56" customWidth="1"/>
    <col min="14115" max="14116" width="8.625" style="56" customWidth="1"/>
    <col min="14117" max="14117" width="7" style="56" customWidth="1"/>
    <col min="14118" max="14118" width="8.5" style="56" customWidth="1"/>
    <col min="14119" max="14120" width="6.5" style="56" customWidth="1"/>
    <col min="14121" max="14124" width="12.5" style="56" customWidth="1"/>
    <col min="14125" max="14125" width="6.625" style="56" customWidth="1"/>
    <col min="14126" max="14126" width="7.625" style="56" customWidth="1"/>
    <col min="14127" max="14143" width="3.125" style="56"/>
    <col min="14144" max="14144" width="4.625" style="56" customWidth="1"/>
    <col min="14145" max="14336" width="3.125" style="56"/>
    <col min="14337" max="14338" width="3.125" style="56" customWidth="1"/>
    <col min="14339" max="14339" width="3" style="56" customWidth="1"/>
    <col min="14340" max="14340" width="3.125" style="56"/>
    <col min="14341" max="14341" width="3.75" style="56" customWidth="1"/>
    <col min="14342" max="14342" width="3.125" style="56" customWidth="1"/>
    <col min="14343" max="14343" width="1.875" style="56" customWidth="1"/>
    <col min="14344" max="14344" width="3.375" style="56" customWidth="1"/>
    <col min="14345" max="14345" width="3.125" style="56"/>
    <col min="14346" max="14346" width="3.875" style="56" customWidth="1"/>
    <col min="14347" max="14347" width="3.125" style="56"/>
    <col min="14348" max="14348" width="3.125" style="56" customWidth="1"/>
    <col min="14349" max="14350" width="3.125" style="56"/>
    <col min="14351" max="14351" width="3.125" style="56" customWidth="1"/>
    <col min="14352" max="14352" width="3.75" style="56" customWidth="1"/>
    <col min="14353" max="14353" width="3.125" style="56"/>
    <col min="14354" max="14354" width="3.125" style="56" customWidth="1"/>
    <col min="14355" max="14355" width="4.625" style="56" customWidth="1"/>
    <col min="14356" max="14356" width="2.25" style="56" customWidth="1"/>
    <col min="14357" max="14357" width="3.125" style="56"/>
    <col min="14358" max="14358" width="6.375" style="56" customWidth="1"/>
    <col min="14359" max="14359" width="6.5" style="56" customWidth="1"/>
    <col min="14360" max="14364" width="4.25" style="56" customWidth="1"/>
    <col min="14365" max="14367" width="4.625" style="56" customWidth="1"/>
    <col min="14368" max="14370" width="8.5" style="56" customWidth="1"/>
    <col min="14371" max="14372" width="8.625" style="56" customWidth="1"/>
    <col min="14373" max="14373" width="7" style="56" customWidth="1"/>
    <col min="14374" max="14374" width="8.5" style="56" customWidth="1"/>
    <col min="14375" max="14376" width="6.5" style="56" customWidth="1"/>
    <col min="14377" max="14380" width="12.5" style="56" customWidth="1"/>
    <col min="14381" max="14381" width="6.625" style="56" customWidth="1"/>
    <col min="14382" max="14382" width="7.625" style="56" customWidth="1"/>
    <col min="14383" max="14399" width="3.125" style="56"/>
    <col min="14400" max="14400" width="4.625" style="56" customWidth="1"/>
    <col min="14401" max="14592" width="3.125" style="56"/>
    <col min="14593" max="14594" width="3.125" style="56" customWidth="1"/>
    <col min="14595" max="14595" width="3" style="56" customWidth="1"/>
    <col min="14596" max="14596" width="3.125" style="56"/>
    <col min="14597" max="14597" width="3.75" style="56" customWidth="1"/>
    <col min="14598" max="14598" width="3.125" style="56" customWidth="1"/>
    <col min="14599" max="14599" width="1.875" style="56" customWidth="1"/>
    <col min="14600" max="14600" width="3.375" style="56" customWidth="1"/>
    <col min="14601" max="14601" width="3.125" style="56"/>
    <col min="14602" max="14602" width="3.875" style="56" customWidth="1"/>
    <col min="14603" max="14603" width="3.125" style="56"/>
    <col min="14604" max="14604" width="3.125" style="56" customWidth="1"/>
    <col min="14605" max="14606" width="3.125" style="56"/>
    <col min="14607" max="14607" width="3.125" style="56" customWidth="1"/>
    <col min="14608" max="14608" width="3.75" style="56" customWidth="1"/>
    <col min="14609" max="14609" width="3.125" style="56"/>
    <col min="14610" max="14610" width="3.125" style="56" customWidth="1"/>
    <col min="14611" max="14611" width="4.625" style="56" customWidth="1"/>
    <col min="14612" max="14612" width="2.25" style="56" customWidth="1"/>
    <col min="14613" max="14613" width="3.125" style="56"/>
    <col min="14614" max="14614" width="6.375" style="56" customWidth="1"/>
    <col min="14615" max="14615" width="6.5" style="56" customWidth="1"/>
    <col min="14616" max="14620" width="4.25" style="56" customWidth="1"/>
    <col min="14621" max="14623" width="4.625" style="56" customWidth="1"/>
    <col min="14624" max="14626" width="8.5" style="56" customWidth="1"/>
    <col min="14627" max="14628" width="8.625" style="56" customWidth="1"/>
    <col min="14629" max="14629" width="7" style="56" customWidth="1"/>
    <col min="14630" max="14630" width="8.5" style="56" customWidth="1"/>
    <col min="14631" max="14632" width="6.5" style="56" customWidth="1"/>
    <col min="14633" max="14636" width="12.5" style="56" customWidth="1"/>
    <col min="14637" max="14637" width="6.625" style="56" customWidth="1"/>
    <col min="14638" max="14638" width="7.625" style="56" customWidth="1"/>
    <col min="14639" max="14655" width="3.125" style="56"/>
    <col min="14656" max="14656" width="4.625" style="56" customWidth="1"/>
    <col min="14657" max="14848" width="3.125" style="56"/>
    <col min="14849" max="14850" width="3.125" style="56" customWidth="1"/>
    <col min="14851" max="14851" width="3" style="56" customWidth="1"/>
    <col min="14852" max="14852" width="3.125" style="56"/>
    <col min="14853" max="14853" width="3.75" style="56" customWidth="1"/>
    <col min="14854" max="14854" width="3.125" style="56" customWidth="1"/>
    <col min="14855" max="14855" width="1.875" style="56" customWidth="1"/>
    <col min="14856" max="14856" width="3.375" style="56" customWidth="1"/>
    <col min="14857" max="14857" width="3.125" style="56"/>
    <col min="14858" max="14858" width="3.875" style="56" customWidth="1"/>
    <col min="14859" max="14859" width="3.125" style="56"/>
    <col min="14860" max="14860" width="3.125" style="56" customWidth="1"/>
    <col min="14861" max="14862" width="3.125" style="56"/>
    <col min="14863" max="14863" width="3.125" style="56" customWidth="1"/>
    <col min="14864" max="14864" width="3.75" style="56" customWidth="1"/>
    <col min="14865" max="14865" width="3.125" style="56"/>
    <col min="14866" max="14866" width="3.125" style="56" customWidth="1"/>
    <col min="14867" max="14867" width="4.625" style="56" customWidth="1"/>
    <col min="14868" max="14868" width="2.25" style="56" customWidth="1"/>
    <col min="14869" max="14869" width="3.125" style="56"/>
    <col min="14870" max="14870" width="6.375" style="56" customWidth="1"/>
    <col min="14871" max="14871" width="6.5" style="56" customWidth="1"/>
    <col min="14872" max="14876" width="4.25" style="56" customWidth="1"/>
    <col min="14877" max="14879" width="4.625" style="56" customWidth="1"/>
    <col min="14880" max="14882" width="8.5" style="56" customWidth="1"/>
    <col min="14883" max="14884" width="8.625" style="56" customWidth="1"/>
    <col min="14885" max="14885" width="7" style="56" customWidth="1"/>
    <col min="14886" max="14886" width="8.5" style="56" customWidth="1"/>
    <col min="14887" max="14888" width="6.5" style="56" customWidth="1"/>
    <col min="14889" max="14892" width="12.5" style="56" customWidth="1"/>
    <col min="14893" max="14893" width="6.625" style="56" customWidth="1"/>
    <col min="14894" max="14894" width="7.625" style="56" customWidth="1"/>
    <col min="14895" max="14911" width="3.125" style="56"/>
    <col min="14912" max="14912" width="4.625" style="56" customWidth="1"/>
    <col min="14913" max="15104" width="3.125" style="56"/>
    <col min="15105" max="15106" width="3.125" style="56" customWidth="1"/>
    <col min="15107" max="15107" width="3" style="56" customWidth="1"/>
    <col min="15108" max="15108" width="3.125" style="56"/>
    <col min="15109" max="15109" width="3.75" style="56" customWidth="1"/>
    <col min="15110" max="15110" width="3.125" style="56" customWidth="1"/>
    <col min="15111" max="15111" width="1.875" style="56" customWidth="1"/>
    <col min="15112" max="15112" width="3.375" style="56" customWidth="1"/>
    <col min="15113" max="15113" width="3.125" style="56"/>
    <col min="15114" max="15114" width="3.875" style="56" customWidth="1"/>
    <col min="15115" max="15115" width="3.125" style="56"/>
    <col min="15116" max="15116" width="3.125" style="56" customWidth="1"/>
    <col min="15117" max="15118" width="3.125" style="56"/>
    <col min="15119" max="15119" width="3.125" style="56" customWidth="1"/>
    <col min="15120" max="15120" width="3.75" style="56" customWidth="1"/>
    <col min="15121" max="15121" width="3.125" style="56"/>
    <col min="15122" max="15122" width="3.125" style="56" customWidth="1"/>
    <col min="15123" max="15123" width="4.625" style="56" customWidth="1"/>
    <col min="15124" max="15124" width="2.25" style="56" customWidth="1"/>
    <col min="15125" max="15125" width="3.125" style="56"/>
    <col min="15126" max="15126" width="6.375" style="56" customWidth="1"/>
    <col min="15127" max="15127" width="6.5" style="56" customWidth="1"/>
    <col min="15128" max="15132" width="4.25" style="56" customWidth="1"/>
    <col min="15133" max="15135" width="4.625" style="56" customWidth="1"/>
    <col min="15136" max="15138" width="8.5" style="56" customWidth="1"/>
    <col min="15139" max="15140" width="8.625" style="56" customWidth="1"/>
    <col min="15141" max="15141" width="7" style="56" customWidth="1"/>
    <col min="15142" max="15142" width="8.5" style="56" customWidth="1"/>
    <col min="15143" max="15144" width="6.5" style="56" customWidth="1"/>
    <col min="15145" max="15148" width="12.5" style="56" customWidth="1"/>
    <col min="15149" max="15149" width="6.625" style="56" customWidth="1"/>
    <col min="15150" max="15150" width="7.625" style="56" customWidth="1"/>
    <col min="15151" max="15167" width="3.125" style="56"/>
    <col min="15168" max="15168" width="4.625" style="56" customWidth="1"/>
    <col min="15169" max="15360" width="3.125" style="56"/>
    <col min="15361" max="15362" width="3.125" style="56" customWidth="1"/>
    <col min="15363" max="15363" width="3" style="56" customWidth="1"/>
    <col min="15364" max="15364" width="3.125" style="56"/>
    <col min="15365" max="15365" width="3.75" style="56" customWidth="1"/>
    <col min="15366" max="15366" width="3.125" style="56" customWidth="1"/>
    <col min="15367" max="15367" width="1.875" style="56" customWidth="1"/>
    <col min="15368" max="15368" width="3.375" style="56" customWidth="1"/>
    <col min="15369" max="15369" width="3.125" style="56"/>
    <col min="15370" max="15370" width="3.875" style="56" customWidth="1"/>
    <col min="15371" max="15371" width="3.125" style="56"/>
    <col min="15372" max="15372" width="3.125" style="56" customWidth="1"/>
    <col min="15373" max="15374" width="3.125" style="56"/>
    <col min="15375" max="15375" width="3.125" style="56" customWidth="1"/>
    <col min="15376" max="15376" width="3.75" style="56" customWidth="1"/>
    <col min="15377" max="15377" width="3.125" style="56"/>
    <col min="15378" max="15378" width="3.125" style="56" customWidth="1"/>
    <col min="15379" max="15379" width="4.625" style="56" customWidth="1"/>
    <col min="15380" max="15380" width="2.25" style="56" customWidth="1"/>
    <col min="15381" max="15381" width="3.125" style="56"/>
    <col min="15382" max="15382" width="6.375" style="56" customWidth="1"/>
    <col min="15383" max="15383" width="6.5" style="56" customWidth="1"/>
    <col min="15384" max="15388" width="4.25" style="56" customWidth="1"/>
    <col min="15389" max="15391" width="4.625" style="56" customWidth="1"/>
    <col min="15392" max="15394" width="8.5" style="56" customWidth="1"/>
    <col min="15395" max="15396" width="8.625" style="56" customWidth="1"/>
    <col min="15397" max="15397" width="7" style="56" customWidth="1"/>
    <col min="15398" max="15398" width="8.5" style="56" customWidth="1"/>
    <col min="15399" max="15400" width="6.5" style="56" customWidth="1"/>
    <col min="15401" max="15404" width="12.5" style="56" customWidth="1"/>
    <col min="15405" max="15405" width="6.625" style="56" customWidth="1"/>
    <col min="15406" max="15406" width="7.625" style="56" customWidth="1"/>
    <col min="15407" max="15423" width="3.125" style="56"/>
    <col min="15424" max="15424" width="4.625" style="56" customWidth="1"/>
    <col min="15425" max="15616" width="3.125" style="56"/>
    <col min="15617" max="15618" width="3.125" style="56" customWidth="1"/>
    <col min="15619" max="15619" width="3" style="56" customWidth="1"/>
    <col min="15620" max="15620" width="3.125" style="56"/>
    <col min="15621" max="15621" width="3.75" style="56" customWidth="1"/>
    <col min="15622" max="15622" width="3.125" style="56" customWidth="1"/>
    <col min="15623" max="15623" width="1.875" style="56" customWidth="1"/>
    <col min="15624" max="15624" width="3.375" style="56" customWidth="1"/>
    <col min="15625" max="15625" width="3.125" style="56"/>
    <col min="15626" max="15626" width="3.875" style="56" customWidth="1"/>
    <col min="15627" max="15627" width="3.125" style="56"/>
    <col min="15628" max="15628" width="3.125" style="56" customWidth="1"/>
    <col min="15629" max="15630" width="3.125" style="56"/>
    <col min="15631" max="15631" width="3.125" style="56" customWidth="1"/>
    <col min="15632" max="15632" width="3.75" style="56" customWidth="1"/>
    <col min="15633" max="15633" width="3.125" style="56"/>
    <col min="15634" max="15634" width="3.125" style="56" customWidth="1"/>
    <col min="15635" max="15635" width="4.625" style="56" customWidth="1"/>
    <col min="15636" max="15636" width="2.25" style="56" customWidth="1"/>
    <col min="15637" max="15637" width="3.125" style="56"/>
    <col min="15638" max="15638" width="6.375" style="56" customWidth="1"/>
    <col min="15639" max="15639" width="6.5" style="56" customWidth="1"/>
    <col min="15640" max="15644" width="4.25" style="56" customWidth="1"/>
    <col min="15645" max="15647" width="4.625" style="56" customWidth="1"/>
    <col min="15648" max="15650" width="8.5" style="56" customWidth="1"/>
    <col min="15651" max="15652" width="8.625" style="56" customWidth="1"/>
    <col min="15653" max="15653" width="7" style="56" customWidth="1"/>
    <col min="15654" max="15654" width="8.5" style="56" customWidth="1"/>
    <col min="15655" max="15656" width="6.5" style="56" customWidth="1"/>
    <col min="15657" max="15660" width="12.5" style="56" customWidth="1"/>
    <col min="15661" max="15661" width="6.625" style="56" customWidth="1"/>
    <col min="15662" max="15662" width="7.625" style="56" customWidth="1"/>
    <col min="15663" max="15679" width="3.125" style="56"/>
    <col min="15680" max="15680" width="4.625" style="56" customWidth="1"/>
    <col min="15681" max="15872" width="3.125" style="56"/>
    <col min="15873" max="15874" width="3.125" style="56" customWidth="1"/>
    <col min="15875" max="15875" width="3" style="56" customWidth="1"/>
    <col min="15876" max="15876" width="3.125" style="56"/>
    <col min="15877" max="15877" width="3.75" style="56" customWidth="1"/>
    <col min="15878" max="15878" width="3.125" style="56" customWidth="1"/>
    <col min="15879" max="15879" width="1.875" style="56" customWidth="1"/>
    <col min="15880" max="15880" width="3.375" style="56" customWidth="1"/>
    <col min="15881" max="15881" width="3.125" style="56"/>
    <col min="15882" max="15882" width="3.875" style="56" customWidth="1"/>
    <col min="15883" max="15883" width="3.125" style="56"/>
    <col min="15884" max="15884" width="3.125" style="56" customWidth="1"/>
    <col min="15885" max="15886" width="3.125" style="56"/>
    <col min="15887" max="15887" width="3.125" style="56" customWidth="1"/>
    <col min="15888" max="15888" width="3.75" style="56" customWidth="1"/>
    <col min="15889" max="15889" width="3.125" style="56"/>
    <col min="15890" max="15890" width="3.125" style="56" customWidth="1"/>
    <col min="15891" max="15891" width="4.625" style="56" customWidth="1"/>
    <col min="15892" max="15892" width="2.25" style="56" customWidth="1"/>
    <col min="15893" max="15893" width="3.125" style="56"/>
    <col min="15894" max="15894" width="6.375" style="56" customWidth="1"/>
    <col min="15895" max="15895" width="6.5" style="56" customWidth="1"/>
    <col min="15896" max="15900" width="4.25" style="56" customWidth="1"/>
    <col min="15901" max="15903" width="4.625" style="56" customWidth="1"/>
    <col min="15904" max="15906" width="8.5" style="56" customWidth="1"/>
    <col min="15907" max="15908" width="8.625" style="56" customWidth="1"/>
    <col min="15909" max="15909" width="7" style="56" customWidth="1"/>
    <col min="15910" max="15910" width="8.5" style="56" customWidth="1"/>
    <col min="15911" max="15912" width="6.5" style="56" customWidth="1"/>
    <col min="15913" max="15916" width="12.5" style="56" customWidth="1"/>
    <col min="15917" max="15917" width="6.625" style="56" customWidth="1"/>
    <col min="15918" max="15918" width="7.625" style="56" customWidth="1"/>
    <col min="15919" max="15935" width="3.125" style="56"/>
    <col min="15936" max="15936" width="4.625" style="56" customWidth="1"/>
    <col min="15937" max="16128" width="3.125" style="56"/>
    <col min="16129" max="16130" width="3.125" style="56" customWidth="1"/>
    <col min="16131" max="16131" width="3" style="56" customWidth="1"/>
    <col min="16132" max="16132" width="3.125" style="56"/>
    <col min="16133" max="16133" width="3.75" style="56" customWidth="1"/>
    <col min="16134" max="16134" width="3.125" style="56" customWidth="1"/>
    <col min="16135" max="16135" width="1.875" style="56" customWidth="1"/>
    <col min="16136" max="16136" width="3.375" style="56" customWidth="1"/>
    <col min="16137" max="16137" width="3.125" style="56"/>
    <col min="16138" max="16138" width="3.875" style="56" customWidth="1"/>
    <col min="16139" max="16139" width="3.125" style="56"/>
    <col min="16140" max="16140" width="3.125" style="56" customWidth="1"/>
    <col min="16141" max="16142" width="3.125" style="56"/>
    <col min="16143" max="16143" width="3.125" style="56" customWidth="1"/>
    <col min="16144" max="16144" width="3.75" style="56" customWidth="1"/>
    <col min="16145" max="16145" width="3.125" style="56"/>
    <col min="16146" max="16146" width="3.125" style="56" customWidth="1"/>
    <col min="16147" max="16147" width="4.625" style="56" customWidth="1"/>
    <col min="16148" max="16148" width="2.25" style="56" customWidth="1"/>
    <col min="16149" max="16149" width="3.125" style="56"/>
    <col min="16150" max="16150" width="6.375" style="56" customWidth="1"/>
    <col min="16151" max="16151" width="6.5" style="56" customWidth="1"/>
    <col min="16152" max="16156" width="4.25" style="56" customWidth="1"/>
    <col min="16157" max="16159" width="4.625" style="56" customWidth="1"/>
    <col min="16160" max="16162" width="8.5" style="56" customWidth="1"/>
    <col min="16163" max="16164" width="8.625" style="56" customWidth="1"/>
    <col min="16165" max="16165" width="7" style="56" customWidth="1"/>
    <col min="16166" max="16166" width="8.5" style="56" customWidth="1"/>
    <col min="16167" max="16168" width="6.5" style="56" customWidth="1"/>
    <col min="16169" max="16172" width="12.5" style="56" customWidth="1"/>
    <col min="16173" max="16173" width="6.625" style="56" customWidth="1"/>
    <col min="16174" max="16174" width="7.625" style="56" customWidth="1"/>
    <col min="16175" max="16191" width="3.125" style="56"/>
    <col min="16192" max="16192" width="4.625" style="56" customWidth="1"/>
    <col min="16193" max="16384" width="3.125" style="56"/>
  </cols>
  <sheetData>
    <row r="1" customHeight="1" spans="1:78">
      <c r="A1" s="194" t="s">
        <v>446</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227"/>
      <c r="AC1" s="228"/>
      <c r="AD1" s="229"/>
      <c r="AE1" s="229"/>
      <c r="AF1" s="229"/>
      <c r="AG1" s="229"/>
      <c r="AH1" s="229"/>
      <c r="AI1" s="229"/>
      <c r="AJ1" s="255"/>
      <c r="AK1" s="256"/>
      <c r="AL1" s="256"/>
      <c r="AM1" s="257"/>
      <c r="AN1" s="257"/>
      <c r="AO1" s="257"/>
      <c r="AP1" s="257"/>
      <c r="AQ1" s="257"/>
      <c r="AR1" s="256"/>
      <c r="AS1" s="278"/>
      <c r="AT1" s="256"/>
      <c r="AU1" s="279"/>
      <c r="AV1" s="280" t="s">
        <v>481</v>
      </c>
      <c r="AW1" s="279"/>
      <c r="AX1" s="279"/>
      <c r="AY1" s="279"/>
      <c r="AZ1" s="279"/>
      <c r="BA1" s="279"/>
      <c r="BB1" s="279"/>
      <c r="BC1" s="279"/>
      <c r="BD1" s="279"/>
      <c r="BE1" s="279"/>
      <c r="BF1" s="279"/>
      <c r="BG1" s="279"/>
      <c r="BH1" s="293"/>
      <c r="BI1" s="293"/>
      <c r="BJ1" s="293"/>
      <c r="BK1" s="293"/>
      <c r="BL1" s="293"/>
      <c r="BM1" s="293"/>
      <c r="BN1" s="293"/>
      <c r="BO1" s="293"/>
      <c r="BP1" s="293"/>
      <c r="BQ1" s="293"/>
      <c r="BR1" s="293"/>
      <c r="BS1" s="293"/>
      <c r="BT1" s="293"/>
      <c r="BU1" s="293"/>
      <c r="BV1" s="293"/>
      <c r="BW1" s="293"/>
      <c r="BX1" s="293"/>
      <c r="BY1" s="293"/>
      <c r="BZ1" s="293"/>
    </row>
    <row r="2" customHeight="1" spans="1:78">
      <c r="A2" s="196"/>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230"/>
      <c r="AC2" s="228"/>
      <c r="AD2" s="229"/>
      <c r="AE2" s="229"/>
      <c r="AF2" s="229"/>
      <c r="AG2" s="229"/>
      <c r="AH2" s="229"/>
      <c r="AI2" s="229"/>
      <c r="AJ2" s="255"/>
      <c r="AK2" s="256"/>
      <c r="AL2" s="256"/>
      <c r="AM2" s="257"/>
      <c r="AN2" s="257"/>
      <c r="AO2" s="257"/>
      <c r="AP2" s="257"/>
      <c r="AQ2" s="257"/>
      <c r="AR2" s="256"/>
      <c r="AS2" s="278"/>
      <c r="AT2" s="256"/>
      <c r="AU2" s="279"/>
      <c r="AV2" s="280" t="s">
        <v>482</v>
      </c>
      <c r="AW2" s="279"/>
      <c r="AX2" s="279"/>
      <c r="AY2" s="279"/>
      <c r="AZ2" s="279"/>
      <c r="BA2" s="279"/>
      <c r="BB2" s="279"/>
      <c r="BC2" s="279"/>
      <c r="BD2" s="279"/>
      <c r="BE2" s="279"/>
      <c r="BF2" s="279"/>
      <c r="BG2" s="279"/>
      <c r="BH2" s="293"/>
      <c r="BI2" s="293"/>
      <c r="BJ2" s="293"/>
      <c r="BK2" s="293"/>
      <c r="BL2" s="293"/>
      <c r="BM2" s="293"/>
      <c r="BN2" s="293"/>
      <c r="BO2" s="293"/>
      <c r="BP2" s="293"/>
      <c r="BQ2" s="293"/>
      <c r="BR2" s="293"/>
      <c r="BS2" s="293"/>
      <c r="BT2" s="293"/>
      <c r="BU2" s="293"/>
      <c r="BV2" s="293"/>
      <c r="BW2" s="293"/>
      <c r="BX2" s="293"/>
      <c r="BY2" s="293"/>
      <c r="BZ2" s="293"/>
    </row>
    <row r="3" customHeight="1" spans="1:78">
      <c r="A3" s="198" t="str">
        <f>+柜体!A4:C4</f>
        <v>订单编号</v>
      </c>
      <c r="B3" s="198"/>
      <c r="C3" s="198"/>
      <c r="D3" s="199" t="str">
        <f>柜体!D4</f>
        <v>S400374225</v>
      </c>
      <c r="E3" s="199"/>
      <c r="F3" s="199"/>
      <c r="G3" s="199"/>
      <c r="H3" s="199"/>
      <c r="I3" s="199"/>
      <c r="J3" s="199"/>
      <c r="K3" s="214" t="str">
        <f>+柜体!K3</f>
        <v>款式名称</v>
      </c>
      <c r="L3" s="214"/>
      <c r="M3" s="214"/>
      <c r="N3" s="199" t="str">
        <f>+柜体!N3</f>
        <v>香草天空II</v>
      </c>
      <c r="O3" s="199"/>
      <c r="P3" s="199"/>
      <c r="Q3" s="199"/>
      <c r="R3" s="199"/>
      <c r="S3" s="199"/>
      <c r="T3" s="199"/>
      <c r="U3" s="214" t="str">
        <f>+柜体!U3:W3</f>
        <v>应完成日期</v>
      </c>
      <c r="V3" s="214"/>
      <c r="W3" s="214"/>
      <c r="X3" s="220" t="str">
        <f>+柜体!X3:AB3</f>
        <v>2017-</v>
      </c>
      <c r="Y3" s="220"/>
      <c r="Z3" s="220"/>
      <c r="AA3" s="220"/>
      <c r="AB3" s="220"/>
      <c r="AC3" s="228"/>
      <c r="AD3" s="229"/>
      <c r="AE3" s="229"/>
      <c r="AF3" s="229"/>
      <c r="AG3" s="229"/>
      <c r="AH3" s="229"/>
      <c r="AI3" s="229"/>
      <c r="AJ3" s="255"/>
      <c r="AK3" s="256"/>
      <c r="AL3" s="256"/>
      <c r="AM3" s="256"/>
      <c r="AN3" s="256"/>
      <c r="AO3" s="256"/>
      <c r="AP3" s="256"/>
      <c r="AQ3" s="256"/>
      <c r="AR3" s="256"/>
      <c r="AS3" s="256"/>
      <c r="AT3" s="256"/>
      <c r="AU3" s="279"/>
      <c r="AV3" s="281" t="s">
        <v>483</v>
      </c>
      <c r="AW3" s="279"/>
      <c r="AX3" s="279"/>
      <c r="AY3" s="279"/>
      <c r="AZ3" s="279"/>
      <c r="BA3" s="279"/>
      <c r="BB3" s="279"/>
      <c r="BC3" s="279"/>
      <c r="BD3" s="279"/>
      <c r="BE3" s="279"/>
      <c r="BF3" s="279"/>
      <c r="BG3" s="279"/>
      <c r="BH3" s="293"/>
      <c r="BI3" s="293"/>
      <c r="BJ3" s="293"/>
      <c r="BK3" s="293"/>
      <c r="BL3" s="293"/>
      <c r="BM3" s="293"/>
      <c r="BN3" s="293"/>
      <c r="BO3" s="293"/>
      <c r="BP3" s="293"/>
      <c r="BQ3" s="293"/>
      <c r="BR3" s="293"/>
      <c r="BS3" s="293"/>
      <c r="BT3" s="293"/>
      <c r="BU3" s="293"/>
      <c r="BV3" s="293"/>
      <c r="BW3" s="293"/>
      <c r="BX3" s="293"/>
      <c r="BY3" s="293"/>
      <c r="BZ3" s="293"/>
    </row>
    <row r="4" customHeight="1" spans="1:78">
      <c r="A4" s="198" t="str">
        <f>+柜体!A3:C3</f>
        <v>客户姓名</v>
      </c>
      <c r="B4" s="198"/>
      <c r="C4" s="198"/>
      <c r="D4" s="200" t="str">
        <f>柜体!D3</f>
        <v>董婉卿</v>
      </c>
      <c r="E4" s="201"/>
      <c r="F4" s="201"/>
      <c r="G4" s="201"/>
      <c r="H4" s="201"/>
      <c r="I4" s="201"/>
      <c r="J4" s="215"/>
      <c r="K4" s="214" t="str">
        <f>+柜体!K4</f>
        <v>产品名称</v>
      </c>
      <c r="L4" s="214"/>
      <c r="M4" s="214"/>
      <c r="N4" s="199" t="str">
        <f>+柜体!N4:T4</f>
        <v>壁柜</v>
      </c>
      <c r="O4" s="199"/>
      <c r="P4" s="199"/>
      <c r="Q4" s="199"/>
      <c r="R4" s="199"/>
      <c r="S4" s="199"/>
      <c r="T4" s="199"/>
      <c r="U4" s="214" t="str">
        <f>+柜体!U4:W4</f>
        <v>销售点</v>
      </c>
      <c r="V4" s="214"/>
      <c r="W4" s="214"/>
      <c r="X4" s="199" t="str">
        <f>+柜体!X4:AB4</f>
        <v>天津</v>
      </c>
      <c r="Y4" s="199"/>
      <c r="Z4" s="199"/>
      <c r="AA4" s="199"/>
      <c r="AB4" s="199"/>
      <c r="AC4" s="231"/>
      <c r="AD4" s="232"/>
      <c r="AE4" s="232"/>
      <c r="AF4" s="232"/>
      <c r="AG4" s="232"/>
      <c r="AH4" s="232"/>
      <c r="AI4" s="232"/>
      <c r="AJ4" s="255"/>
      <c r="AK4" s="256"/>
      <c r="AL4" s="256"/>
      <c r="AM4" s="256"/>
      <c r="AN4" s="256"/>
      <c r="AO4" s="256"/>
      <c r="AP4" s="256"/>
      <c r="AQ4" s="256"/>
      <c r="AR4" s="256"/>
      <c r="AS4" s="256"/>
      <c r="AT4" s="256"/>
      <c r="AU4" s="279"/>
      <c r="AV4" s="281" t="s">
        <v>484</v>
      </c>
      <c r="AW4" s="279"/>
      <c r="AX4" s="279"/>
      <c r="AY4" s="279"/>
      <c r="AZ4" s="279"/>
      <c r="BA4" s="279"/>
      <c r="BB4" s="279"/>
      <c r="BC4" s="279"/>
      <c r="BD4" s="279"/>
      <c r="BE4" s="279"/>
      <c r="BF4" s="279"/>
      <c r="BG4" s="279"/>
      <c r="BH4" s="293"/>
      <c r="BI4" s="293"/>
      <c r="BJ4" s="293"/>
      <c r="BK4" s="293"/>
      <c r="BL4" s="293"/>
      <c r="BM4" s="293"/>
      <c r="BN4" s="293"/>
      <c r="BO4" s="293"/>
      <c r="BP4" s="293"/>
      <c r="BQ4" s="293"/>
      <c r="BR4" s="293"/>
      <c r="BS4" s="293"/>
      <c r="BT4" s="293"/>
      <c r="BU4" s="293"/>
      <c r="BV4" s="293"/>
      <c r="BW4" s="293"/>
      <c r="BX4" s="293"/>
      <c r="BY4" s="293"/>
      <c r="BZ4" s="293"/>
    </row>
    <row r="5" customHeight="1" spans="1:78">
      <c r="A5" s="198" t="s">
        <v>72</v>
      </c>
      <c r="B5" s="198"/>
      <c r="C5" s="198"/>
      <c r="D5" s="202"/>
      <c r="E5" s="202"/>
      <c r="F5" s="202"/>
      <c r="G5" s="202"/>
      <c r="H5" s="202"/>
      <c r="I5" s="202"/>
      <c r="J5" s="202"/>
      <c r="K5" s="202"/>
      <c r="L5" s="202"/>
      <c r="M5" s="202"/>
      <c r="N5" s="202"/>
      <c r="O5" s="202"/>
      <c r="P5" s="202"/>
      <c r="Q5" s="202"/>
      <c r="R5" s="202"/>
      <c r="S5" s="202"/>
      <c r="T5" s="202"/>
      <c r="U5" s="199" t="s">
        <v>74</v>
      </c>
      <c r="V5" s="199"/>
      <c r="W5" s="199"/>
      <c r="X5" s="199">
        <f>柜体!X5:AB5</f>
        <v>0</v>
      </c>
      <c r="Y5" s="199"/>
      <c r="Z5" s="199"/>
      <c r="AA5" s="199"/>
      <c r="AB5" s="199"/>
      <c r="AC5" s="233" t="s">
        <v>447</v>
      </c>
      <c r="AD5" s="234"/>
      <c r="AE5" s="234"/>
      <c r="AF5" s="234"/>
      <c r="AG5" s="234"/>
      <c r="AH5" s="234"/>
      <c r="AI5" s="258"/>
      <c r="AJ5" s="259"/>
      <c r="AK5" s="260" t="s">
        <v>76</v>
      </c>
      <c r="AL5" s="261"/>
      <c r="AM5" s="261"/>
      <c r="AN5" s="262"/>
      <c r="AO5" s="260" t="s">
        <v>77</v>
      </c>
      <c r="AP5" s="261"/>
      <c r="AQ5" s="261"/>
      <c r="AR5" s="261"/>
      <c r="AS5" s="260" t="s">
        <v>79</v>
      </c>
      <c r="AT5" s="265" t="s">
        <v>80</v>
      </c>
      <c r="AU5" s="279"/>
      <c r="AV5" s="281" t="s">
        <v>485</v>
      </c>
      <c r="AW5" s="279"/>
      <c r="AX5" s="279"/>
      <c r="AY5" s="279"/>
      <c r="AZ5" s="279"/>
      <c r="BA5" s="279"/>
      <c r="BB5" s="279"/>
      <c r="BC5" s="279"/>
      <c r="BD5" s="279"/>
      <c r="BE5" s="279"/>
      <c r="BF5" s="279"/>
      <c r="BG5" s="279"/>
      <c r="BH5" s="293"/>
      <c r="BI5" s="293"/>
      <c r="BJ5" s="293"/>
      <c r="BK5" s="293"/>
      <c r="BL5" s="293"/>
      <c r="BM5" s="293"/>
      <c r="BN5" s="293"/>
      <c r="BO5" s="293"/>
      <c r="BP5" s="293"/>
      <c r="BQ5" s="293"/>
      <c r="BR5" s="293"/>
      <c r="BS5" s="293"/>
      <c r="BT5" s="293"/>
      <c r="BU5" s="293"/>
      <c r="BV5" s="293"/>
      <c r="BW5" s="293"/>
      <c r="BX5" s="293"/>
      <c r="BY5" s="293"/>
      <c r="BZ5" s="293"/>
    </row>
    <row r="6" customHeight="1" spans="1:78">
      <c r="A6" s="198" t="s">
        <v>23</v>
      </c>
      <c r="B6" s="198"/>
      <c r="C6" s="198" t="s">
        <v>81</v>
      </c>
      <c r="D6" s="198"/>
      <c r="E6" s="198"/>
      <c r="F6" s="198" t="s">
        <v>82</v>
      </c>
      <c r="G6" s="198"/>
      <c r="H6" s="198"/>
      <c r="I6" s="198"/>
      <c r="J6" s="198"/>
      <c r="K6" s="198"/>
      <c r="L6" s="198"/>
      <c r="M6" s="198" t="s">
        <v>83</v>
      </c>
      <c r="N6" s="198"/>
      <c r="O6" s="198"/>
      <c r="P6" s="198"/>
      <c r="Q6" s="198" t="s">
        <v>84</v>
      </c>
      <c r="R6" s="198"/>
      <c r="S6" s="221" t="s">
        <v>85</v>
      </c>
      <c r="T6" s="198"/>
      <c r="U6" s="198"/>
      <c r="V6" s="198"/>
      <c r="W6" s="198"/>
      <c r="X6" s="198" t="s">
        <v>31</v>
      </c>
      <c r="Y6" s="198"/>
      <c r="Z6" s="198"/>
      <c r="AA6" s="198"/>
      <c r="AB6" s="198"/>
      <c r="AC6" s="235" t="s">
        <v>87</v>
      </c>
      <c r="AD6" s="235" t="s">
        <v>86</v>
      </c>
      <c r="AE6" s="235" t="s">
        <v>88</v>
      </c>
      <c r="AF6" s="236" t="s">
        <v>89</v>
      </c>
      <c r="AG6" s="263" t="s">
        <v>486</v>
      </c>
      <c r="AH6" s="263" t="s">
        <v>487</v>
      </c>
      <c r="AI6" s="264" t="s">
        <v>76</v>
      </c>
      <c r="AJ6" s="264" t="s">
        <v>488</v>
      </c>
      <c r="AK6" s="265" t="s">
        <v>90</v>
      </c>
      <c r="AL6" s="265" t="s">
        <v>91</v>
      </c>
      <c r="AM6" s="265" t="s">
        <v>448</v>
      </c>
      <c r="AN6" s="265" t="s">
        <v>92</v>
      </c>
      <c r="AO6" s="282" t="s">
        <v>93</v>
      </c>
      <c r="AP6" s="282" t="s">
        <v>96</v>
      </c>
      <c r="AQ6" s="282" t="s">
        <v>489</v>
      </c>
      <c r="AR6" s="282" t="s">
        <v>99</v>
      </c>
      <c r="AS6" s="282" t="s">
        <v>108</v>
      </c>
      <c r="AT6" s="282" t="s">
        <v>111</v>
      </c>
      <c r="AU6" s="279"/>
      <c r="AV6" s="281"/>
      <c r="AW6" s="279"/>
      <c r="AX6" s="279"/>
      <c r="AY6" s="279"/>
      <c r="AZ6" s="279"/>
      <c r="BA6" s="279"/>
      <c r="BB6" s="279"/>
      <c r="BC6" s="279"/>
      <c r="BD6" s="279"/>
      <c r="BE6" s="279"/>
      <c r="BF6" s="279"/>
      <c r="BG6" s="279"/>
      <c r="BH6" s="293"/>
      <c r="BI6" s="293"/>
      <c r="BJ6" s="293"/>
      <c r="BK6" s="293"/>
      <c r="BL6" s="293"/>
      <c r="BM6" s="293"/>
      <c r="BN6" s="293"/>
      <c r="BO6" s="293"/>
      <c r="BP6" s="293"/>
      <c r="BQ6" s="293"/>
      <c r="BR6" s="293"/>
      <c r="BS6" s="293"/>
      <c r="BT6" s="293"/>
      <c r="BU6" s="293"/>
      <c r="BV6" s="293"/>
      <c r="BW6" s="293"/>
      <c r="BX6" s="293"/>
      <c r="BY6" s="293"/>
      <c r="BZ6" s="293"/>
    </row>
    <row r="7" customHeight="1" spans="1:78">
      <c r="A7" s="198"/>
      <c r="B7" s="198"/>
      <c r="C7" s="198"/>
      <c r="D7" s="198"/>
      <c r="E7" s="198"/>
      <c r="F7" s="198" t="s">
        <v>118</v>
      </c>
      <c r="G7" s="198"/>
      <c r="H7" s="198" t="s">
        <v>82</v>
      </c>
      <c r="I7" s="198"/>
      <c r="J7" s="198"/>
      <c r="K7" s="198" t="s">
        <v>119</v>
      </c>
      <c r="L7" s="198"/>
      <c r="M7" s="198" t="s">
        <v>120</v>
      </c>
      <c r="N7" s="198"/>
      <c r="O7" s="198" t="s">
        <v>121</v>
      </c>
      <c r="P7" s="198"/>
      <c r="Q7" s="198"/>
      <c r="R7" s="198"/>
      <c r="S7" s="198"/>
      <c r="T7" s="198"/>
      <c r="U7" s="198"/>
      <c r="V7" s="198"/>
      <c r="W7" s="198"/>
      <c r="X7" s="198"/>
      <c r="Y7" s="198"/>
      <c r="Z7" s="198"/>
      <c r="AA7" s="198"/>
      <c r="AB7" s="198"/>
      <c r="AC7" s="237"/>
      <c r="AD7" s="237"/>
      <c r="AE7" s="237"/>
      <c r="AF7" s="238"/>
      <c r="AG7" s="266"/>
      <c r="AH7" s="266"/>
      <c r="AI7" s="267"/>
      <c r="AJ7" s="267"/>
      <c r="AK7" s="265"/>
      <c r="AL7" s="265"/>
      <c r="AM7" s="265"/>
      <c r="AN7" s="265"/>
      <c r="AO7" s="282"/>
      <c r="AP7" s="282"/>
      <c r="AQ7" s="282"/>
      <c r="AR7" s="282"/>
      <c r="AS7" s="282"/>
      <c r="AT7" s="282"/>
      <c r="AU7" s="279"/>
      <c r="AV7" s="280" t="s">
        <v>490</v>
      </c>
      <c r="AW7" s="279"/>
      <c r="AX7" s="279"/>
      <c r="AY7" s="279"/>
      <c r="AZ7" s="279"/>
      <c r="BA7" s="279"/>
      <c r="BB7" s="279"/>
      <c r="BC7" s="279"/>
      <c r="BD7" s="279"/>
      <c r="BE7" s="279"/>
      <c r="BF7" s="279"/>
      <c r="BG7" s="279"/>
      <c r="BH7" s="293"/>
      <c r="BI7" s="293"/>
      <c r="BJ7" s="293"/>
      <c r="BK7" s="293"/>
      <c r="BL7" s="293"/>
      <c r="BM7" s="293"/>
      <c r="BN7" s="293"/>
      <c r="BO7" s="293"/>
      <c r="BP7" s="293"/>
      <c r="BQ7" s="293"/>
      <c r="BR7" s="293"/>
      <c r="BS7" s="293"/>
      <c r="BT7" s="293"/>
      <c r="BU7" s="293"/>
      <c r="BV7" s="293"/>
      <c r="BW7" s="293"/>
      <c r="BX7" s="293"/>
      <c r="BY7" s="293"/>
      <c r="BZ7" s="293"/>
    </row>
    <row r="8" ht="17.45" customHeight="1" spans="1:78">
      <c r="A8" s="198">
        <v>1</v>
      </c>
      <c r="B8" s="198"/>
      <c r="C8" s="203" t="s">
        <v>457</v>
      </c>
      <c r="D8" s="203"/>
      <c r="E8" s="203"/>
      <c r="F8" s="204">
        <v>18</v>
      </c>
      <c r="G8" s="204"/>
      <c r="H8" s="205" t="str">
        <f>+IF(OR(C8="0",C8="0"),混料!$D$41,柜体!$V$28)</f>
        <v>暖白</v>
      </c>
      <c r="I8" s="216"/>
      <c r="J8" s="207"/>
      <c r="K8" s="205" t="str">
        <f>+IF(OR(C8&gt;0),"混油","")</f>
        <v>混油</v>
      </c>
      <c r="L8" s="207"/>
      <c r="M8" s="204"/>
      <c r="N8" s="204"/>
      <c r="O8" s="206"/>
      <c r="P8" s="206"/>
      <c r="Q8" s="206"/>
      <c r="R8" s="206"/>
      <c r="S8" s="222" t="s">
        <v>491</v>
      </c>
      <c r="T8" s="222"/>
      <c r="U8" s="222"/>
      <c r="V8" s="222"/>
      <c r="W8" s="222"/>
      <c r="X8" s="206" t="str">
        <f>+IF(OR(C8&gt;0),"正面+四边做漆","")</f>
        <v>正面+四边做漆</v>
      </c>
      <c r="Y8" s="206"/>
      <c r="Z8" s="206"/>
      <c r="AA8" s="206" t="str">
        <f>+IF(AND(C8="门板",O8&gt;1600),"铣拉直器","")</f>
        <v/>
      </c>
      <c r="AB8" s="206"/>
      <c r="AC8" s="239" t="str">
        <f>IF(Q8&lt;&gt;"",Q8,"")</f>
        <v/>
      </c>
      <c r="AD8" s="240">
        <f>IF((S8="不裁口"),"",Q8)</f>
        <v>0</v>
      </c>
      <c r="AE8" s="240">
        <f>IF(OR(C8="背板",C8="加高背板",C8="备用条",C8="垫板",C8="竖垫板",C8="上垫板",C8="转角背板",C8="屉底"),"",Q8)</f>
        <v>0</v>
      </c>
      <c r="AF8" s="241">
        <f>IF(F8&gt;11,M8*O8*Q8/1000000,"")</f>
        <v>0</v>
      </c>
      <c r="AG8" s="268">
        <f>M8*O8*Q8/1000000</f>
        <v>0</v>
      </c>
      <c r="AH8" s="268">
        <f>(M8+O8)*2*F8*Q8/1000000</f>
        <v>0</v>
      </c>
      <c r="AI8" s="269">
        <f>+IF(OR(C8="收口套线",C8="装饰踢脚板"),"",M8*O8*Q8/1000000/1.22/2.44/0.83)</f>
        <v>0</v>
      </c>
      <c r="AJ8" s="269" t="str">
        <f>+IF(OR(C8="收口套线",C8="装饰踢脚板"),M8*O8*Q8/1000000/1.22/2.44/0.8,"")</f>
        <v/>
      </c>
      <c r="AK8" s="265" t="str">
        <f>IF(F8=25,AI8,"")</f>
        <v/>
      </c>
      <c r="AL8" s="265">
        <f>IF(F8=18,AI8,"")</f>
        <v>0</v>
      </c>
      <c r="AM8" s="265" t="str">
        <f>IF(F8=22,AI8,"")</f>
        <v/>
      </c>
      <c r="AN8" s="265" t="str">
        <f>IF(F8=12,AI8,"")</f>
        <v/>
      </c>
      <c r="AO8" s="265" t="str">
        <f>+IF(OR(F8=25),AT8,"")</f>
        <v/>
      </c>
      <c r="AP8" s="265">
        <f>+IF(OR(F8=18),AT8,"")</f>
        <v>0</v>
      </c>
      <c r="AQ8" s="265" t="str">
        <f>+IF(OR(F8=22),AT8,"")</f>
        <v/>
      </c>
      <c r="AR8" s="265" t="str">
        <f>+IF(OR(F8=12),AT8,"")</f>
        <v/>
      </c>
      <c r="AS8" s="283">
        <f>+(M8+O8+120)*2*Q8/1000</f>
        <v>0</v>
      </c>
      <c r="AT8" s="283">
        <f>+IF(OR(S8="四周封白色1.0PVC油漆专用"),AS8,"")</f>
        <v>0</v>
      </c>
      <c r="AU8" s="279"/>
      <c r="AV8" s="280" t="s">
        <v>492</v>
      </c>
      <c r="AW8" s="279"/>
      <c r="AX8" s="279"/>
      <c r="AY8" s="279"/>
      <c r="AZ8" s="279"/>
      <c r="BA8" s="279"/>
      <c r="BB8" s="279"/>
      <c r="BC8" s="279"/>
      <c r="BD8" s="279"/>
      <c r="BE8" s="279"/>
      <c r="BF8" s="279"/>
      <c r="BG8" s="279"/>
      <c r="BH8" s="293"/>
      <c r="BI8" s="293"/>
      <c r="BJ8" s="293"/>
      <c r="BK8" s="293"/>
      <c r="BL8" s="293"/>
      <c r="BM8" s="293"/>
      <c r="BN8" s="293"/>
      <c r="BO8" s="293"/>
      <c r="BP8" s="293"/>
      <c r="BQ8" s="293"/>
      <c r="BR8" s="293"/>
      <c r="BS8" s="293"/>
      <c r="BT8" s="293"/>
      <c r="BU8" s="293"/>
      <c r="BV8" s="293"/>
      <c r="BW8" s="293"/>
      <c r="BX8" s="293"/>
      <c r="BY8" s="293"/>
      <c r="BZ8" s="293"/>
    </row>
    <row r="9" ht="17.25" customHeight="1" spans="1:78">
      <c r="A9" s="198">
        <v>2</v>
      </c>
      <c r="B9" s="198"/>
      <c r="C9" s="203" t="s">
        <v>457</v>
      </c>
      <c r="D9" s="203"/>
      <c r="E9" s="203"/>
      <c r="F9" s="204">
        <v>18</v>
      </c>
      <c r="G9" s="204"/>
      <c r="H9" s="205" t="str">
        <f>+IF(OR(C9="0",C9="0"),混料!$D$41,柜体!$V$28)</f>
        <v>暖白</v>
      </c>
      <c r="I9" s="216"/>
      <c r="J9" s="207"/>
      <c r="K9" s="205" t="str">
        <f t="shared" ref="K9:K11" si="0">+IF(OR(C9&gt;0),"混油","")</f>
        <v>混油</v>
      </c>
      <c r="L9" s="207"/>
      <c r="M9" s="204"/>
      <c r="N9" s="204"/>
      <c r="O9" s="217"/>
      <c r="P9" s="218"/>
      <c r="Q9" s="204"/>
      <c r="R9" s="204"/>
      <c r="S9" s="222" t="s">
        <v>491</v>
      </c>
      <c r="T9" s="222"/>
      <c r="U9" s="222"/>
      <c r="V9" s="222"/>
      <c r="W9" s="222"/>
      <c r="X9" s="206" t="str">
        <f t="shared" ref="X9:X21" si="1">+IF(OR(C9&gt;0),"正面+四边做漆","")</f>
        <v>正面+四边做漆</v>
      </c>
      <c r="Y9" s="206"/>
      <c r="Z9" s="206"/>
      <c r="AA9" s="206" t="str">
        <f t="shared" ref="AA9" si="2">+IF(AND(C9="门板",O9&gt;1600),"铣拉直器","")</f>
        <v/>
      </c>
      <c r="AB9" s="206"/>
      <c r="AC9" s="239" t="str">
        <f t="shared" ref="AC9:AC11" si="3">IF(Q9&lt;&gt;"",Q9,"")</f>
        <v/>
      </c>
      <c r="AD9" s="240">
        <f t="shared" ref="AD9:AD11" si="4">IF((S9="不裁口"),"",Q9)</f>
        <v>0</v>
      </c>
      <c r="AE9" s="240">
        <f t="shared" ref="AE9:AE11" si="5">IF(OR(C9="背板",C9="加高背板",C9="备用条",C9="垫板",C9="竖垫板",C9="上垫板",C9="转角背板",C9="屉底"),"",Q9)</f>
        <v>0</v>
      </c>
      <c r="AF9" s="241">
        <f t="shared" ref="AF9:AF11" si="6">IF(F9&gt;11,M9*O9*Q9/1000000,"")</f>
        <v>0</v>
      </c>
      <c r="AG9" s="268">
        <f t="shared" ref="AG9:AG11" si="7">M9*O9*Q9/1000000</f>
        <v>0</v>
      </c>
      <c r="AH9" s="268">
        <f t="shared" ref="AH9:AH11" si="8">(M9+O9)*2*F9*Q9/1000000</f>
        <v>0</v>
      </c>
      <c r="AI9" s="269">
        <f t="shared" ref="AI9:AI21" si="9">+IF(OR(C9="收口套线",C9="装饰踢脚板"),"",M9*O9*Q9/1000000/1.22/2.44/0.83)</f>
        <v>0</v>
      </c>
      <c r="AJ9" s="269" t="str">
        <f t="shared" ref="AJ9:AJ11" si="10">+IF(OR(C9="收口套线",C9="装饰踢脚板"),M9*O9*Q9/1000000/1.22/2.44/0.8,"")</f>
        <v/>
      </c>
      <c r="AK9" s="265" t="str">
        <f t="shared" ref="AK9:AK11" si="11">IF(F9=25,AI9,"")</f>
        <v/>
      </c>
      <c r="AL9" s="265">
        <f t="shared" ref="AL9:AL11" si="12">IF(F9=18,AI9,"")</f>
        <v>0</v>
      </c>
      <c r="AM9" s="265" t="str">
        <f t="shared" ref="AM9:AM11" si="13">IF(F9=22,AI9,"")</f>
        <v/>
      </c>
      <c r="AN9" s="265" t="str">
        <f t="shared" ref="AN9:AN11" si="14">IF(F9=12,AI9,"")</f>
        <v/>
      </c>
      <c r="AO9" s="265" t="str">
        <f t="shared" ref="AO9:AO11" si="15">+IF(OR(F9=25),AT9,"")</f>
        <v/>
      </c>
      <c r="AP9" s="265">
        <f t="shared" ref="AP9:AP11" si="16">+IF(OR(F9=18),AT9,"")</f>
        <v>0</v>
      </c>
      <c r="AQ9" s="265" t="str">
        <f t="shared" ref="AQ9:AQ11" si="17">+IF(OR(F9=22),AT9,"")</f>
        <v/>
      </c>
      <c r="AR9" s="265" t="str">
        <f t="shared" ref="AR9:AR11" si="18">+IF(OR(F9=12),AT9,"")</f>
        <v/>
      </c>
      <c r="AS9" s="283">
        <f t="shared" ref="AS9:AS11" si="19">+(M9+O9+120)*2*Q9/1000</f>
        <v>0</v>
      </c>
      <c r="AT9" s="283">
        <f t="shared" ref="AT9:AT11" si="20">+IF(OR(S9="四周封白色1.0PVC油漆专用"),AS9,"")</f>
        <v>0</v>
      </c>
      <c r="AU9" s="279"/>
      <c r="AV9" s="281"/>
      <c r="AW9" s="279"/>
      <c r="AX9" s="279"/>
      <c r="AY9" s="279"/>
      <c r="AZ9" s="279"/>
      <c r="BA9" s="279"/>
      <c r="BB9" s="279"/>
      <c r="BC9" s="279"/>
      <c r="BD9" s="279"/>
      <c r="BE9" s="279"/>
      <c r="BF9" s="279"/>
      <c r="BG9" s="279"/>
      <c r="BH9" s="293"/>
      <c r="BI9" s="293"/>
      <c r="BJ9" s="293"/>
      <c r="BK9" s="293"/>
      <c r="BL9" s="293"/>
      <c r="BM9" s="293"/>
      <c r="BN9" s="293"/>
      <c r="BO9" s="293"/>
      <c r="BP9" s="293"/>
      <c r="BQ9" s="293"/>
      <c r="BR9" s="293"/>
      <c r="BS9" s="293"/>
      <c r="BT9" s="293"/>
      <c r="BU9" s="293"/>
      <c r="BV9" s="293"/>
      <c r="BW9" s="293"/>
      <c r="BX9" s="293"/>
      <c r="BY9" s="293"/>
      <c r="BZ9" s="293"/>
    </row>
    <row r="10" ht="17.45" customHeight="1" spans="1:78">
      <c r="A10" s="198">
        <v>3</v>
      </c>
      <c r="B10" s="198"/>
      <c r="C10" s="204" t="s">
        <v>493</v>
      </c>
      <c r="D10" s="204"/>
      <c r="E10" s="204"/>
      <c r="F10" s="204">
        <v>18</v>
      </c>
      <c r="G10" s="204"/>
      <c r="H10" s="205" t="str">
        <f>+IF(OR(C10="0",C10="0"),混料!$D$41,柜体!$V$28)</f>
        <v>暖白</v>
      </c>
      <c r="I10" s="216"/>
      <c r="J10" s="207"/>
      <c r="K10" s="205" t="str">
        <f t="shared" si="0"/>
        <v>混油</v>
      </c>
      <c r="L10" s="207"/>
      <c r="M10" s="206"/>
      <c r="N10" s="206"/>
      <c r="O10" s="206"/>
      <c r="P10" s="206"/>
      <c r="Q10" s="206"/>
      <c r="R10" s="206"/>
      <c r="S10" s="222" t="s">
        <v>491</v>
      </c>
      <c r="T10" s="222"/>
      <c r="U10" s="222"/>
      <c r="V10" s="222"/>
      <c r="W10" s="222"/>
      <c r="X10" s="206" t="str">
        <f t="shared" si="1"/>
        <v>正面+四边做漆</v>
      </c>
      <c r="Y10" s="206"/>
      <c r="Z10" s="206"/>
      <c r="AA10" s="206"/>
      <c r="AB10" s="206"/>
      <c r="AC10" s="239" t="str">
        <f t="shared" si="3"/>
        <v/>
      </c>
      <c r="AD10" s="240">
        <f t="shared" si="4"/>
        <v>0</v>
      </c>
      <c r="AE10" s="240">
        <f t="shared" si="5"/>
        <v>0</v>
      </c>
      <c r="AF10" s="241">
        <f t="shared" si="6"/>
        <v>0</v>
      </c>
      <c r="AG10" s="268">
        <f t="shared" si="7"/>
        <v>0</v>
      </c>
      <c r="AH10" s="268">
        <f t="shared" si="8"/>
        <v>0</v>
      </c>
      <c r="AI10" s="269">
        <f t="shared" si="9"/>
        <v>0</v>
      </c>
      <c r="AJ10" s="269" t="str">
        <f t="shared" si="10"/>
        <v/>
      </c>
      <c r="AK10" s="265" t="str">
        <f t="shared" si="11"/>
        <v/>
      </c>
      <c r="AL10" s="265">
        <f t="shared" si="12"/>
        <v>0</v>
      </c>
      <c r="AM10" s="265" t="str">
        <f t="shared" si="13"/>
        <v/>
      </c>
      <c r="AN10" s="265" t="str">
        <f t="shared" si="14"/>
        <v/>
      </c>
      <c r="AO10" s="265" t="str">
        <f t="shared" si="15"/>
        <v/>
      </c>
      <c r="AP10" s="265">
        <f t="shared" si="16"/>
        <v>0</v>
      </c>
      <c r="AQ10" s="265" t="str">
        <f t="shared" si="17"/>
        <v/>
      </c>
      <c r="AR10" s="265" t="str">
        <f t="shared" si="18"/>
        <v/>
      </c>
      <c r="AS10" s="283">
        <f t="shared" si="19"/>
        <v>0</v>
      </c>
      <c r="AT10" s="283">
        <f t="shared" si="20"/>
        <v>0</v>
      </c>
      <c r="AU10" s="279"/>
      <c r="AV10" s="281" t="s">
        <v>494</v>
      </c>
      <c r="AW10" s="279"/>
      <c r="AX10" s="279"/>
      <c r="AY10" s="279"/>
      <c r="AZ10" s="279"/>
      <c r="BA10" s="279"/>
      <c r="BB10" s="279"/>
      <c r="BC10" s="279"/>
      <c r="BD10" s="279"/>
      <c r="BE10" s="279"/>
      <c r="BF10" s="279"/>
      <c r="BG10" s="279"/>
      <c r="BH10" s="293"/>
      <c r="BI10" s="293"/>
      <c r="BJ10" s="293"/>
      <c r="BK10" s="293"/>
      <c r="BL10" s="293"/>
      <c r="BM10" s="293"/>
      <c r="BN10" s="293"/>
      <c r="BO10" s="293"/>
      <c r="BP10" s="293"/>
      <c r="BQ10" s="293"/>
      <c r="BR10" s="293"/>
      <c r="BS10" s="293"/>
      <c r="BT10" s="293"/>
      <c r="BU10" s="293"/>
      <c r="BV10" s="293"/>
      <c r="BW10" s="293"/>
      <c r="BX10" s="293"/>
      <c r="BY10" s="293"/>
      <c r="BZ10" s="293"/>
    </row>
    <row r="11" ht="17.45" customHeight="1" spans="1:78">
      <c r="A11" s="198">
        <v>4</v>
      </c>
      <c r="B11" s="198"/>
      <c r="C11" s="204" t="s">
        <v>495</v>
      </c>
      <c r="D11" s="204"/>
      <c r="E11" s="204"/>
      <c r="F11" s="204">
        <v>18</v>
      </c>
      <c r="G11" s="204"/>
      <c r="H11" s="205" t="str">
        <f>+IF(OR(C11="0",C11="0"),混料!$D$41,柜体!$V$28)</f>
        <v>暖白</v>
      </c>
      <c r="I11" s="216"/>
      <c r="J11" s="207"/>
      <c r="K11" s="205" t="str">
        <f t="shared" si="0"/>
        <v>混油</v>
      </c>
      <c r="L11" s="207"/>
      <c r="M11" s="206"/>
      <c r="N11" s="206"/>
      <c r="O11" s="206"/>
      <c r="P11" s="206"/>
      <c r="Q11" s="206"/>
      <c r="R11" s="206"/>
      <c r="S11" s="222" t="s">
        <v>491</v>
      </c>
      <c r="T11" s="222"/>
      <c r="U11" s="222"/>
      <c r="V11" s="222"/>
      <c r="W11" s="222"/>
      <c r="X11" s="206" t="str">
        <f t="shared" si="1"/>
        <v>正面+四边做漆</v>
      </c>
      <c r="Y11" s="206"/>
      <c r="Z11" s="206"/>
      <c r="AA11" s="206"/>
      <c r="AB11" s="206"/>
      <c r="AC11" s="239" t="str">
        <f t="shared" si="3"/>
        <v/>
      </c>
      <c r="AD11" s="240">
        <f t="shared" si="4"/>
        <v>0</v>
      </c>
      <c r="AE11" s="240">
        <f t="shared" si="5"/>
        <v>0</v>
      </c>
      <c r="AF11" s="241">
        <f t="shared" si="6"/>
        <v>0</v>
      </c>
      <c r="AG11" s="268">
        <f t="shared" si="7"/>
        <v>0</v>
      </c>
      <c r="AH11" s="268">
        <f t="shared" si="8"/>
        <v>0</v>
      </c>
      <c r="AI11" s="269">
        <f t="shared" si="9"/>
        <v>0</v>
      </c>
      <c r="AJ11" s="269" t="str">
        <f t="shared" si="10"/>
        <v/>
      </c>
      <c r="AK11" s="265" t="str">
        <f t="shared" si="11"/>
        <v/>
      </c>
      <c r="AL11" s="265">
        <f t="shared" si="12"/>
        <v>0</v>
      </c>
      <c r="AM11" s="265" t="str">
        <f t="shared" si="13"/>
        <v/>
      </c>
      <c r="AN11" s="265" t="str">
        <f t="shared" si="14"/>
        <v/>
      </c>
      <c r="AO11" s="265" t="str">
        <f t="shared" si="15"/>
        <v/>
      </c>
      <c r="AP11" s="265">
        <f t="shared" si="16"/>
        <v>0</v>
      </c>
      <c r="AQ11" s="265" t="str">
        <f t="shared" si="17"/>
        <v/>
      </c>
      <c r="AR11" s="265" t="str">
        <f t="shared" si="18"/>
        <v/>
      </c>
      <c r="AS11" s="283">
        <f t="shared" si="19"/>
        <v>0</v>
      </c>
      <c r="AT11" s="283">
        <f t="shared" si="20"/>
        <v>0</v>
      </c>
      <c r="AU11" s="279"/>
      <c r="AV11" s="281" t="s">
        <v>496</v>
      </c>
      <c r="AW11" s="279"/>
      <c r="AX11" s="279"/>
      <c r="AY11" s="279"/>
      <c r="AZ11" s="279"/>
      <c r="BA11" s="279"/>
      <c r="BB11" s="279"/>
      <c r="BC11" s="279"/>
      <c r="BD11" s="279"/>
      <c r="BE11" s="279"/>
      <c r="BF11" s="279"/>
      <c r="BG11" s="279"/>
      <c r="BH11" s="293"/>
      <c r="BI11" s="293"/>
      <c r="BJ11" s="293"/>
      <c r="BK11" s="293"/>
      <c r="BL11" s="293"/>
      <c r="BM11" s="293"/>
      <c r="BN11" s="293"/>
      <c r="BO11" s="293"/>
      <c r="BP11" s="293"/>
      <c r="BQ11" s="293"/>
      <c r="BR11" s="293"/>
      <c r="BS11" s="293"/>
      <c r="BT11" s="293"/>
      <c r="BU11" s="293"/>
      <c r="BV11" s="293"/>
      <c r="BW11" s="293"/>
      <c r="BX11" s="293"/>
      <c r="BY11" s="293"/>
      <c r="BZ11" s="293"/>
    </row>
    <row r="12" ht="17.45" customHeight="1" spans="1:78">
      <c r="A12" s="198">
        <v>5</v>
      </c>
      <c r="B12" s="198"/>
      <c r="C12" s="206"/>
      <c r="D12" s="206"/>
      <c r="E12" s="206"/>
      <c r="F12" s="205"/>
      <c r="G12" s="207"/>
      <c r="H12" s="205"/>
      <c r="I12" s="216"/>
      <c r="J12" s="207"/>
      <c r="K12" s="205" t="str">
        <f t="shared" ref="K12:K19" si="21">+IF(OR(C12&gt;0),"混油","")</f>
        <v/>
      </c>
      <c r="L12" s="207"/>
      <c r="M12" s="204"/>
      <c r="N12" s="204"/>
      <c r="O12" s="204"/>
      <c r="P12" s="204"/>
      <c r="Q12" s="204"/>
      <c r="R12" s="204"/>
      <c r="S12" s="204"/>
      <c r="T12" s="204"/>
      <c r="U12" s="204"/>
      <c r="V12" s="204"/>
      <c r="W12" s="204"/>
      <c r="X12" s="206" t="str">
        <f t="shared" si="1"/>
        <v/>
      </c>
      <c r="Y12" s="206"/>
      <c r="Z12" s="206"/>
      <c r="AA12" s="206" t="str">
        <f t="shared" ref="AA12:AA19" si="22">+IF(AND(C12="门板",O12&gt;1600),"铣拉直器","")</f>
        <v/>
      </c>
      <c r="AB12" s="206"/>
      <c r="AC12" s="239" t="str">
        <f t="shared" ref="AC12:AC19" si="23">IF(Q12&lt;&gt;"",Q12,"")</f>
        <v/>
      </c>
      <c r="AD12" s="240">
        <f t="shared" ref="AD12:AD19" si="24">IF((S12="不裁口"),"",Q12)</f>
        <v>0</v>
      </c>
      <c r="AE12" s="240">
        <f t="shared" ref="AE12:AE19" si="25">IF(OR(C12="背板",C12="加高背板",C12="备用条",C12="垫板",C12="竖垫板",C12="上垫板",C12="转角背板",C12="屉底"),"",Q12)</f>
        <v>0</v>
      </c>
      <c r="AF12" s="241" t="str">
        <f t="shared" ref="AF12:AF19" si="26">IF(F12&gt;11,M12*O12*Q12/1000000,"")</f>
        <v/>
      </c>
      <c r="AG12" s="268">
        <f t="shared" ref="AG12:AG19" si="27">M12*O12*Q12/1000000</f>
        <v>0</v>
      </c>
      <c r="AH12" s="268">
        <f t="shared" ref="AH12:AH19" si="28">(M12+O12)*2*F12*Q12/1000000</f>
        <v>0</v>
      </c>
      <c r="AI12" s="269">
        <f t="shared" si="9"/>
        <v>0</v>
      </c>
      <c r="AJ12" s="269" t="str">
        <f t="shared" ref="AJ12:AJ19" si="29">+IF(OR(C12="收口套线",C12="装饰踢脚板"),M12*O12*Q12/1000000/1.22/2.44/0.8,"")</f>
        <v/>
      </c>
      <c r="AK12" s="265" t="str">
        <f t="shared" ref="AK12:AK19" si="30">IF(F12=25,AI12,"")</f>
        <v/>
      </c>
      <c r="AL12" s="265" t="str">
        <f t="shared" ref="AL12:AL19" si="31">IF(F12=18,AI12,"")</f>
        <v/>
      </c>
      <c r="AM12" s="265" t="str">
        <f t="shared" ref="AM12:AM19" si="32">IF(F12=22,AI12,"")</f>
        <v/>
      </c>
      <c r="AN12" s="265" t="str">
        <f t="shared" ref="AN12:AN19" si="33">IF(F12=12,AI12,"")</f>
        <v/>
      </c>
      <c r="AO12" s="265" t="str">
        <f t="shared" ref="AO12:AO19" si="34">+IF(OR(F12=25),AT12,"")</f>
        <v/>
      </c>
      <c r="AP12" s="265" t="str">
        <f t="shared" ref="AP12:AP19" si="35">+IF(OR(F12=18),AT12,"")</f>
        <v/>
      </c>
      <c r="AQ12" s="265" t="str">
        <f t="shared" ref="AQ12:AQ19" si="36">+IF(OR(F12=22),AT12,"")</f>
        <v/>
      </c>
      <c r="AR12" s="265" t="str">
        <f t="shared" ref="AR12:AR19" si="37">+IF(OR(F12=12),AT12,"")</f>
        <v/>
      </c>
      <c r="AS12" s="283">
        <f t="shared" ref="AS12:AS19" si="38">+(M12+O12+120)*2*Q12/1000</f>
        <v>0</v>
      </c>
      <c r="AT12" s="283" t="str">
        <f t="shared" ref="AT12:AT19" si="39">+IF(OR(S12="四周封白色1.0PVC油漆专用"),AS12,"")</f>
        <v/>
      </c>
      <c r="AU12" s="279"/>
      <c r="AV12" s="281" t="s">
        <v>497</v>
      </c>
      <c r="AW12" s="279"/>
      <c r="AX12" s="279"/>
      <c r="AY12" s="279"/>
      <c r="AZ12" s="279"/>
      <c r="BA12" s="279"/>
      <c r="BB12" s="279"/>
      <c r="BC12" s="279"/>
      <c r="BD12" s="279"/>
      <c r="BE12" s="279"/>
      <c r="BF12" s="279"/>
      <c r="BG12" s="279"/>
      <c r="BH12" s="293"/>
      <c r="BI12" s="293"/>
      <c r="BJ12" s="293"/>
      <c r="BK12" s="293"/>
      <c r="BL12" s="293"/>
      <c r="BM12" s="293"/>
      <c r="BN12" s="293"/>
      <c r="BO12" s="293"/>
      <c r="BP12" s="293"/>
      <c r="BQ12" s="293"/>
      <c r="BR12" s="293"/>
      <c r="BS12" s="293"/>
      <c r="BT12" s="293"/>
      <c r="BU12" s="293"/>
      <c r="BV12" s="293"/>
      <c r="BW12" s="293"/>
      <c r="BX12" s="293"/>
      <c r="BY12" s="293"/>
      <c r="BZ12" s="293"/>
    </row>
    <row r="13" ht="17.45" customHeight="1" spans="1:78">
      <c r="A13" s="198">
        <v>6</v>
      </c>
      <c r="B13" s="198"/>
      <c r="C13" s="206"/>
      <c r="D13" s="206"/>
      <c r="E13" s="206"/>
      <c r="F13" s="205"/>
      <c r="G13" s="207"/>
      <c r="H13" s="205"/>
      <c r="I13" s="216"/>
      <c r="J13" s="207"/>
      <c r="K13" s="205" t="str">
        <f t="shared" si="21"/>
        <v/>
      </c>
      <c r="L13" s="207"/>
      <c r="M13" s="204"/>
      <c r="N13" s="204"/>
      <c r="O13" s="204"/>
      <c r="P13" s="204"/>
      <c r="Q13" s="204"/>
      <c r="R13" s="204"/>
      <c r="S13" s="204"/>
      <c r="T13" s="204"/>
      <c r="U13" s="204"/>
      <c r="V13" s="204"/>
      <c r="W13" s="204"/>
      <c r="X13" s="206" t="str">
        <f t="shared" si="1"/>
        <v/>
      </c>
      <c r="Y13" s="206"/>
      <c r="Z13" s="206"/>
      <c r="AA13" s="206" t="str">
        <f t="shared" si="22"/>
        <v/>
      </c>
      <c r="AB13" s="206"/>
      <c r="AC13" s="239" t="str">
        <f t="shared" si="23"/>
        <v/>
      </c>
      <c r="AD13" s="240">
        <f t="shared" si="24"/>
        <v>0</v>
      </c>
      <c r="AE13" s="240">
        <f t="shared" si="25"/>
        <v>0</v>
      </c>
      <c r="AF13" s="241" t="str">
        <f t="shared" si="26"/>
        <v/>
      </c>
      <c r="AG13" s="268">
        <f t="shared" si="27"/>
        <v>0</v>
      </c>
      <c r="AH13" s="268">
        <f t="shared" si="28"/>
        <v>0</v>
      </c>
      <c r="AI13" s="269">
        <f t="shared" si="9"/>
        <v>0</v>
      </c>
      <c r="AJ13" s="269" t="str">
        <f t="shared" si="29"/>
        <v/>
      </c>
      <c r="AK13" s="265" t="str">
        <f t="shared" si="30"/>
        <v/>
      </c>
      <c r="AL13" s="265" t="str">
        <f t="shared" si="31"/>
        <v/>
      </c>
      <c r="AM13" s="265" t="str">
        <f t="shared" si="32"/>
        <v/>
      </c>
      <c r="AN13" s="265" t="str">
        <f t="shared" si="33"/>
        <v/>
      </c>
      <c r="AO13" s="265" t="str">
        <f t="shared" si="34"/>
        <v/>
      </c>
      <c r="AP13" s="265" t="str">
        <f t="shared" si="35"/>
        <v/>
      </c>
      <c r="AQ13" s="265" t="str">
        <f t="shared" si="36"/>
        <v/>
      </c>
      <c r="AR13" s="265" t="str">
        <f t="shared" si="37"/>
        <v/>
      </c>
      <c r="AS13" s="283">
        <f t="shared" si="38"/>
        <v>0</v>
      </c>
      <c r="AT13" s="283" t="str">
        <f t="shared" si="39"/>
        <v/>
      </c>
      <c r="AU13" s="279"/>
      <c r="AV13" s="281" t="s">
        <v>498</v>
      </c>
      <c r="AW13" s="279"/>
      <c r="AX13" s="279"/>
      <c r="AY13" s="279"/>
      <c r="AZ13" s="279"/>
      <c r="BA13" s="279"/>
      <c r="BB13" s="279"/>
      <c r="BC13" s="279"/>
      <c r="BD13" s="279"/>
      <c r="BE13" s="279"/>
      <c r="BF13" s="279"/>
      <c r="BG13" s="279"/>
      <c r="BH13" s="293"/>
      <c r="BI13" s="293"/>
      <c r="BJ13" s="293"/>
      <c r="BK13" s="293"/>
      <c r="BL13" s="293"/>
      <c r="BM13" s="293"/>
      <c r="BN13" s="293"/>
      <c r="BO13" s="293"/>
      <c r="BP13" s="293"/>
      <c r="BQ13" s="293"/>
      <c r="BR13" s="293"/>
      <c r="BS13" s="293"/>
      <c r="BT13" s="293"/>
      <c r="BU13" s="293"/>
      <c r="BV13" s="293"/>
      <c r="BW13" s="293"/>
      <c r="BX13" s="293"/>
      <c r="BY13" s="293"/>
      <c r="BZ13" s="293"/>
    </row>
    <row r="14" ht="17.45" customHeight="1" spans="1:78">
      <c r="A14" s="198">
        <v>7</v>
      </c>
      <c r="B14" s="198"/>
      <c r="C14" s="206"/>
      <c r="D14" s="206"/>
      <c r="E14" s="206"/>
      <c r="F14" s="205"/>
      <c r="G14" s="207"/>
      <c r="H14" s="205"/>
      <c r="I14" s="216"/>
      <c r="J14" s="207"/>
      <c r="K14" s="205" t="str">
        <f t="shared" si="21"/>
        <v/>
      </c>
      <c r="L14" s="207"/>
      <c r="M14" s="204"/>
      <c r="N14" s="204"/>
      <c r="O14" s="204"/>
      <c r="P14" s="204"/>
      <c r="Q14" s="204"/>
      <c r="R14" s="204"/>
      <c r="S14" s="204"/>
      <c r="T14" s="204"/>
      <c r="U14" s="204"/>
      <c r="V14" s="204"/>
      <c r="W14" s="204"/>
      <c r="X14" s="206" t="str">
        <f t="shared" si="1"/>
        <v/>
      </c>
      <c r="Y14" s="206"/>
      <c r="Z14" s="206"/>
      <c r="AA14" s="206" t="str">
        <f t="shared" si="22"/>
        <v/>
      </c>
      <c r="AB14" s="206"/>
      <c r="AC14" s="239" t="str">
        <f t="shared" si="23"/>
        <v/>
      </c>
      <c r="AD14" s="240">
        <f t="shared" si="24"/>
        <v>0</v>
      </c>
      <c r="AE14" s="240">
        <f t="shared" si="25"/>
        <v>0</v>
      </c>
      <c r="AF14" s="241" t="str">
        <f t="shared" si="26"/>
        <v/>
      </c>
      <c r="AG14" s="268">
        <f t="shared" si="27"/>
        <v>0</v>
      </c>
      <c r="AH14" s="268">
        <f t="shared" si="28"/>
        <v>0</v>
      </c>
      <c r="AI14" s="269">
        <f t="shared" si="9"/>
        <v>0</v>
      </c>
      <c r="AJ14" s="269" t="str">
        <f t="shared" si="29"/>
        <v/>
      </c>
      <c r="AK14" s="265" t="str">
        <f t="shared" si="30"/>
        <v/>
      </c>
      <c r="AL14" s="265" t="str">
        <f t="shared" si="31"/>
        <v/>
      </c>
      <c r="AM14" s="265" t="str">
        <f t="shared" si="32"/>
        <v/>
      </c>
      <c r="AN14" s="265" t="str">
        <f t="shared" si="33"/>
        <v/>
      </c>
      <c r="AO14" s="265" t="str">
        <f t="shared" si="34"/>
        <v/>
      </c>
      <c r="AP14" s="265" t="str">
        <f t="shared" si="35"/>
        <v/>
      </c>
      <c r="AQ14" s="265" t="str">
        <f t="shared" si="36"/>
        <v/>
      </c>
      <c r="AR14" s="265" t="str">
        <f t="shared" si="37"/>
        <v/>
      </c>
      <c r="AS14" s="283">
        <f t="shared" si="38"/>
        <v>0</v>
      </c>
      <c r="AT14" s="283" t="str">
        <f t="shared" si="39"/>
        <v/>
      </c>
      <c r="AU14" s="279"/>
      <c r="AV14" s="281" t="s">
        <v>499</v>
      </c>
      <c r="AW14" s="279"/>
      <c r="AX14" s="279"/>
      <c r="AY14" s="279"/>
      <c r="AZ14" s="279"/>
      <c r="BA14" s="279"/>
      <c r="BB14" s="279"/>
      <c r="BC14" s="279"/>
      <c r="BD14" s="279"/>
      <c r="BE14" s="279"/>
      <c r="BF14" s="279"/>
      <c r="BG14" s="279"/>
      <c r="BH14" s="293"/>
      <c r="BI14" s="293"/>
      <c r="BJ14" s="293"/>
      <c r="BK14" s="293"/>
      <c r="BL14" s="293"/>
      <c r="BM14" s="293"/>
      <c r="BN14" s="293"/>
      <c r="BO14" s="293"/>
      <c r="BP14" s="293"/>
      <c r="BQ14" s="293"/>
      <c r="BR14" s="293"/>
      <c r="BS14" s="293"/>
      <c r="BT14" s="293"/>
      <c r="BU14" s="293"/>
      <c r="BV14" s="293"/>
      <c r="BW14" s="293"/>
      <c r="BX14" s="293"/>
      <c r="BY14" s="293"/>
      <c r="BZ14" s="293"/>
    </row>
    <row r="15" ht="17.45" customHeight="1" spans="1:78">
      <c r="A15" s="198">
        <v>8</v>
      </c>
      <c r="B15" s="198"/>
      <c r="C15" s="206"/>
      <c r="D15" s="206"/>
      <c r="E15" s="206"/>
      <c r="F15" s="206"/>
      <c r="G15" s="206"/>
      <c r="H15" s="205"/>
      <c r="I15" s="216"/>
      <c r="J15" s="207"/>
      <c r="K15" s="205" t="str">
        <f t="shared" si="21"/>
        <v/>
      </c>
      <c r="L15" s="207"/>
      <c r="M15" s="204"/>
      <c r="N15" s="204"/>
      <c r="O15" s="204"/>
      <c r="P15" s="204"/>
      <c r="Q15" s="204"/>
      <c r="R15" s="204"/>
      <c r="S15" s="204"/>
      <c r="T15" s="204"/>
      <c r="U15" s="204"/>
      <c r="V15" s="204"/>
      <c r="W15" s="204"/>
      <c r="X15" s="206" t="str">
        <f t="shared" si="1"/>
        <v/>
      </c>
      <c r="Y15" s="206"/>
      <c r="Z15" s="206"/>
      <c r="AA15" s="206" t="str">
        <f t="shared" si="22"/>
        <v/>
      </c>
      <c r="AB15" s="206"/>
      <c r="AC15" s="239" t="str">
        <f t="shared" si="23"/>
        <v/>
      </c>
      <c r="AD15" s="240">
        <f t="shared" si="24"/>
        <v>0</v>
      </c>
      <c r="AE15" s="240">
        <f t="shared" si="25"/>
        <v>0</v>
      </c>
      <c r="AF15" s="241" t="str">
        <f t="shared" si="26"/>
        <v/>
      </c>
      <c r="AG15" s="268">
        <f t="shared" si="27"/>
        <v>0</v>
      </c>
      <c r="AH15" s="268">
        <f t="shared" si="28"/>
        <v>0</v>
      </c>
      <c r="AI15" s="269">
        <f t="shared" si="9"/>
        <v>0</v>
      </c>
      <c r="AJ15" s="269" t="str">
        <f t="shared" si="29"/>
        <v/>
      </c>
      <c r="AK15" s="265" t="str">
        <f t="shared" si="30"/>
        <v/>
      </c>
      <c r="AL15" s="265" t="str">
        <f t="shared" si="31"/>
        <v/>
      </c>
      <c r="AM15" s="265" t="str">
        <f t="shared" si="32"/>
        <v/>
      </c>
      <c r="AN15" s="265" t="str">
        <f t="shared" si="33"/>
        <v/>
      </c>
      <c r="AO15" s="265" t="str">
        <f t="shared" si="34"/>
        <v/>
      </c>
      <c r="AP15" s="265" t="str">
        <f t="shared" si="35"/>
        <v/>
      </c>
      <c r="AQ15" s="265" t="str">
        <f t="shared" si="36"/>
        <v/>
      </c>
      <c r="AR15" s="265" t="str">
        <f t="shared" si="37"/>
        <v/>
      </c>
      <c r="AS15" s="283">
        <f t="shared" si="38"/>
        <v>0</v>
      </c>
      <c r="AT15" s="283" t="str">
        <f t="shared" si="39"/>
        <v/>
      </c>
      <c r="AU15" s="279"/>
      <c r="AV15" s="281" t="s">
        <v>500</v>
      </c>
      <c r="AW15" s="279"/>
      <c r="AX15" s="279"/>
      <c r="AY15" s="279"/>
      <c r="AZ15" s="279"/>
      <c r="BA15" s="279"/>
      <c r="BB15" s="279"/>
      <c r="BC15" s="279"/>
      <c r="BD15" s="279"/>
      <c r="BE15" s="279"/>
      <c r="BF15" s="279"/>
      <c r="BG15" s="279"/>
      <c r="BH15" s="293"/>
      <c r="BI15" s="293"/>
      <c r="BJ15" s="293"/>
      <c r="BK15" s="293"/>
      <c r="BL15" s="293"/>
      <c r="BM15" s="293"/>
      <c r="BN15" s="293"/>
      <c r="BO15" s="293"/>
      <c r="BP15" s="293"/>
      <c r="BQ15" s="293"/>
      <c r="BR15" s="293"/>
      <c r="BS15" s="293"/>
      <c r="BT15" s="293"/>
      <c r="BU15" s="293"/>
      <c r="BV15" s="293"/>
      <c r="BW15" s="293"/>
      <c r="BX15" s="293"/>
      <c r="BY15" s="293"/>
      <c r="BZ15" s="293"/>
    </row>
    <row r="16" ht="17.45" customHeight="1" spans="1:78">
      <c r="A16" s="198">
        <v>9</v>
      </c>
      <c r="B16" s="198"/>
      <c r="C16" s="208"/>
      <c r="D16" s="208"/>
      <c r="E16" s="208"/>
      <c r="F16" s="208"/>
      <c r="G16" s="208"/>
      <c r="H16" s="205"/>
      <c r="I16" s="216"/>
      <c r="J16" s="207"/>
      <c r="K16" s="205" t="str">
        <f t="shared" si="21"/>
        <v/>
      </c>
      <c r="L16" s="207"/>
      <c r="M16" s="204"/>
      <c r="N16" s="204"/>
      <c r="O16" s="204"/>
      <c r="P16" s="204"/>
      <c r="Q16" s="204"/>
      <c r="R16" s="204"/>
      <c r="S16" s="204"/>
      <c r="T16" s="204"/>
      <c r="U16" s="204"/>
      <c r="V16" s="204"/>
      <c r="W16" s="204"/>
      <c r="X16" s="206" t="str">
        <f t="shared" si="1"/>
        <v/>
      </c>
      <c r="Y16" s="206"/>
      <c r="Z16" s="206"/>
      <c r="AA16" s="206" t="str">
        <f t="shared" si="22"/>
        <v/>
      </c>
      <c r="AB16" s="206"/>
      <c r="AC16" s="239" t="str">
        <f t="shared" si="23"/>
        <v/>
      </c>
      <c r="AD16" s="240">
        <f t="shared" si="24"/>
        <v>0</v>
      </c>
      <c r="AE16" s="240">
        <f t="shared" si="25"/>
        <v>0</v>
      </c>
      <c r="AF16" s="241" t="str">
        <f t="shared" si="26"/>
        <v/>
      </c>
      <c r="AG16" s="268">
        <f t="shared" si="27"/>
        <v>0</v>
      </c>
      <c r="AH16" s="268">
        <f t="shared" si="28"/>
        <v>0</v>
      </c>
      <c r="AI16" s="269">
        <f t="shared" si="9"/>
        <v>0</v>
      </c>
      <c r="AJ16" s="269" t="str">
        <f t="shared" si="29"/>
        <v/>
      </c>
      <c r="AK16" s="265" t="str">
        <f t="shared" si="30"/>
        <v/>
      </c>
      <c r="AL16" s="265" t="str">
        <f t="shared" si="31"/>
        <v/>
      </c>
      <c r="AM16" s="265" t="str">
        <f t="shared" si="32"/>
        <v/>
      </c>
      <c r="AN16" s="265" t="str">
        <f t="shared" si="33"/>
        <v/>
      </c>
      <c r="AO16" s="265" t="str">
        <f t="shared" si="34"/>
        <v/>
      </c>
      <c r="AP16" s="265" t="str">
        <f t="shared" si="35"/>
        <v/>
      </c>
      <c r="AQ16" s="265" t="str">
        <f t="shared" si="36"/>
        <v/>
      </c>
      <c r="AR16" s="265" t="str">
        <f t="shared" si="37"/>
        <v/>
      </c>
      <c r="AS16" s="283">
        <f t="shared" si="38"/>
        <v>0</v>
      </c>
      <c r="AT16" s="283" t="str">
        <f t="shared" si="39"/>
        <v/>
      </c>
      <c r="AU16" s="279"/>
      <c r="AV16" s="279"/>
      <c r="AW16" s="279"/>
      <c r="AX16" s="279"/>
      <c r="AY16" s="279"/>
      <c r="AZ16" s="279"/>
      <c r="BA16" s="279"/>
      <c r="BB16" s="279"/>
      <c r="BC16" s="279"/>
      <c r="BD16" s="279"/>
      <c r="BE16" s="279"/>
      <c r="BF16" s="279"/>
      <c r="BG16" s="279"/>
      <c r="BH16" s="293"/>
      <c r="BI16" s="293"/>
      <c r="BJ16" s="293"/>
      <c r="BK16" s="293"/>
      <c r="BL16" s="293"/>
      <c r="BM16" s="293"/>
      <c r="BN16" s="293"/>
      <c r="BO16" s="293"/>
      <c r="BP16" s="293"/>
      <c r="BQ16" s="293"/>
      <c r="BR16" s="293"/>
      <c r="BS16" s="293"/>
      <c r="BT16" s="293"/>
      <c r="BU16" s="293"/>
      <c r="BV16" s="293"/>
      <c r="BW16" s="293"/>
      <c r="BX16" s="293"/>
      <c r="BY16" s="293"/>
      <c r="BZ16" s="293"/>
    </row>
    <row r="17" ht="17.45" customHeight="1" spans="1:78">
      <c r="A17" s="198">
        <v>10</v>
      </c>
      <c r="B17" s="198"/>
      <c r="C17" s="208"/>
      <c r="D17" s="208"/>
      <c r="E17" s="208"/>
      <c r="F17" s="208"/>
      <c r="G17" s="208"/>
      <c r="H17" s="205"/>
      <c r="I17" s="216"/>
      <c r="J17" s="207"/>
      <c r="K17" s="205" t="str">
        <f t="shared" si="21"/>
        <v/>
      </c>
      <c r="L17" s="207"/>
      <c r="M17" s="204"/>
      <c r="N17" s="204"/>
      <c r="O17" s="204"/>
      <c r="P17" s="204"/>
      <c r="Q17" s="204"/>
      <c r="R17" s="204"/>
      <c r="S17" s="204"/>
      <c r="T17" s="204"/>
      <c r="U17" s="204"/>
      <c r="V17" s="204"/>
      <c r="W17" s="204"/>
      <c r="X17" s="206" t="str">
        <f t="shared" si="1"/>
        <v/>
      </c>
      <c r="Y17" s="206"/>
      <c r="Z17" s="206"/>
      <c r="AA17" s="206" t="str">
        <f t="shared" si="22"/>
        <v/>
      </c>
      <c r="AB17" s="206"/>
      <c r="AC17" s="239" t="str">
        <f t="shared" si="23"/>
        <v/>
      </c>
      <c r="AD17" s="240">
        <f t="shared" si="24"/>
        <v>0</v>
      </c>
      <c r="AE17" s="240">
        <f t="shared" si="25"/>
        <v>0</v>
      </c>
      <c r="AF17" s="241" t="str">
        <f t="shared" si="26"/>
        <v/>
      </c>
      <c r="AG17" s="268">
        <f t="shared" si="27"/>
        <v>0</v>
      </c>
      <c r="AH17" s="268">
        <f t="shared" si="28"/>
        <v>0</v>
      </c>
      <c r="AI17" s="269">
        <f t="shared" si="9"/>
        <v>0</v>
      </c>
      <c r="AJ17" s="269" t="str">
        <f t="shared" si="29"/>
        <v/>
      </c>
      <c r="AK17" s="265" t="str">
        <f t="shared" si="30"/>
        <v/>
      </c>
      <c r="AL17" s="265" t="str">
        <f t="shared" si="31"/>
        <v/>
      </c>
      <c r="AM17" s="265" t="str">
        <f t="shared" si="32"/>
        <v/>
      </c>
      <c r="AN17" s="265" t="str">
        <f t="shared" si="33"/>
        <v/>
      </c>
      <c r="AO17" s="265" t="str">
        <f t="shared" si="34"/>
        <v/>
      </c>
      <c r="AP17" s="265" t="str">
        <f t="shared" si="35"/>
        <v/>
      </c>
      <c r="AQ17" s="265" t="str">
        <f t="shared" si="36"/>
        <v/>
      </c>
      <c r="AR17" s="265" t="str">
        <f t="shared" si="37"/>
        <v/>
      </c>
      <c r="AS17" s="283">
        <f t="shared" si="38"/>
        <v>0</v>
      </c>
      <c r="AT17" s="283" t="str">
        <f t="shared" si="39"/>
        <v/>
      </c>
      <c r="AU17" s="279"/>
      <c r="AV17" s="279"/>
      <c r="AW17" s="279"/>
      <c r="AX17" s="279"/>
      <c r="AY17" s="279"/>
      <c r="AZ17" s="279"/>
      <c r="BA17" s="279"/>
      <c r="BB17" s="279"/>
      <c r="BC17" s="279"/>
      <c r="BD17" s="279"/>
      <c r="BE17" s="279"/>
      <c r="BF17" s="279"/>
      <c r="BG17" s="279"/>
      <c r="BH17" s="293"/>
      <c r="BI17" s="293"/>
      <c r="BJ17" s="293"/>
      <c r="BK17" s="293"/>
      <c r="BL17" s="293"/>
      <c r="BM17" s="293"/>
      <c r="BN17" s="293"/>
      <c r="BO17" s="293"/>
      <c r="BP17" s="293"/>
      <c r="BQ17" s="293"/>
      <c r="BR17" s="293"/>
      <c r="BS17" s="293"/>
      <c r="BT17" s="293"/>
      <c r="BU17" s="293"/>
      <c r="BV17" s="293"/>
      <c r="BW17" s="293"/>
      <c r="BX17" s="293"/>
      <c r="BY17" s="293"/>
      <c r="BZ17" s="293"/>
    </row>
    <row r="18" ht="17.45" customHeight="1" spans="1:78">
      <c r="A18" s="198">
        <v>11</v>
      </c>
      <c r="B18" s="198"/>
      <c r="C18" s="208"/>
      <c r="D18" s="208"/>
      <c r="E18" s="208"/>
      <c r="F18" s="208"/>
      <c r="G18" s="208"/>
      <c r="H18" s="205"/>
      <c r="I18" s="216"/>
      <c r="J18" s="207"/>
      <c r="K18" s="205" t="str">
        <f t="shared" si="21"/>
        <v/>
      </c>
      <c r="L18" s="207"/>
      <c r="M18" s="204"/>
      <c r="N18" s="204"/>
      <c r="O18" s="204"/>
      <c r="P18" s="204"/>
      <c r="Q18" s="204"/>
      <c r="R18" s="204"/>
      <c r="S18" s="204"/>
      <c r="T18" s="204"/>
      <c r="U18" s="204"/>
      <c r="V18" s="204"/>
      <c r="W18" s="204"/>
      <c r="X18" s="206" t="str">
        <f t="shared" si="1"/>
        <v/>
      </c>
      <c r="Y18" s="206"/>
      <c r="Z18" s="206"/>
      <c r="AA18" s="206" t="str">
        <f t="shared" si="22"/>
        <v/>
      </c>
      <c r="AB18" s="206"/>
      <c r="AC18" s="239" t="str">
        <f t="shared" si="23"/>
        <v/>
      </c>
      <c r="AD18" s="240">
        <f t="shared" si="24"/>
        <v>0</v>
      </c>
      <c r="AE18" s="240">
        <f t="shared" si="25"/>
        <v>0</v>
      </c>
      <c r="AF18" s="241" t="str">
        <f t="shared" si="26"/>
        <v/>
      </c>
      <c r="AG18" s="268">
        <f t="shared" si="27"/>
        <v>0</v>
      </c>
      <c r="AH18" s="268">
        <f t="shared" si="28"/>
        <v>0</v>
      </c>
      <c r="AI18" s="269">
        <f t="shared" si="9"/>
        <v>0</v>
      </c>
      <c r="AJ18" s="269" t="str">
        <f t="shared" si="29"/>
        <v/>
      </c>
      <c r="AK18" s="265" t="str">
        <f t="shared" si="30"/>
        <v/>
      </c>
      <c r="AL18" s="265" t="str">
        <f t="shared" si="31"/>
        <v/>
      </c>
      <c r="AM18" s="265" t="str">
        <f t="shared" si="32"/>
        <v/>
      </c>
      <c r="AN18" s="265" t="str">
        <f t="shared" si="33"/>
        <v/>
      </c>
      <c r="AO18" s="265" t="str">
        <f t="shared" si="34"/>
        <v/>
      </c>
      <c r="AP18" s="265" t="str">
        <f t="shared" si="35"/>
        <v/>
      </c>
      <c r="AQ18" s="265" t="str">
        <f t="shared" si="36"/>
        <v/>
      </c>
      <c r="AR18" s="265" t="str">
        <f t="shared" si="37"/>
        <v/>
      </c>
      <c r="AS18" s="283">
        <f t="shared" si="38"/>
        <v>0</v>
      </c>
      <c r="AT18" s="283" t="str">
        <f t="shared" si="39"/>
        <v/>
      </c>
      <c r="AU18" s="279"/>
      <c r="AV18" s="279"/>
      <c r="AW18" s="279"/>
      <c r="AX18" s="279"/>
      <c r="AY18" s="279"/>
      <c r="AZ18" s="279"/>
      <c r="BA18" s="279"/>
      <c r="BB18" s="279"/>
      <c r="BC18" s="279"/>
      <c r="BD18" s="279"/>
      <c r="BE18" s="279"/>
      <c r="BF18" s="279"/>
      <c r="BG18" s="279"/>
      <c r="BH18" s="293"/>
      <c r="BI18" s="293"/>
      <c r="BJ18" s="293"/>
      <c r="BK18" s="293"/>
      <c r="BL18" s="293"/>
      <c r="BM18" s="293"/>
      <c r="BN18" s="293"/>
      <c r="BO18" s="293"/>
      <c r="BP18" s="293"/>
      <c r="BQ18" s="293"/>
      <c r="BR18" s="293"/>
      <c r="BS18" s="293"/>
      <c r="BT18" s="293"/>
      <c r="BU18" s="293"/>
      <c r="BV18" s="293"/>
      <c r="BW18" s="293"/>
      <c r="BX18" s="293"/>
      <c r="BY18" s="293"/>
      <c r="BZ18" s="293"/>
    </row>
    <row r="19" ht="17.45" customHeight="1" spans="1:78">
      <c r="A19" s="198">
        <v>12</v>
      </c>
      <c r="B19" s="198"/>
      <c r="C19" s="208"/>
      <c r="D19" s="208"/>
      <c r="E19" s="208"/>
      <c r="F19" s="208"/>
      <c r="G19" s="208"/>
      <c r="H19" s="205"/>
      <c r="I19" s="216"/>
      <c r="J19" s="207"/>
      <c r="K19" s="205" t="str">
        <f t="shared" si="21"/>
        <v/>
      </c>
      <c r="L19" s="207"/>
      <c r="M19" s="204"/>
      <c r="N19" s="204"/>
      <c r="O19" s="204"/>
      <c r="P19" s="204"/>
      <c r="Q19" s="204"/>
      <c r="R19" s="204"/>
      <c r="S19" s="204"/>
      <c r="T19" s="204"/>
      <c r="U19" s="204"/>
      <c r="V19" s="204"/>
      <c r="W19" s="204"/>
      <c r="X19" s="206" t="str">
        <f t="shared" si="1"/>
        <v/>
      </c>
      <c r="Y19" s="206"/>
      <c r="Z19" s="206"/>
      <c r="AA19" s="206" t="str">
        <f t="shared" si="22"/>
        <v/>
      </c>
      <c r="AB19" s="206"/>
      <c r="AC19" s="239" t="str">
        <f t="shared" si="23"/>
        <v/>
      </c>
      <c r="AD19" s="240">
        <f t="shared" si="24"/>
        <v>0</v>
      </c>
      <c r="AE19" s="240">
        <f t="shared" si="25"/>
        <v>0</v>
      </c>
      <c r="AF19" s="241" t="str">
        <f t="shared" si="26"/>
        <v/>
      </c>
      <c r="AG19" s="268">
        <f t="shared" si="27"/>
        <v>0</v>
      </c>
      <c r="AH19" s="268">
        <f t="shared" si="28"/>
        <v>0</v>
      </c>
      <c r="AI19" s="269">
        <f t="shared" si="9"/>
        <v>0</v>
      </c>
      <c r="AJ19" s="269" t="str">
        <f t="shared" si="29"/>
        <v/>
      </c>
      <c r="AK19" s="265" t="str">
        <f t="shared" si="30"/>
        <v/>
      </c>
      <c r="AL19" s="265" t="str">
        <f t="shared" si="31"/>
        <v/>
      </c>
      <c r="AM19" s="265" t="str">
        <f t="shared" si="32"/>
        <v/>
      </c>
      <c r="AN19" s="265" t="str">
        <f t="shared" si="33"/>
        <v/>
      </c>
      <c r="AO19" s="265" t="str">
        <f t="shared" si="34"/>
        <v/>
      </c>
      <c r="AP19" s="265" t="str">
        <f t="shared" si="35"/>
        <v/>
      </c>
      <c r="AQ19" s="265" t="str">
        <f t="shared" si="36"/>
        <v/>
      </c>
      <c r="AR19" s="265" t="str">
        <f t="shared" si="37"/>
        <v/>
      </c>
      <c r="AS19" s="283">
        <f t="shared" si="38"/>
        <v>0</v>
      </c>
      <c r="AT19" s="283" t="str">
        <f t="shared" si="39"/>
        <v/>
      </c>
      <c r="AU19" s="279"/>
      <c r="AV19" s="279"/>
      <c r="AW19" s="279"/>
      <c r="AX19" s="279"/>
      <c r="AY19" s="279"/>
      <c r="AZ19" s="279"/>
      <c r="BA19" s="279"/>
      <c r="BB19" s="279"/>
      <c r="BC19" s="279"/>
      <c r="BD19" s="279"/>
      <c r="BE19" s="279"/>
      <c r="BF19" s="279"/>
      <c r="BG19" s="279"/>
      <c r="BH19" s="293"/>
      <c r="BI19" s="293"/>
      <c r="BJ19" s="293"/>
      <c r="BK19" s="293"/>
      <c r="BL19" s="293"/>
      <c r="BM19" s="293"/>
      <c r="BN19" s="293"/>
      <c r="BO19" s="293"/>
      <c r="BP19" s="293"/>
      <c r="BQ19" s="293"/>
      <c r="BR19" s="293"/>
      <c r="BS19" s="293"/>
      <c r="BT19" s="293"/>
      <c r="BU19" s="293"/>
      <c r="BV19" s="293"/>
      <c r="BW19" s="293"/>
      <c r="BX19" s="293"/>
      <c r="BY19" s="293"/>
      <c r="BZ19" s="293"/>
    </row>
    <row r="20" ht="17.45" customHeight="1" spans="1:78">
      <c r="A20" s="198">
        <v>13</v>
      </c>
      <c r="B20" s="198"/>
      <c r="C20" s="206"/>
      <c r="D20" s="206"/>
      <c r="E20" s="206"/>
      <c r="F20" s="205"/>
      <c r="G20" s="207"/>
      <c r="H20" s="205"/>
      <c r="I20" s="216"/>
      <c r="J20" s="207"/>
      <c r="K20" s="205" t="str">
        <f t="shared" ref="K20:K21" si="40">+IF(OR(C20&gt;0),"混油","")</f>
        <v/>
      </c>
      <c r="L20" s="207"/>
      <c r="M20" s="204"/>
      <c r="N20" s="204"/>
      <c r="O20" s="204"/>
      <c r="P20" s="204"/>
      <c r="Q20" s="204"/>
      <c r="R20" s="204"/>
      <c r="S20" s="204"/>
      <c r="T20" s="204"/>
      <c r="U20" s="204"/>
      <c r="V20" s="204"/>
      <c r="W20" s="204"/>
      <c r="X20" s="206" t="str">
        <f t="shared" si="1"/>
        <v/>
      </c>
      <c r="Y20" s="206"/>
      <c r="Z20" s="206"/>
      <c r="AA20" s="206" t="str">
        <f t="shared" ref="AA20:AA21" si="41">+IF(AND(C20="门板",O20&gt;1600),"铣拉直器","")</f>
        <v/>
      </c>
      <c r="AB20" s="206"/>
      <c r="AC20" s="239" t="str">
        <f t="shared" ref="AC20:AC21" si="42">IF(Q20&lt;&gt;"",Q20,"")</f>
        <v/>
      </c>
      <c r="AD20" s="240">
        <f t="shared" ref="AD20:AD21" si="43">IF((S20="不裁口"),"",Q20)</f>
        <v>0</v>
      </c>
      <c r="AE20" s="240">
        <f t="shared" ref="AE20:AE21" si="44">IF(OR(C20="背板",C20="加高背板",C20="备用条",C20="垫板",C20="竖垫板",C20="上垫板",C20="转角背板",C20="屉底"),"",Q20)</f>
        <v>0</v>
      </c>
      <c r="AF20" s="241" t="str">
        <f t="shared" ref="AF20:AF21" si="45">IF(F20&gt;11,M20*O20*Q20/1000000,"")</f>
        <v/>
      </c>
      <c r="AG20" s="268">
        <f t="shared" ref="AG20:AG21" si="46">M20*O20*Q20/1000000</f>
        <v>0</v>
      </c>
      <c r="AH20" s="268">
        <f t="shared" ref="AH20:AH21" si="47">(M20+O20)*2*F20*Q20/1000000</f>
        <v>0</v>
      </c>
      <c r="AI20" s="269">
        <f t="shared" si="9"/>
        <v>0</v>
      </c>
      <c r="AJ20" s="269" t="str">
        <f t="shared" ref="AJ20:AJ21" si="48">+IF(OR(C20="收口套线",C20="装饰踢脚板"),M20*O20*Q20/1000000/1.22/2.44/0.8,"")</f>
        <v/>
      </c>
      <c r="AK20" s="265" t="str">
        <f t="shared" ref="AK20:AK21" si="49">IF(F20=25,AI20,"")</f>
        <v/>
      </c>
      <c r="AL20" s="265" t="str">
        <f t="shared" ref="AL20:AL21" si="50">IF(F20=18,AI20,"")</f>
        <v/>
      </c>
      <c r="AM20" s="265" t="str">
        <f t="shared" ref="AM20:AM21" si="51">IF(F20=22,AI20,"")</f>
        <v/>
      </c>
      <c r="AN20" s="265" t="str">
        <f t="shared" ref="AN20:AN21" si="52">IF(F20=12,AI20,"")</f>
        <v/>
      </c>
      <c r="AO20" s="265" t="str">
        <f t="shared" ref="AO20:AO21" si="53">+IF(OR(F20=25),AT20,"")</f>
        <v/>
      </c>
      <c r="AP20" s="265" t="str">
        <f t="shared" ref="AP20:AP21" si="54">+IF(OR(F20=18),AT20,"")</f>
        <v/>
      </c>
      <c r="AQ20" s="265" t="str">
        <f t="shared" ref="AQ20:AQ21" si="55">+IF(OR(F20=22),AT20,"")</f>
        <v/>
      </c>
      <c r="AR20" s="265" t="str">
        <f t="shared" ref="AR20:AR21" si="56">+IF(OR(F20=12),AT20,"")</f>
        <v/>
      </c>
      <c r="AS20" s="283">
        <f t="shared" ref="AS20:AS21" si="57">+(M20+O20+120)*2*Q20/1000</f>
        <v>0</v>
      </c>
      <c r="AT20" s="283" t="str">
        <f t="shared" ref="AT20:AT21" si="58">+IF(OR(S20="四周封白色1.0PVC油漆专用"),AS20,"")</f>
        <v/>
      </c>
      <c r="AU20" s="279"/>
      <c r="AV20" s="281" t="s">
        <v>497</v>
      </c>
      <c r="AW20" s="279"/>
      <c r="AX20" s="279"/>
      <c r="AY20" s="279"/>
      <c r="AZ20" s="279"/>
      <c r="BA20" s="279"/>
      <c r="BB20" s="279"/>
      <c r="BC20" s="279"/>
      <c r="BD20" s="279"/>
      <c r="BE20" s="279"/>
      <c r="BF20" s="279"/>
      <c r="BG20" s="279"/>
      <c r="BH20" s="293"/>
      <c r="BI20" s="293"/>
      <c r="BJ20" s="293"/>
      <c r="BK20" s="293"/>
      <c r="BL20" s="293"/>
      <c r="BM20" s="293"/>
      <c r="BN20" s="293"/>
      <c r="BO20" s="293"/>
      <c r="BP20" s="293"/>
      <c r="BQ20" s="293"/>
      <c r="BR20" s="293"/>
      <c r="BS20" s="293"/>
      <c r="BT20" s="293"/>
      <c r="BU20" s="293"/>
      <c r="BV20" s="293"/>
      <c r="BW20" s="293"/>
      <c r="BX20" s="293"/>
      <c r="BY20" s="293"/>
      <c r="BZ20" s="293"/>
    </row>
    <row r="21" ht="17.45" customHeight="1" spans="1:78">
      <c r="A21" s="198">
        <v>14</v>
      </c>
      <c r="B21" s="198"/>
      <c r="C21" s="206"/>
      <c r="D21" s="206"/>
      <c r="E21" s="206"/>
      <c r="F21" s="205"/>
      <c r="G21" s="207"/>
      <c r="H21" s="205"/>
      <c r="I21" s="216"/>
      <c r="J21" s="207"/>
      <c r="K21" s="205" t="str">
        <f t="shared" si="40"/>
        <v/>
      </c>
      <c r="L21" s="207"/>
      <c r="M21" s="204"/>
      <c r="N21" s="204"/>
      <c r="O21" s="204"/>
      <c r="P21" s="204"/>
      <c r="Q21" s="204"/>
      <c r="R21" s="204"/>
      <c r="S21" s="204"/>
      <c r="T21" s="204"/>
      <c r="U21" s="204"/>
      <c r="V21" s="204"/>
      <c r="W21" s="204"/>
      <c r="X21" s="206" t="str">
        <f t="shared" si="1"/>
        <v/>
      </c>
      <c r="Y21" s="206"/>
      <c r="Z21" s="206"/>
      <c r="AA21" s="206" t="str">
        <f t="shared" si="41"/>
        <v/>
      </c>
      <c r="AB21" s="206"/>
      <c r="AC21" s="239" t="str">
        <f t="shared" si="42"/>
        <v/>
      </c>
      <c r="AD21" s="240">
        <f t="shared" si="43"/>
        <v>0</v>
      </c>
      <c r="AE21" s="240">
        <f t="shared" si="44"/>
        <v>0</v>
      </c>
      <c r="AF21" s="241" t="str">
        <f t="shared" si="45"/>
        <v/>
      </c>
      <c r="AG21" s="268">
        <f t="shared" si="46"/>
        <v>0</v>
      </c>
      <c r="AH21" s="268">
        <f t="shared" si="47"/>
        <v>0</v>
      </c>
      <c r="AI21" s="269">
        <f t="shared" si="9"/>
        <v>0</v>
      </c>
      <c r="AJ21" s="269" t="str">
        <f t="shared" si="48"/>
        <v/>
      </c>
      <c r="AK21" s="265" t="str">
        <f t="shared" si="49"/>
        <v/>
      </c>
      <c r="AL21" s="265" t="str">
        <f t="shared" si="50"/>
        <v/>
      </c>
      <c r="AM21" s="265" t="str">
        <f t="shared" si="51"/>
        <v/>
      </c>
      <c r="AN21" s="265" t="str">
        <f t="shared" si="52"/>
        <v/>
      </c>
      <c r="AO21" s="265" t="str">
        <f t="shared" si="53"/>
        <v/>
      </c>
      <c r="AP21" s="265" t="str">
        <f t="shared" si="54"/>
        <v/>
      </c>
      <c r="AQ21" s="265" t="str">
        <f t="shared" si="55"/>
        <v/>
      </c>
      <c r="AR21" s="265" t="str">
        <f t="shared" si="56"/>
        <v/>
      </c>
      <c r="AS21" s="283">
        <f t="shared" si="57"/>
        <v>0</v>
      </c>
      <c r="AT21" s="283" t="str">
        <f t="shared" si="58"/>
        <v/>
      </c>
      <c r="AU21" s="279"/>
      <c r="AV21" s="281" t="s">
        <v>498</v>
      </c>
      <c r="AW21" s="279"/>
      <c r="AX21" s="279"/>
      <c r="AY21" s="279"/>
      <c r="AZ21" s="279"/>
      <c r="BA21" s="279"/>
      <c r="BB21" s="279"/>
      <c r="BC21" s="279"/>
      <c r="BD21" s="279"/>
      <c r="BE21" s="279"/>
      <c r="BF21" s="279"/>
      <c r="BG21" s="279"/>
      <c r="BH21" s="293"/>
      <c r="BI21" s="293"/>
      <c r="BJ21" s="293"/>
      <c r="BK21" s="293"/>
      <c r="BL21" s="293"/>
      <c r="BM21" s="293"/>
      <c r="BN21" s="293"/>
      <c r="BO21" s="293"/>
      <c r="BP21" s="293"/>
      <c r="BQ21" s="293"/>
      <c r="BR21" s="293"/>
      <c r="BS21" s="293"/>
      <c r="BT21" s="293"/>
      <c r="BU21" s="293"/>
      <c r="BV21" s="293"/>
      <c r="BW21" s="293"/>
      <c r="BX21" s="293"/>
      <c r="BY21" s="293"/>
      <c r="BZ21" s="293"/>
    </row>
    <row r="22" ht="17.45" customHeight="1" spans="1:78">
      <c r="A22" s="209" t="s">
        <v>129</v>
      </c>
      <c r="B22" s="209"/>
      <c r="C22" s="198">
        <f>AC23</f>
        <v>0</v>
      </c>
      <c r="D22" s="198"/>
      <c r="E22" s="198"/>
      <c r="F22" s="198" t="s">
        <v>34</v>
      </c>
      <c r="G22" s="198"/>
      <c r="H22" s="198" t="s">
        <v>85</v>
      </c>
      <c r="I22" s="198"/>
      <c r="J22" s="198"/>
      <c r="K22" s="219">
        <f>AD23</f>
        <v>0</v>
      </c>
      <c r="L22" s="219"/>
      <c r="M22" s="198" t="s">
        <v>34</v>
      </c>
      <c r="N22" s="198"/>
      <c r="O22" s="198" t="s">
        <v>130</v>
      </c>
      <c r="P22" s="198"/>
      <c r="Q22" s="198">
        <f>AE23</f>
        <v>0</v>
      </c>
      <c r="R22" s="198"/>
      <c r="S22" s="209" t="s">
        <v>34</v>
      </c>
      <c r="T22" s="198" t="s">
        <v>89</v>
      </c>
      <c r="U22" s="198"/>
      <c r="V22" s="223">
        <f>+SUM(AF8:AF21)</f>
        <v>0</v>
      </c>
      <c r="W22" s="224" t="s">
        <v>53</v>
      </c>
      <c r="X22" s="225" t="s">
        <v>501</v>
      </c>
      <c r="Y22" s="242"/>
      <c r="Z22" s="243" t="e">
        <f>油漆料单!K2</f>
        <v>#N/A</v>
      </c>
      <c r="AA22" s="244"/>
      <c r="AB22" s="245" t="s">
        <v>53</v>
      </c>
      <c r="AC22" s="246"/>
      <c r="AD22" s="246"/>
      <c r="AE22" s="246"/>
      <c r="AF22" s="247"/>
      <c r="AG22" s="270"/>
      <c r="AH22" s="270"/>
      <c r="AI22" s="271"/>
      <c r="AJ22" s="271"/>
      <c r="AK22" s="272" t="str">
        <f>AK6</f>
        <v>25A</v>
      </c>
      <c r="AL22" s="272" t="str">
        <f>AL6</f>
        <v>18A</v>
      </c>
      <c r="AM22" s="272" t="str">
        <f>AM6</f>
        <v>22A</v>
      </c>
      <c r="AN22" s="272" t="str">
        <f>AN6</f>
        <v>12A</v>
      </c>
      <c r="AO22" s="284" t="s">
        <v>131</v>
      </c>
      <c r="AP22" s="284" t="s">
        <v>132</v>
      </c>
      <c r="AQ22" s="284" t="s">
        <v>502</v>
      </c>
      <c r="AR22" s="284" t="s">
        <v>133</v>
      </c>
      <c r="AS22" s="272"/>
      <c r="AU22" s="279"/>
      <c r="AV22" s="279"/>
      <c r="AW22" s="279"/>
      <c r="AX22" s="279"/>
      <c r="AY22" s="279"/>
      <c r="AZ22" s="279"/>
      <c r="BA22" s="279"/>
      <c r="BB22" s="279"/>
      <c r="BC22" s="279"/>
      <c r="BD22" s="279"/>
      <c r="BE22" s="279"/>
      <c r="BF22" s="279"/>
      <c r="BG22" s="279"/>
      <c r="BH22" s="293"/>
      <c r="BI22" s="293"/>
      <c r="BJ22" s="293"/>
      <c r="BK22" s="293"/>
      <c r="BL22" s="293"/>
      <c r="BM22" s="293"/>
      <c r="BN22" s="293"/>
      <c r="BO22" s="293"/>
      <c r="BP22" s="293"/>
      <c r="BQ22" s="293"/>
      <c r="BR22" s="293"/>
      <c r="BS22" s="293"/>
      <c r="BT22" s="293"/>
      <c r="BU22" s="293"/>
      <c r="BV22" s="293"/>
      <c r="BW22" s="293"/>
      <c r="BX22" s="293"/>
      <c r="BY22" s="293"/>
      <c r="BZ22" s="293"/>
    </row>
    <row r="23" ht="39.95" customHeight="1" spans="1:78">
      <c r="A23" s="210" t="s">
        <v>138</v>
      </c>
      <c r="B23" s="211"/>
      <c r="C23" s="211"/>
      <c r="D23" s="211"/>
      <c r="E23" s="211"/>
      <c r="F23" s="211"/>
      <c r="G23" s="211"/>
      <c r="H23" s="211"/>
      <c r="I23" s="211"/>
      <c r="J23" s="211"/>
      <c r="K23" s="211"/>
      <c r="L23" s="211"/>
      <c r="M23" s="211"/>
      <c r="N23" s="211"/>
      <c r="O23" s="211"/>
      <c r="P23" s="211"/>
      <c r="Q23" s="211"/>
      <c r="R23" s="211"/>
      <c r="S23" s="211"/>
      <c r="T23" s="211"/>
      <c r="U23" s="211"/>
      <c r="V23" s="211"/>
      <c r="W23" s="211"/>
      <c r="X23" s="226"/>
      <c r="Y23" s="226"/>
      <c r="Z23" s="226"/>
      <c r="AA23" s="226"/>
      <c r="AB23" s="248"/>
      <c r="AC23" s="212">
        <f>+SUM(AC8:AC21)</f>
        <v>0</v>
      </c>
      <c r="AD23" s="212">
        <f>+SUM(AD8:AD21)</f>
        <v>0</v>
      </c>
      <c r="AE23" s="249">
        <f>+SUM(AE8:AE21)</f>
        <v>0</v>
      </c>
      <c r="AF23" s="249"/>
      <c r="AG23" s="273">
        <f>+SUM(AG8:AG21)</f>
        <v>0</v>
      </c>
      <c r="AH23" s="273">
        <f>+SUM(AH8:AH21)</f>
        <v>0</v>
      </c>
      <c r="AI23" s="272"/>
      <c r="AJ23" s="272">
        <f t="shared" ref="AJ23:AR23" si="59">+SUM(AJ8:AJ21)</f>
        <v>0</v>
      </c>
      <c r="AK23" s="272">
        <f t="shared" si="59"/>
        <v>0</v>
      </c>
      <c r="AL23" s="272">
        <f t="shared" si="59"/>
        <v>0</v>
      </c>
      <c r="AM23" s="272">
        <f t="shared" si="59"/>
        <v>0</v>
      </c>
      <c r="AN23" s="272">
        <f t="shared" si="59"/>
        <v>0</v>
      </c>
      <c r="AO23" s="272">
        <f t="shared" si="59"/>
        <v>0</v>
      </c>
      <c r="AP23" s="272">
        <f t="shared" si="59"/>
        <v>0</v>
      </c>
      <c r="AQ23" s="272">
        <f t="shared" si="59"/>
        <v>0</v>
      </c>
      <c r="AR23" s="272">
        <f t="shared" si="59"/>
        <v>0</v>
      </c>
      <c r="AS23" s="272"/>
      <c r="AT23" s="272"/>
      <c r="AU23" s="279"/>
      <c r="AV23" s="279"/>
      <c r="AW23" s="279"/>
      <c r="AX23" s="279"/>
      <c r="AY23" s="279"/>
      <c r="AZ23" s="279"/>
      <c r="BA23" s="279"/>
      <c r="BB23" s="279"/>
      <c r="BC23" s="279"/>
      <c r="BD23" s="279"/>
      <c r="BE23" s="279"/>
      <c r="BF23" s="279"/>
      <c r="BG23" s="279"/>
      <c r="BH23" s="293"/>
      <c r="BI23" s="293"/>
      <c r="BJ23" s="293"/>
      <c r="BK23" s="293"/>
      <c r="BL23" s="293"/>
      <c r="BM23" s="293"/>
      <c r="BN23" s="293"/>
      <c r="BO23" s="293"/>
      <c r="BP23" s="293"/>
      <c r="BQ23" s="293"/>
      <c r="BR23" s="293"/>
      <c r="BS23" s="293"/>
      <c r="BT23" s="293"/>
      <c r="BU23" s="293"/>
      <c r="BV23" s="293"/>
      <c r="BW23" s="293"/>
      <c r="BX23" s="293"/>
      <c r="BY23" s="293"/>
      <c r="BZ23" s="293"/>
    </row>
    <row r="24" customHeight="1" spans="20:78">
      <c r="T24" s="212"/>
      <c r="AE24" s="212"/>
      <c r="AF24" s="247"/>
      <c r="AG24" s="270"/>
      <c r="AH24" s="270"/>
      <c r="AI24" s="274"/>
      <c r="AJ24" s="193">
        <f>+ROUNDUP(AJ23,1)</f>
        <v>0</v>
      </c>
      <c r="AK24" s="193">
        <f>+ROUNDUP(AK23,1)</f>
        <v>0</v>
      </c>
      <c r="AL24" s="193">
        <f>+ROUNDUP(AL23,1)</f>
        <v>0</v>
      </c>
      <c r="AM24" s="193">
        <f>+ROUNDUP(AM23,1)</f>
        <v>0</v>
      </c>
      <c r="AN24" s="193">
        <f>+ROUNDUP(AN23,1)</f>
        <v>0</v>
      </c>
      <c r="AS24" s="274"/>
      <c r="AU24" s="279"/>
      <c r="AV24" s="279"/>
      <c r="AW24" s="279"/>
      <c r="AX24" s="279"/>
      <c r="AY24" s="279"/>
      <c r="AZ24" s="279"/>
      <c r="BA24" s="279"/>
      <c r="BB24" s="279"/>
      <c r="BC24" s="279"/>
      <c r="BD24" s="279"/>
      <c r="BE24" s="279"/>
      <c r="BF24" s="279"/>
      <c r="BG24" s="279"/>
      <c r="BH24" s="293"/>
      <c r="BI24" s="293"/>
      <c r="BJ24" s="293"/>
      <c r="BK24" s="293"/>
      <c r="BL24" s="293"/>
      <c r="BM24" s="293"/>
      <c r="BN24" s="293"/>
      <c r="BO24" s="293"/>
      <c r="BP24" s="293"/>
      <c r="BQ24" s="293"/>
      <c r="BR24" s="293"/>
      <c r="BS24" s="293"/>
      <c r="BT24" s="293"/>
      <c r="BU24" s="293"/>
      <c r="BV24" s="293"/>
      <c r="BW24" s="293"/>
      <c r="BX24" s="293"/>
      <c r="BY24" s="293"/>
      <c r="BZ24" s="293"/>
    </row>
    <row r="25" customHeight="1" spans="20:78">
      <c r="T25" s="212"/>
      <c r="U25" s="212"/>
      <c r="V25" s="212"/>
      <c r="W25" s="212"/>
      <c r="X25" s="212"/>
      <c r="Y25" s="212"/>
      <c r="Z25" s="212"/>
      <c r="AA25" s="212"/>
      <c r="AB25" s="212"/>
      <c r="AC25" s="212"/>
      <c r="AD25" s="212"/>
      <c r="AE25" s="212"/>
      <c r="AF25" s="247"/>
      <c r="AG25" s="270"/>
      <c r="AH25" s="270"/>
      <c r="AI25" s="274"/>
      <c r="AJ25" s="274"/>
      <c r="AS25" s="274"/>
      <c r="AU25" s="279"/>
      <c r="AV25" s="279"/>
      <c r="AW25" s="279"/>
      <c r="AX25" s="279"/>
      <c r="AY25" s="279"/>
      <c r="AZ25" s="279"/>
      <c r="BA25" s="279"/>
      <c r="BB25" s="279"/>
      <c r="BC25" s="279"/>
      <c r="BD25" s="279"/>
      <c r="BE25" s="279"/>
      <c r="BF25" s="279"/>
      <c r="BG25" s="279"/>
      <c r="BH25" s="293"/>
      <c r="BI25" s="293"/>
      <c r="BJ25" s="293"/>
      <c r="BK25" s="293"/>
      <c r="BL25" s="293"/>
      <c r="BM25" s="293"/>
      <c r="BN25" s="293"/>
      <c r="BO25" s="293"/>
      <c r="BP25" s="293"/>
      <c r="BQ25" s="293"/>
      <c r="BR25" s="293"/>
      <c r="BS25" s="293"/>
      <c r="BT25" s="293"/>
      <c r="BU25" s="293"/>
      <c r="BV25" s="293"/>
      <c r="BW25" s="293"/>
      <c r="BX25" s="293"/>
      <c r="BY25" s="293"/>
      <c r="BZ25" s="293"/>
    </row>
    <row r="26" ht="30.75" customHeight="1" spans="20:78">
      <c r="T26" s="212"/>
      <c r="U26" s="212"/>
      <c r="V26" s="212"/>
      <c r="W26" s="212"/>
      <c r="X26" s="212"/>
      <c r="Y26" s="212"/>
      <c r="Z26" s="212"/>
      <c r="AA26" s="212"/>
      <c r="AB26" s="212"/>
      <c r="AC26" s="212"/>
      <c r="AD26" s="250"/>
      <c r="AE26" s="251"/>
      <c r="AF26" s="252"/>
      <c r="AG26" s="275"/>
      <c r="AH26" s="276"/>
      <c r="AI26" s="274"/>
      <c r="AJ26" s="274"/>
      <c r="AS26" s="274"/>
      <c r="AU26" s="279"/>
      <c r="AV26" s="279"/>
      <c r="AW26" s="279"/>
      <c r="AX26" s="279"/>
      <c r="AY26" s="279"/>
      <c r="AZ26" s="279"/>
      <c r="BA26" s="279"/>
      <c r="BB26" s="279"/>
      <c r="BC26" s="279"/>
      <c r="BD26" s="279"/>
      <c r="BE26" s="279"/>
      <c r="BF26" s="279"/>
      <c r="BG26" s="279"/>
      <c r="BH26" s="293"/>
      <c r="BI26" s="293"/>
      <c r="BJ26" s="293"/>
      <c r="BK26" s="293"/>
      <c r="BL26" s="293"/>
      <c r="BM26" s="293"/>
      <c r="BN26" s="293"/>
      <c r="BO26" s="293"/>
      <c r="BP26" s="293"/>
      <c r="BQ26" s="293"/>
      <c r="BR26" s="293"/>
      <c r="BS26" s="293"/>
      <c r="BT26" s="293"/>
      <c r="BU26" s="293"/>
      <c r="BV26" s="293"/>
      <c r="BW26" s="293"/>
      <c r="BX26" s="293"/>
      <c r="BY26" s="293"/>
      <c r="BZ26" s="293"/>
    </row>
    <row r="27" customHeight="1" spans="30:78">
      <c r="AD27" s="253"/>
      <c r="AF27" s="254"/>
      <c r="AH27" s="277"/>
      <c r="AU27" s="279"/>
      <c r="AV27" s="279"/>
      <c r="AW27" s="279"/>
      <c r="AX27" s="279"/>
      <c r="AY27" s="285"/>
      <c r="AZ27" s="285"/>
      <c r="BA27" s="286"/>
      <c r="BB27" s="286"/>
      <c r="BC27" s="286"/>
      <c r="BD27" s="286"/>
      <c r="BE27" s="286"/>
      <c r="BF27" s="294"/>
      <c r="BG27" s="294"/>
      <c r="BH27" s="294"/>
      <c r="BI27" s="294"/>
      <c r="BJ27" s="294"/>
      <c r="BK27" s="294"/>
      <c r="BL27" s="294"/>
      <c r="BM27" s="294"/>
      <c r="BN27" s="294"/>
      <c r="BO27" s="297"/>
      <c r="BP27" s="297"/>
      <c r="BQ27" s="298"/>
      <c r="BR27" s="298"/>
      <c r="BS27" s="298"/>
      <c r="BT27" s="298"/>
      <c r="BU27" s="298"/>
      <c r="BV27" s="298"/>
      <c r="BW27" s="298"/>
      <c r="BX27" s="298"/>
      <c r="BY27" s="298"/>
      <c r="BZ27" s="298"/>
    </row>
    <row r="28" customHeight="1" spans="25:78">
      <c r="Y28" s="253"/>
      <c r="AD28" s="253"/>
      <c r="AF28" s="254"/>
      <c r="AH28" s="277"/>
      <c r="AU28" s="279"/>
      <c r="AV28" s="279"/>
      <c r="AW28" s="279"/>
      <c r="AX28" s="279"/>
      <c r="AY28" s="285"/>
      <c r="AZ28" s="285"/>
      <c r="BA28" s="286"/>
      <c r="BB28" s="286"/>
      <c r="BC28" s="286"/>
      <c r="BD28" s="286"/>
      <c r="BE28" s="286"/>
      <c r="BF28" s="294"/>
      <c r="BG28" s="294"/>
      <c r="BH28" s="294"/>
      <c r="BI28" s="294"/>
      <c r="BJ28" s="294"/>
      <c r="BK28" s="294"/>
      <c r="BL28" s="294"/>
      <c r="BM28" s="294"/>
      <c r="BN28" s="294"/>
      <c r="BO28" s="294"/>
      <c r="BP28" s="294"/>
      <c r="BQ28" s="298"/>
      <c r="BR28" s="298"/>
      <c r="BS28" s="298"/>
      <c r="BT28" s="298"/>
      <c r="BU28" s="298"/>
      <c r="BV28" s="298"/>
      <c r="BW28" s="298"/>
      <c r="BX28" s="298"/>
      <c r="BY28" s="298"/>
      <c r="BZ28" s="298"/>
    </row>
    <row r="29" customHeight="1" spans="30:78">
      <c r="AD29" s="253"/>
      <c r="AF29" s="254"/>
      <c r="AH29" s="277"/>
      <c r="AU29" s="279"/>
      <c r="AV29" s="279"/>
      <c r="AW29" s="279"/>
      <c r="AX29" s="279"/>
      <c r="AY29" s="285"/>
      <c r="AZ29" s="285"/>
      <c r="BA29" s="286"/>
      <c r="BB29" s="286"/>
      <c r="BC29" s="286"/>
      <c r="BD29" s="286"/>
      <c r="BE29" s="286"/>
      <c r="BF29" s="294"/>
      <c r="BG29" s="294"/>
      <c r="BH29" s="294"/>
      <c r="BI29" s="294"/>
      <c r="BJ29" s="294"/>
      <c r="BK29" s="294"/>
      <c r="BL29" s="294"/>
      <c r="BM29" s="294"/>
      <c r="BN29" s="294"/>
      <c r="BO29" s="297"/>
      <c r="BP29" s="297"/>
      <c r="BQ29" s="298"/>
      <c r="BR29" s="298"/>
      <c r="BS29" s="298"/>
      <c r="BT29" s="298"/>
      <c r="BU29" s="298"/>
      <c r="BV29" s="298"/>
      <c r="BW29" s="298"/>
      <c r="BX29" s="298"/>
      <c r="BY29" s="298"/>
      <c r="BZ29" s="298"/>
    </row>
    <row r="30" customHeight="1" spans="30:78">
      <c r="AD30" s="253"/>
      <c r="AF30" s="254"/>
      <c r="AU30" s="279"/>
      <c r="AV30" s="279"/>
      <c r="AW30" s="279"/>
      <c r="AX30" s="279"/>
      <c r="AY30" s="285"/>
      <c r="AZ30" s="285"/>
      <c r="BA30" s="286"/>
      <c r="BB30" s="286"/>
      <c r="BC30" s="286"/>
      <c r="BD30" s="286"/>
      <c r="BE30" s="286"/>
      <c r="BF30" s="294"/>
      <c r="BG30" s="294"/>
      <c r="BH30" s="294"/>
      <c r="BI30" s="294"/>
      <c r="BJ30" s="294"/>
      <c r="BK30" s="294"/>
      <c r="BL30" s="294"/>
      <c r="BM30" s="294"/>
      <c r="BN30" s="294"/>
      <c r="BO30" s="297"/>
      <c r="BP30" s="297"/>
      <c r="BQ30" s="298"/>
      <c r="BR30" s="298"/>
      <c r="BS30" s="298"/>
      <c r="BT30" s="298"/>
      <c r="BU30" s="298"/>
      <c r="BV30" s="298"/>
      <c r="BW30" s="298"/>
      <c r="BX30" s="298"/>
      <c r="BY30" s="298"/>
      <c r="BZ30" s="298"/>
    </row>
    <row r="31" customHeight="1" spans="30:78">
      <c r="AD31" s="253"/>
      <c r="AF31" s="254"/>
      <c r="AH31" s="277"/>
      <c r="AU31" s="279"/>
      <c r="AV31" s="279"/>
      <c r="AW31" s="279"/>
      <c r="AX31" s="279"/>
      <c r="AY31" s="285"/>
      <c r="AZ31" s="285"/>
      <c r="BA31" s="287"/>
      <c r="BB31" s="287"/>
      <c r="BC31" s="287"/>
      <c r="BD31" s="287"/>
      <c r="BE31" s="287"/>
      <c r="BF31" s="295"/>
      <c r="BG31" s="295"/>
      <c r="BH31" s="295"/>
      <c r="BI31" s="295"/>
      <c r="BJ31" s="295"/>
      <c r="BK31" s="295"/>
      <c r="BL31" s="295"/>
      <c r="BM31" s="295"/>
      <c r="BN31" s="295"/>
      <c r="BO31" s="295"/>
      <c r="BP31" s="295"/>
      <c r="BQ31" s="294"/>
      <c r="BR31" s="294"/>
      <c r="BS31" s="294"/>
      <c r="BT31" s="294"/>
      <c r="BU31" s="294"/>
      <c r="BV31" s="294"/>
      <c r="BW31" s="294"/>
      <c r="BX31" s="294"/>
      <c r="BY31" s="294"/>
      <c r="BZ31" s="294"/>
    </row>
    <row r="32" customHeight="1" spans="30:78">
      <c r="AD32" s="253"/>
      <c r="AH32" s="277"/>
      <c r="AU32" s="279"/>
      <c r="AV32" s="279"/>
      <c r="AW32" s="279"/>
      <c r="AX32" s="279"/>
      <c r="AY32" s="285"/>
      <c r="AZ32" s="285"/>
      <c r="BA32" s="288"/>
      <c r="BB32" s="286"/>
      <c r="BC32" s="286"/>
      <c r="BD32" s="286"/>
      <c r="BE32" s="286"/>
      <c r="BF32" s="294"/>
      <c r="BG32" s="294"/>
      <c r="BH32" s="294"/>
      <c r="BI32" s="294"/>
      <c r="BJ32" s="294"/>
      <c r="BK32" s="294"/>
      <c r="BL32" s="294"/>
      <c r="BM32" s="294"/>
      <c r="BN32" s="294"/>
      <c r="BO32" s="294"/>
      <c r="BP32" s="294"/>
      <c r="BQ32" s="294"/>
      <c r="BR32" s="294"/>
      <c r="BS32" s="294"/>
      <c r="BT32" s="294"/>
      <c r="BU32" s="294"/>
      <c r="BV32" s="294"/>
      <c r="BW32" s="294"/>
      <c r="BX32" s="294"/>
      <c r="BY32" s="294"/>
      <c r="BZ32" s="294"/>
    </row>
    <row r="33" customHeight="1" spans="4:78">
      <c r="D33" s="212"/>
      <c r="E33" s="213"/>
      <c r="F33" s="213"/>
      <c r="G33" s="213"/>
      <c r="H33" s="213"/>
      <c r="I33" s="213"/>
      <c r="J33" s="213"/>
      <c r="K33" s="213"/>
      <c r="L33" s="213"/>
      <c r="M33" s="213"/>
      <c r="N33" s="213"/>
      <c r="O33" s="213"/>
      <c r="P33" s="213"/>
      <c r="Q33" s="213"/>
      <c r="R33" s="213"/>
      <c r="S33" s="213"/>
      <c r="T33" s="212"/>
      <c r="U33" s="212"/>
      <c r="V33" s="212"/>
      <c r="AD33" s="253"/>
      <c r="AF33" s="254"/>
      <c r="AH33" s="277"/>
      <c r="AU33" s="279"/>
      <c r="AV33" s="279"/>
      <c r="AW33" s="279"/>
      <c r="AX33" s="279"/>
      <c r="AY33" s="285"/>
      <c r="AZ33" s="285"/>
      <c r="BA33" s="289"/>
      <c r="BB33" s="289"/>
      <c r="BC33" s="289"/>
      <c r="BD33" s="289"/>
      <c r="BE33" s="289"/>
      <c r="BF33" s="289"/>
      <c r="BG33" s="289"/>
      <c r="BH33" s="289"/>
      <c r="BI33" s="289"/>
      <c r="BJ33" s="289"/>
      <c r="BK33" s="289"/>
      <c r="BL33" s="289"/>
      <c r="BM33" s="289"/>
      <c r="BN33" s="289"/>
      <c r="BO33" s="289"/>
      <c r="BP33" s="289"/>
      <c r="BQ33" s="289"/>
      <c r="BR33" s="289"/>
      <c r="BS33" s="289"/>
      <c r="BT33" s="289"/>
      <c r="BU33" s="289"/>
      <c r="BV33" s="289"/>
      <c r="BW33" s="289"/>
      <c r="BX33" s="289"/>
      <c r="BY33" s="289"/>
      <c r="BZ33" s="289"/>
    </row>
    <row r="34" customHeight="1" spans="4:78">
      <c r="D34" s="212"/>
      <c r="E34" s="213"/>
      <c r="F34" s="213"/>
      <c r="G34" s="213"/>
      <c r="H34" s="213"/>
      <c r="I34" s="213"/>
      <c r="J34" s="213"/>
      <c r="K34" s="213"/>
      <c r="L34" s="213"/>
      <c r="M34" s="213"/>
      <c r="N34" s="213"/>
      <c r="O34" s="213"/>
      <c r="P34" s="213"/>
      <c r="Q34" s="213"/>
      <c r="R34" s="213"/>
      <c r="S34" s="213"/>
      <c r="T34" s="212"/>
      <c r="U34" s="212"/>
      <c r="V34" s="212"/>
      <c r="AD34" s="253"/>
      <c r="AF34" s="254"/>
      <c r="AH34" s="277"/>
      <c r="AU34" s="279"/>
      <c r="AV34" s="279"/>
      <c r="AW34" s="279"/>
      <c r="AX34" s="279"/>
      <c r="AY34" s="285"/>
      <c r="AZ34" s="285"/>
      <c r="BA34" s="286"/>
      <c r="BB34" s="286"/>
      <c r="BC34" s="286"/>
      <c r="BD34" s="286"/>
      <c r="BE34" s="286"/>
      <c r="BF34" s="294"/>
      <c r="BG34" s="294"/>
      <c r="BH34" s="294"/>
      <c r="BI34" s="294"/>
      <c r="BJ34" s="294"/>
      <c r="BK34" s="294"/>
      <c r="BL34" s="294"/>
      <c r="BM34" s="294"/>
      <c r="BN34" s="294"/>
      <c r="BO34" s="294"/>
      <c r="BP34" s="294"/>
      <c r="BQ34" s="294"/>
      <c r="BR34" s="294"/>
      <c r="BS34" s="294"/>
      <c r="BT34" s="294"/>
      <c r="BU34" s="294"/>
      <c r="BV34" s="294"/>
      <c r="BW34" s="294"/>
      <c r="BX34" s="294"/>
      <c r="BY34" s="294"/>
      <c r="BZ34" s="294"/>
    </row>
    <row r="35" customHeight="1" spans="4:78">
      <c r="D35" s="212"/>
      <c r="E35" s="213"/>
      <c r="F35" s="213"/>
      <c r="G35" s="213"/>
      <c r="H35" s="213"/>
      <c r="I35" s="213"/>
      <c r="J35" s="213"/>
      <c r="K35" s="213"/>
      <c r="L35" s="213"/>
      <c r="M35" s="213"/>
      <c r="N35" s="213"/>
      <c r="O35" s="213"/>
      <c r="P35" s="213"/>
      <c r="Q35" s="213"/>
      <c r="R35" s="213"/>
      <c r="S35" s="213"/>
      <c r="T35" s="212"/>
      <c r="U35" s="212"/>
      <c r="V35" s="212"/>
      <c r="AU35" s="279"/>
      <c r="AV35" s="279"/>
      <c r="AW35" s="279"/>
      <c r="AX35" s="279"/>
      <c r="AY35" s="285"/>
      <c r="AZ35" s="285"/>
      <c r="BA35" s="286"/>
      <c r="BB35" s="286"/>
      <c r="BC35" s="286"/>
      <c r="BD35" s="286"/>
      <c r="BE35" s="286"/>
      <c r="BF35" s="294"/>
      <c r="BG35" s="294"/>
      <c r="BH35" s="294"/>
      <c r="BI35" s="294"/>
      <c r="BJ35" s="294"/>
      <c r="BK35" s="294"/>
      <c r="BL35" s="294"/>
      <c r="BM35" s="294"/>
      <c r="BN35" s="294"/>
      <c r="BO35" s="294"/>
      <c r="BP35" s="294"/>
      <c r="BQ35" s="299"/>
      <c r="BR35" s="299"/>
      <c r="BS35" s="299"/>
      <c r="BT35" s="299"/>
      <c r="BU35" s="299"/>
      <c r="BV35" s="299"/>
      <c r="BW35" s="299"/>
      <c r="BX35" s="299"/>
      <c r="BY35" s="299"/>
      <c r="BZ35" s="299"/>
    </row>
    <row r="36" customHeight="1" spans="4:78">
      <c r="D36" s="212"/>
      <c r="E36" s="213"/>
      <c r="F36" s="213"/>
      <c r="G36" s="213"/>
      <c r="H36" s="213"/>
      <c r="I36" s="213"/>
      <c r="J36" s="213"/>
      <c r="K36" s="213"/>
      <c r="L36" s="213"/>
      <c r="M36" s="213"/>
      <c r="N36" s="213"/>
      <c r="O36" s="213"/>
      <c r="P36" s="213"/>
      <c r="Q36" s="213"/>
      <c r="R36" s="213"/>
      <c r="S36" s="213"/>
      <c r="T36" s="212"/>
      <c r="U36" s="212"/>
      <c r="V36" s="212"/>
      <c r="AU36" s="279"/>
      <c r="AV36" s="279"/>
      <c r="AW36" s="279"/>
      <c r="AX36" s="279"/>
      <c r="AY36" s="285"/>
      <c r="AZ36" s="285"/>
      <c r="BA36" s="286"/>
      <c r="BB36" s="286"/>
      <c r="BC36" s="286"/>
      <c r="BD36" s="286"/>
      <c r="BE36" s="286"/>
      <c r="BF36" s="294"/>
      <c r="BG36" s="294"/>
      <c r="BH36" s="294"/>
      <c r="BI36" s="294"/>
      <c r="BJ36" s="294"/>
      <c r="BK36" s="294"/>
      <c r="BL36" s="294"/>
      <c r="BM36" s="294"/>
      <c r="BN36" s="294"/>
      <c r="BO36" s="294"/>
      <c r="BP36" s="294"/>
      <c r="BQ36" s="294"/>
      <c r="BR36" s="294"/>
      <c r="BS36" s="294"/>
      <c r="BT36" s="294"/>
      <c r="BU36" s="294"/>
      <c r="BV36" s="294"/>
      <c r="BW36" s="294"/>
      <c r="BX36" s="294"/>
      <c r="BY36" s="294"/>
      <c r="BZ36" s="294"/>
    </row>
    <row r="37" customHeight="1" spans="4:78">
      <c r="D37" s="212"/>
      <c r="E37" s="213"/>
      <c r="F37" s="213"/>
      <c r="G37" s="213"/>
      <c r="H37" s="213"/>
      <c r="I37" s="213"/>
      <c r="J37" s="213"/>
      <c r="K37" s="213"/>
      <c r="L37" s="213"/>
      <c r="M37" s="213"/>
      <c r="N37" s="213"/>
      <c r="O37" s="213"/>
      <c r="P37" s="213"/>
      <c r="Q37" s="213"/>
      <c r="R37" s="213"/>
      <c r="S37" s="213"/>
      <c r="T37" s="212"/>
      <c r="U37" s="212"/>
      <c r="V37" s="212"/>
      <c r="AU37" s="279"/>
      <c r="AV37" s="279"/>
      <c r="AW37" s="279"/>
      <c r="AX37" s="279"/>
      <c r="AY37" s="285"/>
      <c r="AZ37" s="285"/>
      <c r="BA37" s="290"/>
      <c r="BB37" s="290"/>
      <c r="BC37" s="290"/>
      <c r="BD37" s="290"/>
      <c r="BE37" s="290"/>
      <c r="BF37" s="290"/>
      <c r="BG37" s="290"/>
      <c r="BH37" s="290"/>
      <c r="BI37" s="290"/>
      <c r="BJ37" s="290"/>
      <c r="BK37" s="296"/>
      <c r="BL37" s="296"/>
      <c r="BM37" s="296"/>
      <c r="BN37" s="296"/>
      <c r="BO37" s="296"/>
      <c r="BP37" s="296"/>
      <c r="BQ37" s="296"/>
      <c r="BR37" s="296"/>
      <c r="BS37" s="296"/>
      <c r="BT37" s="296"/>
      <c r="BU37" s="296"/>
      <c r="BV37" s="296"/>
      <c r="BW37" s="296"/>
      <c r="BX37" s="296"/>
      <c r="BY37" s="296"/>
      <c r="BZ37" s="296"/>
    </row>
    <row r="38" customHeight="1" spans="4:78">
      <c r="D38" s="212"/>
      <c r="E38" s="213"/>
      <c r="F38" s="213"/>
      <c r="G38" s="213"/>
      <c r="H38" s="213"/>
      <c r="I38" s="213"/>
      <c r="J38" s="213"/>
      <c r="K38" s="213"/>
      <c r="L38" s="213"/>
      <c r="M38" s="213"/>
      <c r="N38" s="213"/>
      <c r="O38" s="213"/>
      <c r="P38" s="213"/>
      <c r="Q38" s="213"/>
      <c r="R38" s="213"/>
      <c r="S38" s="213"/>
      <c r="T38" s="212"/>
      <c r="U38" s="212"/>
      <c r="V38" s="212"/>
      <c r="AU38" s="279"/>
      <c r="AV38" s="279"/>
      <c r="AW38" s="279"/>
      <c r="AX38" s="279"/>
      <c r="AY38" s="285"/>
      <c r="AZ38" s="285"/>
      <c r="BA38" s="286"/>
      <c r="BB38" s="286"/>
      <c r="BC38" s="286"/>
      <c r="BD38" s="286"/>
      <c r="BE38" s="286"/>
      <c r="BF38" s="294"/>
      <c r="BG38" s="294"/>
      <c r="BH38" s="294"/>
      <c r="BI38" s="294"/>
      <c r="BJ38" s="294"/>
      <c r="BK38" s="294"/>
      <c r="BL38" s="294"/>
      <c r="BM38" s="294"/>
      <c r="BN38" s="294"/>
      <c r="BO38" s="294"/>
      <c r="BP38" s="294"/>
      <c r="BQ38" s="298"/>
      <c r="BR38" s="298"/>
      <c r="BS38" s="298"/>
      <c r="BT38" s="298"/>
      <c r="BU38" s="298"/>
      <c r="BV38" s="298"/>
      <c r="BW38" s="298"/>
      <c r="BX38" s="298"/>
      <c r="BY38" s="298"/>
      <c r="BZ38" s="298"/>
    </row>
    <row r="39" customHeight="1" spans="4:78">
      <c r="D39" s="212"/>
      <c r="E39" s="213"/>
      <c r="F39" s="213"/>
      <c r="G39" s="213"/>
      <c r="H39" s="213"/>
      <c r="I39" s="213"/>
      <c r="J39" s="213"/>
      <c r="K39" s="213"/>
      <c r="L39" s="213"/>
      <c r="M39" s="213"/>
      <c r="N39" s="213"/>
      <c r="O39" s="213"/>
      <c r="P39" s="213"/>
      <c r="Q39" s="213"/>
      <c r="R39" s="213"/>
      <c r="S39" s="213"/>
      <c r="T39" s="212"/>
      <c r="U39" s="212"/>
      <c r="V39" s="212"/>
      <c r="AU39" s="279"/>
      <c r="AV39" s="279"/>
      <c r="AW39" s="279"/>
      <c r="AX39" s="279"/>
      <c r="AY39" s="285"/>
      <c r="AZ39" s="285"/>
      <c r="BA39" s="286"/>
      <c r="BB39" s="286"/>
      <c r="BC39" s="286"/>
      <c r="BD39" s="286"/>
      <c r="BE39" s="286"/>
      <c r="BF39" s="294"/>
      <c r="BG39" s="294"/>
      <c r="BH39" s="294"/>
      <c r="BI39" s="294"/>
      <c r="BJ39" s="294"/>
      <c r="BK39" s="294"/>
      <c r="BL39" s="294"/>
      <c r="BM39" s="294"/>
      <c r="BN39" s="294"/>
      <c r="BO39" s="297"/>
      <c r="BP39" s="297"/>
      <c r="BQ39" s="298"/>
      <c r="BR39" s="298"/>
      <c r="BS39" s="298"/>
      <c r="BT39" s="298"/>
      <c r="BU39" s="298"/>
      <c r="BV39" s="298"/>
      <c r="BW39" s="298"/>
      <c r="BX39" s="298"/>
      <c r="BY39" s="298"/>
      <c r="BZ39" s="298"/>
    </row>
    <row r="40" customHeight="1" spans="4:78">
      <c r="D40" s="212"/>
      <c r="E40" s="213"/>
      <c r="F40" s="213"/>
      <c r="G40" s="213"/>
      <c r="H40" s="213"/>
      <c r="I40" s="213"/>
      <c r="J40" s="213"/>
      <c r="K40" s="213"/>
      <c r="L40" s="213"/>
      <c r="M40" s="213"/>
      <c r="N40" s="213"/>
      <c r="O40" s="213"/>
      <c r="P40" s="213"/>
      <c r="Q40" s="213"/>
      <c r="R40" s="213"/>
      <c r="S40" s="213"/>
      <c r="T40" s="212"/>
      <c r="U40" s="212"/>
      <c r="V40" s="212"/>
      <c r="AU40" s="279"/>
      <c r="AV40" s="279"/>
      <c r="AW40" s="279"/>
      <c r="AX40" s="279"/>
      <c r="AY40" s="285"/>
      <c r="AZ40" s="285"/>
      <c r="BA40" s="286"/>
      <c r="BB40" s="286"/>
      <c r="BC40" s="286"/>
      <c r="BD40" s="286"/>
      <c r="BE40" s="286"/>
      <c r="BF40" s="294"/>
      <c r="BG40" s="294"/>
      <c r="BH40" s="294"/>
      <c r="BI40" s="294"/>
      <c r="BJ40" s="294"/>
      <c r="BK40" s="294"/>
      <c r="BL40" s="294"/>
      <c r="BM40" s="294"/>
      <c r="BN40" s="294"/>
      <c r="BO40" s="294"/>
      <c r="BP40" s="294"/>
      <c r="BQ40" s="298"/>
      <c r="BR40" s="298"/>
      <c r="BS40" s="298"/>
      <c r="BT40" s="298"/>
      <c r="BU40" s="298"/>
      <c r="BV40" s="298"/>
      <c r="BW40" s="298"/>
      <c r="BX40" s="298"/>
      <c r="BY40" s="298"/>
      <c r="BZ40" s="298"/>
    </row>
    <row r="41" customHeight="1" spans="4:78">
      <c r="D41" s="212"/>
      <c r="E41" s="213"/>
      <c r="F41" s="213"/>
      <c r="G41" s="213"/>
      <c r="H41" s="213"/>
      <c r="I41" s="213"/>
      <c r="J41" s="213"/>
      <c r="K41" s="213"/>
      <c r="L41" s="213"/>
      <c r="M41" s="213"/>
      <c r="N41" s="213"/>
      <c r="O41" s="213"/>
      <c r="P41" s="213"/>
      <c r="Q41" s="213"/>
      <c r="R41" s="213"/>
      <c r="S41" s="213"/>
      <c r="T41" s="212"/>
      <c r="U41" s="212"/>
      <c r="V41" s="212"/>
      <c r="AU41" s="279"/>
      <c r="AV41" s="279"/>
      <c r="AW41" s="279"/>
      <c r="AX41" s="279"/>
      <c r="AY41" s="285"/>
      <c r="AZ41" s="285"/>
      <c r="BA41" s="286"/>
      <c r="BB41" s="286"/>
      <c r="BC41" s="286"/>
      <c r="BD41" s="286"/>
      <c r="BE41" s="286"/>
      <c r="BF41" s="294"/>
      <c r="BG41" s="294"/>
      <c r="BH41" s="294"/>
      <c r="BI41" s="294"/>
      <c r="BJ41" s="294"/>
      <c r="BK41" s="294"/>
      <c r="BL41" s="294"/>
      <c r="BM41" s="294"/>
      <c r="BN41" s="294"/>
      <c r="BO41" s="297"/>
      <c r="BP41" s="297"/>
      <c r="BQ41" s="298"/>
      <c r="BR41" s="298"/>
      <c r="BS41" s="298"/>
      <c r="BT41" s="298"/>
      <c r="BU41" s="298"/>
      <c r="BV41" s="298"/>
      <c r="BW41" s="298"/>
      <c r="BX41" s="298"/>
      <c r="BY41" s="298"/>
      <c r="BZ41" s="298"/>
    </row>
    <row r="42" customHeight="1" spans="4:78">
      <c r="D42" s="212"/>
      <c r="E42" s="213"/>
      <c r="F42" s="213"/>
      <c r="G42" s="213"/>
      <c r="H42" s="213"/>
      <c r="I42" s="213"/>
      <c r="J42" s="213"/>
      <c r="K42" s="213"/>
      <c r="L42" s="213"/>
      <c r="M42" s="213"/>
      <c r="N42" s="213"/>
      <c r="O42" s="213"/>
      <c r="P42" s="213"/>
      <c r="Q42" s="213"/>
      <c r="R42" s="213"/>
      <c r="S42" s="213"/>
      <c r="T42" s="212"/>
      <c r="U42" s="212"/>
      <c r="V42" s="212"/>
      <c r="AU42" s="279"/>
      <c r="AV42" s="279"/>
      <c r="AW42" s="279"/>
      <c r="AX42" s="279"/>
      <c r="AY42" s="285"/>
      <c r="AZ42" s="285"/>
      <c r="BA42" s="286"/>
      <c r="BB42" s="286"/>
      <c r="BC42" s="286"/>
      <c r="BD42" s="286"/>
      <c r="BE42" s="286"/>
      <c r="BF42" s="294"/>
      <c r="BG42" s="294"/>
      <c r="BH42" s="294"/>
      <c r="BI42" s="294"/>
      <c r="BJ42" s="294"/>
      <c r="BK42" s="294"/>
      <c r="BL42" s="294"/>
      <c r="BM42" s="294"/>
      <c r="BN42" s="294"/>
      <c r="BO42" s="297"/>
      <c r="BP42" s="297"/>
      <c r="BQ42" s="298"/>
      <c r="BR42" s="298"/>
      <c r="BS42" s="298"/>
      <c r="BT42" s="298"/>
      <c r="BU42" s="298"/>
      <c r="BV42" s="298"/>
      <c r="BW42" s="298"/>
      <c r="BX42" s="298"/>
      <c r="BY42" s="298"/>
      <c r="BZ42" s="298"/>
    </row>
    <row r="43" customHeight="1" spans="4:78">
      <c r="D43" s="212"/>
      <c r="E43" s="213"/>
      <c r="F43" s="213"/>
      <c r="G43" s="213"/>
      <c r="H43" s="213"/>
      <c r="I43" s="213"/>
      <c r="J43" s="213"/>
      <c r="K43" s="213"/>
      <c r="L43" s="213"/>
      <c r="M43" s="213"/>
      <c r="N43" s="213"/>
      <c r="O43" s="213"/>
      <c r="P43" s="213"/>
      <c r="Q43" s="213"/>
      <c r="R43" s="213"/>
      <c r="S43" s="213"/>
      <c r="T43" s="212"/>
      <c r="U43" s="212"/>
      <c r="V43" s="212"/>
      <c r="AU43" s="279"/>
      <c r="AV43" s="279"/>
      <c r="AW43" s="279"/>
      <c r="AX43" s="279"/>
      <c r="AY43" s="285"/>
      <c r="AZ43" s="285"/>
      <c r="BA43" s="287"/>
      <c r="BB43" s="287"/>
      <c r="BC43" s="287"/>
      <c r="BD43" s="287"/>
      <c r="BE43" s="287"/>
      <c r="BF43" s="295"/>
      <c r="BG43" s="295"/>
      <c r="BH43" s="295"/>
      <c r="BI43" s="295"/>
      <c r="BJ43" s="295"/>
      <c r="BK43" s="295"/>
      <c r="BL43" s="295"/>
      <c r="BM43" s="295"/>
      <c r="BN43" s="295"/>
      <c r="BO43" s="295"/>
      <c r="BP43" s="295"/>
      <c r="BQ43" s="294"/>
      <c r="BR43" s="294"/>
      <c r="BS43" s="294"/>
      <c r="BT43" s="294"/>
      <c r="BU43" s="294"/>
      <c r="BV43" s="294"/>
      <c r="BW43" s="294"/>
      <c r="BX43" s="294"/>
      <c r="BY43" s="294"/>
      <c r="BZ43" s="294"/>
    </row>
    <row r="44" customHeight="1" spans="4:78">
      <c r="D44" s="212"/>
      <c r="E44" s="212"/>
      <c r="F44" s="212"/>
      <c r="G44" s="212"/>
      <c r="H44" s="212"/>
      <c r="I44" s="212"/>
      <c r="J44" s="212"/>
      <c r="K44" s="212"/>
      <c r="L44" s="212"/>
      <c r="M44" s="212"/>
      <c r="N44" s="212"/>
      <c r="O44" s="212"/>
      <c r="P44" s="212"/>
      <c r="Q44" s="212"/>
      <c r="R44" s="212"/>
      <c r="S44" s="212"/>
      <c r="T44" s="212"/>
      <c r="U44" s="212"/>
      <c r="V44" s="212"/>
      <c r="AU44" s="279"/>
      <c r="AV44" s="279"/>
      <c r="AW44" s="279"/>
      <c r="AX44" s="279"/>
      <c r="AY44" s="285"/>
      <c r="AZ44" s="285"/>
      <c r="BA44" s="286"/>
      <c r="BB44" s="286"/>
      <c r="BC44" s="286"/>
      <c r="BD44" s="286"/>
      <c r="BE44" s="286"/>
      <c r="BF44" s="294"/>
      <c r="BG44" s="294"/>
      <c r="BH44" s="294"/>
      <c r="BI44" s="294"/>
      <c r="BJ44" s="294"/>
      <c r="BK44" s="294"/>
      <c r="BL44" s="294"/>
      <c r="BM44" s="294"/>
      <c r="BN44" s="294"/>
      <c r="BO44" s="294"/>
      <c r="BP44" s="294"/>
      <c r="BQ44" s="294"/>
      <c r="BR44" s="294"/>
      <c r="BS44" s="294"/>
      <c r="BT44" s="294"/>
      <c r="BU44" s="294"/>
      <c r="BV44" s="294"/>
      <c r="BW44" s="294"/>
      <c r="BX44" s="294"/>
      <c r="BY44" s="294"/>
      <c r="BZ44" s="294"/>
    </row>
    <row r="45" customHeight="1" spans="4:78">
      <c r="D45" s="212"/>
      <c r="E45" s="212"/>
      <c r="F45" s="212"/>
      <c r="G45" s="212"/>
      <c r="H45" s="212"/>
      <c r="I45" s="212"/>
      <c r="J45" s="212"/>
      <c r="K45" s="212"/>
      <c r="L45" s="212"/>
      <c r="M45" s="212"/>
      <c r="N45" s="212"/>
      <c r="O45" s="212"/>
      <c r="P45" s="212"/>
      <c r="Q45" s="212"/>
      <c r="R45" s="212"/>
      <c r="S45" s="212"/>
      <c r="T45" s="212"/>
      <c r="U45" s="212"/>
      <c r="V45" s="212"/>
      <c r="AU45" s="279"/>
      <c r="AV45" s="279"/>
      <c r="AW45" s="279"/>
      <c r="AX45" s="279"/>
      <c r="AY45" s="285"/>
      <c r="AZ45" s="285"/>
      <c r="BA45" s="291"/>
      <c r="BB45" s="291"/>
      <c r="BC45" s="291"/>
      <c r="BD45" s="291"/>
      <c r="BE45" s="291"/>
      <c r="BF45" s="291"/>
      <c r="BG45" s="291"/>
      <c r="BH45" s="291"/>
      <c r="BI45" s="291"/>
      <c r="BJ45" s="291"/>
      <c r="BK45" s="291"/>
      <c r="BL45" s="291"/>
      <c r="BM45" s="291"/>
      <c r="BN45" s="291"/>
      <c r="BO45" s="291"/>
      <c r="BP45" s="291"/>
      <c r="BQ45" s="291"/>
      <c r="BR45" s="291"/>
      <c r="BS45" s="291"/>
      <c r="BT45" s="291"/>
      <c r="BU45" s="291"/>
      <c r="BV45" s="291"/>
      <c r="BW45" s="291"/>
      <c r="BX45" s="291"/>
      <c r="BY45" s="291"/>
      <c r="BZ45" s="291"/>
    </row>
    <row r="46" customHeight="1" spans="47:78">
      <c r="AU46" s="279"/>
      <c r="AV46" s="279"/>
      <c r="AW46" s="279"/>
      <c r="AX46" s="279"/>
      <c r="AY46" s="285"/>
      <c r="AZ46" s="285"/>
      <c r="BA46" s="286"/>
      <c r="BB46" s="286"/>
      <c r="BC46" s="286"/>
      <c r="BD46" s="286"/>
      <c r="BE46" s="286"/>
      <c r="BF46" s="294"/>
      <c r="BG46" s="294"/>
      <c r="BH46" s="294"/>
      <c r="BI46" s="294"/>
      <c r="BJ46" s="294"/>
      <c r="BK46" s="294"/>
      <c r="BL46" s="294"/>
      <c r="BM46" s="294"/>
      <c r="BN46" s="294"/>
      <c r="BO46" s="294"/>
      <c r="BP46" s="294"/>
      <c r="BQ46" s="294"/>
      <c r="BR46" s="294"/>
      <c r="BS46" s="294"/>
      <c r="BT46" s="294"/>
      <c r="BU46" s="294"/>
      <c r="BV46" s="294"/>
      <c r="BW46" s="294"/>
      <c r="BX46" s="294"/>
      <c r="BY46" s="294"/>
      <c r="BZ46" s="294"/>
    </row>
    <row r="47" customHeight="1" spans="47:78">
      <c r="AU47" s="279"/>
      <c r="AV47" s="279"/>
      <c r="AW47" s="279"/>
      <c r="AX47" s="279"/>
      <c r="AY47" s="285"/>
      <c r="AZ47" s="285"/>
      <c r="BA47" s="286"/>
      <c r="BB47" s="286"/>
      <c r="BC47" s="286"/>
      <c r="BD47" s="286"/>
      <c r="BE47" s="286"/>
      <c r="BF47" s="294"/>
      <c r="BG47" s="294"/>
      <c r="BH47" s="294"/>
      <c r="BI47" s="294"/>
      <c r="BJ47" s="294"/>
      <c r="BK47" s="294"/>
      <c r="BL47" s="294"/>
      <c r="BM47" s="294"/>
      <c r="BN47" s="294"/>
      <c r="BO47" s="294"/>
      <c r="BP47" s="294"/>
      <c r="BQ47" s="299"/>
      <c r="BR47" s="299"/>
      <c r="BS47" s="299"/>
      <c r="BT47" s="299"/>
      <c r="BU47" s="299"/>
      <c r="BV47" s="299"/>
      <c r="BW47" s="299"/>
      <c r="BX47" s="299"/>
      <c r="BY47" s="299"/>
      <c r="BZ47" s="299"/>
    </row>
    <row r="48" customHeight="1" spans="47:78">
      <c r="AU48" s="279"/>
      <c r="AV48" s="279"/>
      <c r="AW48" s="279"/>
      <c r="AX48" s="279"/>
      <c r="AY48" s="285"/>
      <c r="AZ48" s="285"/>
      <c r="BA48" s="286"/>
      <c r="BB48" s="286"/>
      <c r="BC48" s="286"/>
      <c r="BD48" s="286"/>
      <c r="BE48" s="286"/>
      <c r="BF48" s="294"/>
      <c r="BG48" s="294"/>
      <c r="BH48" s="294"/>
      <c r="BI48" s="294"/>
      <c r="BJ48" s="294"/>
      <c r="BK48" s="294"/>
      <c r="BL48" s="294"/>
      <c r="BM48" s="294"/>
      <c r="BN48" s="294"/>
      <c r="BO48" s="294"/>
      <c r="BP48" s="294"/>
      <c r="BQ48" s="294"/>
      <c r="BR48" s="294"/>
      <c r="BS48" s="294"/>
      <c r="BT48" s="294"/>
      <c r="BU48" s="294"/>
      <c r="BV48" s="294"/>
      <c r="BW48" s="294"/>
      <c r="BX48" s="294"/>
      <c r="BY48" s="294"/>
      <c r="BZ48" s="294"/>
    </row>
    <row r="49" customHeight="1" spans="47:78">
      <c r="AU49" s="279"/>
      <c r="AV49" s="279"/>
      <c r="AW49" s="279"/>
      <c r="AX49" s="279"/>
      <c r="AY49" s="285"/>
      <c r="AZ49" s="285"/>
      <c r="BA49" s="292"/>
      <c r="BB49" s="292"/>
      <c r="BC49" s="292"/>
      <c r="BD49" s="292"/>
      <c r="BE49" s="292"/>
      <c r="BF49" s="292"/>
      <c r="BG49" s="292"/>
      <c r="BH49" s="292"/>
      <c r="BI49" s="292"/>
      <c r="BJ49" s="292"/>
      <c r="BK49" s="296"/>
      <c r="BL49" s="296"/>
      <c r="BM49" s="296"/>
      <c r="BN49" s="296"/>
      <c r="BO49" s="296"/>
      <c r="BP49" s="296"/>
      <c r="BQ49" s="296"/>
      <c r="BR49" s="296"/>
      <c r="BS49" s="296"/>
      <c r="BT49" s="296"/>
      <c r="BU49" s="296"/>
      <c r="BV49" s="296"/>
      <c r="BW49" s="296"/>
      <c r="BX49" s="296"/>
      <c r="BY49" s="296"/>
      <c r="BZ49" s="296"/>
    </row>
    <row r="50" customHeight="1" spans="47:78">
      <c r="AU50" s="279"/>
      <c r="AV50" s="279"/>
      <c r="AW50" s="279"/>
      <c r="AX50" s="279"/>
      <c r="AY50" s="285"/>
      <c r="AZ50" s="285"/>
      <c r="BA50" s="286"/>
      <c r="BB50" s="286"/>
      <c r="BC50" s="286"/>
      <c r="BD50" s="286"/>
      <c r="BE50" s="286"/>
      <c r="BF50" s="294"/>
      <c r="BG50" s="294"/>
      <c r="BH50" s="294"/>
      <c r="BI50" s="294"/>
      <c r="BJ50" s="294"/>
      <c r="BK50" s="294"/>
      <c r="BL50" s="294"/>
      <c r="BM50" s="294"/>
      <c r="BN50" s="294"/>
      <c r="BO50" s="294"/>
      <c r="BP50" s="294"/>
      <c r="BQ50" s="298"/>
      <c r="BR50" s="298"/>
      <c r="BS50" s="298"/>
      <c r="BT50" s="298"/>
      <c r="BU50" s="298"/>
      <c r="BV50" s="298"/>
      <c r="BW50" s="298"/>
      <c r="BX50" s="298"/>
      <c r="BY50" s="298"/>
      <c r="BZ50" s="298"/>
    </row>
    <row r="51" customHeight="1" spans="47:78">
      <c r="AU51" s="279"/>
      <c r="AV51" s="279"/>
      <c r="AW51" s="279"/>
      <c r="AX51" s="279"/>
      <c r="AY51" s="285"/>
      <c r="AZ51" s="285"/>
      <c r="BA51" s="286"/>
      <c r="BB51" s="286"/>
      <c r="BC51" s="286"/>
      <c r="BD51" s="286"/>
      <c r="BE51" s="286"/>
      <c r="BF51" s="294"/>
      <c r="BG51" s="294"/>
      <c r="BH51" s="294"/>
      <c r="BI51" s="294"/>
      <c r="BJ51" s="294"/>
      <c r="BK51" s="294"/>
      <c r="BL51" s="294"/>
      <c r="BM51" s="294"/>
      <c r="BN51" s="294"/>
      <c r="BO51" s="297"/>
      <c r="BP51" s="297"/>
      <c r="BQ51" s="298"/>
      <c r="BR51" s="298"/>
      <c r="BS51" s="298"/>
      <c r="BT51" s="298"/>
      <c r="BU51" s="298"/>
      <c r="BV51" s="298"/>
      <c r="BW51" s="298"/>
      <c r="BX51" s="298"/>
      <c r="BY51" s="298"/>
      <c r="BZ51" s="298"/>
    </row>
    <row r="52" customHeight="1" spans="47:78">
      <c r="AU52" s="279"/>
      <c r="AV52" s="279"/>
      <c r="AW52" s="279"/>
      <c r="AX52" s="279"/>
      <c r="AY52" s="285"/>
      <c r="AZ52" s="285"/>
      <c r="BA52" s="286"/>
      <c r="BB52" s="286"/>
      <c r="BC52" s="286"/>
      <c r="BD52" s="286"/>
      <c r="BE52" s="286"/>
      <c r="BF52" s="294"/>
      <c r="BG52" s="294"/>
      <c r="BH52" s="294"/>
      <c r="BI52" s="294"/>
      <c r="BJ52" s="294"/>
      <c r="BK52" s="294"/>
      <c r="BL52" s="294"/>
      <c r="BM52" s="294"/>
      <c r="BN52" s="294"/>
      <c r="BO52" s="294"/>
      <c r="BP52" s="294"/>
      <c r="BQ52" s="298"/>
      <c r="BR52" s="298"/>
      <c r="BS52" s="298"/>
      <c r="BT52" s="298"/>
      <c r="BU52" s="298"/>
      <c r="BV52" s="298"/>
      <c r="BW52" s="298"/>
      <c r="BX52" s="298"/>
      <c r="BY52" s="298"/>
      <c r="BZ52" s="298"/>
    </row>
    <row r="53" customHeight="1" spans="47:78">
      <c r="AU53" s="279"/>
      <c r="AV53" s="279"/>
      <c r="AW53" s="279"/>
      <c r="AX53" s="279"/>
      <c r="AY53" s="285"/>
      <c r="AZ53" s="285"/>
      <c r="BA53" s="286"/>
      <c r="BB53" s="286"/>
      <c r="BC53" s="286"/>
      <c r="BD53" s="286"/>
      <c r="BE53" s="286"/>
      <c r="BF53" s="294"/>
      <c r="BG53" s="294"/>
      <c r="BH53" s="294"/>
      <c r="BI53" s="294"/>
      <c r="BJ53" s="294"/>
      <c r="BK53" s="294"/>
      <c r="BL53" s="294"/>
      <c r="BM53" s="294"/>
      <c r="BN53" s="294"/>
      <c r="BO53" s="297"/>
      <c r="BP53" s="297"/>
      <c r="BQ53" s="298"/>
      <c r="BR53" s="298"/>
      <c r="BS53" s="298"/>
      <c r="BT53" s="298"/>
      <c r="BU53" s="298"/>
      <c r="BV53" s="298"/>
      <c r="BW53" s="298"/>
      <c r="BX53" s="298"/>
      <c r="BY53" s="298"/>
      <c r="BZ53" s="298"/>
    </row>
    <row r="54" customHeight="1" spans="47:78">
      <c r="AU54" s="279"/>
      <c r="AV54" s="279"/>
      <c r="AW54" s="279"/>
      <c r="AX54" s="279"/>
      <c r="AY54" s="285"/>
      <c r="AZ54" s="285"/>
      <c r="BA54" s="286"/>
      <c r="BB54" s="286"/>
      <c r="BC54" s="286"/>
      <c r="BD54" s="286"/>
      <c r="BE54" s="286"/>
      <c r="BF54" s="294"/>
      <c r="BG54" s="294"/>
      <c r="BH54" s="294"/>
      <c r="BI54" s="294"/>
      <c r="BJ54" s="294"/>
      <c r="BK54" s="294"/>
      <c r="BL54" s="294"/>
      <c r="BM54" s="294"/>
      <c r="BN54" s="294"/>
      <c r="BO54" s="297"/>
      <c r="BP54" s="297"/>
      <c r="BQ54" s="298"/>
      <c r="BR54" s="298"/>
      <c r="BS54" s="298"/>
      <c r="BT54" s="298"/>
      <c r="BU54" s="298"/>
      <c r="BV54" s="298"/>
      <c r="BW54" s="298"/>
      <c r="BX54" s="298"/>
      <c r="BY54" s="298"/>
      <c r="BZ54" s="298"/>
    </row>
    <row r="55" customHeight="1" spans="47:78">
      <c r="AU55" s="279"/>
      <c r="AV55" s="279"/>
      <c r="AW55" s="279"/>
      <c r="AX55" s="279"/>
      <c r="AY55" s="285"/>
      <c r="AZ55" s="285"/>
      <c r="BA55" s="287"/>
      <c r="BB55" s="287"/>
      <c r="BC55" s="287"/>
      <c r="BD55" s="287"/>
      <c r="BE55" s="287"/>
      <c r="BF55" s="295"/>
      <c r="BG55" s="295"/>
      <c r="BH55" s="295"/>
      <c r="BI55" s="295"/>
      <c r="BJ55" s="295"/>
      <c r="BK55" s="295"/>
      <c r="BL55" s="295"/>
      <c r="BM55" s="295"/>
      <c r="BN55" s="295"/>
      <c r="BO55" s="295"/>
      <c r="BP55" s="295"/>
      <c r="BQ55" s="300"/>
      <c r="BR55" s="300"/>
      <c r="BS55" s="300"/>
      <c r="BT55" s="300"/>
      <c r="BU55" s="300"/>
      <c r="BV55" s="300"/>
      <c r="BW55" s="300"/>
      <c r="BX55" s="300"/>
      <c r="BY55" s="300"/>
      <c r="BZ55" s="300"/>
    </row>
    <row r="56" customHeight="1" spans="47:78">
      <c r="AU56" s="279"/>
      <c r="AV56" s="279"/>
      <c r="AW56" s="279"/>
      <c r="AX56" s="279"/>
      <c r="AY56" s="285"/>
      <c r="AZ56" s="285"/>
      <c r="BA56" s="286"/>
      <c r="BB56" s="286"/>
      <c r="BC56" s="286"/>
      <c r="BD56" s="286"/>
      <c r="BE56" s="286"/>
      <c r="BF56" s="294"/>
      <c r="BG56" s="294"/>
      <c r="BH56" s="294"/>
      <c r="BI56" s="294"/>
      <c r="BJ56" s="294"/>
      <c r="BK56" s="294"/>
      <c r="BL56" s="294"/>
      <c r="BM56" s="294"/>
      <c r="BN56" s="294"/>
      <c r="BO56" s="297"/>
      <c r="BP56" s="297"/>
      <c r="BQ56" s="300"/>
      <c r="BR56" s="300"/>
      <c r="BS56" s="300"/>
      <c r="BT56" s="300"/>
      <c r="BU56" s="300"/>
      <c r="BV56" s="300"/>
      <c r="BW56" s="300"/>
      <c r="BX56" s="300"/>
      <c r="BY56" s="300"/>
      <c r="BZ56" s="300"/>
    </row>
    <row r="57" customHeight="1" spans="47:78">
      <c r="AU57" s="279"/>
      <c r="AV57" s="279"/>
      <c r="AW57" s="279"/>
      <c r="AX57" s="279"/>
      <c r="AY57" s="285"/>
      <c r="AZ57" s="285"/>
      <c r="BA57" s="291"/>
      <c r="BB57" s="291"/>
      <c r="BC57" s="291"/>
      <c r="BD57" s="291"/>
      <c r="BE57" s="291"/>
      <c r="BF57" s="291"/>
      <c r="BG57" s="291"/>
      <c r="BH57" s="291"/>
      <c r="BI57" s="291"/>
      <c r="BJ57" s="291"/>
      <c r="BK57" s="291"/>
      <c r="BL57" s="291"/>
      <c r="BM57" s="291"/>
      <c r="BN57" s="291"/>
      <c r="BO57" s="291"/>
      <c r="BP57" s="291"/>
      <c r="BQ57" s="291"/>
      <c r="BR57" s="291"/>
      <c r="BS57" s="291"/>
      <c r="BT57" s="291"/>
      <c r="BU57" s="291"/>
      <c r="BV57" s="291"/>
      <c r="BW57" s="291"/>
      <c r="BX57" s="291"/>
      <c r="BY57" s="291"/>
      <c r="BZ57" s="291"/>
    </row>
    <row r="58" customHeight="1" spans="47:78">
      <c r="AU58" s="279"/>
      <c r="AV58" s="279"/>
      <c r="AW58" s="279"/>
      <c r="AX58" s="279"/>
      <c r="AY58" s="285"/>
      <c r="AZ58" s="285"/>
      <c r="BA58" s="286"/>
      <c r="BB58" s="286"/>
      <c r="BC58" s="286"/>
      <c r="BD58" s="286"/>
      <c r="BE58" s="286"/>
      <c r="BF58" s="294"/>
      <c r="BG58" s="294"/>
      <c r="BH58" s="294"/>
      <c r="BI58" s="294"/>
      <c r="BJ58" s="294"/>
      <c r="BK58" s="294"/>
      <c r="BL58" s="294"/>
      <c r="BM58" s="294"/>
      <c r="BN58" s="294"/>
      <c r="BO58" s="294"/>
      <c r="BP58" s="294"/>
      <c r="BQ58" s="294"/>
      <c r="BR58" s="294"/>
      <c r="BS58" s="294"/>
      <c r="BT58" s="294"/>
      <c r="BU58" s="294"/>
      <c r="BV58" s="294"/>
      <c r="BW58" s="294"/>
      <c r="BX58" s="294"/>
      <c r="BY58" s="294"/>
      <c r="BZ58" s="294"/>
    </row>
    <row r="59" customHeight="1" spans="47:78">
      <c r="AU59" s="279"/>
      <c r="AV59" s="279"/>
      <c r="AW59" s="279"/>
      <c r="AX59" s="279"/>
      <c r="AY59" s="285"/>
      <c r="AZ59" s="285"/>
      <c r="BA59" s="286"/>
      <c r="BB59" s="286"/>
      <c r="BC59" s="286"/>
      <c r="BD59" s="286"/>
      <c r="BE59" s="286"/>
      <c r="BF59" s="294"/>
      <c r="BG59" s="294"/>
      <c r="BH59" s="294"/>
      <c r="BI59" s="294"/>
      <c r="BJ59" s="294"/>
      <c r="BK59" s="294"/>
      <c r="BL59" s="294"/>
      <c r="BM59" s="294"/>
      <c r="BN59" s="294"/>
      <c r="BO59" s="294"/>
      <c r="BP59" s="294"/>
      <c r="BQ59" s="299"/>
      <c r="BR59" s="299"/>
      <c r="BS59" s="299"/>
      <c r="BT59" s="299"/>
      <c r="BU59" s="299"/>
      <c r="BV59" s="299"/>
      <c r="BW59" s="299"/>
      <c r="BX59" s="299"/>
      <c r="BY59" s="299"/>
      <c r="BZ59" s="299"/>
    </row>
    <row r="60" customHeight="1" spans="47:78">
      <c r="AU60" s="279"/>
      <c r="AV60" s="279"/>
      <c r="AW60" s="279"/>
      <c r="AX60" s="279"/>
      <c r="AY60" s="285"/>
      <c r="AZ60" s="285"/>
      <c r="BA60" s="286"/>
      <c r="BB60" s="286"/>
      <c r="BC60" s="286"/>
      <c r="BD60" s="286"/>
      <c r="BE60" s="286"/>
      <c r="BF60" s="294"/>
      <c r="BG60" s="294"/>
      <c r="BH60" s="294"/>
      <c r="BI60" s="294"/>
      <c r="BJ60" s="294"/>
      <c r="BK60" s="294"/>
      <c r="BL60" s="294"/>
      <c r="BM60" s="294"/>
      <c r="BN60" s="294"/>
      <c r="BO60" s="294"/>
      <c r="BP60" s="294"/>
      <c r="BQ60" s="294"/>
      <c r="BR60" s="294"/>
      <c r="BS60" s="294"/>
      <c r="BT60" s="294"/>
      <c r="BU60" s="294"/>
      <c r="BV60" s="294"/>
      <c r="BW60" s="294"/>
      <c r="BX60" s="294"/>
      <c r="BY60" s="294"/>
      <c r="BZ60" s="294"/>
    </row>
    <row r="61" customHeight="1" spans="47:78">
      <c r="AU61" s="279"/>
      <c r="AV61" s="279"/>
      <c r="AW61" s="279"/>
      <c r="AX61" s="279"/>
      <c r="AY61" s="285"/>
      <c r="AZ61" s="285"/>
      <c r="BA61" s="290"/>
      <c r="BB61" s="290"/>
      <c r="BC61" s="290"/>
      <c r="BD61" s="290"/>
      <c r="BE61" s="290"/>
      <c r="BF61" s="290"/>
      <c r="BG61" s="290"/>
      <c r="BH61" s="290"/>
      <c r="BI61" s="290"/>
      <c r="BJ61" s="290"/>
      <c r="BK61" s="296"/>
      <c r="BL61" s="296"/>
      <c r="BM61" s="296"/>
      <c r="BN61" s="296"/>
      <c r="BO61" s="296"/>
      <c r="BP61" s="296"/>
      <c r="BQ61" s="296"/>
      <c r="BR61" s="296"/>
      <c r="BS61" s="296"/>
      <c r="BT61" s="296"/>
      <c r="BU61" s="296"/>
      <c r="BV61" s="296"/>
      <c r="BW61" s="296"/>
      <c r="BX61" s="296"/>
      <c r="BY61" s="296"/>
      <c r="BZ61" s="296"/>
    </row>
    <row r="62" customHeight="1" spans="47:78">
      <c r="AU62" s="279"/>
      <c r="AV62" s="279"/>
      <c r="AW62" s="279"/>
      <c r="AX62" s="279"/>
      <c r="AY62" s="285"/>
      <c r="AZ62" s="285"/>
      <c r="BA62" s="286"/>
      <c r="BB62" s="286"/>
      <c r="BC62" s="286"/>
      <c r="BD62" s="286"/>
      <c r="BE62" s="286"/>
      <c r="BF62" s="294"/>
      <c r="BG62" s="294"/>
      <c r="BH62" s="294"/>
      <c r="BI62" s="294"/>
      <c r="BJ62" s="294"/>
      <c r="BK62" s="294"/>
      <c r="BL62" s="294"/>
      <c r="BM62" s="294"/>
      <c r="BN62" s="294"/>
      <c r="BO62" s="294"/>
      <c r="BP62" s="294"/>
      <c r="BQ62" s="298"/>
      <c r="BR62" s="298"/>
      <c r="BS62" s="298"/>
      <c r="BT62" s="298"/>
      <c r="BU62" s="298"/>
      <c r="BV62" s="298"/>
      <c r="BW62" s="298"/>
      <c r="BX62" s="298"/>
      <c r="BY62" s="298"/>
      <c r="BZ62" s="298"/>
    </row>
    <row r="63" customHeight="1" spans="47:78">
      <c r="AU63" s="279"/>
      <c r="AV63" s="279"/>
      <c r="AW63" s="279"/>
      <c r="AX63" s="279"/>
      <c r="AY63" s="285"/>
      <c r="AZ63" s="285"/>
      <c r="BA63" s="286"/>
      <c r="BB63" s="286"/>
      <c r="BC63" s="286"/>
      <c r="BD63" s="286"/>
      <c r="BE63" s="286"/>
      <c r="BF63" s="294"/>
      <c r="BG63" s="294"/>
      <c r="BH63" s="294"/>
      <c r="BI63" s="294"/>
      <c r="BJ63" s="294"/>
      <c r="BK63" s="294"/>
      <c r="BL63" s="294"/>
      <c r="BM63" s="294"/>
      <c r="BN63" s="294"/>
      <c r="BO63" s="297"/>
      <c r="BP63" s="297"/>
      <c r="BQ63" s="298"/>
      <c r="BR63" s="298"/>
      <c r="BS63" s="298"/>
      <c r="BT63" s="298"/>
      <c r="BU63" s="298"/>
      <c r="BV63" s="298"/>
      <c r="BW63" s="298"/>
      <c r="BX63" s="298"/>
      <c r="BY63" s="298"/>
      <c r="BZ63" s="298"/>
    </row>
    <row r="64" customHeight="1" spans="47:78">
      <c r="AU64" s="279"/>
      <c r="AV64" s="279"/>
      <c r="AW64" s="279"/>
      <c r="AX64" s="279"/>
      <c r="AY64" s="285"/>
      <c r="AZ64" s="285"/>
      <c r="BA64" s="286"/>
      <c r="BB64" s="286"/>
      <c r="BC64" s="286"/>
      <c r="BD64" s="286"/>
      <c r="BE64" s="286"/>
      <c r="BF64" s="294"/>
      <c r="BG64" s="294"/>
      <c r="BH64" s="294"/>
      <c r="BI64" s="294"/>
      <c r="BJ64" s="294"/>
      <c r="BK64" s="294"/>
      <c r="BL64" s="294"/>
      <c r="BM64" s="294"/>
      <c r="BN64" s="294"/>
      <c r="BO64" s="294"/>
      <c r="BP64" s="294"/>
      <c r="BQ64" s="298"/>
      <c r="BR64" s="298"/>
      <c r="BS64" s="298"/>
      <c r="BT64" s="298"/>
      <c r="BU64" s="298"/>
      <c r="BV64" s="298"/>
      <c r="BW64" s="298"/>
      <c r="BX64" s="298"/>
      <c r="BY64" s="298"/>
      <c r="BZ64" s="298"/>
    </row>
    <row r="65" customHeight="1" spans="47:78">
      <c r="AU65" s="279"/>
      <c r="AV65" s="279"/>
      <c r="AW65" s="279"/>
      <c r="AX65" s="279"/>
      <c r="AY65" s="285"/>
      <c r="AZ65" s="285"/>
      <c r="BA65" s="286"/>
      <c r="BB65" s="286"/>
      <c r="BC65" s="286"/>
      <c r="BD65" s="286"/>
      <c r="BE65" s="286"/>
      <c r="BF65" s="294"/>
      <c r="BG65" s="294"/>
      <c r="BH65" s="294"/>
      <c r="BI65" s="294"/>
      <c r="BJ65" s="294"/>
      <c r="BK65" s="294"/>
      <c r="BL65" s="294"/>
      <c r="BM65" s="294"/>
      <c r="BN65" s="294"/>
      <c r="BO65" s="297"/>
      <c r="BP65" s="297"/>
      <c r="BQ65" s="298"/>
      <c r="BR65" s="298"/>
      <c r="BS65" s="298"/>
      <c r="BT65" s="298"/>
      <c r="BU65" s="298"/>
      <c r="BV65" s="298"/>
      <c r="BW65" s="298"/>
      <c r="BX65" s="298"/>
      <c r="BY65" s="298"/>
      <c r="BZ65" s="298"/>
    </row>
    <row r="66" customHeight="1" spans="47:78">
      <c r="AU66" s="279"/>
      <c r="AV66" s="279"/>
      <c r="AW66" s="279"/>
      <c r="AX66" s="279"/>
      <c r="AY66" s="285"/>
      <c r="AZ66" s="285"/>
      <c r="BA66" s="286"/>
      <c r="BB66" s="286"/>
      <c r="BC66" s="286"/>
      <c r="BD66" s="286"/>
      <c r="BE66" s="286"/>
      <c r="BF66" s="294"/>
      <c r="BG66" s="294"/>
      <c r="BH66" s="294"/>
      <c r="BI66" s="294"/>
      <c r="BJ66" s="294"/>
      <c r="BK66" s="294"/>
      <c r="BL66" s="294"/>
      <c r="BM66" s="294"/>
      <c r="BN66" s="294"/>
      <c r="BO66" s="297"/>
      <c r="BP66" s="297"/>
      <c r="BQ66" s="298"/>
      <c r="BR66" s="298"/>
      <c r="BS66" s="298"/>
      <c r="BT66" s="298"/>
      <c r="BU66" s="298"/>
      <c r="BV66" s="298"/>
      <c r="BW66" s="298"/>
      <c r="BX66" s="298"/>
      <c r="BY66" s="298"/>
      <c r="BZ66" s="298"/>
    </row>
    <row r="67" customHeight="1" spans="47:78">
      <c r="AU67" s="279"/>
      <c r="AV67" s="279"/>
      <c r="AW67" s="279"/>
      <c r="AX67" s="279"/>
      <c r="AY67" s="285"/>
      <c r="AZ67" s="285"/>
      <c r="BA67" s="287"/>
      <c r="BB67" s="287"/>
      <c r="BC67" s="287"/>
      <c r="BD67" s="287"/>
      <c r="BE67" s="287"/>
      <c r="BF67" s="295"/>
      <c r="BG67" s="295"/>
      <c r="BH67" s="295"/>
      <c r="BI67" s="295"/>
      <c r="BJ67" s="295"/>
      <c r="BK67" s="295"/>
      <c r="BL67" s="295"/>
      <c r="BM67" s="295"/>
      <c r="BN67" s="295"/>
      <c r="BO67" s="295"/>
      <c r="BP67" s="295"/>
      <c r="BQ67" s="294"/>
      <c r="BR67" s="294"/>
      <c r="BS67" s="294"/>
      <c r="BT67" s="294"/>
      <c r="BU67" s="294"/>
      <c r="BV67" s="294"/>
      <c r="BW67" s="294"/>
      <c r="BX67" s="294"/>
      <c r="BY67" s="294"/>
      <c r="BZ67" s="294"/>
    </row>
    <row r="68" customHeight="1" spans="47:78">
      <c r="AU68" s="279"/>
      <c r="AV68" s="279"/>
      <c r="AW68" s="279"/>
      <c r="AX68" s="279"/>
      <c r="AY68" s="285"/>
      <c r="AZ68" s="285"/>
      <c r="BA68" s="288"/>
      <c r="BB68" s="286"/>
      <c r="BC68" s="286"/>
      <c r="BD68" s="286"/>
      <c r="BE68" s="286"/>
      <c r="BF68" s="294"/>
      <c r="BG68" s="294"/>
      <c r="BH68" s="294"/>
      <c r="BI68" s="294"/>
      <c r="BJ68" s="294"/>
      <c r="BK68" s="294"/>
      <c r="BL68" s="294"/>
      <c r="BM68" s="294"/>
      <c r="BN68" s="294"/>
      <c r="BO68" s="294"/>
      <c r="BP68" s="294"/>
      <c r="BQ68" s="294"/>
      <c r="BR68" s="294"/>
      <c r="BS68" s="294"/>
      <c r="BT68" s="294"/>
      <c r="BU68" s="294"/>
      <c r="BV68" s="294"/>
      <c r="BW68" s="294"/>
      <c r="BX68" s="294"/>
      <c r="BY68" s="294"/>
      <c r="BZ68" s="294"/>
    </row>
    <row r="69" customHeight="1" spans="47:78">
      <c r="AU69" s="279"/>
      <c r="AV69" s="279"/>
      <c r="AW69" s="279"/>
      <c r="AX69" s="279"/>
      <c r="AY69" s="285"/>
      <c r="AZ69" s="285"/>
      <c r="BA69" s="291"/>
      <c r="BB69" s="291"/>
      <c r="BC69" s="291"/>
      <c r="BD69" s="291"/>
      <c r="BE69" s="291"/>
      <c r="BF69" s="291"/>
      <c r="BG69" s="291"/>
      <c r="BH69" s="291"/>
      <c r="BI69" s="291"/>
      <c r="BJ69" s="291"/>
      <c r="BK69" s="291"/>
      <c r="BL69" s="291"/>
      <c r="BM69" s="291"/>
      <c r="BN69" s="291"/>
      <c r="BO69" s="291"/>
      <c r="BP69" s="291"/>
      <c r="BQ69" s="291"/>
      <c r="BR69" s="291"/>
      <c r="BS69" s="291"/>
      <c r="BT69" s="291"/>
      <c r="BU69" s="291"/>
      <c r="BV69" s="291"/>
      <c r="BW69" s="291"/>
      <c r="BX69" s="291"/>
      <c r="BY69" s="291"/>
      <c r="BZ69" s="291"/>
    </row>
    <row r="70" customHeight="1" spans="47:78">
      <c r="AU70" s="279"/>
      <c r="AV70" s="279"/>
      <c r="AW70" s="279"/>
      <c r="AX70" s="279"/>
      <c r="AY70" s="285"/>
      <c r="AZ70" s="285"/>
      <c r="BA70" s="286"/>
      <c r="BB70" s="286"/>
      <c r="BC70" s="286"/>
      <c r="BD70" s="286"/>
      <c r="BE70" s="286"/>
      <c r="BF70" s="294"/>
      <c r="BG70" s="294"/>
      <c r="BH70" s="294"/>
      <c r="BI70" s="294"/>
      <c r="BJ70" s="294"/>
      <c r="BK70" s="294"/>
      <c r="BL70" s="294"/>
      <c r="BM70" s="294"/>
      <c r="BN70" s="294"/>
      <c r="BO70" s="294"/>
      <c r="BP70" s="294"/>
      <c r="BQ70" s="294"/>
      <c r="BR70" s="294"/>
      <c r="BS70" s="294"/>
      <c r="BT70" s="294"/>
      <c r="BU70" s="294"/>
      <c r="BV70" s="294"/>
      <c r="BW70" s="294"/>
      <c r="BX70" s="294"/>
      <c r="BY70" s="294"/>
      <c r="BZ70" s="294"/>
    </row>
    <row r="71" customHeight="1" spans="47:78">
      <c r="AU71" s="279"/>
      <c r="AV71" s="279"/>
      <c r="AW71" s="279"/>
      <c r="AX71" s="279"/>
      <c r="AY71" s="285"/>
      <c r="AZ71" s="285"/>
      <c r="BA71" s="286"/>
      <c r="BB71" s="286"/>
      <c r="BC71" s="286"/>
      <c r="BD71" s="286"/>
      <c r="BE71" s="286"/>
      <c r="BF71" s="294"/>
      <c r="BG71" s="294"/>
      <c r="BH71" s="294"/>
      <c r="BI71" s="294"/>
      <c r="BJ71" s="294"/>
      <c r="BK71" s="294"/>
      <c r="BL71" s="294"/>
      <c r="BM71" s="294"/>
      <c r="BN71" s="294"/>
      <c r="BO71" s="294"/>
      <c r="BP71" s="294"/>
      <c r="BQ71" s="299"/>
      <c r="BR71" s="299"/>
      <c r="BS71" s="299"/>
      <c r="BT71" s="299"/>
      <c r="BU71" s="299"/>
      <c r="BV71" s="299"/>
      <c r="BW71" s="299"/>
      <c r="BX71" s="299"/>
      <c r="BY71" s="299"/>
      <c r="BZ71" s="299"/>
    </row>
    <row r="72" customHeight="1" spans="47:78">
      <c r="AU72" s="279"/>
      <c r="AV72" s="279"/>
      <c r="AW72" s="279"/>
      <c r="AX72" s="279"/>
      <c r="AY72" s="285"/>
      <c r="AZ72" s="285"/>
      <c r="BA72" s="286"/>
      <c r="BB72" s="286"/>
      <c r="BC72" s="286"/>
      <c r="BD72" s="286"/>
      <c r="BE72" s="286"/>
      <c r="BF72" s="294"/>
      <c r="BG72" s="294"/>
      <c r="BH72" s="294"/>
      <c r="BI72" s="294"/>
      <c r="BJ72" s="294"/>
      <c r="BK72" s="294"/>
      <c r="BL72" s="294"/>
      <c r="BM72" s="294"/>
      <c r="BN72" s="294"/>
      <c r="BO72" s="294"/>
      <c r="BP72" s="294"/>
      <c r="BQ72" s="294"/>
      <c r="BR72" s="294"/>
      <c r="BS72" s="294"/>
      <c r="BT72" s="294"/>
      <c r="BU72" s="294"/>
      <c r="BV72" s="294"/>
      <c r="BW72" s="294"/>
      <c r="BX72" s="294"/>
      <c r="BY72" s="294"/>
      <c r="BZ72" s="294"/>
    </row>
    <row r="73" customHeight="1" spans="47:78">
      <c r="AU73" s="279"/>
      <c r="AV73" s="279"/>
      <c r="AW73" s="279"/>
      <c r="AX73" s="279"/>
      <c r="AY73" s="285"/>
      <c r="AZ73" s="285"/>
      <c r="BA73" s="290"/>
      <c r="BB73" s="290"/>
      <c r="BC73" s="290"/>
      <c r="BD73" s="290"/>
      <c r="BE73" s="290"/>
      <c r="BF73" s="290"/>
      <c r="BG73" s="290"/>
      <c r="BH73" s="290"/>
      <c r="BI73" s="290"/>
      <c r="BJ73" s="290"/>
      <c r="BK73" s="296"/>
      <c r="BL73" s="296"/>
      <c r="BM73" s="296"/>
      <c r="BN73" s="296"/>
      <c r="BO73" s="296"/>
      <c r="BP73" s="296"/>
      <c r="BQ73" s="296"/>
      <c r="BR73" s="296"/>
      <c r="BS73" s="296"/>
      <c r="BT73" s="296"/>
      <c r="BU73" s="296"/>
      <c r="BV73" s="296"/>
      <c r="BW73" s="296"/>
      <c r="BX73" s="296"/>
      <c r="BY73" s="296"/>
      <c r="BZ73" s="296"/>
    </row>
    <row r="74" customHeight="1" spans="47:78">
      <c r="AU74" s="279"/>
      <c r="AV74" s="279"/>
      <c r="AW74" s="279"/>
      <c r="AX74" s="279"/>
      <c r="AY74" s="285"/>
      <c r="AZ74" s="285"/>
      <c r="BA74" s="286"/>
      <c r="BB74" s="286"/>
      <c r="BC74" s="286"/>
      <c r="BD74" s="286"/>
      <c r="BE74" s="286"/>
      <c r="BF74" s="294"/>
      <c r="BG74" s="294"/>
      <c r="BH74" s="294"/>
      <c r="BI74" s="294"/>
      <c r="BJ74" s="294"/>
      <c r="BK74" s="294"/>
      <c r="BL74" s="294"/>
      <c r="BM74" s="294"/>
      <c r="BN74" s="294"/>
      <c r="BO74" s="294"/>
      <c r="BP74" s="294"/>
      <c r="BQ74" s="298"/>
      <c r="BR74" s="298"/>
      <c r="BS74" s="298"/>
      <c r="BT74" s="298"/>
      <c r="BU74" s="298"/>
      <c r="BV74" s="298"/>
      <c r="BW74" s="298"/>
      <c r="BX74" s="298"/>
      <c r="BY74" s="298"/>
      <c r="BZ74" s="298"/>
    </row>
    <row r="75" customHeight="1" spans="47:78">
      <c r="AU75" s="279"/>
      <c r="AV75" s="279"/>
      <c r="AW75" s="279"/>
      <c r="AX75" s="279"/>
      <c r="AY75" s="285"/>
      <c r="AZ75" s="285"/>
      <c r="BA75" s="286"/>
      <c r="BB75" s="286"/>
      <c r="BC75" s="286"/>
      <c r="BD75" s="286"/>
      <c r="BE75" s="286"/>
      <c r="BF75" s="294"/>
      <c r="BG75" s="294"/>
      <c r="BH75" s="294"/>
      <c r="BI75" s="294"/>
      <c r="BJ75" s="294"/>
      <c r="BK75" s="294"/>
      <c r="BL75" s="294"/>
      <c r="BM75" s="294"/>
      <c r="BN75" s="294"/>
      <c r="BO75" s="297"/>
      <c r="BP75" s="297"/>
      <c r="BQ75" s="298"/>
      <c r="BR75" s="298"/>
      <c r="BS75" s="298"/>
      <c r="BT75" s="298"/>
      <c r="BU75" s="298"/>
      <c r="BV75" s="298"/>
      <c r="BW75" s="298"/>
      <c r="BX75" s="298"/>
      <c r="BY75" s="298"/>
      <c r="BZ75" s="298"/>
    </row>
    <row r="76" customHeight="1" spans="47:78">
      <c r="AU76" s="279"/>
      <c r="AV76" s="279"/>
      <c r="AW76" s="279"/>
      <c r="AX76" s="279"/>
      <c r="AY76" s="285"/>
      <c r="AZ76" s="285"/>
      <c r="BA76" s="286"/>
      <c r="BB76" s="286"/>
      <c r="BC76" s="286"/>
      <c r="BD76" s="286"/>
      <c r="BE76" s="286"/>
      <c r="BF76" s="294"/>
      <c r="BG76" s="294"/>
      <c r="BH76" s="294"/>
      <c r="BI76" s="294"/>
      <c r="BJ76" s="294"/>
      <c r="BK76" s="294"/>
      <c r="BL76" s="294"/>
      <c r="BM76" s="294"/>
      <c r="BN76" s="294"/>
      <c r="BO76" s="294"/>
      <c r="BP76" s="294"/>
      <c r="BQ76" s="298"/>
      <c r="BR76" s="298"/>
      <c r="BS76" s="298"/>
      <c r="BT76" s="298"/>
      <c r="BU76" s="298"/>
      <c r="BV76" s="298"/>
      <c r="BW76" s="298"/>
      <c r="BX76" s="298"/>
      <c r="BY76" s="298"/>
      <c r="BZ76" s="298"/>
    </row>
    <row r="77" customHeight="1" spans="47:78">
      <c r="AU77" s="279"/>
      <c r="AV77" s="279"/>
      <c r="AW77" s="279"/>
      <c r="AX77" s="279"/>
      <c r="AY77" s="285"/>
      <c r="AZ77" s="285"/>
      <c r="BA77" s="286"/>
      <c r="BB77" s="286"/>
      <c r="BC77" s="286"/>
      <c r="BD77" s="286"/>
      <c r="BE77" s="286"/>
      <c r="BF77" s="294"/>
      <c r="BG77" s="294"/>
      <c r="BH77" s="294"/>
      <c r="BI77" s="294"/>
      <c r="BJ77" s="294"/>
      <c r="BK77" s="294"/>
      <c r="BL77" s="294"/>
      <c r="BM77" s="294"/>
      <c r="BN77" s="294"/>
      <c r="BO77" s="297"/>
      <c r="BP77" s="297"/>
      <c r="BQ77" s="298"/>
      <c r="BR77" s="298"/>
      <c r="BS77" s="298"/>
      <c r="BT77" s="298"/>
      <c r="BU77" s="298"/>
      <c r="BV77" s="298"/>
      <c r="BW77" s="298"/>
      <c r="BX77" s="298"/>
      <c r="BY77" s="298"/>
      <c r="BZ77" s="298"/>
    </row>
    <row r="78" customHeight="1" spans="47:78">
      <c r="AU78" s="279"/>
      <c r="AV78" s="279"/>
      <c r="AW78" s="279"/>
      <c r="AX78" s="279"/>
      <c r="AY78" s="285"/>
      <c r="AZ78" s="285"/>
      <c r="BA78" s="286"/>
      <c r="BB78" s="286"/>
      <c r="BC78" s="286"/>
      <c r="BD78" s="286"/>
      <c r="BE78" s="286"/>
      <c r="BF78" s="294"/>
      <c r="BG78" s="294"/>
      <c r="BH78" s="294"/>
      <c r="BI78" s="294"/>
      <c r="BJ78" s="294"/>
      <c r="BK78" s="294"/>
      <c r="BL78" s="294"/>
      <c r="BM78" s="294"/>
      <c r="BN78" s="294"/>
      <c r="BO78" s="297"/>
      <c r="BP78" s="297"/>
      <c r="BQ78" s="298"/>
      <c r="BR78" s="298"/>
      <c r="BS78" s="298"/>
      <c r="BT78" s="298"/>
      <c r="BU78" s="298"/>
      <c r="BV78" s="298"/>
      <c r="BW78" s="298"/>
      <c r="BX78" s="298"/>
      <c r="BY78" s="298"/>
      <c r="BZ78" s="298"/>
    </row>
    <row r="79" customHeight="1" spans="47:78">
      <c r="AU79" s="279"/>
      <c r="AV79" s="279"/>
      <c r="AW79" s="279"/>
      <c r="AX79" s="279"/>
      <c r="AY79" s="285"/>
      <c r="AZ79" s="285"/>
      <c r="BA79" s="287"/>
      <c r="BB79" s="287"/>
      <c r="BC79" s="287"/>
      <c r="BD79" s="287"/>
      <c r="BE79" s="287"/>
      <c r="BF79" s="295"/>
      <c r="BG79" s="295"/>
      <c r="BH79" s="295"/>
      <c r="BI79" s="295"/>
      <c r="BJ79" s="295"/>
      <c r="BK79" s="295"/>
      <c r="BL79" s="295"/>
      <c r="BM79" s="295"/>
      <c r="BN79" s="295"/>
      <c r="BO79" s="295"/>
      <c r="BP79" s="295"/>
      <c r="BQ79" s="297"/>
      <c r="BR79" s="294"/>
      <c r="BS79" s="294"/>
      <c r="BT79" s="294"/>
      <c r="BU79" s="294"/>
      <c r="BV79" s="294"/>
      <c r="BW79" s="294"/>
      <c r="BX79" s="294"/>
      <c r="BY79" s="294"/>
      <c r="BZ79" s="294"/>
    </row>
    <row r="80" customHeight="1" spans="47:78">
      <c r="AU80" s="279"/>
      <c r="AV80" s="279"/>
      <c r="AW80" s="279"/>
      <c r="AX80" s="279"/>
      <c r="AY80" s="285"/>
      <c r="AZ80" s="285"/>
      <c r="BA80" s="288"/>
      <c r="BB80" s="286"/>
      <c r="BC80" s="286"/>
      <c r="BD80" s="286"/>
      <c r="BE80" s="286"/>
      <c r="BF80" s="294"/>
      <c r="BG80" s="294"/>
      <c r="BH80" s="294"/>
      <c r="BI80" s="294"/>
      <c r="BJ80" s="294"/>
      <c r="BK80" s="294"/>
      <c r="BL80" s="294"/>
      <c r="BM80" s="294"/>
      <c r="BN80" s="294"/>
      <c r="BO80" s="294"/>
      <c r="BP80" s="294"/>
      <c r="BQ80" s="297"/>
      <c r="BR80" s="294"/>
      <c r="BS80" s="294"/>
      <c r="BT80" s="294"/>
      <c r="BU80" s="294"/>
      <c r="BV80" s="294"/>
      <c r="BW80" s="294"/>
      <c r="BX80" s="294"/>
      <c r="BY80" s="294"/>
      <c r="BZ80" s="294"/>
    </row>
    <row r="81" customHeight="1" spans="47:78">
      <c r="AU81" s="279"/>
      <c r="AV81" s="279"/>
      <c r="AW81" s="279"/>
      <c r="AX81" s="279"/>
      <c r="AY81" s="285"/>
      <c r="AZ81" s="285"/>
      <c r="BA81" s="301"/>
      <c r="BB81" s="301"/>
      <c r="BC81" s="301"/>
      <c r="BD81" s="301"/>
      <c r="BE81" s="301"/>
      <c r="BF81" s="301"/>
      <c r="BG81" s="301"/>
      <c r="BH81" s="301"/>
      <c r="BI81" s="301"/>
      <c r="BJ81" s="301"/>
      <c r="BK81" s="301"/>
      <c r="BL81" s="301"/>
      <c r="BM81" s="301"/>
      <c r="BN81" s="301"/>
      <c r="BO81" s="301"/>
      <c r="BP81" s="301"/>
      <c r="BQ81" s="301"/>
      <c r="BR81" s="301"/>
      <c r="BS81" s="301"/>
      <c r="BT81" s="301"/>
      <c r="BU81" s="301"/>
      <c r="BV81" s="301"/>
      <c r="BW81" s="301"/>
      <c r="BX81" s="301"/>
      <c r="BY81" s="301"/>
      <c r="BZ81" s="301"/>
    </row>
    <row r="82" customHeight="1" spans="47:78">
      <c r="AU82" s="279"/>
      <c r="AV82" s="279"/>
      <c r="AW82" s="279"/>
      <c r="AX82" s="279"/>
      <c r="AY82" s="285"/>
      <c r="AZ82" s="285"/>
      <c r="BA82" s="288"/>
      <c r="BB82" s="286"/>
      <c r="BC82" s="286"/>
      <c r="BD82" s="286"/>
      <c r="BE82" s="286"/>
      <c r="BF82" s="294"/>
      <c r="BG82" s="294"/>
      <c r="BH82" s="294"/>
      <c r="BI82" s="294"/>
      <c r="BJ82" s="294"/>
      <c r="BK82" s="294"/>
      <c r="BL82" s="294"/>
      <c r="BM82" s="294"/>
      <c r="BN82" s="294"/>
      <c r="BO82" s="294"/>
      <c r="BP82" s="294"/>
      <c r="BQ82" s="294"/>
      <c r="BR82" s="294"/>
      <c r="BS82" s="294"/>
      <c r="BT82" s="294"/>
      <c r="BU82" s="294"/>
      <c r="BV82" s="294"/>
      <c r="BW82" s="294"/>
      <c r="BX82" s="294"/>
      <c r="BY82" s="294"/>
      <c r="BZ82" s="294"/>
    </row>
    <row r="83" customHeight="1" spans="47:78">
      <c r="AU83" s="279"/>
      <c r="AV83" s="279"/>
      <c r="AW83" s="279"/>
      <c r="AX83" s="279"/>
      <c r="AY83" s="285"/>
      <c r="AZ83" s="285"/>
      <c r="BA83" s="288"/>
      <c r="BB83" s="286"/>
      <c r="BC83" s="286"/>
      <c r="BD83" s="286"/>
      <c r="BE83" s="286"/>
      <c r="BF83" s="294"/>
      <c r="BG83" s="294"/>
      <c r="BH83" s="294"/>
      <c r="BI83" s="294"/>
      <c r="BJ83" s="294"/>
      <c r="BK83" s="294"/>
      <c r="BL83" s="294"/>
      <c r="BM83" s="294"/>
      <c r="BN83" s="294"/>
      <c r="BO83" s="294"/>
      <c r="BP83" s="294"/>
      <c r="BQ83" s="299"/>
      <c r="BR83" s="299"/>
      <c r="BS83" s="299"/>
      <c r="BT83" s="299"/>
      <c r="BU83" s="299"/>
      <c r="BV83" s="299"/>
      <c r="BW83" s="299"/>
      <c r="BX83" s="299"/>
      <c r="BY83" s="299"/>
      <c r="BZ83" s="299"/>
    </row>
    <row r="84" customHeight="1" spans="47:78">
      <c r="AU84" s="279"/>
      <c r="AV84" s="279"/>
      <c r="AW84" s="279"/>
      <c r="AX84" s="279"/>
      <c r="AY84" s="285"/>
      <c r="AZ84" s="285"/>
      <c r="BA84" s="288"/>
      <c r="BB84" s="286"/>
      <c r="BC84" s="286"/>
      <c r="BD84" s="286"/>
      <c r="BE84" s="286"/>
      <c r="BF84" s="294"/>
      <c r="BG84" s="294"/>
      <c r="BH84" s="294"/>
      <c r="BI84" s="294"/>
      <c r="BJ84" s="294"/>
      <c r="BK84" s="294"/>
      <c r="BL84" s="294"/>
      <c r="BM84" s="294"/>
      <c r="BN84" s="294"/>
      <c r="BO84" s="294"/>
      <c r="BP84" s="294"/>
      <c r="BQ84" s="294"/>
      <c r="BR84" s="294"/>
      <c r="BS84" s="294"/>
      <c r="BT84" s="294"/>
      <c r="BU84" s="294"/>
      <c r="BV84" s="294"/>
      <c r="BW84" s="294"/>
      <c r="BX84" s="294"/>
      <c r="BY84" s="294"/>
      <c r="BZ84" s="294"/>
    </row>
    <row r="85" customHeight="1" spans="47:78">
      <c r="AU85" s="279"/>
      <c r="AV85" s="279"/>
      <c r="AW85" s="279"/>
      <c r="AX85" s="279"/>
      <c r="AY85" s="285"/>
      <c r="AZ85" s="285"/>
      <c r="BA85" s="288"/>
      <c r="BB85" s="286"/>
      <c r="BC85" s="286"/>
      <c r="BD85" s="286"/>
      <c r="BE85" s="286"/>
      <c r="BF85" s="294"/>
      <c r="BG85" s="294"/>
      <c r="BH85" s="294"/>
      <c r="BI85" s="294"/>
      <c r="BJ85" s="294"/>
      <c r="BK85" s="294"/>
      <c r="BL85" s="294"/>
      <c r="BM85" s="294"/>
      <c r="BN85" s="294"/>
      <c r="BO85" s="294"/>
      <c r="BP85" s="294"/>
      <c r="BQ85" s="294"/>
      <c r="BR85" s="294"/>
      <c r="BS85" s="294"/>
      <c r="BT85" s="294"/>
      <c r="BU85" s="294"/>
      <c r="BV85" s="294"/>
      <c r="BW85" s="294"/>
      <c r="BX85" s="294"/>
      <c r="BY85" s="294"/>
      <c r="BZ85" s="294"/>
    </row>
    <row r="86" customHeight="1" spans="47:78">
      <c r="AU86" s="279"/>
      <c r="AV86" s="279"/>
      <c r="AW86" s="279"/>
      <c r="AX86" s="279"/>
      <c r="AY86" s="285"/>
      <c r="AZ86" s="285"/>
      <c r="BA86" s="288"/>
      <c r="BB86" s="286"/>
      <c r="BC86" s="286"/>
      <c r="BD86" s="286"/>
      <c r="BE86" s="286"/>
      <c r="BF86" s="294"/>
      <c r="BG86" s="294"/>
      <c r="BH86" s="294"/>
      <c r="BI86" s="294"/>
      <c r="BJ86" s="294"/>
      <c r="BK86" s="294"/>
      <c r="BL86" s="294"/>
      <c r="BM86" s="294"/>
      <c r="BN86" s="294"/>
      <c r="BO86" s="294"/>
      <c r="BP86" s="294"/>
      <c r="BQ86" s="304"/>
      <c r="BR86" s="300"/>
      <c r="BS86" s="300"/>
      <c r="BT86" s="300"/>
      <c r="BU86" s="300"/>
      <c r="BV86" s="300"/>
      <c r="BW86" s="300"/>
      <c r="BX86" s="300"/>
      <c r="BY86" s="300"/>
      <c r="BZ86" s="300"/>
    </row>
    <row r="87" customHeight="1" spans="47:78">
      <c r="AU87" s="279"/>
      <c r="AV87" s="279"/>
      <c r="AW87" s="279"/>
      <c r="AX87" s="279"/>
      <c r="AY87" s="285"/>
      <c r="AZ87" s="285"/>
      <c r="BA87" s="288"/>
      <c r="BB87" s="286"/>
      <c r="BC87" s="286"/>
      <c r="BD87" s="286"/>
      <c r="BE87" s="286"/>
      <c r="BF87" s="294"/>
      <c r="BG87" s="294"/>
      <c r="BH87" s="294"/>
      <c r="BI87" s="294"/>
      <c r="BJ87" s="294"/>
      <c r="BK87" s="294"/>
      <c r="BL87" s="294"/>
      <c r="BM87" s="294"/>
      <c r="BN87" s="294"/>
      <c r="BO87" s="294"/>
      <c r="BP87" s="294"/>
      <c r="BQ87" s="304"/>
      <c r="BR87" s="300"/>
      <c r="BS87" s="300"/>
      <c r="BT87" s="300"/>
      <c r="BU87" s="300"/>
      <c r="BV87" s="300"/>
      <c r="BW87" s="300"/>
      <c r="BX87" s="300"/>
      <c r="BY87" s="300"/>
      <c r="BZ87" s="300"/>
    </row>
    <row r="88" customHeight="1" spans="47:78">
      <c r="AU88" s="279"/>
      <c r="AV88" s="279"/>
      <c r="AW88" s="279"/>
      <c r="AX88" s="279"/>
      <c r="AY88" s="285"/>
      <c r="AZ88" s="285"/>
      <c r="BA88" s="302"/>
      <c r="BB88" s="302"/>
      <c r="BC88" s="302"/>
      <c r="BD88" s="302"/>
      <c r="BE88" s="302"/>
      <c r="BF88" s="302"/>
      <c r="BG88" s="302"/>
      <c r="BH88" s="302"/>
      <c r="BI88" s="302"/>
      <c r="BJ88" s="302"/>
      <c r="BK88" s="302"/>
      <c r="BL88" s="302"/>
      <c r="BM88" s="302"/>
      <c r="BN88" s="302"/>
      <c r="BO88" s="302"/>
      <c r="BP88" s="302"/>
      <c r="BQ88" s="302"/>
      <c r="BR88" s="302"/>
      <c r="BS88" s="302"/>
      <c r="BT88" s="302"/>
      <c r="BU88" s="302"/>
      <c r="BV88" s="302"/>
      <c r="BW88" s="302"/>
      <c r="BX88" s="302"/>
      <c r="BY88" s="302"/>
      <c r="BZ88" s="302"/>
    </row>
    <row r="89" customHeight="1" spans="47:78">
      <c r="AU89" s="279"/>
      <c r="AV89" s="279"/>
      <c r="AW89" s="279"/>
      <c r="AX89" s="279"/>
      <c r="AY89" s="285"/>
      <c r="AZ89" s="285"/>
      <c r="BA89" s="288"/>
      <c r="BB89" s="286"/>
      <c r="BC89" s="286"/>
      <c r="BD89" s="286"/>
      <c r="BE89" s="286"/>
      <c r="BF89" s="294"/>
      <c r="BG89" s="294"/>
      <c r="BH89" s="294"/>
      <c r="BI89" s="294"/>
      <c r="BJ89" s="294"/>
      <c r="BK89" s="294"/>
      <c r="BL89" s="294"/>
      <c r="BM89" s="294"/>
      <c r="BN89" s="294"/>
      <c r="BO89" s="294"/>
      <c r="BP89" s="294"/>
      <c r="BQ89" s="298"/>
      <c r="BR89" s="298"/>
      <c r="BS89" s="298"/>
      <c r="BT89" s="298"/>
      <c r="BU89" s="298"/>
      <c r="BV89" s="298"/>
      <c r="BW89" s="298"/>
      <c r="BX89" s="298"/>
      <c r="BY89" s="298"/>
      <c r="BZ89" s="298"/>
    </row>
    <row r="90" customHeight="1" spans="47:78">
      <c r="AU90" s="279"/>
      <c r="AV90" s="279"/>
      <c r="AW90" s="279"/>
      <c r="AX90" s="279"/>
      <c r="AY90" s="285"/>
      <c r="AZ90" s="285"/>
      <c r="BA90" s="288"/>
      <c r="BB90" s="286"/>
      <c r="BC90" s="286"/>
      <c r="BD90" s="286"/>
      <c r="BE90" s="286"/>
      <c r="BF90" s="294"/>
      <c r="BG90" s="294"/>
      <c r="BH90" s="294"/>
      <c r="BI90" s="294"/>
      <c r="BJ90" s="294"/>
      <c r="BK90" s="294"/>
      <c r="BL90" s="294"/>
      <c r="BM90" s="294"/>
      <c r="BN90" s="294"/>
      <c r="BO90" s="294"/>
      <c r="BP90" s="294"/>
      <c r="BQ90" s="298"/>
      <c r="BR90" s="298"/>
      <c r="BS90" s="298"/>
      <c r="BT90" s="298"/>
      <c r="BU90" s="298"/>
      <c r="BV90" s="298"/>
      <c r="BW90" s="298"/>
      <c r="BX90" s="298"/>
      <c r="BY90" s="298"/>
      <c r="BZ90" s="298"/>
    </row>
    <row r="91" customHeight="1" spans="47:78">
      <c r="AU91" s="279"/>
      <c r="AV91" s="279"/>
      <c r="AW91" s="279"/>
      <c r="AX91" s="279"/>
      <c r="AY91" s="285"/>
      <c r="AZ91" s="285"/>
      <c r="BA91" s="286"/>
      <c r="BB91" s="286"/>
      <c r="BC91" s="286"/>
      <c r="BD91" s="286"/>
      <c r="BE91" s="286"/>
      <c r="BF91" s="294"/>
      <c r="BG91" s="294"/>
      <c r="BH91" s="294"/>
      <c r="BI91" s="294"/>
      <c r="BJ91" s="294"/>
      <c r="BK91" s="294"/>
      <c r="BL91" s="294"/>
      <c r="BM91" s="294"/>
      <c r="BN91" s="294"/>
      <c r="BO91" s="294"/>
      <c r="BP91" s="294"/>
      <c r="BQ91" s="298"/>
      <c r="BR91" s="298"/>
      <c r="BS91" s="298"/>
      <c r="BT91" s="298"/>
      <c r="BU91" s="298"/>
      <c r="BV91" s="298"/>
      <c r="BW91" s="298"/>
      <c r="BX91" s="298"/>
      <c r="BY91" s="298"/>
      <c r="BZ91" s="298"/>
    </row>
    <row r="92" customHeight="1" spans="47:78">
      <c r="AU92" s="279"/>
      <c r="AV92" s="279"/>
      <c r="AW92" s="279"/>
      <c r="AX92" s="279"/>
      <c r="AY92" s="285"/>
      <c r="AZ92" s="285"/>
      <c r="BA92" s="286"/>
      <c r="BB92" s="286"/>
      <c r="BC92" s="286"/>
      <c r="BD92" s="286"/>
      <c r="BE92" s="286"/>
      <c r="BF92" s="294"/>
      <c r="BG92" s="294"/>
      <c r="BH92" s="294"/>
      <c r="BI92" s="294"/>
      <c r="BJ92" s="294"/>
      <c r="BK92" s="294"/>
      <c r="BL92" s="294"/>
      <c r="BM92" s="294"/>
      <c r="BN92" s="294"/>
      <c r="BO92" s="294"/>
      <c r="BP92" s="294"/>
      <c r="BQ92" s="294"/>
      <c r="BR92" s="294"/>
      <c r="BS92" s="294"/>
      <c r="BT92" s="294"/>
      <c r="BU92" s="294"/>
      <c r="BV92" s="294"/>
      <c r="BW92" s="294"/>
      <c r="BX92" s="294"/>
      <c r="BY92" s="294"/>
      <c r="BZ92" s="294"/>
    </row>
    <row r="93" customHeight="1" spans="47:78">
      <c r="AU93" s="279"/>
      <c r="AV93" s="279"/>
      <c r="AW93" s="279"/>
      <c r="AX93" s="279"/>
      <c r="AY93" s="285"/>
      <c r="AZ93" s="285"/>
      <c r="BA93" s="286"/>
      <c r="BB93" s="286"/>
      <c r="BC93" s="286"/>
      <c r="BD93" s="286"/>
      <c r="BE93" s="286"/>
      <c r="BF93" s="294"/>
      <c r="BG93" s="294"/>
      <c r="BH93" s="294"/>
      <c r="BI93" s="294"/>
      <c r="BJ93" s="294"/>
      <c r="BK93" s="294"/>
      <c r="BL93" s="294"/>
      <c r="BM93" s="294"/>
      <c r="BN93" s="294"/>
      <c r="BO93" s="294"/>
      <c r="BP93" s="294"/>
      <c r="BQ93" s="294"/>
      <c r="BR93" s="294"/>
      <c r="BS93" s="294"/>
      <c r="BT93" s="294"/>
      <c r="BU93" s="294"/>
      <c r="BV93" s="294"/>
      <c r="BW93" s="294"/>
      <c r="BX93" s="294"/>
      <c r="BY93" s="294"/>
      <c r="BZ93" s="294"/>
    </row>
    <row r="94" customHeight="1" spans="47:78">
      <c r="AU94" s="279"/>
      <c r="AV94" s="279"/>
      <c r="AW94" s="279"/>
      <c r="AX94" s="279"/>
      <c r="AY94" s="285"/>
      <c r="AZ94" s="285"/>
      <c r="BA94" s="286"/>
      <c r="BB94" s="286"/>
      <c r="BC94" s="286"/>
      <c r="BD94" s="286"/>
      <c r="BE94" s="286"/>
      <c r="BF94" s="294"/>
      <c r="BG94" s="294"/>
      <c r="BH94" s="294"/>
      <c r="BI94" s="294"/>
      <c r="BJ94" s="294"/>
      <c r="BK94" s="294"/>
      <c r="BL94" s="294"/>
      <c r="BM94" s="294"/>
      <c r="BN94" s="294"/>
      <c r="BO94" s="294"/>
      <c r="BP94" s="294"/>
      <c r="BQ94" s="294"/>
      <c r="BR94" s="294"/>
      <c r="BS94" s="294"/>
      <c r="BT94" s="294"/>
      <c r="BU94" s="294"/>
      <c r="BV94" s="294"/>
      <c r="BW94" s="294"/>
      <c r="BX94" s="294"/>
      <c r="BY94" s="294"/>
      <c r="BZ94" s="294"/>
    </row>
    <row r="95" customHeight="1" spans="47:78">
      <c r="AU95" s="279"/>
      <c r="AV95" s="279"/>
      <c r="AW95" s="279"/>
      <c r="AX95" s="279"/>
      <c r="AY95" s="285"/>
      <c r="AZ95" s="285"/>
      <c r="BA95" s="301"/>
      <c r="BB95" s="301"/>
      <c r="BC95" s="301"/>
      <c r="BD95" s="301"/>
      <c r="BE95" s="301"/>
      <c r="BF95" s="301"/>
      <c r="BG95" s="301"/>
      <c r="BH95" s="301"/>
      <c r="BI95" s="301"/>
      <c r="BJ95" s="301"/>
      <c r="BK95" s="301"/>
      <c r="BL95" s="301"/>
      <c r="BM95" s="301"/>
      <c r="BN95" s="301"/>
      <c r="BO95" s="301"/>
      <c r="BP95" s="301"/>
      <c r="BQ95" s="301"/>
      <c r="BR95" s="301"/>
      <c r="BS95" s="301"/>
      <c r="BT95" s="301"/>
      <c r="BU95" s="301"/>
      <c r="BV95" s="301"/>
      <c r="BW95" s="301"/>
      <c r="BX95" s="301"/>
      <c r="BY95" s="301"/>
      <c r="BZ95" s="301"/>
    </row>
    <row r="96" customHeight="1" spans="47:78">
      <c r="AU96" s="279"/>
      <c r="AV96" s="279"/>
      <c r="AW96" s="279"/>
      <c r="AX96" s="279"/>
      <c r="AY96" s="285"/>
      <c r="AZ96" s="285"/>
      <c r="BA96" s="288"/>
      <c r="BB96" s="286"/>
      <c r="BC96" s="286"/>
      <c r="BD96" s="286"/>
      <c r="BE96" s="286"/>
      <c r="BF96" s="294"/>
      <c r="BG96" s="294"/>
      <c r="BH96" s="294"/>
      <c r="BI96" s="294"/>
      <c r="BJ96" s="294"/>
      <c r="BK96" s="294"/>
      <c r="BL96" s="294"/>
      <c r="BM96" s="294"/>
      <c r="BN96" s="294"/>
      <c r="BO96" s="294"/>
      <c r="BP96" s="294"/>
      <c r="BQ96" s="294"/>
      <c r="BR96" s="294"/>
      <c r="BS96" s="294"/>
      <c r="BT96" s="294"/>
      <c r="BU96" s="294"/>
      <c r="BV96" s="294"/>
      <c r="BW96" s="294"/>
      <c r="BX96" s="294"/>
      <c r="BY96" s="294"/>
      <c r="BZ96" s="294"/>
    </row>
    <row r="97" customHeight="1" spans="47:78">
      <c r="AU97" s="279"/>
      <c r="AV97" s="279"/>
      <c r="AW97" s="279"/>
      <c r="AX97" s="279"/>
      <c r="AY97" s="285"/>
      <c r="AZ97" s="285"/>
      <c r="BA97" s="288"/>
      <c r="BB97" s="286"/>
      <c r="BC97" s="286"/>
      <c r="BD97" s="286"/>
      <c r="BE97" s="286"/>
      <c r="BF97" s="294"/>
      <c r="BG97" s="294"/>
      <c r="BH97" s="294"/>
      <c r="BI97" s="294"/>
      <c r="BJ97" s="294"/>
      <c r="BK97" s="294"/>
      <c r="BL97" s="294"/>
      <c r="BM97" s="294"/>
      <c r="BN97" s="294"/>
      <c r="BO97" s="294"/>
      <c r="BP97" s="294"/>
      <c r="BQ97" s="299"/>
      <c r="BR97" s="299"/>
      <c r="BS97" s="299"/>
      <c r="BT97" s="299"/>
      <c r="BU97" s="299"/>
      <c r="BV97" s="299"/>
      <c r="BW97" s="299"/>
      <c r="BX97" s="299"/>
      <c r="BY97" s="299"/>
      <c r="BZ97" s="299"/>
    </row>
    <row r="98" customHeight="1" spans="47:78">
      <c r="AU98" s="279"/>
      <c r="AV98" s="279"/>
      <c r="AW98" s="279"/>
      <c r="AX98" s="279"/>
      <c r="AY98" s="285"/>
      <c r="AZ98" s="285"/>
      <c r="BA98" s="288"/>
      <c r="BB98" s="286"/>
      <c r="BC98" s="286"/>
      <c r="BD98" s="286"/>
      <c r="BE98" s="286"/>
      <c r="BF98" s="294"/>
      <c r="BG98" s="294"/>
      <c r="BH98" s="294"/>
      <c r="BI98" s="294"/>
      <c r="BJ98" s="294"/>
      <c r="BK98" s="294"/>
      <c r="BL98" s="294"/>
      <c r="BM98" s="294"/>
      <c r="BN98" s="294"/>
      <c r="BO98" s="294"/>
      <c r="BP98" s="294"/>
      <c r="BQ98" s="294"/>
      <c r="BR98" s="294"/>
      <c r="BS98" s="294"/>
      <c r="BT98" s="294"/>
      <c r="BU98" s="294"/>
      <c r="BV98" s="294"/>
      <c r="BW98" s="294"/>
      <c r="BX98" s="294"/>
      <c r="BY98" s="294"/>
      <c r="BZ98" s="294"/>
    </row>
    <row r="99" customHeight="1" spans="47:78">
      <c r="AU99" s="279"/>
      <c r="AV99" s="279"/>
      <c r="AW99" s="279"/>
      <c r="AX99" s="279"/>
      <c r="AY99" s="285"/>
      <c r="AZ99" s="285"/>
      <c r="BA99" s="288"/>
      <c r="BB99" s="286"/>
      <c r="BC99" s="286"/>
      <c r="BD99" s="286"/>
      <c r="BE99" s="286"/>
      <c r="BF99" s="294"/>
      <c r="BG99" s="294"/>
      <c r="BH99" s="294"/>
      <c r="BI99" s="294"/>
      <c r="BJ99" s="294"/>
      <c r="BK99" s="294"/>
      <c r="BL99" s="294"/>
      <c r="BM99" s="294"/>
      <c r="BN99" s="294"/>
      <c r="BO99" s="294"/>
      <c r="BP99" s="294"/>
      <c r="BQ99" s="294"/>
      <c r="BR99" s="294"/>
      <c r="BS99" s="294"/>
      <c r="BT99" s="294"/>
      <c r="BU99" s="294"/>
      <c r="BV99" s="294"/>
      <c r="BW99" s="294"/>
      <c r="BX99" s="294"/>
      <c r="BY99" s="294"/>
      <c r="BZ99" s="294"/>
    </row>
    <row r="100" customHeight="1" spans="47:78">
      <c r="AU100" s="279"/>
      <c r="AV100" s="279"/>
      <c r="AW100" s="279"/>
      <c r="AX100" s="279"/>
      <c r="AY100" s="285"/>
      <c r="AZ100" s="285"/>
      <c r="BA100" s="288"/>
      <c r="BB100" s="286"/>
      <c r="BC100" s="286"/>
      <c r="BD100" s="286"/>
      <c r="BE100" s="286"/>
      <c r="BF100" s="294"/>
      <c r="BG100" s="294"/>
      <c r="BH100" s="294"/>
      <c r="BI100" s="294"/>
      <c r="BJ100" s="294"/>
      <c r="BK100" s="294"/>
      <c r="BL100" s="294"/>
      <c r="BM100" s="294"/>
      <c r="BN100" s="294"/>
      <c r="BO100" s="294"/>
      <c r="BP100" s="294"/>
      <c r="BQ100" s="304"/>
      <c r="BR100" s="300"/>
      <c r="BS100" s="300"/>
      <c r="BT100" s="300"/>
      <c r="BU100" s="300"/>
      <c r="BV100" s="300"/>
      <c r="BW100" s="300"/>
      <c r="BX100" s="300"/>
      <c r="BY100" s="300"/>
      <c r="BZ100" s="300"/>
    </row>
    <row r="101" customHeight="1" spans="47:78">
      <c r="AU101" s="279"/>
      <c r="AV101" s="279"/>
      <c r="AW101" s="279"/>
      <c r="AX101" s="279"/>
      <c r="AY101" s="285"/>
      <c r="AZ101" s="285"/>
      <c r="BA101" s="288"/>
      <c r="BB101" s="286"/>
      <c r="BC101" s="286"/>
      <c r="BD101" s="286"/>
      <c r="BE101" s="286"/>
      <c r="BF101" s="294"/>
      <c r="BG101" s="294"/>
      <c r="BH101" s="294"/>
      <c r="BI101" s="294"/>
      <c r="BJ101" s="294"/>
      <c r="BK101" s="294"/>
      <c r="BL101" s="294"/>
      <c r="BM101" s="294"/>
      <c r="BN101" s="294"/>
      <c r="BO101" s="294"/>
      <c r="BP101" s="294"/>
      <c r="BQ101" s="304"/>
      <c r="BR101" s="300"/>
      <c r="BS101" s="300"/>
      <c r="BT101" s="300"/>
      <c r="BU101" s="300"/>
      <c r="BV101" s="300"/>
      <c r="BW101" s="300"/>
      <c r="BX101" s="300"/>
      <c r="BY101" s="300"/>
      <c r="BZ101" s="300"/>
    </row>
    <row r="102" customHeight="1" spans="47:78">
      <c r="AU102" s="279"/>
      <c r="AV102" s="279"/>
      <c r="AW102" s="279"/>
      <c r="AX102" s="279"/>
      <c r="AY102" s="285"/>
      <c r="AZ102" s="285"/>
      <c r="BA102" s="302"/>
      <c r="BB102" s="302"/>
      <c r="BC102" s="302"/>
      <c r="BD102" s="302"/>
      <c r="BE102" s="302"/>
      <c r="BF102" s="302"/>
      <c r="BG102" s="302"/>
      <c r="BH102" s="302"/>
      <c r="BI102" s="302"/>
      <c r="BJ102" s="302"/>
      <c r="BK102" s="302"/>
      <c r="BL102" s="302"/>
      <c r="BM102" s="302"/>
      <c r="BN102" s="302"/>
      <c r="BO102" s="302"/>
      <c r="BP102" s="302"/>
      <c r="BQ102" s="302"/>
      <c r="BR102" s="302"/>
      <c r="BS102" s="302"/>
      <c r="BT102" s="302"/>
      <c r="BU102" s="302"/>
      <c r="BV102" s="302"/>
      <c r="BW102" s="302"/>
      <c r="BX102" s="302"/>
      <c r="BY102" s="302"/>
      <c r="BZ102" s="302"/>
    </row>
    <row r="103" customHeight="1" spans="47:78">
      <c r="AU103" s="279"/>
      <c r="AV103" s="279"/>
      <c r="AW103" s="279"/>
      <c r="AX103" s="279"/>
      <c r="AY103" s="285"/>
      <c r="AZ103" s="285"/>
      <c r="BA103" s="288"/>
      <c r="BB103" s="286"/>
      <c r="BC103" s="286"/>
      <c r="BD103" s="286"/>
      <c r="BE103" s="286"/>
      <c r="BF103" s="294"/>
      <c r="BG103" s="294"/>
      <c r="BH103" s="294"/>
      <c r="BI103" s="294"/>
      <c r="BJ103" s="294"/>
      <c r="BK103" s="294"/>
      <c r="BL103" s="294"/>
      <c r="BM103" s="294"/>
      <c r="BN103" s="294"/>
      <c r="BO103" s="294"/>
      <c r="BP103" s="294"/>
      <c r="BQ103" s="298"/>
      <c r="BR103" s="298"/>
      <c r="BS103" s="298"/>
      <c r="BT103" s="298"/>
      <c r="BU103" s="298"/>
      <c r="BV103" s="298"/>
      <c r="BW103" s="298"/>
      <c r="BX103" s="298"/>
      <c r="BY103" s="298"/>
      <c r="BZ103" s="298"/>
    </row>
    <row r="104" customHeight="1" spans="47:78">
      <c r="AU104" s="279"/>
      <c r="AV104" s="279"/>
      <c r="AW104" s="279"/>
      <c r="AX104" s="279"/>
      <c r="AY104" s="285"/>
      <c r="AZ104" s="285"/>
      <c r="BA104" s="288"/>
      <c r="BB104" s="286"/>
      <c r="BC104" s="286"/>
      <c r="BD104" s="286"/>
      <c r="BE104" s="286"/>
      <c r="BF104" s="294"/>
      <c r="BG104" s="294"/>
      <c r="BH104" s="294"/>
      <c r="BI104" s="294"/>
      <c r="BJ104" s="294"/>
      <c r="BK104" s="294"/>
      <c r="BL104" s="294"/>
      <c r="BM104" s="294"/>
      <c r="BN104" s="294"/>
      <c r="BO104" s="294"/>
      <c r="BP104" s="294"/>
      <c r="BQ104" s="298"/>
      <c r="BR104" s="298"/>
      <c r="BS104" s="298"/>
      <c r="BT104" s="298"/>
      <c r="BU104" s="298"/>
      <c r="BV104" s="298"/>
      <c r="BW104" s="298"/>
      <c r="BX104" s="298"/>
      <c r="BY104" s="298"/>
      <c r="BZ104" s="298"/>
    </row>
    <row r="105" customHeight="1" spans="47:78">
      <c r="AU105" s="279"/>
      <c r="AV105" s="279"/>
      <c r="AW105" s="279"/>
      <c r="AX105" s="279"/>
      <c r="AY105" s="285"/>
      <c r="AZ105" s="285"/>
      <c r="BA105" s="286"/>
      <c r="BB105" s="286"/>
      <c r="BC105" s="286"/>
      <c r="BD105" s="286"/>
      <c r="BE105" s="286"/>
      <c r="BF105" s="294"/>
      <c r="BG105" s="294"/>
      <c r="BH105" s="294"/>
      <c r="BI105" s="294"/>
      <c r="BJ105" s="294"/>
      <c r="BK105" s="294"/>
      <c r="BL105" s="294"/>
      <c r="BM105" s="294"/>
      <c r="BN105" s="294"/>
      <c r="BO105" s="294"/>
      <c r="BP105" s="294"/>
      <c r="BQ105" s="298"/>
      <c r="BR105" s="298"/>
      <c r="BS105" s="298"/>
      <c r="BT105" s="298"/>
      <c r="BU105" s="298"/>
      <c r="BV105" s="298"/>
      <c r="BW105" s="298"/>
      <c r="BX105" s="298"/>
      <c r="BY105" s="298"/>
      <c r="BZ105" s="298"/>
    </row>
    <row r="106" customHeight="1" spans="47:78">
      <c r="AU106" s="279"/>
      <c r="AV106" s="279"/>
      <c r="AW106" s="279"/>
      <c r="AX106" s="279"/>
      <c r="AY106" s="285"/>
      <c r="AZ106" s="285"/>
      <c r="BA106" s="286"/>
      <c r="BB106" s="286"/>
      <c r="BC106" s="286"/>
      <c r="BD106" s="286"/>
      <c r="BE106" s="286"/>
      <c r="BF106" s="294"/>
      <c r="BG106" s="294"/>
      <c r="BH106" s="294"/>
      <c r="BI106" s="294"/>
      <c r="BJ106" s="294"/>
      <c r="BK106" s="294"/>
      <c r="BL106" s="294"/>
      <c r="BM106" s="294"/>
      <c r="BN106" s="294"/>
      <c r="BO106" s="294"/>
      <c r="BP106" s="294"/>
      <c r="BQ106" s="294"/>
      <c r="BR106" s="294"/>
      <c r="BS106" s="294"/>
      <c r="BT106" s="294"/>
      <c r="BU106" s="294"/>
      <c r="BV106" s="294"/>
      <c r="BW106" s="294"/>
      <c r="BX106" s="294"/>
      <c r="BY106" s="294"/>
      <c r="BZ106" s="294"/>
    </row>
    <row r="107" customHeight="1" spans="47:78">
      <c r="AU107" s="279"/>
      <c r="AV107" s="279"/>
      <c r="AW107" s="279"/>
      <c r="AX107" s="279"/>
      <c r="AY107" s="285"/>
      <c r="AZ107" s="285"/>
      <c r="BA107" s="286"/>
      <c r="BB107" s="286"/>
      <c r="BC107" s="286"/>
      <c r="BD107" s="286"/>
      <c r="BE107" s="286"/>
      <c r="BF107" s="294"/>
      <c r="BG107" s="294"/>
      <c r="BH107" s="294"/>
      <c r="BI107" s="294"/>
      <c r="BJ107" s="294"/>
      <c r="BK107" s="294"/>
      <c r="BL107" s="294"/>
      <c r="BM107" s="294"/>
      <c r="BN107" s="294"/>
      <c r="BO107" s="294"/>
      <c r="BP107" s="294"/>
      <c r="BQ107" s="294"/>
      <c r="BR107" s="294"/>
      <c r="BS107" s="294"/>
      <c r="BT107" s="294"/>
      <c r="BU107" s="294"/>
      <c r="BV107" s="294"/>
      <c r="BW107" s="294"/>
      <c r="BX107" s="294"/>
      <c r="BY107" s="294"/>
      <c r="BZ107" s="294"/>
    </row>
    <row r="108" customHeight="1" spans="47:78">
      <c r="AU108" s="279"/>
      <c r="AV108" s="279"/>
      <c r="AW108" s="279"/>
      <c r="AX108" s="279"/>
      <c r="AY108" s="285"/>
      <c r="AZ108" s="285"/>
      <c r="BA108" s="301"/>
      <c r="BB108" s="301"/>
      <c r="BC108" s="301"/>
      <c r="BD108" s="301"/>
      <c r="BE108" s="301"/>
      <c r="BF108" s="301"/>
      <c r="BG108" s="301"/>
      <c r="BH108" s="301"/>
      <c r="BI108" s="301"/>
      <c r="BJ108" s="301"/>
      <c r="BK108" s="301"/>
      <c r="BL108" s="301"/>
      <c r="BM108" s="301"/>
      <c r="BN108" s="301"/>
      <c r="BO108" s="301"/>
      <c r="BP108" s="301"/>
      <c r="BQ108" s="301"/>
      <c r="BR108" s="301"/>
      <c r="BS108" s="301"/>
      <c r="BT108" s="301"/>
      <c r="BU108" s="301"/>
      <c r="BV108" s="301"/>
      <c r="BW108" s="301"/>
      <c r="BX108" s="301"/>
      <c r="BY108" s="301"/>
      <c r="BZ108" s="301"/>
    </row>
    <row r="109" customHeight="1" spans="47:78">
      <c r="AU109" s="279"/>
      <c r="AV109" s="279"/>
      <c r="AW109" s="279"/>
      <c r="AX109" s="279"/>
      <c r="AY109" s="285"/>
      <c r="AZ109" s="285"/>
      <c r="BA109" s="288"/>
      <c r="BB109" s="286"/>
      <c r="BC109" s="286"/>
      <c r="BD109" s="286"/>
      <c r="BE109" s="286"/>
      <c r="BF109" s="294"/>
      <c r="BG109" s="294"/>
      <c r="BH109" s="294"/>
      <c r="BI109" s="294"/>
      <c r="BJ109" s="294"/>
      <c r="BK109" s="294"/>
      <c r="BL109" s="294"/>
      <c r="BM109" s="294"/>
      <c r="BN109" s="294"/>
      <c r="BO109" s="294"/>
      <c r="BP109" s="294"/>
      <c r="BQ109" s="294"/>
      <c r="BR109" s="294"/>
      <c r="BS109" s="294"/>
      <c r="BT109" s="294"/>
      <c r="BU109" s="294"/>
      <c r="BV109" s="294"/>
      <c r="BW109" s="294"/>
      <c r="BX109" s="294"/>
      <c r="BY109" s="294"/>
      <c r="BZ109" s="294"/>
    </row>
    <row r="110" customHeight="1" spans="47:78">
      <c r="AU110" s="279"/>
      <c r="AV110" s="279"/>
      <c r="AW110" s="279"/>
      <c r="AX110" s="279"/>
      <c r="AY110" s="285"/>
      <c r="AZ110" s="285"/>
      <c r="BA110" s="288"/>
      <c r="BB110" s="286"/>
      <c r="BC110" s="286"/>
      <c r="BD110" s="286"/>
      <c r="BE110" s="286"/>
      <c r="BF110" s="294"/>
      <c r="BG110" s="294"/>
      <c r="BH110" s="294"/>
      <c r="BI110" s="294"/>
      <c r="BJ110" s="294"/>
      <c r="BK110" s="294"/>
      <c r="BL110" s="294"/>
      <c r="BM110" s="294"/>
      <c r="BN110" s="294"/>
      <c r="BO110" s="294"/>
      <c r="BP110" s="294"/>
      <c r="BQ110" s="299"/>
      <c r="BR110" s="299"/>
      <c r="BS110" s="299"/>
      <c r="BT110" s="299"/>
      <c r="BU110" s="299"/>
      <c r="BV110" s="299"/>
      <c r="BW110" s="299"/>
      <c r="BX110" s="299"/>
      <c r="BY110" s="299"/>
      <c r="BZ110" s="299"/>
    </row>
    <row r="111" customHeight="1" spans="47:78">
      <c r="AU111" s="279"/>
      <c r="AV111" s="279"/>
      <c r="AW111" s="279"/>
      <c r="AX111" s="279"/>
      <c r="AY111" s="285"/>
      <c r="AZ111" s="285"/>
      <c r="BA111" s="288"/>
      <c r="BB111" s="286"/>
      <c r="BC111" s="286"/>
      <c r="BD111" s="286"/>
      <c r="BE111" s="286"/>
      <c r="BF111" s="294"/>
      <c r="BG111" s="294"/>
      <c r="BH111" s="294"/>
      <c r="BI111" s="294"/>
      <c r="BJ111" s="294"/>
      <c r="BK111" s="294"/>
      <c r="BL111" s="294"/>
      <c r="BM111" s="294"/>
      <c r="BN111" s="294"/>
      <c r="BO111" s="294"/>
      <c r="BP111" s="294"/>
      <c r="BQ111" s="294"/>
      <c r="BR111" s="294"/>
      <c r="BS111" s="294"/>
      <c r="BT111" s="294"/>
      <c r="BU111" s="294"/>
      <c r="BV111" s="294"/>
      <c r="BW111" s="294"/>
      <c r="BX111" s="294"/>
      <c r="BY111" s="294"/>
      <c r="BZ111" s="294"/>
    </row>
    <row r="112" customHeight="1" spans="47:78">
      <c r="AU112" s="279"/>
      <c r="AV112" s="279"/>
      <c r="AW112" s="279"/>
      <c r="AX112" s="279"/>
      <c r="AY112" s="285"/>
      <c r="AZ112" s="285"/>
      <c r="BA112" s="288"/>
      <c r="BB112" s="286"/>
      <c r="BC112" s="286"/>
      <c r="BD112" s="286"/>
      <c r="BE112" s="286"/>
      <c r="BF112" s="294"/>
      <c r="BG112" s="294"/>
      <c r="BH112" s="294"/>
      <c r="BI112" s="294"/>
      <c r="BJ112" s="294"/>
      <c r="BK112" s="294"/>
      <c r="BL112" s="294"/>
      <c r="BM112" s="294"/>
      <c r="BN112" s="294"/>
      <c r="BO112" s="294"/>
      <c r="BP112" s="294"/>
      <c r="BQ112" s="294"/>
      <c r="BR112" s="294"/>
      <c r="BS112" s="294"/>
      <c r="BT112" s="294"/>
      <c r="BU112" s="294"/>
      <c r="BV112" s="294"/>
      <c r="BW112" s="294"/>
      <c r="BX112" s="294"/>
      <c r="BY112" s="294"/>
      <c r="BZ112" s="294"/>
    </row>
    <row r="113" customHeight="1" spans="47:78">
      <c r="AU113" s="279"/>
      <c r="AV113" s="279"/>
      <c r="AW113" s="279"/>
      <c r="AX113" s="279"/>
      <c r="AY113" s="285"/>
      <c r="AZ113" s="285"/>
      <c r="BA113" s="288"/>
      <c r="BB113" s="286"/>
      <c r="BC113" s="286"/>
      <c r="BD113" s="286"/>
      <c r="BE113" s="286"/>
      <c r="BF113" s="294"/>
      <c r="BG113" s="294"/>
      <c r="BH113" s="294"/>
      <c r="BI113" s="294"/>
      <c r="BJ113" s="294"/>
      <c r="BK113" s="294"/>
      <c r="BL113" s="294"/>
      <c r="BM113" s="294"/>
      <c r="BN113" s="294"/>
      <c r="BO113" s="294"/>
      <c r="BP113" s="294"/>
      <c r="BQ113" s="304"/>
      <c r="BR113" s="300"/>
      <c r="BS113" s="300"/>
      <c r="BT113" s="300"/>
      <c r="BU113" s="300"/>
      <c r="BV113" s="300"/>
      <c r="BW113" s="300"/>
      <c r="BX113" s="300"/>
      <c r="BY113" s="300"/>
      <c r="BZ113" s="300"/>
    </row>
    <row r="114" customHeight="1" spans="47:78">
      <c r="AU114" s="279"/>
      <c r="AV114" s="279"/>
      <c r="AW114" s="279"/>
      <c r="AX114" s="279"/>
      <c r="AY114" s="285"/>
      <c r="AZ114" s="285"/>
      <c r="BA114" s="288"/>
      <c r="BB114" s="286"/>
      <c r="BC114" s="286"/>
      <c r="BD114" s="286"/>
      <c r="BE114" s="286"/>
      <c r="BF114" s="294"/>
      <c r="BG114" s="294"/>
      <c r="BH114" s="294"/>
      <c r="BI114" s="294"/>
      <c r="BJ114" s="294"/>
      <c r="BK114" s="294"/>
      <c r="BL114" s="294"/>
      <c r="BM114" s="294"/>
      <c r="BN114" s="294"/>
      <c r="BO114" s="294"/>
      <c r="BP114" s="294"/>
      <c r="BQ114" s="304"/>
      <c r="BR114" s="300"/>
      <c r="BS114" s="300"/>
      <c r="BT114" s="300"/>
      <c r="BU114" s="300"/>
      <c r="BV114" s="300"/>
      <c r="BW114" s="300"/>
      <c r="BX114" s="300"/>
      <c r="BY114" s="300"/>
      <c r="BZ114" s="300"/>
    </row>
    <row r="115" customHeight="1" spans="47:78">
      <c r="AU115" s="279"/>
      <c r="AV115" s="279"/>
      <c r="AW115" s="279"/>
      <c r="AX115" s="279"/>
      <c r="AY115" s="285"/>
      <c r="AZ115" s="285"/>
      <c r="BA115" s="302"/>
      <c r="BB115" s="302"/>
      <c r="BC115" s="302"/>
      <c r="BD115" s="302"/>
      <c r="BE115" s="302"/>
      <c r="BF115" s="302"/>
      <c r="BG115" s="302"/>
      <c r="BH115" s="302"/>
      <c r="BI115" s="302"/>
      <c r="BJ115" s="302"/>
      <c r="BK115" s="302"/>
      <c r="BL115" s="302"/>
      <c r="BM115" s="302"/>
      <c r="BN115" s="302"/>
      <c r="BO115" s="302"/>
      <c r="BP115" s="302"/>
      <c r="BQ115" s="302"/>
      <c r="BR115" s="302"/>
      <c r="BS115" s="302"/>
      <c r="BT115" s="302"/>
      <c r="BU115" s="302"/>
      <c r="BV115" s="302"/>
      <c r="BW115" s="302"/>
      <c r="BX115" s="302"/>
      <c r="BY115" s="302"/>
      <c r="BZ115" s="302"/>
    </row>
    <row r="116" customHeight="1" spans="47:78">
      <c r="AU116" s="279"/>
      <c r="AV116" s="279"/>
      <c r="AW116" s="279"/>
      <c r="AX116" s="279"/>
      <c r="AY116" s="285"/>
      <c r="AZ116" s="285"/>
      <c r="BA116" s="288"/>
      <c r="BB116" s="286"/>
      <c r="BC116" s="286"/>
      <c r="BD116" s="286"/>
      <c r="BE116" s="286"/>
      <c r="BF116" s="294"/>
      <c r="BG116" s="294"/>
      <c r="BH116" s="294"/>
      <c r="BI116" s="294"/>
      <c r="BJ116" s="294"/>
      <c r="BK116" s="294"/>
      <c r="BL116" s="294"/>
      <c r="BM116" s="294"/>
      <c r="BN116" s="294"/>
      <c r="BO116" s="294"/>
      <c r="BP116" s="294"/>
      <c r="BQ116" s="298"/>
      <c r="BR116" s="298"/>
      <c r="BS116" s="298"/>
      <c r="BT116" s="298"/>
      <c r="BU116" s="298"/>
      <c r="BV116" s="298"/>
      <c r="BW116" s="298"/>
      <c r="BX116" s="298"/>
      <c r="BY116" s="298"/>
      <c r="BZ116" s="298"/>
    </row>
    <row r="117" customHeight="1" spans="47:78">
      <c r="AU117" s="279"/>
      <c r="AV117" s="279"/>
      <c r="AW117" s="279"/>
      <c r="AX117" s="279"/>
      <c r="AY117" s="285"/>
      <c r="AZ117" s="285"/>
      <c r="BA117" s="288"/>
      <c r="BB117" s="286"/>
      <c r="BC117" s="286"/>
      <c r="BD117" s="286"/>
      <c r="BE117" s="286"/>
      <c r="BF117" s="294"/>
      <c r="BG117" s="294"/>
      <c r="BH117" s="294"/>
      <c r="BI117" s="294"/>
      <c r="BJ117" s="294"/>
      <c r="BK117" s="294"/>
      <c r="BL117" s="294"/>
      <c r="BM117" s="294"/>
      <c r="BN117" s="294"/>
      <c r="BO117" s="294"/>
      <c r="BP117" s="294"/>
      <c r="BQ117" s="298"/>
      <c r="BR117" s="298"/>
      <c r="BS117" s="298"/>
      <c r="BT117" s="298"/>
      <c r="BU117" s="298"/>
      <c r="BV117" s="298"/>
      <c r="BW117" s="298"/>
      <c r="BX117" s="298"/>
      <c r="BY117" s="298"/>
      <c r="BZ117" s="298"/>
    </row>
    <row r="118" customHeight="1" spans="47:78">
      <c r="AU118" s="279"/>
      <c r="AV118" s="279"/>
      <c r="AW118" s="279"/>
      <c r="AX118" s="279"/>
      <c r="AY118" s="285"/>
      <c r="AZ118" s="285"/>
      <c r="BA118" s="286"/>
      <c r="BB118" s="286"/>
      <c r="BC118" s="286"/>
      <c r="BD118" s="286"/>
      <c r="BE118" s="286"/>
      <c r="BF118" s="294"/>
      <c r="BG118" s="294"/>
      <c r="BH118" s="294"/>
      <c r="BI118" s="294"/>
      <c r="BJ118" s="294"/>
      <c r="BK118" s="294"/>
      <c r="BL118" s="294"/>
      <c r="BM118" s="294"/>
      <c r="BN118" s="294"/>
      <c r="BO118" s="294"/>
      <c r="BP118" s="294"/>
      <c r="BQ118" s="298"/>
      <c r="BR118" s="298"/>
      <c r="BS118" s="298"/>
      <c r="BT118" s="298"/>
      <c r="BU118" s="298"/>
      <c r="BV118" s="298"/>
      <c r="BW118" s="298"/>
      <c r="BX118" s="298"/>
      <c r="BY118" s="298"/>
      <c r="BZ118" s="298"/>
    </row>
    <row r="119" customHeight="1" spans="47:78">
      <c r="AU119" s="279"/>
      <c r="AV119" s="279"/>
      <c r="AW119" s="279"/>
      <c r="AX119" s="279"/>
      <c r="AY119" s="285"/>
      <c r="AZ119" s="285"/>
      <c r="BA119" s="286"/>
      <c r="BB119" s="286"/>
      <c r="BC119" s="286"/>
      <c r="BD119" s="286"/>
      <c r="BE119" s="286"/>
      <c r="BF119" s="294"/>
      <c r="BG119" s="294"/>
      <c r="BH119" s="294"/>
      <c r="BI119" s="294"/>
      <c r="BJ119" s="294"/>
      <c r="BK119" s="294"/>
      <c r="BL119" s="294"/>
      <c r="BM119" s="294"/>
      <c r="BN119" s="294"/>
      <c r="BO119" s="294"/>
      <c r="BP119" s="294"/>
      <c r="BQ119" s="294"/>
      <c r="BR119" s="294"/>
      <c r="BS119" s="294"/>
      <c r="BT119" s="294"/>
      <c r="BU119" s="294"/>
      <c r="BV119" s="294"/>
      <c r="BW119" s="294"/>
      <c r="BX119" s="294"/>
      <c r="BY119" s="294"/>
      <c r="BZ119" s="294"/>
    </row>
    <row r="120" customHeight="1" spans="47:78">
      <c r="AU120" s="279"/>
      <c r="AV120" s="279"/>
      <c r="AW120" s="279"/>
      <c r="AX120" s="279"/>
      <c r="AY120" s="285"/>
      <c r="AZ120" s="285"/>
      <c r="BA120" s="286"/>
      <c r="BB120" s="286"/>
      <c r="BC120" s="286"/>
      <c r="BD120" s="286"/>
      <c r="BE120" s="286"/>
      <c r="BF120" s="294"/>
      <c r="BG120" s="294"/>
      <c r="BH120" s="294"/>
      <c r="BI120" s="294"/>
      <c r="BJ120" s="294"/>
      <c r="BK120" s="294"/>
      <c r="BL120" s="294"/>
      <c r="BM120" s="294"/>
      <c r="BN120" s="294"/>
      <c r="BO120" s="294"/>
      <c r="BP120" s="294"/>
      <c r="BQ120" s="294"/>
      <c r="BR120" s="294"/>
      <c r="BS120" s="294"/>
      <c r="BT120" s="294"/>
      <c r="BU120" s="294"/>
      <c r="BV120" s="294"/>
      <c r="BW120" s="294"/>
      <c r="BX120" s="294"/>
      <c r="BY120" s="294"/>
      <c r="BZ120" s="294"/>
    </row>
    <row r="121" customHeight="1" spans="47:78">
      <c r="AU121" s="279"/>
      <c r="AV121" s="279"/>
      <c r="AW121" s="279"/>
      <c r="AX121" s="279"/>
      <c r="AY121" s="285"/>
      <c r="AZ121" s="285"/>
      <c r="BA121" s="303"/>
      <c r="BB121" s="303"/>
      <c r="BC121" s="303"/>
      <c r="BD121" s="303"/>
      <c r="BE121" s="303"/>
      <c r="BF121" s="303"/>
      <c r="BG121" s="303"/>
      <c r="BH121" s="303"/>
      <c r="BI121" s="303"/>
      <c r="BJ121" s="303"/>
      <c r="BK121" s="303"/>
      <c r="BL121" s="303"/>
      <c r="BM121" s="303"/>
      <c r="BN121" s="303"/>
      <c r="BO121" s="303"/>
      <c r="BP121" s="303"/>
      <c r="BQ121" s="303"/>
      <c r="BR121" s="303"/>
      <c r="BS121" s="303"/>
      <c r="BT121" s="303"/>
      <c r="BU121" s="303"/>
      <c r="BV121" s="303"/>
      <c r="BW121" s="303"/>
      <c r="BX121" s="303"/>
      <c r="BY121" s="303"/>
      <c r="BZ121" s="303"/>
    </row>
    <row r="122" customHeight="1" spans="47:78">
      <c r="AU122" s="279"/>
      <c r="AV122" s="279"/>
      <c r="AW122" s="279"/>
      <c r="AX122" s="279"/>
      <c r="AY122" s="285"/>
      <c r="AZ122" s="285"/>
      <c r="BA122" s="288"/>
      <c r="BB122" s="286"/>
      <c r="BC122" s="286"/>
      <c r="BD122" s="286"/>
      <c r="BE122" s="286"/>
      <c r="BF122" s="294"/>
      <c r="BG122" s="294"/>
      <c r="BH122" s="294"/>
      <c r="BI122" s="294"/>
      <c r="BJ122" s="294"/>
      <c r="BK122" s="294"/>
      <c r="BL122" s="294"/>
      <c r="BM122" s="294"/>
      <c r="BN122" s="294"/>
      <c r="BO122" s="294"/>
      <c r="BP122" s="294"/>
      <c r="BQ122" s="294"/>
      <c r="BR122" s="294"/>
      <c r="BS122" s="294"/>
      <c r="BT122" s="294"/>
      <c r="BU122" s="294"/>
      <c r="BV122" s="294"/>
      <c r="BW122" s="294"/>
      <c r="BX122" s="294"/>
      <c r="BY122" s="294"/>
      <c r="BZ122" s="294"/>
    </row>
    <row r="123" customHeight="1" spans="47:78">
      <c r="AU123" s="279"/>
      <c r="AV123" s="279"/>
      <c r="AW123" s="279"/>
      <c r="AX123" s="279"/>
      <c r="AY123" s="285"/>
      <c r="AZ123" s="285"/>
      <c r="BA123" s="288"/>
      <c r="BB123" s="286"/>
      <c r="BC123" s="286"/>
      <c r="BD123" s="286"/>
      <c r="BE123" s="286"/>
      <c r="BF123" s="294"/>
      <c r="BG123" s="294"/>
      <c r="BH123" s="294"/>
      <c r="BI123" s="294"/>
      <c r="BJ123" s="294"/>
      <c r="BK123" s="294"/>
      <c r="BL123" s="294"/>
      <c r="BM123" s="294"/>
      <c r="BN123" s="294"/>
      <c r="BO123" s="294"/>
      <c r="BP123" s="294"/>
      <c r="BQ123" s="299"/>
      <c r="BR123" s="299"/>
      <c r="BS123" s="299"/>
      <c r="BT123" s="299"/>
      <c r="BU123" s="299"/>
      <c r="BV123" s="299"/>
      <c r="BW123" s="299"/>
      <c r="BX123" s="299"/>
      <c r="BY123" s="299"/>
      <c r="BZ123" s="299"/>
    </row>
    <row r="124" customHeight="1" spans="47:78">
      <c r="AU124" s="279"/>
      <c r="AV124" s="279"/>
      <c r="AW124" s="279"/>
      <c r="AX124" s="279"/>
      <c r="AY124" s="285"/>
      <c r="AZ124" s="285"/>
      <c r="BA124" s="288"/>
      <c r="BB124" s="286"/>
      <c r="BC124" s="286"/>
      <c r="BD124" s="286"/>
      <c r="BE124" s="286"/>
      <c r="BF124" s="294"/>
      <c r="BG124" s="294"/>
      <c r="BH124" s="294"/>
      <c r="BI124" s="294"/>
      <c r="BJ124" s="294"/>
      <c r="BK124" s="294"/>
      <c r="BL124" s="294"/>
      <c r="BM124" s="294"/>
      <c r="BN124" s="294"/>
      <c r="BO124" s="294"/>
      <c r="BP124" s="294"/>
      <c r="BQ124" s="294"/>
      <c r="BR124" s="294"/>
      <c r="BS124" s="294"/>
      <c r="BT124" s="294"/>
      <c r="BU124" s="294"/>
      <c r="BV124" s="294"/>
      <c r="BW124" s="294"/>
      <c r="BX124" s="294"/>
      <c r="BY124" s="294"/>
      <c r="BZ124" s="294"/>
    </row>
    <row r="125" customHeight="1" spans="47:78">
      <c r="AU125" s="279"/>
      <c r="AV125" s="279"/>
      <c r="AW125" s="279"/>
      <c r="AX125" s="279"/>
      <c r="AY125" s="285"/>
      <c r="AZ125" s="285"/>
      <c r="BA125" s="288"/>
      <c r="BB125" s="286"/>
      <c r="BC125" s="286"/>
      <c r="BD125" s="286"/>
      <c r="BE125" s="286"/>
      <c r="BF125" s="294"/>
      <c r="BG125" s="294"/>
      <c r="BH125" s="294"/>
      <c r="BI125" s="294"/>
      <c r="BJ125" s="294"/>
      <c r="BK125" s="294"/>
      <c r="BL125" s="294"/>
      <c r="BM125" s="294"/>
      <c r="BN125" s="294"/>
      <c r="BO125" s="294"/>
      <c r="BP125" s="294"/>
      <c r="BQ125" s="294"/>
      <c r="BR125" s="294"/>
      <c r="BS125" s="294"/>
      <c r="BT125" s="294"/>
      <c r="BU125" s="294"/>
      <c r="BV125" s="294"/>
      <c r="BW125" s="294"/>
      <c r="BX125" s="294"/>
      <c r="BY125" s="294"/>
      <c r="BZ125" s="294"/>
    </row>
    <row r="126" customHeight="1" spans="47:78">
      <c r="AU126" s="279"/>
      <c r="AV126" s="279"/>
      <c r="AW126" s="279"/>
      <c r="AX126" s="279"/>
      <c r="AY126" s="285"/>
      <c r="AZ126" s="285"/>
      <c r="BA126" s="288"/>
      <c r="BB126" s="286"/>
      <c r="BC126" s="286"/>
      <c r="BD126" s="286"/>
      <c r="BE126" s="286"/>
      <c r="BF126" s="294"/>
      <c r="BG126" s="294"/>
      <c r="BH126" s="294"/>
      <c r="BI126" s="294"/>
      <c r="BJ126" s="294"/>
      <c r="BK126" s="294"/>
      <c r="BL126" s="294"/>
      <c r="BM126" s="294"/>
      <c r="BN126" s="294"/>
      <c r="BO126" s="294"/>
      <c r="BP126" s="294"/>
      <c r="BQ126" s="304"/>
      <c r="BR126" s="300"/>
      <c r="BS126" s="300"/>
      <c r="BT126" s="300"/>
      <c r="BU126" s="300"/>
      <c r="BV126" s="300"/>
      <c r="BW126" s="300"/>
      <c r="BX126" s="300"/>
      <c r="BY126" s="300"/>
      <c r="BZ126" s="300"/>
    </row>
    <row r="127" customHeight="1" spans="47:78">
      <c r="AU127" s="279"/>
      <c r="AV127" s="279"/>
      <c r="AW127" s="279"/>
      <c r="AX127" s="279"/>
      <c r="AY127" s="285"/>
      <c r="AZ127" s="285"/>
      <c r="BA127" s="288"/>
      <c r="BB127" s="286"/>
      <c r="BC127" s="286"/>
      <c r="BD127" s="286"/>
      <c r="BE127" s="286"/>
      <c r="BF127" s="294"/>
      <c r="BG127" s="294"/>
      <c r="BH127" s="294"/>
      <c r="BI127" s="294"/>
      <c r="BJ127" s="294"/>
      <c r="BK127" s="294"/>
      <c r="BL127" s="294"/>
      <c r="BM127" s="294"/>
      <c r="BN127" s="294"/>
      <c r="BO127" s="294"/>
      <c r="BP127" s="294"/>
      <c r="BQ127" s="304"/>
      <c r="BR127" s="300"/>
      <c r="BS127" s="300"/>
      <c r="BT127" s="300"/>
      <c r="BU127" s="300"/>
      <c r="BV127" s="300"/>
      <c r="BW127" s="300"/>
      <c r="BX127" s="300"/>
      <c r="BY127" s="300"/>
      <c r="BZ127" s="300"/>
    </row>
    <row r="128" customHeight="1" spans="47:78">
      <c r="AU128" s="279"/>
      <c r="AV128" s="279"/>
      <c r="AW128" s="279"/>
      <c r="AX128" s="279"/>
      <c r="AY128" s="285"/>
      <c r="AZ128" s="285"/>
      <c r="BA128" s="302"/>
      <c r="BB128" s="302"/>
      <c r="BC128" s="302"/>
      <c r="BD128" s="302"/>
      <c r="BE128" s="302"/>
      <c r="BF128" s="302"/>
      <c r="BG128" s="302"/>
      <c r="BH128" s="302"/>
      <c r="BI128" s="302"/>
      <c r="BJ128" s="302"/>
      <c r="BK128" s="302"/>
      <c r="BL128" s="302"/>
      <c r="BM128" s="302"/>
      <c r="BN128" s="302"/>
      <c r="BO128" s="302"/>
      <c r="BP128" s="302"/>
      <c r="BQ128" s="302"/>
      <c r="BR128" s="302"/>
      <c r="BS128" s="302"/>
      <c r="BT128" s="302"/>
      <c r="BU128" s="302"/>
      <c r="BV128" s="302"/>
      <c r="BW128" s="302"/>
      <c r="BX128" s="302"/>
      <c r="BY128" s="302"/>
      <c r="BZ128" s="302"/>
    </row>
    <row r="129" customHeight="1" spans="47:78">
      <c r="AU129" s="279"/>
      <c r="AV129" s="279"/>
      <c r="AW129" s="279"/>
      <c r="AX129" s="279"/>
      <c r="AY129" s="285"/>
      <c r="AZ129" s="285"/>
      <c r="BA129" s="288"/>
      <c r="BB129" s="286"/>
      <c r="BC129" s="286"/>
      <c r="BD129" s="286"/>
      <c r="BE129" s="286"/>
      <c r="BF129" s="294"/>
      <c r="BG129" s="294"/>
      <c r="BH129" s="294"/>
      <c r="BI129" s="294"/>
      <c r="BJ129" s="294"/>
      <c r="BK129" s="294"/>
      <c r="BL129" s="294"/>
      <c r="BM129" s="294"/>
      <c r="BN129" s="294"/>
      <c r="BO129" s="294"/>
      <c r="BP129" s="294"/>
      <c r="BQ129" s="298"/>
      <c r="BR129" s="298"/>
      <c r="BS129" s="298"/>
      <c r="BT129" s="298"/>
      <c r="BU129" s="298"/>
      <c r="BV129" s="298"/>
      <c r="BW129" s="298"/>
      <c r="BX129" s="298"/>
      <c r="BY129" s="298"/>
      <c r="BZ129" s="298"/>
    </row>
    <row r="130" customHeight="1" spans="47:78">
      <c r="AU130" s="279"/>
      <c r="AV130" s="279"/>
      <c r="AW130" s="279"/>
      <c r="AX130" s="279"/>
      <c r="AY130" s="285"/>
      <c r="AZ130" s="285"/>
      <c r="BA130" s="288"/>
      <c r="BB130" s="286"/>
      <c r="BC130" s="286"/>
      <c r="BD130" s="286"/>
      <c r="BE130" s="286"/>
      <c r="BF130" s="294"/>
      <c r="BG130" s="294"/>
      <c r="BH130" s="294"/>
      <c r="BI130" s="294"/>
      <c r="BJ130" s="294"/>
      <c r="BK130" s="294"/>
      <c r="BL130" s="294"/>
      <c r="BM130" s="294"/>
      <c r="BN130" s="294"/>
      <c r="BO130" s="294"/>
      <c r="BP130" s="294"/>
      <c r="BQ130" s="298"/>
      <c r="BR130" s="298"/>
      <c r="BS130" s="298"/>
      <c r="BT130" s="298"/>
      <c r="BU130" s="298"/>
      <c r="BV130" s="298"/>
      <c r="BW130" s="298"/>
      <c r="BX130" s="298"/>
      <c r="BY130" s="298"/>
      <c r="BZ130" s="298"/>
    </row>
    <row r="131" customHeight="1" spans="47:78">
      <c r="AU131" s="279"/>
      <c r="AV131" s="279"/>
      <c r="AW131" s="279"/>
      <c r="AX131" s="279"/>
      <c r="AY131" s="285"/>
      <c r="AZ131" s="285"/>
      <c r="BA131" s="286"/>
      <c r="BB131" s="286"/>
      <c r="BC131" s="286"/>
      <c r="BD131" s="286"/>
      <c r="BE131" s="286"/>
      <c r="BF131" s="294"/>
      <c r="BG131" s="294"/>
      <c r="BH131" s="294"/>
      <c r="BI131" s="294"/>
      <c r="BJ131" s="294"/>
      <c r="BK131" s="294"/>
      <c r="BL131" s="294"/>
      <c r="BM131" s="294"/>
      <c r="BN131" s="294"/>
      <c r="BO131" s="294"/>
      <c r="BP131" s="294"/>
      <c r="BQ131" s="298"/>
      <c r="BR131" s="298"/>
      <c r="BS131" s="298"/>
      <c r="BT131" s="298"/>
      <c r="BU131" s="298"/>
      <c r="BV131" s="298"/>
      <c r="BW131" s="298"/>
      <c r="BX131" s="298"/>
      <c r="BY131" s="298"/>
      <c r="BZ131" s="298"/>
    </row>
    <row r="132" customHeight="1" spans="47:78">
      <c r="AU132" s="279"/>
      <c r="AV132" s="279"/>
      <c r="AW132" s="279"/>
      <c r="AX132" s="279"/>
      <c r="AY132" s="285"/>
      <c r="AZ132" s="285"/>
      <c r="BA132" s="286"/>
      <c r="BB132" s="286"/>
      <c r="BC132" s="286"/>
      <c r="BD132" s="286"/>
      <c r="BE132" s="286"/>
      <c r="BF132" s="294"/>
      <c r="BG132" s="294"/>
      <c r="BH132" s="294"/>
      <c r="BI132" s="294"/>
      <c r="BJ132" s="294"/>
      <c r="BK132" s="294"/>
      <c r="BL132" s="294"/>
      <c r="BM132" s="294"/>
      <c r="BN132" s="294"/>
      <c r="BO132" s="294"/>
      <c r="BP132" s="294"/>
      <c r="BQ132" s="294"/>
      <c r="BR132" s="294"/>
      <c r="BS132" s="294"/>
      <c r="BT132" s="294"/>
      <c r="BU132" s="294"/>
      <c r="BV132" s="294"/>
      <c r="BW132" s="294"/>
      <c r="BX132" s="294"/>
      <c r="BY132" s="294"/>
      <c r="BZ132" s="294"/>
    </row>
    <row r="133" customHeight="1" spans="47:78">
      <c r="AU133" s="279"/>
      <c r="AV133" s="279"/>
      <c r="AW133" s="279"/>
      <c r="AX133" s="279"/>
      <c r="AY133" s="285"/>
      <c r="AZ133" s="285"/>
      <c r="BA133" s="286"/>
      <c r="BB133" s="286"/>
      <c r="BC133" s="286"/>
      <c r="BD133" s="286"/>
      <c r="BE133" s="286"/>
      <c r="BF133" s="294"/>
      <c r="BG133" s="294"/>
      <c r="BH133" s="294"/>
      <c r="BI133" s="294"/>
      <c r="BJ133" s="294"/>
      <c r="BK133" s="294"/>
      <c r="BL133" s="294"/>
      <c r="BM133" s="294"/>
      <c r="BN133" s="294"/>
      <c r="BO133" s="294"/>
      <c r="BP133" s="294"/>
      <c r="BQ133" s="294"/>
      <c r="BR133" s="294"/>
      <c r="BS133" s="294"/>
      <c r="BT133" s="294"/>
      <c r="BU133" s="294"/>
      <c r="BV133" s="294"/>
      <c r="BW133" s="294"/>
      <c r="BX133" s="294"/>
      <c r="BY133" s="294"/>
      <c r="BZ133" s="294"/>
    </row>
    <row r="134" customHeight="1" spans="47:78">
      <c r="AU134" s="279"/>
      <c r="AV134" s="279"/>
      <c r="AW134" s="279"/>
      <c r="AX134" s="279"/>
      <c r="AY134" s="285"/>
      <c r="AZ134" s="285"/>
      <c r="BA134" s="286"/>
      <c r="BB134" s="286"/>
      <c r="BC134" s="286"/>
      <c r="BD134" s="286"/>
      <c r="BE134" s="286"/>
      <c r="BF134" s="294"/>
      <c r="BG134" s="294"/>
      <c r="BH134" s="294"/>
      <c r="BI134" s="294"/>
      <c r="BJ134" s="294"/>
      <c r="BK134" s="294"/>
      <c r="BL134" s="294"/>
      <c r="BM134" s="294"/>
      <c r="BN134" s="294"/>
      <c r="BO134" s="294"/>
      <c r="BP134" s="294"/>
      <c r="BQ134" s="294"/>
      <c r="BR134" s="294"/>
      <c r="BS134" s="294"/>
      <c r="BT134" s="294"/>
      <c r="BU134" s="294"/>
      <c r="BV134" s="294"/>
      <c r="BW134" s="294"/>
      <c r="BX134" s="294"/>
      <c r="BY134" s="294"/>
      <c r="BZ134" s="294"/>
    </row>
    <row r="135" customHeight="1" spans="47:78">
      <c r="AU135" s="279"/>
      <c r="AV135" s="279"/>
      <c r="AW135" s="279"/>
      <c r="AX135" s="279"/>
      <c r="AY135" s="285"/>
      <c r="AZ135" s="285"/>
      <c r="BA135" s="303"/>
      <c r="BB135" s="303"/>
      <c r="BC135" s="303"/>
      <c r="BD135" s="303"/>
      <c r="BE135" s="303"/>
      <c r="BF135" s="303"/>
      <c r="BG135" s="303"/>
      <c r="BH135" s="303"/>
      <c r="BI135" s="303"/>
      <c r="BJ135" s="303"/>
      <c r="BK135" s="303"/>
      <c r="BL135" s="303"/>
      <c r="BM135" s="303"/>
      <c r="BN135" s="303"/>
      <c r="BO135" s="303"/>
      <c r="BP135" s="303"/>
      <c r="BQ135" s="303"/>
      <c r="BR135" s="303"/>
      <c r="BS135" s="303"/>
      <c r="BT135" s="303"/>
      <c r="BU135" s="303"/>
      <c r="BV135" s="303"/>
      <c r="BW135" s="303"/>
      <c r="BX135" s="303"/>
      <c r="BY135" s="303"/>
      <c r="BZ135" s="303"/>
    </row>
    <row r="136" customHeight="1" spans="47:78">
      <c r="AU136" s="279"/>
      <c r="AV136" s="279"/>
      <c r="AW136" s="279"/>
      <c r="AX136" s="279"/>
      <c r="AY136" s="285"/>
      <c r="AZ136" s="285"/>
      <c r="BA136" s="288"/>
      <c r="BB136" s="286"/>
      <c r="BC136" s="286"/>
      <c r="BD136" s="286"/>
      <c r="BE136" s="286"/>
      <c r="BF136" s="294"/>
      <c r="BG136" s="294"/>
      <c r="BH136" s="294"/>
      <c r="BI136" s="294"/>
      <c r="BJ136" s="294"/>
      <c r="BK136" s="294"/>
      <c r="BL136" s="294"/>
      <c r="BM136" s="294"/>
      <c r="BN136" s="294"/>
      <c r="BO136" s="294"/>
      <c r="BP136" s="294"/>
      <c r="BQ136" s="294"/>
      <c r="BR136" s="294"/>
      <c r="BS136" s="294"/>
      <c r="BT136" s="294"/>
      <c r="BU136" s="294"/>
      <c r="BV136" s="294"/>
      <c r="BW136" s="294"/>
      <c r="BX136" s="294"/>
      <c r="BY136" s="294"/>
      <c r="BZ136" s="294"/>
    </row>
    <row r="137" customHeight="1" spans="47:78">
      <c r="AU137" s="279"/>
      <c r="AV137" s="279"/>
      <c r="AW137" s="279"/>
      <c r="AX137" s="279"/>
      <c r="AY137" s="285"/>
      <c r="AZ137" s="285"/>
      <c r="BA137" s="288"/>
      <c r="BB137" s="286"/>
      <c r="BC137" s="286"/>
      <c r="BD137" s="286"/>
      <c r="BE137" s="286"/>
      <c r="BF137" s="294"/>
      <c r="BG137" s="294"/>
      <c r="BH137" s="294"/>
      <c r="BI137" s="294"/>
      <c r="BJ137" s="294"/>
      <c r="BK137" s="294"/>
      <c r="BL137" s="294"/>
      <c r="BM137" s="294"/>
      <c r="BN137" s="294"/>
      <c r="BO137" s="294"/>
      <c r="BP137" s="294"/>
      <c r="BQ137" s="299"/>
      <c r="BR137" s="299"/>
      <c r="BS137" s="299"/>
      <c r="BT137" s="299"/>
      <c r="BU137" s="299"/>
      <c r="BV137" s="299"/>
      <c r="BW137" s="299"/>
      <c r="BX137" s="299"/>
      <c r="BY137" s="299"/>
      <c r="BZ137" s="299"/>
    </row>
    <row r="138" customHeight="1" spans="47:78">
      <c r="AU138" s="279"/>
      <c r="AV138" s="279"/>
      <c r="AW138" s="279"/>
      <c r="AX138" s="279"/>
      <c r="AY138" s="285"/>
      <c r="AZ138" s="285"/>
      <c r="BA138" s="288"/>
      <c r="BB138" s="286"/>
      <c r="BC138" s="286"/>
      <c r="BD138" s="286"/>
      <c r="BE138" s="286"/>
      <c r="BF138" s="294"/>
      <c r="BG138" s="294"/>
      <c r="BH138" s="294"/>
      <c r="BI138" s="294"/>
      <c r="BJ138" s="294"/>
      <c r="BK138" s="294"/>
      <c r="BL138" s="294"/>
      <c r="BM138" s="294"/>
      <c r="BN138" s="294"/>
      <c r="BO138" s="294"/>
      <c r="BP138" s="294"/>
      <c r="BQ138" s="294"/>
      <c r="BR138" s="294"/>
      <c r="BS138" s="294"/>
      <c r="BT138" s="294"/>
      <c r="BU138" s="294"/>
      <c r="BV138" s="294"/>
      <c r="BW138" s="294"/>
      <c r="BX138" s="294"/>
      <c r="BY138" s="294"/>
      <c r="BZ138" s="294"/>
    </row>
    <row r="139" customHeight="1" spans="47:78">
      <c r="AU139" s="279"/>
      <c r="AV139" s="279"/>
      <c r="AW139" s="279"/>
      <c r="AX139" s="279"/>
      <c r="AY139" s="285"/>
      <c r="AZ139" s="285"/>
      <c r="BA139" s="288"/>
      <c r="BB139" s="286"/>
      <c r="BC139" s="286"/>
      <c r="BD139" s="286"/>
      <c r="BE139" s="286"/>
      <c r="BF139" s="294"/>
      <c r="BG139" s="294"/>
      <c r="BH139" s="294"/>
      <c r="BI139" s="294"/>
      <c r="BJ139" s="294"/>
      <c r="BK139" s="294"/>
      <c r="BL139" s="294"/>
      <c r="BM139" s="294"/>
      <c r="BN139" s="294"/>
      <c r="BO139" s="294"/>
      <c r="BP139" s="294"/>
      <c r="BQ139" s="294"/>
      <c r="BR139" s="294"/>
      <c r="BS139" s="294"/>
      <c r="BT139" s="294"/>
      <c r="BU139" s="294"/>
      <c r="BV139" s="294"/>
      <c r="BW139" s="294"/>
      <c r="BX139" s="294"/>
      <c r="BY139" s="294"/>
      <c r="BZ139" s="294"/>
    </row>
    <row r="140" customHeight="1" spans="47:78">
      <c r="AU140" s="279"/>
      <c r="AV140" s="279"/>
      <c r="AW140" s="279"/>
      <c r="AX140" s="279"/>
      <c r="AY140" s="285"/>
      <c r="AZ140" s="285"/>
      <c r="BA140" s="288"/>
      <c r="BB140" s="286"/>
      <c r="BC140" s="286"/>
      <c r="BD140" s="286"/>
      <c r="BE140" s="286"/>
      <c r="BF140" s="294"/>
      <c r="BG140" s="294"/>
      <c r="BH140" s="294"/>
      <c r="BI140" s="294"/>
      <c r="BJ140" s="294"/>
      <c r="BK140" s="294"/>
      <c r="BL140" s="294"/>
      <c r="BM140" s="294"/>
      <c r="BN140" s="294"/>
      <c r="BO140" s="294"/>
      <c r="BP140" s="294"/>
      <c r="BQ140" s="304"/>
      <c r="BR140" s="300"/>
      <c r="BS140" s="300"/>
      <c r="BT140" s="300"/>
      <c r="BU140" s="300"/>
      <c r="BV140" s="300"/>
      <c r="BW140" s="300"/>
      <c r="BX140" s="300"/>
      <c r="BY140" s="300"/>
      <c r="BZ140" s="300"/>
    </row>
    <row r="141" customHeight="1" spans="47:78">
      <c r="AU141" s="279"/>
      <c r="AV141" s="279"/>
      <c r="AW141" s="279"/>
      <c r="AX141" s="279"/>
      <c r="AY141" s="285"/>
      <c r="AZ141" s="285"/>
      <c r="BA141" s="288"/>
      <c r="BB141" s="286"/>
      <c r="BC141" s="286"/>
      <c r="BD141" s="286"/>
      <c r="BE141" s="286"/>
      <c r="BF141" s="294"/>
      <c r="BG141" s="294"/>
      <c r="BH141" s="294"/>
      <c r="BI141" s="294"/>
      <c r="BJ141" s="294"/>
      <c r="BK141" s="294"/>
      <c r="BL141" s="294"/>
      <c r="BM141" s="294"/>
      <c r="BN141" s="294"/>
      <c r="BO141" s="294"/>
      <c r="BP141" s="294"/>
      <c r="BQ141" s="304"/>
      <c r="BR141" s="300"/>
      <c r="BS141" s="300"/>
      <c r="BT141" s="300"/>
      <c r="BU141" s="300"/>
      <c r="BV141" s="300"/>
      <c r="BW141" s="300"/>
      <c r="BX141" s="300"/>
      <c r="BY141" s="300"/>
      <c r="BZ141" s="300"/>
    </row>
    <row r="142" customHeight="1" spans="47:78">
      <c r="AU142" s="279"/>
      <c r="AV142" s="279"/>
      <c r="AW142" s="279"/>
      <c r="AX142" s="279"/>
      <c r="AY142" s="285"/>
      <c r="AZ142" s="285"/>
      <c r="BA142" s="302"/>
      <c r="BB142" s="302"/>
      <c r="BC142" s="302"/>
      <c r="BD142" s="302"/>
      <c r="BE142" s="302"/>
      <c r="BF142" s="302"/>
      <c r="BG142" s="302"/>
      <c r="BH142" s="302"/>
      <c r="BI142" s="302"/>
      <c r="BJ142" s="302"/>
      <c r="BK142" s="302"/>
      <c r="BL142" s="302"/>
      <c r="BM142" s="302"/>
      <c r="BN142" s="302"/>
      <c r="BO142" s="302"/>
      <c r="BP142" s="302"/>
      <c r="BQ142" s="302"/>
      <c r="BR142" s="302"/>
      <c r="BS142" s="302"/>
      <c r="BT142" s="302"/>
      <c r="BU142" s="302"/>
      <c r="BV142" s="302"/>
      <c r="BW142" s="302"/>
      <c r="BX142" s="302"/>
      <c r="BY142" s="302"/>
      <c r="BZ142" s="302"/>
    </row>
    <row r="143" customHeight="1" spans="47:78">
      <c r="AU143" s="279"/>
      <c r="AV143" s="279"/>
      <c r="AW143" s="279"/>
      <c r="AX143" s="279"/>
      <c r="AY143" s="285"/>
      <c r="AZ143" s="285"/>
      <c r="BA143" s="288"/>
      <c r="BB143" s="286"/>
      <c r="BC143" s="286"/>
      <c r="BD143" s="286"/>
      <c r="BE143" s="286"/>
      <c r="BF143" s="294"/>
      <c r="BG143" s="294"/>
      <c r="BH143" s="294"/>
      <c r="BI143" s="294"/>
      <c r="BJ143" s="294"/>
      <c r="BK143" s="294"/>
      <c r="BL143" s="294"/>
      <c r="BM143" s="294"/>
      <c r="BN143" s="294"/>
      <c r="BO143" s="294"/>
      <c r="BP143" s="294"/>
      <c r="BQ143" s="298"/>
      <c r="BR143" s="298"/>
      <c r="BS143" s="298"/>
      <c r="BT143" s="298"/>
      <c r="BU143" s="298"/>
      <c r="BV143" s="298"/>
      <c r="BW143" s="298"/>
      <c r="BX143" s="298"/>
      <c r="BY143" s="298"/>
      <c r="BZ143" s="298"/>
    </row>
    <row r="144" customHeight="1" spans="47:78">
      <c r="AU144" s="279"/>
      <c r="AV144" s="279"/>
      <c r="AW144" s="279"/>
      <c r="AX144" s="279"/>
      <c r="AY144" s="285"/>
      <c r="AZ144" s="285"/>
      <c r="BA144" s="288"/>
      <c r="BB144" s="286"/>
      <c r="BC144" s="286"/>
      <c r="BD144" s="286"/>
      <c r="BE144" s="286"/>
      <c r="BF144" s="294"/>
      <c r="BG144" s="294"/>
      <c r="BH144" s="294"/>
      <c r="BI144" s="294"/>
      <c r="BJ144" s="294"/>
      <c r="BK144" s="294"/>
      <c r="BL144" s="294"/>
      <c r="BM144" s="294"/>
      <c r="BN144" s="294"/>
      <c r="BO144" s="294"/>
      <c r="BP144" s="294"/>
      <c r="BQ144" s="298"/>
      <c r="BR144" s="298"/>
      <c r="BS144" s="298"/>
      <c r="BT144" s="298"/>
      <c r="BU144" s="298"/>
      <c r="BV144" s="298"/>
      <c r="BW144" s="298"/>
      <c r="BX144" s="298"/>
      <c r="BY144" s="298"/>
      <c r="BZ144" s="298"/>
    </row>
    <row r="145" customHeight="1" spans="47:78">
      <c r="AU145" s="279"/>
      <c r="AV145" s="279"/>
      <c r="AW145" s="279"/>
      <c r="AX145" s="279"/>
      <c r="AY145" s="285"/>
      <c r="AZ145" s="285"/>
      <c r="BA145" s="286"/>
      <c r="BB145" s="286"/>
      <c r="BC145" s="286"/>
      <c r="BD145" s="286"/>
      <c r="BE145" s="286"/>
      <c r="BF145" s="294"/>
      <c r="BG145" s="294"/>
      <c r="BH145" s="294"/>
      <c r="BI145" s="294"/>
      <c r="BJ145" s="294"/>
      <c r="BK145" s="294"/>
      <c r="BL145" s="294"/>
      <c r="BM145" s="294"/>
      <c r="BN145" s="294"/>
      <c r="BO145" s="294"/>
      <c r="BP145" s="294"/>
      <c r="BQ145" s="294"/>
      <c r="BR145" s="294"/>
      <c r="BS145" s="294"/>
      <c r="BT145" s="294"/>
      <c r="BU145" s="294"/>
      <c r="BV145" s="294"/>
      <c r="BW145" s="294"/>
      <c r="BX145" s="294"/>
      <c r="BY145" s="294"/>
      <c r="BZ145" s="294"/>
    </row>
    <row r="146" customHeight="1" spans="47:78">
      <c r="AU146" s="279"/>
      <c r="AV146" s="279"/>
      <c r="AW146" s="279"/>
      <c r="AX146" s="279"/>
      <c r="AY146" s="285"/>
      <c r="AZ146" s="285"/>
      <c r="BA146" s="286"/>
      <c r="BB146" s="286"/>
      <c r="BC146" s="286"/>
      <c r="BD146" s="286"/>
      <c r="BE146" s="286"/>
      <c r="BF146" s="294"/>
      <c r="BG146" s="294"/>
      <c r="BH146" s="294"/>
      <c r="BI146" s="294"/>
      <c r="BJ146" s="294"/>
      <c r="BK146" s="294"/>
      <c r="BL146" s="294"/>
      <c r="BM146" s="294"/>
      <c r="BN146" s="294"/>
      <c r="BO146" s="294"/>
      <c r="BP146" s="294"/>
      <c r="BQ146" s="294"/>
      <c r="BR146" s="294"/>
      <c r="BS146" s="294"/>
      <c r="BT146" s="294"/>
      <c r="BU146" s="294"/>
      <c r="BV146" s="294"/>
      <c r="BW146" s="294"/>
      <c r="BX146" s="294"/>
      <c r="BY146" s="294"/>
      <c r="BZ146" s="294"/>
    </row>
    <row r="147" customHeight="1" spans="47:78">
      <c r="AU147" s="279"/>
      <c r="AV147" s="279"/>
      <c r="AW147" s="279"/>
      <c r="AX147" s="279"/>
      <c r="AY147" s="285"/>
      <c r="AZ147" s="285"/>
      <c r="BA147" s="286"/>
      <c r="BB147" s="286"/>
      <c r="BC147" s="286"/>
      <c r="BD147" s="286"/>
      <c r="BE147" s="286"/>
      <c r="BF147" s="294"/>
      <c r="BG147" s="294"/>
      <c r="BH147" s="294"/>
      <c r="BI147" s="294"/>
      <c r="BJ147" s="294"/>
      <c r="BK147" s="294"/>
      <c r="BL147" s="294"/>
      <c r="BM147" s="294"/>
      <c r="BN147" s="294"/>
      <c r="BO147" s="294"/>
      <c r="BP147" s="294"/>
      <c r="BQ147" s="294"/>
      <c r="BR147" s="294"/>
      <c r="BS147" s="294"/>
      <c r="BT147" s="294"/>
      <c r="BU147" s="294"/>
      <c r="BV147" s="294"/>
      <c r="BW147" s="294"/>
      <c r="BX147" s="294"/>
      <c r="BY147" s="294"/>
      <c r="BZ147" s="294"/>
    </row>
    <row r="148" customHeight="1" spans="47:78">
      <c r="AU148" s="279"/>
      <c r="AV148" s="279"/>
      <c r="AW148" s="279"/>
      <c r="AX148" s="279"/>
      <c r="AY148" s="285"/>
      <c r="AZ148" s="285"/>
      <c r="BA148" s="286"/>
      <c r="BB148" s="286"/>
      <c r="BC148" s="286"/>
      <c r="BD148" s="286"/>
      <c r="BE148" s="286"/>
      <c r="BF148" s="294"/>
      <c r="BG148" s="294"/>
      <c r="BH148" s="294"/>
      <c r="BI148" s="294"/>
      <c r="BJ148" s="294"/>
      <c r="BK148" s="294"/>
      <c r="BL148" s="294"/>
      <c r="BM148" s="294"/>
      <c r="BN148" s="294"/>
      <c r="BO148" s="294"/>
      <c r="BP148" s="294"/>
      <c r="BQ148" s="294"/>
      <c r="BR148" s="294"/>
      <c r="BS148" s="294"/>
      <c r="BT148" s="294"/>
      <c r="BU148" s="294"/>
      <c r="BV148" s="294"/>
      <c r="BW148" s="294"/>
      <c r="BX148" s="294"/>
      <c r="BY148" s="294"/>
      <c r="BZ148" s="294"/>
    </row>
    <row r="149" customHeight="1" spans="47:78">
      <c r="AU149" s="279"/>
      <c r="AV149" s="279"/>
      <c r="AW149" s="279"/>
      <c r="AX149" s="279"/>
      <c r="AY149" s="285"/>
      <c r="AZ149" s="285"/>
      <c r="BA149" s="303"/>
      <c r="BB149" s="303"/>
      <c r="BC149" s="303"/>
      <c r="BD149" s="303"/>
      <c r="BE149" s="303"/>
      <c r="BF149" s="303"/>
      <c r="BG149" s="303"/>
      <c r="BH149" s="303"/>
      <c r="BI149" s="303"/>
      <c r="BJ149" s="303"/>
      <c r="BK149" s="303"/>
      <c r="BL149" s="303"/>
      <c r="BM149" s="303"/>
      <c r="BN149" s="303"/>
      <c r="BO149" s="303"/>
      <c r="BP149" s="303"/>
      <c r="BQ149" s="303"/>
      <c r="BR149" s="303"/>
      <c r="BS149" s="303"/>
      <c r="BT149" s="303"/>
      <c r="BU149" s="303"/>
      <c r="BV149" s="303"/>
      <c r="BW149" s="303"/>
      <c r="BX149" s="303"/>
      <c r="BY149" s="303"/>
      <c r="BZ149" s="303"/>
    </row>
    <row r="150" customHeight="1" spans="47:78">
      <c r="AU150" s="279"/>
      <c r="AV150" s="279"/>
      <c r="AW150" s="279"/>
      <c r="AX150" s="279"/>
      <c r="AY150" s="285"/>
      <c r="AZ150" s="285"/>
      <c r="BA150" s="288"/>
      <c r="BB150" s="286"/>
      <c r="BC150" s="286"/>
      <c r="BD150" s="286"/>
      <c r="BE150" s="286"/>
      <c r="BF150" s="294"/>
      <c r="BG150" s="294"/>
      <c r="BH150" s="294"/>
      <c r="BI150" s="294"/>
      <c r="BJ150" s="294"/>
      <c r="BK150" s="294"/>
      <c r="BL150" s="294"/>
      <c r="BM150" s="294"/>
      <c r="BN150" s="294"/>
      <c r="BO150" s="294"/>
      <c r="BP150" s="294"/>
      <c r="BQ150" s="294"/>
      <c r="BR150" s="294"/>
      <c r="BS150" s="294"/>
      <c r="BT150" s="294"/>
      <c r="BU150" s="294"/>
      <c r="BV150" s="294"/>
      <c r="BW150" s="294"/>
      <c r="BX150" s="294"/>
      <c r="BY150" s="294"/>
      <c r="BZ150" s="294"/>
    </row>
    <row r="151" customHeight="1" spans="47:78">
      <c r="AU151" s="279"/>
      <c r="AV151" s="279"/>
      <c r="AW151" s="279"/>
      <c r="AX151" s="279"/>
      <c r="AY151" s="285"/>
      <c r="AZ151" s="285"/>
      <c r="BA151" s="288"/>
      <c r="BB151" s="286"/>
      <c r="BC151" s="286"/>
      <c r="BD151" s="286"/>
      <c r="BE151" s="286"/>
      <c r="BF151" s="294"/>
      <c r="BG151" s="294"/>
      <c r="BH151" s="294"/>
      <c r="BI151" s="294"/>
      <c r="BJ151" s="294"/>
      <c r="BK151" s="294"/>
      <c r="BL151" s="294"/>
      <c r="BM151" s="294"/>
      <c r="BN151" s="294"/>
      <c r="BO151" s="294"/>
      <c r="BP151" s="294"/>
      <c r="BQ151" s="299"/>
      <c r="BR151" s="299"/>
      <c r="BS151" s="299"/>
      <c r="BT151" s="299"/>
      <c r="BU151" s="299"/>
      <c r="BV151" s="299"/>
      <c r="BW151" s="299"/>
      <c r="BX151" s="299"/>
      <c r="BY151" s="299"/>
      <c r="BZ151" s="299"/>
    </row>
    <row r="152" customHeight="1" spans="47:78">
      <c r="AU152" s="279"/>
      <c r="AV152" s="279"/>
      <c r="AW152" s="279"/>
      <c r="AX152" s="279"/>
      <c r="AY152" s="285"/>
      <c r="AZ152" s="285"/>
      <c r="BA152" s="288"/>
      <c r="BB152" s="286"/>
      <c r="BC152" s="286"/>
      <c r="BD152" s="286"/>
      <c r="BE152" s="286"/>
      <c r="BF152" s="294"/>
      <c r="BG152" s="294"/>
      <c r="BH152" s="294"/>
      <c r="BI152" s="294"/>
      <c r="BJ152" s="294"/>
      <c r="BK152" s="294"/>
      <c r="BL152" s="294"/>
      <c r="BM152" s="294"/>
      <c r="BN152" s="294"/>
      <c r="BO152" s="294"/>
      <c r="BP152" s="294"/>
      <c r="BQ152" s="294"/>
      <c r="BR152" s="294"/>
      <c r="BS152" s="294"/>
      <c r="BT152" s="294"/>
      <c r="BU152" s="294"/>
      <c r="BV152" s="294"/>
      <c r="BW152" s="294"/>
      <c r="BX152" s="294"/>
      <c r="BY152" s="294"/>
      <c r="BZ152" s="294"/>
    </row>
    <row r="153" customHeight="1" spans="47:78">
      <c r="AU153" s="279"/>
      <c r="AV153" s="279"/>
      <c r="AW153" s="279"/>
      <c r="AX153" s="279"/>
      <c r="AY153" s="285"/>
      <c r="AZ153" s="285"/>
      <c r="BA153" s="288"/>
      <c r="BB153" s="286"/>
      <c r="BC153" s="286"/>
      <c r="BD153" s="286"/>
      <c r="BE153" s="286"/>
      <c r="BF153" s="294"/>
      <c r="BG153" s="294"/>
      <c r="BH153" s="294"/>
      <c r="BI153" s="294"/>
      <c r="BJ153" s="294"/>
      <c r="BK153" s="294"/>
      <c r="BL153" s="294"/>
      <c r="BM153" s="294"/>
      <c r="BN153" s="294"/>
      <c r="BO153" s="294"/>
      <c r="BP153" s="294"/>
      <c r="BQ153" s="294"/>
      <c r="BR153" s="294"/>
      <c r="BS153" s="294"/>
      <c r="BT153" s="294"/>
      <c r="BU153" s="294"/>
      <c r="BV153" s="294"/>
      <c r="BW153" s="294"/>
      <c r="BX153" s="294"/>
      <c r="BY153" s="294"/>
      <c r="BZ153" s="294"/>
    </row>
    <row r="154" customHeight="1" spans="47:78">
      <c r="AU154" s="279"/>
      <c r="AV154" s="279"/>
      <c r="AW154" s="279"/>
      <c r="AX154" s="279"/>
      <c r="AY154" s="285"/>
      <c r="AZ154" s="285"/>
      <c r="BA154" s="288"/>
      <c r="BB154" s="286"/>
      <c r="BC154" s="286"/>
      <c r="BD154" s="286"/>
      <c r="BE154" s="286"/>
      <c r="BF154" s="294"/>
      <c r="BG154" s="294"/>
      <c r="BH154" s="294"/>
      <c r="BI154" s="294"/>
      <c r="BJ154" s="294"/>
      <c r="BK154" s="294"/>
      <c r="BL154" s="294"/>
      <c r="BM154" s="294"/>
      <c r="BN154" s="294"/>
      <c r="BO154" s="294"/>
      <c r="BP154" s="294"/>
      <c r="BQ154" s="304"/>
      <c r="BR154" s="300"/>
      <c r="BS154" s="300"/>
      <c r="BT154" s="300"/>
      <c r="BU154" s="300"/>
      <c r="BV154" s="300"/>
      <c r="BW154" s="300"/>
      <c r="BX154" s="300"/>
      <c r="BY154" s="300"/>
      <c r="BZ154" s="300"/>
    </row>
    <row r="155" customHeight="1" spans="47:78">
      <c r="AU155" s="279"/>
      <c r="AV155" s="279"/>
      <c r="AW155" s="279"/>
      <c r="AX155" s="279"/>
      <c r="AY155" s="285"/>
      <c r="AZ155" s="285"/>
      <c r="BA155" s="288"/>
      <c r="BB155" s="286"/>
      <c r="BC155" s="286"/>
      <c r="BD155" s="286"/>
      <c r="BE155" s="286"/>
      <c r="BF155" s="294"/>
      <c r="BG155" s="294"/>
      <c r="BH155" s="294"/>
      <c r="BI155" s="294"/>
      <c r="BJ155" s="294"/>
      <c r="BK155" s="294"/>
      <c r="BL155" s="294"/>
      <c r="BM155" s="294"/>
      <c r="BN155" s="294"/>
      <c r="BO155" s="294"/>
      <c r="BP155" s="294"/>
      <c r="BQ155" s="304"/>
      <c r="BR155" s="300"/>
      <c r="BS155" s="300"/>
      <c r="BT155" s="300"/>
      <c r="BU155" s="300"/>
      <c r="BV155" s="300"/>
      <c r="BW155" s="300"/>
      <c r="BX155" s="300"/>
      <c r="BY155" s="300"/>
      <c r="BZ155" s="300"/>
    </row>
    <row r="156" customHeight="1" spans="47:78">
      <c r="AU156" s="279"/>
      <c r="AV156" s="279"/>
      <c r="AW156" s="279"/>
      <c r="AX156" s="279"/>
      <c r="AY156" s="285"/>
      <c r="AZ156" s="285"/>
      <c r="BA156" s="302"/>
      <c r="BB156" s="302"/>
      <c r="BC156" s="302"/>
      <c r="BD156" s="302"/>
      <c r="BE156" s="302"/>
      <c r="BF156" s="302"/>
      <c r="BG156" s="302"/>
      <c r="BH156" s="302"/>
      <c r="BI156" s="302"/>
      <c r="BJ156" s="302"/>
      <c r="BK156" s="302"/>
      <c r="BL156" s="302"/>
      <c r="BM156" s="302"/>
      <c r="BN156" s="302"/>
      <c r="BO156" s="302"/>
      <c r="BP156" s="302"/>
      <c r="BQ156" s="302"/>
      <c r="BR156" s="302"/>
      <c r="BS156" s="302"/>
      <c r="BT156" s="302"/>
      <c r="BU156" s="302"/>
      <c r="BV156" s="302"/>
      <c r="BW156" s="302"/>
      <c r="BX156" s="302"/>
      <c r="BY156" s="302"/>
      <c r="BZ156" s="302"/>
    </row>
    <row r="157" customHeight="1" spans="47:78">
      <c r="AU157" s="279"/>
      <c r="AV157" s="279"/>
      <c r="AW157" s="279"/>
      <c r="AX157" s="279"/>
      <c r="AY157" s="285"/>
      <c r="AZ157" s="285"/>
      <c r="BA157" s="288"/>
      <c r="BB157" s="286"/>
      <c r="BC157" s="286"/>
      <c r="BD157" s="286"/>
      <c r="BE157" s="286"/>
      <c r="BF157" s="294"/>
      <c r="BG157" s="294"/>
      <c r="BH157" s="294"/>
      <c r="BI157" s="294"/>
      <c r="BJ157" s="294"/>
      <c r="BK157" s="294"/>
      <c r="BL157" s="294"/>
      <c r="BM157" s="294"/>
      <c r="BN157" s="294"/>
      <c r="BO157" s="294"/>
      <c r="BP157" s="294"/>
      <c r="BQ157" s="298"/>
      <c r="BR157" s="298"/>
      <c r="BS157" s="298"/>
      <c r="BT157" s="298"/>
      <c r="BU157" s="298"/>
      <c r="BV157" s="298"/>
      <c r="BW157" s="298"/>
      <c r="BX157" s="298"/>
      <c r="BY157" s="298"/>
      <c r="BZ157" s="298"/>
    </row>
    <row r="158" customHeight="1" spans="47:78">
      <c r="AU158" s="279"/>
      <c r="AV158" s="279"/>
      <c r="AW158" s="279"/>
      <c r="AX158" s="279"/>
      <c r="AY158" s="285"/>
      <c r="AZ158" s="285"/>
      <c r="BA158" s="288"/>
      <c r="BB158" s="286"/>
      <c r="BC158" s="286"/>
      <c r="BD158" s="286"/>
      <c r="BE158" s="286"/>
      <c r="BF158" s="294"/>
      <c r="BG158" s="294"/>
      <c r="BH158" s="294"/>
      <c r="BI158" s="294"/>
      <c r="BJ158" s="294"/>
      <c r="BK158" s="294"/>
      <c r="BL158" s="294"/>
      <c r="BM158" s="294"/>
      <c r="BN158" s="294"/>
      <c r="BO158" s="294"/>
      <c r="BP158" s="294"/>
      <c r="BQ158" s="298"/>
      <c r="BR158" s="298"/>
      <c r="BS158" s="298"/>
      <c r="BT158" s="298"/>
      <c r="BU158" s="298"/>
      <c r="BV158" s="298"/>
      <c r="BW158" s="298"/>
      <c r="BX158" s="298"/>
      <c r="BY158" s="298"/>
      <c r="BZ158" s="298"/>
    </row>
    <row r="159" customHeight="1" spans="47:78">
      <c r="AU159" s="279"/>
      <c r="AV159" s="279"/>
      <c r="AW159" s="279"/>
      <c r="AX159" s="279"/>
      <c r="AY159" s="285"/>
      <c r="AZ159" s="285"/>
      <c r="BA159" s="286"/>
      <c r="BB159" s="286"/>
      <c r="BC159" s="286"/>
      <c r="BD159" s="286"/>
      <c r="BE159" s="286"/>
      <c r="BF159" s="294"/>
      <c r="BG159" s="294"/>
      <c r="BH159" s="294"/>
      <c r="BI159" s="294"/>
      <c r="BJ159" s="294"/>
      <c r="BK159" s="294"/>
      <c r="BL159" s="294"/>
      <c r="BM159" s="294"/>
      <c r="BN159" s="294"/>
      <c r="BO159" s="294"/>
      <c r="BP159" s="294"/>
      <c r="BQ159" s="294"/>
      <c r="BR159" s="294"/>
      <c r="BS159" s="294"/>
      <c r="BT159" s="294"/>
      <c r="BU159" s="294"/>
      <c r="BV159" s="294"/>
      <c r="BW159" s="294"/>
      <c r="BX159" s="294"/>
      <c r="BY159" s="294"/>
      <c r="BZ159" s="294"/>
    </row>
    <row r="160" customHeight="1" spans="47:78">
      <c r="AU160" s="279"/>
      <c r="AV160" s="279"/>
      <c r="AW160" s="279"/>
      <c r="AX160" s="279"/>
      <c r="AY160" s="285"/>
      <c r="AZ160" s="285"/>
      <c r="BA160" s="286"/>
      <c r="BB160" s="286"/>
      <c r="BC160" s="286"/>
      <c r="BD160" s="286"/>
      <c r="BE160" s="286"/>
      <c r="BF160" s="294"/>
      <c r="BG160" s="294"/>
      <c r="BH160" s="294"/>
      <c r="BI160" s="294"/>
      <c r="BJ160" s="294"/>
      <c r="BK160" s="294"/>
      <c r="BL160" s="294"/>
      <c r="BM160" s="294"/>
      <c r="BN160" s="294"/>
      <c r="BO160" s="294"/>
      <c r="BP160" s="294"/>
      <c r="BQ160" s="294"/>
      <c r="BR160" s="294"/>
      <c r="BS160" s="294"/>
      <c r="BT160" s="294"/>
      <c r="BU160" s="294"/>
      <c r="BV160" s="294"/>
      <c r="BW160" s="294"/>
      <c r="BX160" s="294"/>
      <c r="BY160" s="294"/>
      <c r="BZ160" s="294"/>
    </row>
    <row r="161" customHeight="1" spans="47:78">
      <c r="AU161" s="279"/>
      <c r="AV161" s="279"/>
      <c r="AW161" s="279"/>
      <c r="AX161" s="279"/>
      <c r="AY161" s="285"/>
      <c r="AZ161" s="285"/>
      <c r="BA161" s="286"/>
      <c r="BB161" s="286"/>
      <c r="BC161" s="286"/>
      <c r="BD161" s="286"/>
      <c r="BE161" s="286"/>
      <c r="BF161" s="294"/>
      <c r="BG161" s="294"/>
      <c r="BH161" s="294"/>
      <c r="BI161" s="294"/>
      <c r="BJ161" s="294"/>
      <c r="BK161" s="294"/>
      <c r="BL161" s="294"/>
      <c r="BM161" s="294"/>
      <c r="BN161" s="294"/>
      <c r="BO161" s="294"/>
      <c r="BP161" s="294"/>
      <c r="BQ161" s="294"/>
      <c r="BR161" s="294"/>
      <c r="BS161" s="294"/>
      <c r="BT161" s="294"/>
      <c r="BU161" s="294"/>
      <c r="BV161" s="294"/>
      <c r="BW161" s="294"/>
      <c r="BX161" s="294"/>
      <c r="BY161" s="294"/>
      <c r="BZ161" s="294"/>
    </row>
    <row r="162" customHeight="1" spans="47:78">
      <c r="AU162" s="279"/>
      <c r="AV162" s="279"/>
      <c r="AW162" s="279"/>
      <c r="AX162" s="279"/>
      <c r="AY162" s="285"/>
      <c r="AZ162" s="285"/>
      <c r="BA162" s="305"/>
      <c r="BB162" s="305"/>
      <c r="BC162" s="305"/>
      <c r="BD162" s="305"/>
      <c r="BE162" s="305"/>
      <c r="BF162" s="305"/>
      <c r="BG162" s="305"/>
      <c r="BH162" s="305"/>
      <c r="BI162" s="305"/>
      <c r="BJ162" s="305"/>
      <c r="BK162" s="305"/>
      <c r="BL162" s="305"/>
      <c r="BM162" s="305"/>
      <c r="BN162" s="305"/>
      <c r="BO162" s="305"/>
      <c r="BP162" s="305"/>
      <c r="BQ162" s="305"/>
      <c r="BR162" s="305"/>
      <c r="BS162" s="305"/>
      <c r="BT162" s="305"/>
      <c r="BU162" s="305"/>
      <c r="BV162" s="305"/>
      <c r="BW162" s="305"/>
      <c r="BX162" s="305"/>
      <c r="BY162" s="305"/>
      <c r="BZ162" s="305"/>
    </row>
    <row r="163" customHeight="1" spans="47:78">
      <c r="AU163" s="279"/>
      <c r="AV163" s="279"/>
      <c r="AW163" s="279"/>
      <c r="AX163" s="279"/>
      <c r="AY163" s="285"/>
      <c r="AZ163" s="285"/>
      <c r="BA163" s="286"/>
      <c r="BB163" s="286"/>
      <c r="BC163" s="286"/>
      <c r="BD163" s="286"/>
      <c r="BE163" s="286"/>
      <c r="BF163" s="294"/>
      <c r="BG163" s="294"/>
      <c r="BH163" s="294"/>
      <c r="BI163" s="294"/>
      <c r="BJ163" s="294"/>
      <c r="BK163" s="294"/>
      <c r="BL163" s="294"/>
      <c r="BM163" s="294"/>
      <c r="BN163" s="294"/>
      <c r="BO163" s="294"/>
      <c r="BP163" s="294"/>
      <c r="BQ163" s="294"/>
      <c r="BR163" s="294"/>
      <c r="BS163" s="294"/>
      <c r="BT163" s="294"/>
      <c r="BU163" s="294"/>
      <c r="BV163" s="294"/>
      <c r="BW163" s="294"/>
      <c r="BX163" s="294"/>
      <c r="BY163" s="294"/>
      <c r="BZ163" s="294"/>
    </row>
    <row r="164" customHeight="1" spans="47:78">
      <c r="AU164" s="279"/>
      <c r="AV164" s="279"/>
      <c r="AW164" s="279"/>
      <c r="AX164" s="279"/>
      <c r="AY164" s="285"/>
      <c r="AZ164" s="285"/>
      <c r="BA164" s="286"/>
      <c r="BB164" s="286"/>
      <c r="BC164" s="286"/>
      <c r="BD164" s="286"/>
      <c r="BE164" s="286"/>
      <c r="BF164" s="294"/>
      <c r="BG164" s="294"/>
      <c r="BH164" s="294"/>
      <c r="BI164" s="294"/>
      <c r="BJ164" s="294"/>
      <c r="BK164" s="294"/>
      <c r="BL164" s="294"/>
      <c r="BM164" s="294"/>
      <c r="BN164" s="294"/>
      <c r="BO164" s="294"/>
      <c r="BP164" s="294"/>
      <c r="BQ164" s="294"/>
      <c r="BR164" s="294"/>
      <c r="BS164" s="294"/>
      <c r="BT164" s="294"/>
      <c r="BU164" s="294"/>
      <c r="BV164" s="294"/>
      <c r="BW164" s="294"/>
      <c r="BX164" s="294"/>
      <c r="BY164" s="294"/>
      <c r="BZ164" s="294"/>
    </row>
    <row r="165" customHeight="1" spans="47:78">
      <c r="AU165" s="279"/>
      <c r="AV165" s="279"/>
      <c r="AW165" s="279"/>
      <c r="AX165" s="279"/>
      <c r="AY165" s="285"/>
      <c r="AZ165" s="285"/>
      <c r="BA165" s="286"/>
      <c r="BB165" s="286"/>
      <c r="BC165" s="286"/>
      <c r="BD165" s="286"/>
      <c r="BE165" s="286"/>
      <c r="BF165" s="295"/>
      <c r="BG165" s="295"/>
      <c r="BH165" s="295"/>
      <c r="BI165" s="294"/>
      <c r="BJ165" s="294"/>
      <c r="BK165" s="294"/>
      <c r="BL165" s="294"/>
      <c r="BM165" s="294"/>
      <c r="BN165" s="294"/>
      <c r="BO165" s="294"/>
      <c r="BP165" s="294"/>
      <c r="BQ165" s="294"/>
      <c r="BR165" s="294"/>
      <c r="BS165" s="294"/>
      <c r="BT165" s="294"/>
      <c r="BU165" s="294"/>
      <c r="BV165" s="294"/>
      <c r="BW165" s="294"/>
      <c r="BX165" s="294"/>
      <c r="BY165" s="294"/>
      <c r="BZ165" s="294"/>
    </row>
    <row r="166" customHeight="1" spans="47:78">
      <c r="AU166" s="279"/>
      <c r="AV166" s="279"/>
      <c r="AW166" s="279"/>
      <c r="AX166" s="279"/>
      <c r="AY166" s="285"/>
      <c r="AZ166" s="285"/>
      <c r="BA166" s="286"/>
      <c r="BB166" s="286"/>
      <c r="BC166" s="286"/>
      <c r="BD166" s="286"/>
      <c r="BE166" s="286"/>
      <c r="BF166" s="294"/>
      <c r="BG166" s="294"/>
      <c r="BH166" s="294"/>
      <c r="BI166" s="294"/>
      <c r="BJ166" s="294"/>
      <c r="BK166" s="294"/>
      <c r="BL166" s="294"/>
      <c r="BM166" s="294"/>
      <c r="BN166" s="294"/>
      <c r="BO166" s="294"/>
      <c r="BP166" s="294"/>
      <c r="BQ166" s="294"/>
      <c r="BR166" s="294"/>
      <c r="BS166" s="294"/>
      <c r="BT166" s="294"/>
      <c r="BU166" s="294"/>
      <c r="BV166" s="294"/>
      <c r="BW166" s="294"/>
      <c r="BX166" s="294"/>
      <c r="BY166" s="294"/>
      <c r="BZ166" s="294"/>
    </row>
    <row r="167" customHeight="1" spans="47:78">
      <c r="AU167" s="279"/>
      <c r="AV167" s="279"/>
      <c r="AW167" s="279"/>
      <c r="AX167" s="279"/>
      <c r="AY167" s="285"/>
      <c r="AZ167" s="285"/>
      <c r="BA167" s="286"/>
      <c r="BB167" s="286"/>
      <c r="BC167" s="286"/>
      <c r="BD167" s="286"/>
      <c r="BE167" s="286"/>
      <c r="BF167" s="294"/>
      <c r="BG167" s="294"/>
      <c r="BH167" s="294"/>
      <c r="BI167" s="294"/>
      <c r="BJ167" s="294"/>
      <c r="BK167" s="294"/>
      <c r="BL167" s="294"/>
      <c r="BM167" s="294"/>
      <c r="BN167" s="294"/>
      <c r="BO167" s="294"/>
      <c r="BP167" s="294"/>
      <c r="BQ167" s="298"/>
      <c r="BR167" s="298"/>
      <c r="BS167" s="298"/>
      <c r="BT167" s="298"/>
      <c r="BU167" s="298"/>
      <c r="BV167" s="298"/>
      <c r="BW167" s="298"/>
      <c r="BX167" s="298"/>
      <c r="BY167" s="298"/>
      <c r="BZ167" s="298"/>
    </row>
    <row r="168" customHeight="1" spans="47:78">
      <c r="AU168" s="279"/>
      <c r="AV168" s="279"/>
      <c r="AW168" s="279"/>
      <c r="AX168" s="279"/>
      <c r="AY168" s="285"/>
      <c r="AZ168" s="285"/>
      <c r="BA168" s="288"/>
      <c r="BB168" s="286"/>
      <c r="BC168" s="286"/>
      <c r="BD168" s="286"/>
      <c r="BE168" s="286"/>
      <c r="BF168" s="294"/>
      <c r="BG168" s="294"/>
      <c r="BH168" s="294"/>
      <c r="BI168" s="294"/>
      <c r="BJ168" s="294"/>
      <c r="BK168" s="294"/>
      <c r="BL168" s="294"/>
      <c r="BM168" s="294"/>
      <c r="BN168" s="294"/>
      <c r="BO168" s="294"/>
      <c r="BP168" s="294"/>
      <c r="BQ168" s="294"/>
      <c r="BR168" s="294"/>
      <c r="BS168" s="294"/>
      <c r="BT168" s="294"/>
      <c r="BU168" s="294"/>
      <c r="BV168" s="294"/>
      <c r="BW168" s="294"/>
      <c r="BX168" s="294"/>
      <c r="BY168" s="294"/>
      <c r="BZ168" s="294"/>
    </row>
    <row r="169" customHeight="1" spans="47:78">
      <c r="AU169" s="279"/>
      <c r="AV169" s="279"/>
      <c r="AW169" s="279"/>
      <c r="AX169" s="279"/>
      <c r="AY169" s="285"/>
      <c r="AZ169" s="285"/>
      <c r="BA169" s="305"/>
      <c r="BB169" s="305"/>
      <c r="BC169" s="305"/>
      <c r="BD169" s="305"/>
      <c r="BE169" s="305"/>
      <c r="BF169" s="305"/>
      <c r="BG169" s="305"/>
      <c r="BH169" s="305"/>
      <c r="BI169" s="305"/>
      <c r="BJ169" s="305"/>
      <c r="BK169" s="305"/>
      <c r="BL169" s="305"/>
      <c r="BM169" s="305"/>
      <c r="BN169" s="305"/>
      <c r="BO169" s="305"/>
      <c r="BP169" s="305"/>
      <c r="BQ169" s="305"/>
      <c r="BR169" s="305"/>
      <c r="BS169" s="305"/>
      <c r="BT169" s="305"/>
      <c r="BU169" s="305"/>
      <c r="BV169" s="305"/>
      <c r="BW169" s="305"/>
      <c r="BX169" s="305"/>
      <c r="BY169" s="305"/>
      <c r="BZ169" s="305"/>
    </row>
    <row r="170" customHeight="1" spans="47:78">
      <c r="AU170" s="279"/>
      <c r="AV170" s="279"/>
      <c r="AW170" s="279"/>
      <c r="AX170" s="279"/>
      <c r="AY170" s="285"/>
      <c r="AZ170" s="285"/>
      <c r="BA170" s="286"/>
      <c r="BB170" s="286"/>
      <c r="BC170" s="286"/>
      <c r="BD170" s="286"/>
      <c r="BE170" s="286"/>
      <c r="BF170" s="294"/>
      <c r="BG170" s="294"/>
      <c r="BH170" s="294"/>
      <c r="BI170" s="294"/>
      <c r="BJ170" s="294"/>
      <c r="BK170" s="294"/>
      <c r="BL170" s="294"/>
      <c r="BM170" s="294"/>
      <c r="BN170" s="294"/>
      <c r="BO170" s="294"/>
      <c r="BP170" s="294"/>
      <c r="BQ170" s="294"/>
      <c r="BR170" s="294"/>
      <c r="BS170" s="294"/>
      <c r="BT170" s="294"/>
      <c r="BU170" s="294"/>
      <c r="BV170" s="294"/>
      <c r="BW170" s="294"/>
      <c r="BX170" s="294"/>
      <c r="BY170" s="294"/>
      <c r="BZ170" s="294"/>
    </row>
    <row r="171" customHeight="1" spans="47:78">
      <c r="AU171" s="279"/>
      <c r="AV171" s="279"/>
      <c r="AW171" s="279"/>
      <c r="AX171" s="279"/>
      <c r="AY171" s="285"/>
      <c r="AZ171" s="285"/>
      <c r="BA171" s="286"/>
      <c r="BB171" s="286"/>
      <c r="BC171" s="286"/>
      <c r="BD171" s="286"/>
      <c r="BE171" s="286"/>
      <c r="BF171" s="294"/>
      <c r="BG171" s="294"/>
      <c r="BH171" s="294"/>
      <c r="BI171" s="294"/>
      <c r="BJ171" s="294"/>
      <c r="BK171" s="294"/>
      <c r="BL171" s="294"/>
      <c r="BM171" s="294"/>
      <c r="BN171" s="294"/>
      <c r="BO171" s="294"/>
      <c r="BP171" s="294"/>
      <c r="BQ171" s="294"/>
      <c r="BR171" s="294"/>
      <c r="BS171" s="294"/>
      <c r="BT171" s="294"/>
      <c r="BU171" s="294"/>
      <c r="BV171" s="294"/>
      <c r="BW171" s="294"/>
      <c r="BX171" s="294"/>
      <c r="BY171" s="294"/>
      <c r="BZ171" s="294"/>
    </row>
    <row r="172" customHeight="1" spans="47:78">
      <c r="AU172" s="279"/>
      <c r="AV172" s="279"/>
      <c r="AW172" s="279"/>
      <c r="AX172" s="279"/>
      <c r="AY172" s="285"/>
      <c r="AZ172" s="285"/>
      <c r="BA172" s="286"/>
      <c r="BB172" s="286"/>
      <c r="BC172" s="286"/>
      <c r="BD172" s="286"/>
      <c r="BE172" s="286"/>
      <c r="BF172" s="295"/>
      <c r="BG172" s="295"/>
      <c r="BH172" s="295"/>
      <c r="BI172" s="294"/>
      <c r="BJ172" s="294"/>
      <c r="BK172" s="294"/>
      <c r="BL172" s="294"/>
      <c r="BM172" s="294"/>
      <c r="BN172" s="294"/>
      <c r="BO172" s="294"/>
      <c r="BP172" s="294"/>
      <c r="BQ172" s="294"/>
      <c r="BR172" s="294"/>
      <c r="BS172" s="294"/>
      <c r="BT172" s="294"/>
      <c r="BU172" s="294"/>
      <c r="BV172" s="294"/>
      <c r="BW172" s="294"/>
      <c r="BX172" s="294"/>
      <c r="BY172" s="294"/>
      <c r="BZ172" s="294"/>
    </row>
    <row r="173" customHeight="1" spans="47:78">
      <c r="AU173" s="279"/>
      <c r="AV173" s="279"/>
      <c r="AW173" s="279"/>
      <c r="AX173" s="279"/>
      <c r="AY173" s="285"/>
      <c r="AZ173" s="285"/>
      <c r="BA173" s="286"/>
      <c r="BB173" s="286"/>
      <c r="BC173" s="286"/>
      <c r="BD173" s="286"/>
      <c r="BE173" s="286"/>
      <c r="BF173" s="294"/>
      <c r="BG173" s="294"/>
      <c r="BH173" s="294"/>
      <c r="BI173" s="294"/>
      <c r="BJ173" s="294"/>
      <c r="BK173" s="294"/>
      <c r="BL173" s="294"/>
      <c r="BM173" s="294"/>
      <c r="BN173" s="294"/>
      <c r="BO173" s="294"/>
      <c r="BP173" s="294"/>
      <c r="BQ173" s="294"/>
      <c r="BR173" s="294"/>
      <c r="BS173" s="294"/>
      <c r="BT173" s="294"/>
      <c r="BU173" s="294"/>
      <c r="BV173" s="294"/>
      <c r="BW173" s="294"/>
      <c r="BX173" s="294"/>
      <c r="BY173" s="294"/>
      <c r="BZ173" s="294"/>
    </row>
    <row r="174" customHeight="1" spans="47:78">
      <c r="AU174" s="279"/>
      <c r="AV174" s="279"/>
      <c r="AW174" s="279"/>
      <c r="AX174" s="279"/>
      <c r="AY174" s="285"/>
      <c r="AZ174" s="285"/>
      <c r="BA174" s="286"/>
      <c r="BB174" s="286"/>
      <c r="BC174" s="286"/>
      <c r="BD174" s="286"/>
      <c r="BE174" s="286"/>
      <c r="BF174" s="294"/>
      <c r="BG174" s="294"/>
      <c r="BH174" s="294"/>
      <c r="BI174" s="294"/>
      <c r="BJ174" s="294"/>
      <c r="BK174" s="294"/>
      <c r="BL174" s="294"/>
      <c r="BM174" s="294"/>
      <c r="BN174" s="294"/>
      <c r="BO174" s="294"/>
      <c r="BP174" s="294"/>
      <c r="BQ174" s="298"/>
      <c r="BR174" s="298"/>
      <c r="BS174" s="298"/>
      <c r="BT174" s="298"/>
      <c r="BU174" s="298"/>
      <c r="BV174" s="298"/>
      <c r="BW174" s="298"/>
      <c r="BX174" s="298"/>
      <c r="BY174" s="298"/>
      <c r="BZ174" s="298"/>
    </row>
    <row r="175" customHeight="1" spans="47:78">
      <c r="AU175" s="279"/>
      <c r="AV175" s="279"/>
      <c r="AW175" s="279"/>
      <c r="AX175" s="279"/>
      <c r="AY175" s="285"/>
      <c r="AZ175" s="285"/>
      <c r="BA175" s="288"/>
      <c r="BB175" s="286"/>
      <c r="BC175" s="286"/>
      <c r="BD175" s="286"/>
      <c r="BE175" s="286"/>
      <c r="BF175" s="294"/>
      <c r="BG175" s="294"/>
      <c r="BH175" s="294"/>
      <c r="BI175" s="294"/>
      <c r="BJ175" s="294"/>
      <c r="BK175" s="294"/>
      <c r="BL175" s="294"/>
      <c r="BM175" s="294"/>
      <c r="BN175" s="294"/>
      <c r="BO175" s="294"/>
      <c r="BP175" s="294"/>
      <c r="BQ175" s="304"/>
      <c r="BR175" s="300"/>
      <c r="BS175" s="300"/>
      <c r="BT175" s="300"/>
      <c r="BU175" s="300"/>
      <c r="BV175" s="300"/>
      <c r="BW175" s="300"/>
      <c r="BX175" s="300"/>
      <c r="BY175" s="300"/>
      <c r="BZ175" s="300"/>
    </row>
    <row r="176" customHeight="1" spans="47:78">
      <c r="AU176" s="279"/>
      <c r="AV176" s="279"/>
      <c r="AW176" s="279"/>
      <c r="AX176" s="279"/>
      <c r="AY176" s="285"/>
      <c r="AZ176" s="285"/>
      <c r="BA176" s="288"/>
      <c r="BB176" s="286"/>
      <c r="BC176" s="286"/>
      <c r="BD176" s="286"/>
      <c r="BE176" s="286"/>
      <c r="BF176" s="294"/>
      <c r="BG176" s="294"/>
      <c r="BH176" s="294"/>
      <c r="BI176" s="294"/>
      <c r="BJ176" s="294"/>
      <c r="BK176" s="294"/>
      <c r="BL176" s="294"/>
      <c r="BM176" s="294"/>
      <c r="BN176" s="294"/>
      <c r="BO176" s="294"/>
      <c r="BP176" s="294"/>
      <c r="BQ176" s="294"/>
      <c r="BR176" s="294"/>
      <c r="BS176" s="294"/>
      <c r="BT176" s="294"/>
      <c r="BU176" s="294"/>
      <c r="BV176" s="294"/>
      <c r="BW176" s="294"/>
      <c r="BX176" s="294"/>
      <c r="BY176" s="294"/>
      <c r="BZ176" s="294"/>
    </row>
    <row r="177" customHeight="1" spans="47:78">
      <c r="AU177" s="279"/>
      <c r="AV177" s="279"/>
      <c r="AW177" s="279"/>
      <c r="AX177" s="279"/>
      <c r="AY177" s="285"/>
      <c r="AZ177" s="285"/>
      <c r="BA177" s="305"/>
      <c r="BB177" s="305"/>
      <c r="BC177" s="305"/>
      <c r="BD177" s="305"/>
      <c r="BE177" s="305"/>
      <c r="BF177" s="305"/>
      <c r="BG177" s="305"/>
      <c r="BH177" s="305"/>
      <c r="BI177" s="305"/>
      <c r="BJ177" s="305"/>
      <c r="BK177" s="305"/>
      <c r="BL177" s="305"/>
      <c r="BM177" s="305"/>
      <c r="BN177" s="305"/>
      <c r="BO177" s="305"/>
      <c r="BP177" s="305"/>
      <c r="BQ177" s="305"/>
      <c r="BR177" s="305"/>
      <c r="BS177" s="305"/>
      <c r="BT177" s="305"/>
      <c r="BU177" s="305"/>
      <c r="BV177" s="305"/>
      <c r="BW177" s="305"/>
      <c r="BX177" s="305"/>
      <c r="BY177" s="305"/>
      <c r="BZ177" s="305"/>
    </row>
    <row r="178" customHeight="1" spans="47:78">
      <c r="AU178" s="279"/>
      <c r="AV178" s="279"/>
      <c r="AW178" s="279"/>
      <c r="AX178" s="279"/>
      <c r="AY178" s="285"/>
      <c r="AZ178" s="285"/>
      <c r="BA178" s="286"/>
      <c r="BB178" s="286"/>
      <c r="BC178" s="286"/>
      <c r="BD178" s="286"/>
      <c r="BE178" s="286"/>
      <c r="BF178" s="294"/>
      <c r="BG178" s="294"/>
      <c r="BH178" s="294"/>
      <c r="BI178" s="294"/>
      <c r="BJ178" s="294"/>
      <c r="BK178" s="294"/>
      <c r="BL178" s="294"/>
      <c r="BM178" s="294"/>
      <c r="BN178" s="294"/>
      <c r="BO178" s="294"/>
      <c r="BP178" s="294"/>
      <c r="BQ178" s="294"/>
      <c r="BR178" s="294"/>
      <c r="BS178" s="294"/>
      <c r="BT178" s="294"/>
      <c r="BU178" s="294"/>
      <c r="BV178" s="294"/>
      <c r="BW178" s="294"/>
      <c r="BX178" s="294"/>
      <c r="BY178" s="294"/>
      <c r="BZ178" s="294"/>
    </row>
    <row r="179" customHeight="1" spans="47:78">
      <c r="AU179" s="279"/>
      <c r="AV179" s="279"/>
      <c r="AW179" s="279"/>
      <c r="AX179" s="279"/>
      <c r="AY179" s="285"/>
      <c r="AZ179" s="285"/>
      <c r="BA179" s="286"/>
      <c r="BB179" s="286"/>
      <c r="BC179" s="286"/>
      <c r="BD179" s="286"/>
      <c r="BE179" s="286"/>
      <c r="BF179" s="294"/>
      <c r="BG179" s="294"/>
      <c r="BH179" s="294"/>
      <c r="BI179" s="294"/>
      <c r="BJ179" s="294"/>
      <c r="BK179" s="294"/>
      <c r="BL179" s="294"/>
      <c r="BM179" s="294"/>
      <c r="BN179" s="294"/>
      <c r="BO179" s="294"/>
      <c r="BP179" s="294"/>
      <c r="BQ179" s="294"/>
      <c r="BR179" s="294"/>
      <c r="BS179" s="294"/>
      <c r="BT179" s="294"/>
      <c r="BU179" s="294"/>
      <c r="BV179" s="294"/>
      <c r="BW179" s="294"/>
      <c r="BX179" s="294"/>
      <c r="BY179" s="294"/>
      <c r="BZ179" s="294"/>
    </row>
    <row r="180" customHeight="1" spans="47:78">
      <c r="AU180" s="279"/>
      <c r="AV180" s="279"/>
      <c r="AW180" s="279"/>
      <c r="AX180" s="279"/>
      <c r="AY180" s="285"/>
      <c r="AZ180" s="285"/>
      <c r="BA180" s="286"/>
      <c r="BB180" s="286"/>
      <c r="BC180" s="286"/>
      <c r="BD180" s="286"/>
      <c r="BE180" s="286"/>
      <c r="BF180" s="295"/>
      <c r="BG180" s="295"/>
      <c r="BH180" s="295"/>
      <c r="BI180" s="294"/>
      <c r="BJ180" s="294"/>
      <c r="BK180" s="294"/>
      <c r="BL180" s="294"/>
      <c r="BM180" s="294"/>
      <c r="BN180" s="294"/>
      <c r="BO180" s="294"/>
      <c r="BP180" s="294"/>
      <c r="BQ180" s="294"/>
      <c r="BR180" s="294"/>
      <c r="BS180" s="294"/>
      <c r="BT180" s="294"/>
      <c r="BU180" s="294"/>
      <c r="BV180" s="294"/>
      <c r="BW180" s="294"/>
      <c r="BX180" s="294"/>
      <c r="BY180" s="294"/>
      <c r="BZ180" s="294"/>
    </row>
    <row r="181" customHeight="1" spans="47:78">
      <c r="AU181" s="279"/>
      <c r="AV181" s="279"/>
      <c r="AW181" s="279"/>
      <c r="AX181" s="279"/>
      <c r="AY181" s="285"/>
      <c r="AZ181" s="285"/>
      <c r="BA181" s="286"/>
      <c r="BB181" s="286"/>
      <c r="BC181" s="286"/>
      <c r="BD181" s="286"/>
      <c r="BE181" s="286"/>
      <c r="BF181" s="294"/>
      <c r="BG181" s="294"/>
      <c r="BH181" s="294"/>
      <c r="BI181" s="294"/>
      <c r="BJ181" s="294"/>
      <c r="BK181" s="294"/>
      <c r="BL181" s="294"/>
      <c r="BM181" s="294"/>
      <c r="BN181" s="294"/>
      <c r="BO181" s="294"/>
      <c r="BP181" s="294"/>
      <c r="BQ181" s="294"/>
      <c r="BR181" s="294"/>
      <c r="BS181" s="294"/>
      <c r="BT181" s="294"/>
      <c r="BU181" s="294"/>
      <c r="BV181" s="294"/>
      <c r="BW181" s="294"/>
      <c r="BX181" s="294"/>
      <c r="BY181" s="294"/>
      <c r="BZ181" s="294"/>
    </row>
    <row r="182" customHeight="1" spans="47:78">
      <c r="AU182" s="279"/>
      <c r="AV182" s="279"/>
      <c r="AW182" s="279"/>
      <c r="AX182" s="279"/>
      <c r="AY182" s="285"/>
      <c r="AZ182" s="285"/>
      <c r="BA182" s="286"/>
      <c r="BB182" s="286"/>
      <c r="BC182" s="286"/>
      <c r="BD182" s="286"/>
      <c r="BE182" s="286"/>
      <c r="BF182" s="294"/>
      <c r="BG182" s="294"/>
      <c r="BH182" s="294"/>
      <c r="BI182" s="294"/>
      <c r="BJ182" s="294"/>
      <c r="BK182" s="294"/>
      <c r="BL182" s="294"/>
      <c r="BM182" s="294"/>
      <c r="BN182" s="294"/>
      <c r="BO182" s="294"/>
      <c r="BP182" s="294"/>
      <c r="BQ182" s="298"/>
      <c r="BR182" s="298"/>
      <c r="BS182" s="298"/>
      <c r="BT182" s="298"/>
      <c r="BU182" s="298"/>
      <c r="BV182" s="298"/>
      <c r="BW182" s="298"/>
      <c r="BX182" s="298"/>
      <c r="BY182" s="298"/>
      <c r="BZ182" s="298"/>
    </row>
    <row r="183" customHeight="1" spans="47:78">
      <c r="AU183" s="279"/>
      <c r="AV183" s="279"/>
      <c r="AW183" s="279"/>
      <c r="AX183" s="279"/>
      <c r="AY183" s="285"/>
      <c r="AZ183" s="285"/>
      <c r="BA183" s="288"/>
      <c r="BB183" s="286"/>
      <c r="BC183" s="286"/>
      <c r="BD183" s="286"/>
      <c r="BE183" s="286"/>
      <c r="BF183" s="294"/>
      <c r="BG183" s="294"/>
      <c r="BH183" s="294"/>
      <c r="BI183" s="294"/>
      <c r="BJ183" s="294"/>
      <c r="BK183" s="294"/>
      <c r="BL183" s="294"/>
      <c r="BM183" s="294"/>
      <c r="BN183" s="294"/>
      <c r="BO183" s="294"/>
      <c r="BP183" s="294"/>
      <c r="BQ183" s="304"/>
      <c r="BR183" s="300"/>
      <c r="BS183" s="300"/>
      <c r="BT183" s="300"/>
      <c r="BU183" s="300"/>
      <c r="BV183" s="300"/>
      <c r="BW183" s="300"/>
      <c r="BX183" s="300"/>
      <c r="BY183" s="300"/>
      <c r="BZ183" s="300"/>
    </row>
    <row r="184" customHeight="1" spans="47:78">
      <c r="AU184" s="279"/>
      <c r="AV184" s="279"/>
      <c r="AW184" s="279"/>
      <c r="AX184" s="279"/>
      <c r="AY184" s="285"/>
      <c r="AZ184" s="285"/>
      <c r="BA184" s="288"/>
      <c r="BB184" s="286"/>
      <c r="BC184" s="286"/>
      <c r="BD184" s="286"/>
      <c r="BE184" s="286"/>
      <c r="BF184" s="294"/>
      <c r="BG184" s="294"/>
      <c r="BH184" s="294"/>
      <c r="BI184" s="294"/>
      <c r="BJ184" s="294"/>
      <c r="BK184" s="294"/>
      <c r="BL184" s="294"/>
      <c r="BM184" s="294"/>
      <c r="BN184" s="294"/>
      <c r="BO184" s="294"/>
      <c r="BP184" s="294"/>
      <c r="BQ184" s="294"/>
      <c r="BR184" s="294"/>
      <c r="BS184" s="294"/>
      <c r="BT184" s="294"/>
      <c r="BU184" s="294"/>
      <c r="BV184" s="294"/>
      <c r="BW184" s="294"/>
      <c r="BX184" s="294"/>
      <c r="BY184" s="294"/>
      <c r="BZ184" s="294"/>
    </row>
    <row r="185" customHeight="1" spans="47:78">
      <c r="AU185" s="279"/>
      <c r="AV185" s="279"/>
      <c r="AW185" s="279"/>
      <c r="AX185" s="279"/>
      <c r="AY185" s="285"/>
      <c r="AZ185" s="285"/>
      <c r="BA185" s="305"/>
      <c r="BB185" s="305"/>
      <c r="BC185" s="305"/>
      <c r="BD185" s="305"/>
      <c r="BE185" s="305"/>
      <c r="BF185" s="305"/>
      <c r="BG185" s="305"/>
      <c r="BH185" s="305"/>
      <c r="BI185" s="305"/>
      <c r="BJ185" s="305"/>
      <c r="BK185" s="305"/>
      <c r="BL185" s="305"/>
      <c r="BM185" s="305"/>
      <c r="BN185" s="305"/>
      <c r="BO185" s="305"/>
      <c r="BP185" s="305"/>
      <c r="BQ185" s="305"/>
      <c r="BR185" s="305"/>
      <c r="BS185" s="305"/>
      <c r="BT185" s="305"/>
      <c r="BU185" s="305"/>
      <c r="BV185" s="305"/>
      <c r="BW185" s="305"/>
      <c r="BX185" s="305"/>
      <c r="BY185" s="305"/>
      <c r="BZ185" s="305"/>
    </row>
    <row r="186" customHeight="1" spans="47:78">
      <c r="AU186" s="279"/>
      <c r="AV186" s="279"/>
      <c r="AW186" s="279"/>
      <c r="AX186" s="279"/>
      <c r="AY186" s="285"/>
      <c r="AZ186" s="285"/>
      <c r="BA186" s="286"/>
      <c r="BB186" s="286"/>
      <c r="BC186" s="286"/>
      <c r="BD186" s="286"/>
      <c r="BE186" s="286"/>
      <c r="BF186" s="294"/>
      <c r="BG186" s="294"/>
      <c r="BH186" s="294"/>
      <c r="BI186" s="294"/>
      <c r="BJ186" s="294"/>
      <c r="BK186" s="294"/>
      <c r="BL186" s="294"/>
      <c r="BM186" s="294"/>
      <c r="BN186" s="294"/>
      <c r="BO186" s="294"/>
      <c r="BP186" s="294"/>
      <c r="BQ186" s="294"/>
      <c r="BR186" s="294"/>
      <c r="BS186" s="294"/>
      <c r="BT186" s="294"/>
      <c r="BU186" s="294"/>
      <c r="BV186" s="294"/>
      <c r="BW186" s="294"/>
      <c r="BX186" s="294"/>
      <c r="BY186" s="294"/>
      <c r="BZ186" s="294"/>
    </row>
    <row r="187" customHeight="1" spans="47:78">
      <c r="AU187" s="279"/>
      <c r="AV187" s="279"/>
      <c r="AW187" s="279"/>
      <c r="AX187" s="279"/>
      <c r="AY187" s="285"/>
      <c r="AZ187" s="285"/>
      <c r="BA187" s="286"/>
      <c r="BB187" s="286"/>
      <c r="BC187" s="286"/>
      <c r="BD187" s="286"/>
      <c r="BE187" s="286"/>
      <c r="BF187" s="294"/>
      <c r="BG187" s="294"/>
      <c r="BH187" s="294"/>
      <c r="BI187" s="294"/>
      <c r="BJ187" s="294"/>
      <c r="BK187" s="294"/>
      <c r="BL187" s="294"/>
      <c r="BM187" s="294"/>
      <c r="BN187" s="294"/>
      <c r="BO187" s="294"/>
      <c r="BP187" s="294"/>
      <c r="BQ187" s="294"/>
      <c r="BR187" s="294"/>
      <c r="BS187" s="294"/>
      <c r="BT187" s="294"/>
      <c r="BU187" s="294"/>
      <c r="BV187" s="294"/>
      <c r="BW187" s="294"/>
      <c r="BX187" s="294"/>
      <c r="BY187" s="294"/>
      <c r="BZ187" s="294"/>
    </row>
    <row r="188" customHeight="1" spans="47:78">
      <c r="AU188" s="279"/>
      <c r="AV188" s="279"/>
      <c r="AW188" s="279"/>
      <c r="AX188" s="279"/>
      <c r="AY188" s="285"/>
      <c r="AZ188" s="285"/>
      <c r="BA188" s="286"/>
      <c r="BB188" s="286"/>
      <c r="BC188" s="286"/>
      <c r="BD188" s="286"/>
      <c r="BE188" s="286"/>
      <c r="BF188" s="295"/>
      <c r="BG188" s="295"/>
      <c r="BH188" s="295"/>
      <c r="BI188" s="294"/>
      <c r="BJ188" s="294"/>
      <c r="BK188" s="294"/>
      <c r="BL188" s="294"/>
      <c r="BM188" s="294"/>
      <c r="BN188" s="294"/>
      <c r="BO188" s="294"/>
      <c r="BP188" s="294"/>
      <c r="BQ188" s="294"/>
      <c r="BR188" s="294"/>
      <c r="BS188" s="294"/>
      <c r="BT188" s="294"/>
      <c r="BU188" s="294"/>
      <c r="BV188" s="294"/>
      <c r="BW188" s="294"/>
      <c r="BX188" s="294"/>
      <c r="BY188" s="294"/>
      <c r="BZ188" s="294"/>
    </row>
    <row r="189" customHeight="1" spans="47:78">
      <c r="AU189" s="279"/>
      <c r="AV189" s="279"/>
      <c r="AW189" s="279"/>
      <c r="AX189" s="279"/>
      <c r="AY189" s="285"/>
      <c r="AZ189" s="285"/>
      <c r="BA189" s="286"/>
      <c r="BB189" s="286"/>
      <c r="BC189" s="286"/>
      <c r="BD189" s="286"/>
      <c r="BE189" s="286"/>
      <c r="BF189" s="294"/>
      <c r="BG189" s="294"/>
      <c r="BH189" s="294"/>
      <c r="BI189" s="294"/>
      <c r="BJ189" s="294"/>
      <c r="BK189" s="294"/>
      <c r="BL189" s="294"/>
      <c r="BM189" s="294"/>
      <c r="BN189" s="294"/>
      <c r="BO189" s="294"/>
      <c r="BP189" s="294"/>
      <c r="BQ189" s="294"/>
      <c r="BR189" s="294"/>
      <c r="BS189" s="294"/>
      <c r="BT189" s="294"/>
      <c r="BU189" s="294"/>
      <c r="BV189" s="294"/>
      <c r="BW189" s="294"/>
      <c r="BX189" s="294"/>
      <c r="BY189" s="294"/>
      <c r="BZ189" s="294"/>
    </row>
    <row r="190" customHeight="1" spans="47:78">
      <c r="AU190" s="279"/>
      <c r="AV190" s="279"/>
      <c r="AW190" s="279"/>
      <c r="AX190" s="279"/>
      <c r="AY190" s="285"/>
      <c r="AZ190" s="285"/>
      <c r="BA190" s="286"/>
      <c r="BB190" s="286"/>
      <c r="BC190" s="286"/>
      <c r="BD190" s="286"/>
      <c r="BE190" s="286"/>
      <c r="BF190" s="294"/>
      <c r="BG190" s="294"/>
      <c r="BH190" s="294"/>
      <c r="BI190" s="294"/>
      <c r="BJ190" s="294"/>
      <c r="BK190" s="294"/>
      <c r="BL190" s="294"/>
      <c r="BM190" s="294"/>
      <c r="BN190" s="294"/>
      <c r="BO190" s="294"/>
      <c r="BP190" s="294"/>
      <c r="BQ190" s="298"/>
      <c r="BR190" s="298"/>
      <c r="BS190" s="298"/>
      <c r="BT190" s="298"/>
      <c r="BU190" s="298"/>
      <c r="BV190" s="298"/>
      <c r="BW190" s="298"/>
      <c r="BX190" s="298"/>
      <c r="BY190" s="298"/>
      <c r="BZ190" s="298"/>
    </row>
    <row r="191" customHeight="1" spans="47:78">
      <c r="AU191" s="279"/>
      <c r="AV191" s="279"/>
      <c r="AW191" s="279"/>
      <c r="AX191" s="279"/>
      <c r="AY191" s="285"/>
      <c r="AZ191" s="285"/>
      <c r="BA191" s="306"/>
      <c r="BB191" s="306"/>
      <c r="BC191" s="306"/>
      <c r="BD191" s="306"/>
      <c r="BE191" s="306"/>
      <c r="BF191" s="306"/>
      <c r="BG191" s="306"/>
      <c r="BH191" s="306"/>
      <c r="BI191" s="306"/>
      <c r="BJ191" s="306"/>
      <c r="BK191" s="306"/>
      <c r="BL191" s="306"/>
      <c r="BM191" s="306"/>
      <c r="BN191" s="306"/>
      <c r="BO191" s="306"/>
      <c r="BP191" s="306"/>
      <c r="BQ191" s="306"/>
      <c r="BR191" s="306"/>
      <c r="BS191" s="306"/>
      <c r="BT191" s="306"/>
      <c r="BU191" s="306"/>
      <c r="BV191" s="306"/>
      <c r="BW191" s="306"/>
      <c r="BX191" s="306"/>
      <c r="BY191" s="306"/>
      <c r="BZ191" s="306"/>
    </row>
    <row r="192" customHeight="1" spans="47:78">
      <c r="AU192" s="279"/>
      <c r="AV192" s="279"/>
      <c r="AW192" s="279"/>
      <c r="AX192" s="279"/>
      <c r="AY192" s="285"/>
      <c r="AZ192" s="285"/>
      <c r="BA192" s="286"/>
      <c r="BB192" s="286"/>
      <c r="BC192" s="286"/>
      <c r="BD192" s="286"/>
      <c r="BE192" s="286"/>
      <c r="BF192" s="295"/>
      <c r="BG192" s="295"/>
      <c r="BH192" s="295"/>
      <c r="BI192" s="294"/>
      <c r="BJ192" s="294"/>
      <c r="BK192" s="307"/>
      <c r="BL192" s="307"/>
      <c r="BM192" s="294"/>
      <c r="BN192" s="294"/>
      <c r="BO192" s="294"/>
      <c r="BP192" s="294"/>
      <c r="BQ192" s="294"/>
      <c r="BR192" s="294"/>
      <c r="BS192" s="294"/>
      <c r="BT192" s="294"/>
      <c r="BU192" s="294"/>
      <c r="BV192" s="307"/>
      <c r="BW192" s="307"/>
      <c r="BX192" s="307"/>
      <c r="BY192" s="307"/>
      <c r="BZ192" s="307"/>
    </row>
    <row r="193" customHeight="1" spans="47:78">
      <c r="AU193" s="279"/>
      <c r="AV193" s="279"/>
      <c r="AW193" s="279"/>
      <c r="AX193" s="279"/>
      <c r="AY193" s="285"/>
      <c r="AZ193" s="285"/>
      <c r="BA193" s="286"/>
      <c r="BB193" s="286"/>
      <c r="BC193" s="286"/>
      <c r="BD193" s="286"/>
      <c r="BE193" s="286"/>
      <c r="BF193" s="294"/>
      <c r="BG193" s="294"/>
      <c r="BH193" s="294"/>
      <c r="BI193" s="294"/>
      <c r="BJ193" s="294"/>
      <c r="BK193" s="294"/>
      <c r="BL193" s="294"/>
      <c r="BM193" s="294"/>
      <c r="BN193" s="294"/>
      <c r="BO193" s="294"/>
      <c r="BP193" s="294"/>
      <c r="BQ193" s="298"/>
      <c r="BR193" s="298"/>
      <c r="BS193" s="298"/>
      <c r="BT193" s="298"/>
      <c r="BU193" s="298"/>
      <c r="BV193" s="298"/>
      <c r="BW193" s="298"/>
      <c r="BX193" s="298"/>
      <c r="BY193" s="298"/>
      <c r="BZ193" s="298"/>
    </row>
    <row r="194" customHeight="1" spans="47:78">
      <c r="AU194" s="279"/>
      <c r="AV194" s="279"/>
      <c r="AW194" s="279"/>
      <c r="AX194" s="279"/>
      <c r="AY194" s="285"/>
      <c r="AZ194" s="285"/>
      <c r="BA194" s="286"/>
      <c r="BB194" s="286"/>
      <c r="BC194" s="286"/>
      <c r="BD194" s="286"/>
      <c r="BE194" s="286"/>
      <c r="BF194" s="294"/>
      <c r="BG194" s="294"/>
      <c r="BH194" s="294"/>
      <c r="BI194" s="294"/>
      <c r="BJ194" s="294"/>
      <c r="BK194" s="294"/>
      <c r="BL194" s="294"/>
      <c r="BM194" s="294"/>
      <c r="BN194" s="294"/>
      <c r="BO194" s="294"/>
      <c r="BP194" s="294"/>
      <c r="BQ194" s="298"/>
      <c r="BR194" s="298"/>
      <c r="BS194" s="298"/>
      <c r="BT194" s="298"/>
      <c r="BU194" s="298"/>
      <c r="BV194" s="298"/>
      <c r="BW194" s="298"/>
      <c r="BX194" s="298"/>
      <c r="BY194" s="298"/>
      <c r="BZ194" s="298"/>
    </row>
    <row r="195" customHeight="1" spans="47:78">
      <c r="AU195" s="279"/>
      <c r="AV195" s="279"/>
      <c r="AW195" s="279"/>
      <c r="AX195" s="279"/>
      <c r="AY195" s="285"/>
      <c r="AZ195" s="285"/>
      <c r="BA195" s="286"/>
      <c r="BB195" s="286"/>
      <c r="BC195" s="286"/>
      <c r="BD195" s="286"/>
      <c r="BE195" s="286"/>
      <c r="BF195" s="294"/>
      <c r="BG195" s="294"/>
      <c r="BH195" s="294"/>
      <c r="BI195" s="294"/>
      <c r="BJ195" s="294"/>
      <c r="BK195" s="294"/>
      <c r="BL195" s="294"/>
      <c r="BM195" s="294"/>
      <c r="BN195" s="294"/>
      <c r="BO195" s="294"/>
      <c r="BP195" s="294"/>
      <c r="BQ195" s="298"/>
      <c r="BR195" s="298"/>
      <c r="BS195" s="298"/>
      <c r="BT195" s="298"/>
      <c r="BU195" s="298"/>
      <c r="BV195" s="298"/>
      <c r="BW195" s="298"/>
      <c r="BX195" s="298"/>
      <c r="BY195" s="298"/>
      <c r="BZ195" s="298"/>
    </row>
    <row r="196" customHeight="1" spans="47:78">
      <c r="AU196" s="279"/>
      <c r="AV196" s="279"/>
      <c r="AW196" s="279"/>
      <c r="AX196" s="279"/>
      <c r="AY196" s="285"/>
      <c r="AZ196" s="285"/>
      <c r="BA196" s="286"/>
      <c r="BB196" s="286"/>
      <c r="BC196" s="286"/>
      <c r="BD196" s="286"/>
      <c r="BE196" s="286"/>
      <c r="BF196" s="294"/>
      <c r="BG196" s="294"/>
      <c r="BH196" s="294"/>
      <c r="BI196" s="294"/>
      <c r="BJ196" s="294"/>
      <c r="BK196" s="294"/>
      <c r="BL196" s="294"/>
      <c r="BM196" s="294"/>
      <c r="BN196" s="294"/>
      <c r="BO196" s="294"/>
      <c r="BP196" s="294"/>
      <c r="BQ196" s="298"/>
      <c r="BR196" s="298"/>
      <c r="BS196" s="298"/>
      <c r="BT196" s="298"/>
      <c r="BU196" s="298"/>
      <c r="BV196" s="298"/>
      <c r="BW196" s="298"/>
      <c r="BX196" s="298"/>
      <c r="BY196" s="298"/>
      <c r="BZ196" s="298"/>
    </row>
    <row r="197" customHeight="1" spans="47:78">
      <c r="AU197" s="279"/>
      <c r="AV197" s="279"/>
      <c r="AW197" s="279"/>
      <c r="AX197" s="279"/>
      <c r="AY197" s="285"/>
      <c r="AZ197" s="285"/>
      <c r="BA197" s="295"/>
      <c r="BB197" s="295"/>
      <c r="BC197" s="295"/>
      <c r="BD197" s="295"/>
      <c r="BE197" s="295"/>
      <c r="BF197" s="295"/>
      <c r="BG197" s="295"/>
      <c r="BH197" s="295"/>
      <c r="BI197" s="295"/>
      <c r="BJ197" s="295"/>
      <c r="BK197" s="295"/>
      <c r="BL197" s="295"/>
      <c r="BM197" s="295"/>
      <c r="BN197" s="295"/>
      <c r="BO197" s="295"/>
      <c r="BP197" s="295"/>
      <c r="BQ197" s="295"/>
      <c r="BR197" s="295"/>
      <c r="BS197" s="295"/>
      <c r="BT197" s="295"/>
      <c r="BU197" s="295"/>
      <c r="BV197" s="295"/>
      <c r="BW197" s="295"/>
      <c r="BX197" s="295"/>
      <c r="BY197" s="295"/>
      <c r="BZ197" s="295"/>
    </row>
    <row r="198" customHeight="1" spans="47:78">
      <c r="AU198" s="279"/>
      <c r="AV198" s="279"/>
      <c r="AW198" s="279"/>
      <c r="AX198" s="279"/>
      <c r="AY198" s="285"/>
      <c r="AZ198" s="285"/>
      <c r="BA198" s="306"/>
      <c r="BB198" s="306"/>
      <c r="BC198" s="306"/>
      <c r="BD198" s="306"/>
      <c r="BE198" s="306"/>
      <c r="BF198" s="306"/>
      <c r="BG198" s="306"/>
      <c r="BH198" s="306"/>
      <c r="BI198" s="306"/>
      <c r="BJ198" s="306"/>
      <c r="BK198" s="306"/>
      <c r="BL198" s="306"/>
      <c r="BM198" s="306"/>
      <c r="BN198" s="306"/>
      <c r="BO198" s="306"/>
      <c r="BP198" s="306"/>
      <c r="BQ198" s="306"/>
      <c r="BR198" s="306"/>
      <c r="BS198" s="306"/>
      <c r="BT198" s="306"/>
      <c r="BU198" s="306"/>
      <c r="BV198" s="306"/>
      <c r="BW198" s="306"/>
      <c r="BX198" s="306"/>
      <c r="BY198" s="306"/>
      <c r="BZ198" s="306"/>
    </row>
    <row r="199" customHeight="1" spans="47:78">
      <c r="AU199" s="279"/>
      <c r="AV199" s="279"/>
      <c r="AW199" s="279"/>
      <c r="AX199" s="279"/>
      <c r="AY199" s="285"/>
      <c r="AZ199" s="285"/>
      <c r="BA199" s="288"/>
      <c r="BB199" s="286"/>
      <c r="BC199" s="286"/>
      <c r="BD199" s="286"/>
      <c r="BE199" s="286"/>
      <c r="BF199" s="295"/>
      <c r="BG199" s="295"/>
      <c r="BH199" s="295"/>
      <c r="BI199" s="294"/>
      <c r="BJ199" s="294"/>
      <c r="BK199" s="294"/>
      <c r="BL199" s="294"/>
      <c r="BM199" s="294"/>
      <c r="BN199" s="294"/>
      <c r="BO199" s="294"/>
      <c r="BP199" s="294"/>
      <c r="BQ199" s="294"/>
      <c r="BR199" s="294"/>
      <c r="BS199" s="294"/>
      <c r="BT199" s="294"/>
      <c r="BU199" s="294"/>
      <c r="BV199" s="294"/>
      <c r="BW199" s="294"/>
      <c r="BX199" s="294"/>
      <c r="BY199" s="294"/>
      <c r="BZ199" s="294"/>
    </row>
    <row r="200" customHeight="1" spans="47:78">
      <c r="AU200" s="279"/>
      <c r="AV200" s="279"/>
      <c r="AW200" s="279"/>
      <c r="AX200" s="279"/>
      <c r="AY200" s="285"/>
      <c r="AZ200" s="285"/>
      <c r="BA200" s="288"/>
      <c r="BB200" s="286"/>
      <c r="BC200" s="286"/>
      <c r="BD200" s="286"/>
      <c r="BE200" s="286"/>
      <c r="BF200" s="294"/>
      <c r="BG200" s="294"/>
      <c r="BH200" s="294"/>
      <c r="BI200" s="294"/>
      <c r="BJ200" s="294"/>
      <c r="BK200" s="294"/>
      <c r="BL200" s="294"/>
      <c r="BM200" s="294"/>
      <c r="BN200" s="294"/>
      <c r="BO200" s="294"/>
      <c r="BP200" s="294"/>
      <c r="BQ200" s="294"/>
      <c r="BR200" s="294"/>
      <c r="BS200" s="294"/>
      <c r="BT200" s="294"/>
      <c r="BU200" s="294"/>
      <c r="BV200" s="294"/>
      <c r="BW200" s="294"/>
      <c r="BX200" s="294"/>
      <c r="BY200" s="294"/>
      <c r="BZ200" s="294"/>
    </row>
    <row r="201" customHeight="1" spans="47:78">
      <c r="AU201" s="279"/>
      <c r="AV201" s="279"/>
      <c r="AW201" s="279"/>
      <c r="AX201" s="279"/>
      <c r="AY201" s="285"/>
      <c r="AZ201" s="285"/>
      <c r="BA201" s="288"/>
      <c r="BB201" s="286"/>
      <c r="BC201" s="286"/>
      <c r="BD201" s="286"/>
      <c r="BE201" s="286"/>
      <c r="BF201" s="294"/>
      <c r="BG201" s="294"/>
      <c r="BH201" s="294"/>
      <c r="BI201" s="294"/>
      <c r="BJ201" s="294"/>
      <c r="BK201" s="294"/>
      <c r="BL201" s="294"/>
      <c r="BM201" s="294"/>
      <c r="BN201" s="294"/>
      <c r="BO201" s="294"/>
      <c r="BP201" s="294"/>
      <c r="BQ201" s="294"/>
      <c r="BR201" s="294"/>
      <c r="BS201" s="294"/>
      <c r="BT201" s="294"/>
      <c r="BU201" s="294"/>
      <c r="BV201" s="294"/>
      <c r="BW201" s="294"/>
      <c r="BX201" s="294"/>
      <c r="BY201" s="294"/>
      <c r="BZ201" s="294"/>
    </row>
    <row r="202" customHeight="1" spans="47:78">
      <c r="AU202" s="279"/>
      <c r="AV202" s="279"/>
      <c r="AW202" s="279"/>
      <c r="AX202" s="279"/>
      <c r="AY202" s="285"/>
      <c r="AZ202" s="285"/>
      <c r="BA202" s="288"/>
      <c r="BB202" s="286"/>
      <c r="BC202" s="286"/>
      <c r="BD202" s="286"/>
      <c r="BE202" s="286"/>
      <c r="BF202" s="294"/>
      <c r="BG202" s="294"/>
      <c r="BH202" s="294"/>
      <c r="BI202" s="294"/>
      <c r="BJ202" s="294"/>
      <c r="BK202" s="294"/>
      <c r="BL202" s="294"/>
      <c r="BM202" s="294"/>
      <c r="BN202" s="294"/>
      <c r="BO202" s="294"/>
      <c r="BP202" s="294"/>
      <c r="BQ202" s="294"/>
      <c r="BR202" s="294"/>
      <c r="BS202" s="294"/>
      <c r="BT202" s="294"/>
      <c r="BU202" s="294"/>
      <c r="BV202" s="294"/>
      <c r="BW202" s="294"/>
      <c r="BX202" s="294"/>
      <c r="BY202" s="294"/>
      <c r="BZ202" s="294"/>
    </row>
    <row r="203" customHeight="1" spans="47:78">
      <c r="AU203" s="279"/>
      <c r="AV203" s="279"/>
      <c r="AW203" s="279"/>
      <c r="AX203" s="279"/>
      <c r="AY203" s="285"/>
      <c r="AZ203" s="285"/>
      <c r="BA203" s="288"/>
      <c r="BB203" s="286"/>
      <c r="BC203" s="286"/>
      <c r="BD203" s="286"/>
      <c r="BE203" s="286"/>
      <c r="BF203" s="294"/>
      <c r="BG203" s="294"/>
      <c r="BH203" s="294"/>
      <c r="BI203" s="294"/>
      <c r="BJ203" s="294"/>
      <c r="BK203" s="294"/>
      <c r="BL203" s="294"/>
      <c r="BM203" s="294"/>
      <c r="BN203" s="294"/>
      <c r="BO203" s="294"/>
      <c r="BP203" s="294"/>
      <c r="BQ203" s="294"/>
      <c r="BR203" s="294"/>
      <c r="BS203" s="294"/>
      <c r="BT203" s="294"/>
      <c r="BU203" s="294"/>
      <c r="BV203" s="294"/>
      <c r="BW203" s="294"/>
      <c r="BX203" s="294"/>
      <c r="BY203" s="294"/>
      <c r="BZ203" s="294"/>
    </row>
    <row r="204" customHeight="1" spans="47:78">
      <c r="AU204" s="279"/>
      <c r="AV204" s="279"/>
      <c r="AW204" s="279"/>
      <c r="AX204" s="279"/>
      <c r="AY204" s="285"/>
      <c r="AZ204" s="285"/>
      <c r="BA204" s="288"/>
      <c r="BB204" s="286"/>
      <c r="BC204" s="286"/>
      <c r="BD204" s="286"/>
      <c r="BE204" s="286"/>
      <c r="BF204" s="294"/>
      <c r="BG204" s="294"/>
      <c r="BH204" s="294"/>
      <c r="BI204" s="294"/>
      <c r="BJ204" s="294"/>
      <c r="BK204" s="294"/>
      <c r="BL204" s="294"/>
      <c r="BM204" s="294"/>
      <c r="BN204" s="294"/>
      <c r="BO204" s="294"/>
      <c r="BP204" s="294"/>
      <c r="BQ204" s="294"/>
      <c r="BR204" s="294"/>
      <c r="BS204" s="294"/>
      <c r="BT204" s="294"/>
      <c r="BU204" s="294"/>
      <c r="BV204" s="294"/>
      <c r="BW204" s="294"/>
      <c r="BX204" s="294"/>
      <c r="BY204" s="294"/>
      <c r="BZ204" s="294"/>
    </row>
    <row r="205" customHeight="1" spans="47:78">
      <c r="AU205" s="279"/>
      <c r="AV205" s="279"/>
      <c r="AW205" s="279"/>
      <c r="AX205" s="279"/>
      <c r="AY205" s="279"/>
      <c r="AZ205" s="279"/>
      <c r="BA205" s="279"/>
      <c r="BB205" s="279"/>
      <c r="BC205" s="279"/>
      <c r="BD205" s="279"/>
      <c r="BE205" s="279"/>
      <c r="BF205" s="279"/>
      <c r="BG205" s="279"/>
      <c r="BH205" s="293"/>
      <c r="BI205" s="293"/>
      <c r="BJ205" s="293"/>
      <c r="BK205" s="293"/>
      <c r="BL205" s="293"/>
      <c r="BM205" s="293"/>
      <c r="BN205" s="293"/>
      <c r="BO205" s="293"/>
      <c r="BP205" s="293"/>
      <c r="BQ205" s="293"/>
      <c r="BR205" s="293"/>
      <c r="BS205" s="293"/>
      <c r="BT205" s="293"/>
      <c r="BU205" s="293"/>
      <c r="BV205" s="293"/>
      <c r="BW205" s="293"/>
      <c r="BX205" s="293"/>
      <c r="BY205" s="293"/>
      <c r="BZ205" s="293"/>
    </row>
    <row r="206" customHeight="1" spans="47:78">
      <c r="AU206" s="279"/>
      <c r="AV206" s="279"/>
      <c r="AW206" s="279"/>
      <c r="AX206" s="279"/>
      <c r="AY206" s="279"/>
      <c r="AZ206" s="279"/>
      <c r="BA206" s="279"/>
      <c r="BB206" s="279"/>
      <c r="BC206" s="279"/>
      <c r="BD206" s="279"/>
      <c r="BE206" s="279"/>
      <c r="BF206" s="279"/>
      <c r="BG206" s="279"/>
      <c r="BH206" s="293"/>
      <c r="BI206" s="293"/>
      <c r="BJ206" s="293"/>
      <c r="BK206" s="293"/>
      <c r="BL206" s="293"/>
      <c r="BM206" s="293"/>
      <c r="BN206" s="293"/>
      <c r="BO206" s="293"/>
      <c r="BP206" s="293"/>
      <c r="BQ206" s="293"/>
      <c r="BR206" s="293"/>
      <c r="BS206" s="293"/>
      <c r="BT206" s="293"/>
      <c r="BU206" s="293"/>
      <c r="BV206" s="293"/>
      <c r="BW206" s="293"/>
      <c r="BX206" s="293"/>
      <c r="BY206" s="293"/>
      <c r="BZ206" s="293"/>
    </row>
    <row r="207" customHeight="1" spans="47:78">
      <c r="AU207" s="279"/>
      <c r="AV207" s="279"/>
      <c r="AW207" s="279"/>
      <c r="AX207" s="279"/>
      <c r="AY207" s="279"/>
      <c r="AZ207" s="279"/>
      <c r="BA207" s="279"/>
      <c r="BB207" s="279"/>
      <c r="BC207" s="279"/>
      <c r="BD207" s="279"/>
      <c r="BE207" s="279"/>
      <c r="BF207" s="279"/>
      <c r="BG207" s="279"/>
      <c r="BH207" s="293"/>
      <c r="BI207" s="293"/>
      <c r="BJ207" s="293"/>
      <c r="BK207" s="293"/>
      <c r="BL207" s="293"/>
      <c r="BM207" s="293"/>
      <c r="BN207" s="293"/>
      <c r="BO207" s="293"/>
      <c r="BP207" s="293"/>
      <c r="BQ207" s="293"/>
      <c r="BR207" s="293"/>
      <c r="BS207" s="293"/>
      <c r="BT207" s="293"/>
      <c r="BU207" s="293"/>
      <c r="BV207" s="293"/>
      <c r="BW207" s="293"/>
      <c r="BX207" s="293"/>
      <c r="BY207" s="293"/>
      <c r="BZ207" s="293"/>
    </row>
    <row r="208" customHeight="1" spans="47:78">
      <c r="AU208" s="279"/>
      <c r="AV208" s="279"/>
      <c r="AW208" s="279"/>
      <c r="AX208" s="279"/>
      <c r="AY208" s="279"/>
      <c r="AZ208" s="279"/>
      <c r="BA208" s="279"/>
      <c r="BB208" s="279"/>
      <c r="BC208" s="279"/>
      <c r="BD208" s="279"/>
      <c r="BE208" s="279"/>
      <c r="BF208" s="279"/>
      <c r="BG208" s="279"/>
      <c r="BH208" s="293"/>
      <c r="BI208" s="293"/>
      <c r="BJ208" s="293"/>
      <c r="BK208" s="293"/>
      <c r="BL208" s="293"/>
      <c r="BM208" s="293"/>
      <c r="BN208" s="293"/>
      <c r="BO208" s="293"/>
      <c r="BP208" s="293"/>
      <c r="BQ208" s="293"/>
      <c r="BR208" s="293"/>
      <c r="BS208" s="293"/>
      <c r="BT208" s="293"/>
      <c r="BU208" s="293"/>
      <c r="BV208" s="293"/>
      <c r="BW208" s="293"/>
      <c r="BX208" s="293"/>
      <c r="BY208" s="293"/>
      <c r="BZ208" s="293"/>
    </row>
    <row r="209" customHeight="1" spans="47:78">
      <c r="AU209" s="279"/>
      <c r="AV209" s="279"/>
      <c r="AW209" s="279"/>
      <c r="AX209" s="279"/>
      <c r="AY209" s="279"/>
      <c r="AZ209" s="279"/>
      <c r="BA209" s="279"/>
      <c r="BB209" s="279"/>
      <c r="BC209" s="279"/>
      <c r="BD209" s="279"/>
      <c r="BE209" s="279"/>
      <c r="BF209" s="279"/>
      <c r="BG209" s="279"/>
      <c r="BH209" s="293"/>
      <c r="BI209" s="293"/>
      <c r="BJ209" s="293"/>
      <c r="BK209" s="293"/>
      <c r="BL209" s="293"/>
      <c r="BM209" s="293"/>
      <c r="BN209" s="293"/>
      <c r="BO209" s="293"/>
      <c r="BP209" s="293"/>
      <c r="BQ209" s="293"/>
      <c r="BR209" s="293"/>
      <c r="BS209" s="293"/>
      <c r="BT209" s="293"/>
      <c r="BU209" s="293"/>
      <c r="BV209" s="293"/>
      <c r="BW209" s="293"/>
      <c r="BX209" s="293"/>
      <c r="BY209" s="293"/>
      <c r="BZ209" s="293"/>
    </row>
    <row r="210" customHeight="1" spans="47:78">
      <c r="AU210" s="279"/>
      <c r="AV210" s="279"/>
      <c r="AW210" s="279"/>
      <c r="AX210" s="279"/>
      <c r="AY210" s="279"/>
      <c r="AZ210" s="279"/>
      <c r="BA210" s="279"/>
      <c r="BB210" s="279"/>
      <c r="BC210" s="279"/>
      <c r="BD210" s="279"/>
      <c r="BE210" s="279"/>
      <c r="BF210" s="279"/>
      <c r="BG210" s="279"/>
      <c r="BH210" s="293"/>
      <c r="BI210" s="293"/>
      <c r="BJ210" s="293"/>
      <c r="BK210" s="293"/>
      <c r="BL210" s="293"/>
      <c r="BM210" s="293"/>
      <c r="BN210" s="293"/>
      <c r="BO210" s="293"/>
      <c r="BP210" s="293"/>
      <c r="BQ210" s="293"/>
      <c r="BR210" s="293"/>
      <c r="BS210" s="293"/>
      <c r="BT210" s="293"/>
      <c r="BU210" s="293"/>
      <c r="BV210" s="293"/>
      <c r="BW210" s="293"/>
      <c r="BX210" s="293"/>
      <c r="BY210" s="293"/>
      <c r="BZ210" s="293"/>
    </row>
    <row r="211" customHeight="1" spans="47:78">
      <c r="AU211" s="279"/>
      <c r="AV211" s="279"/>
      <c r="AW211" s="279"/>
      <c r="AX211" s="279"/>
      <c r="AY211" s="279"/>
      <c r="AZ211" s="279"/>
      <c r="BA211" s="279"/>
      <c r="BB211" s="279"/>
      <c r="BC211" s="279"/>
      <c r="BD211" s="279"/>
      <c r="BE211" s="279"/>
      <c r="BF211" s="279"/>
      <c r="BG211" s="279"/>
      <c r="BH211" s="293"/>
      <c r="BI211" s="293"/>
      <c r="BJ211" s="293"/>
      <c r="BK211" s="293"/>
      <c r="BL211" s="293"/>
      <c r="BM211" s="293"/>
      <c r="BN211" s="293"/>
      <c r="BO211" s="293"/>
      <c r="BP211" s="293"/>
      <c r="BQ211" s="293"/>
      <c r="BR211" s="293"/>
      <c r="BS211" s="293"/>
      <c r="BT211" s="293"/>
      <c r="BU211" s="293"/>
      <c r="BV211" s="293"/>
      <c r="BW211" s="293"/>
      <c r="BX211" s="293"/>
      <c r="BY211" s="293"/>
      <c r="BZ211" s="293"/>
    </row>
    <row r="212" customHeight="1" spans="47:78">
      <c r="AU212" s="279"/>
      <c r="AV212" s="279"/>
      <c r="AW212" s="279"/>
      <c r="AX212" s="279"/>
      <c r="AY212" s="279"/>
      <c r="AZ212" s="279"/>
      <c r="BA212" s="279"/>
      <c r="BB212" s="279"/>
      <c r="BC212" s="279"/>
      <c r="BD212" s="279"/>
      <c r="BE212" s="279"/>
      <c r="BF212" s="279"/>
      <c r="BG212" s="279"/>
      <c r="BH212" s="293"/>
      <c r="BI212" s="293"/>
      <c r="BJ212" s="293"/>
      <c r="BK212" s="293"/>
      <c r="BL212" s="293"/>
      <c r="BM212" s="293"/>
      <c r="BN212" s="293"/>
      <c r="BO212" s="293"/>
      <c r="BP212" s="293"/>
      <c r="BQ212" s="293"/>
      <c r="BR212" s="293"/>
      <c r="BS212" s="293"/>
      <c r="BT212" s="293"/>
      <c r="BU212" s="293"/>
      <c r="BV212" s="293"/>
      <c r="BW212" s="293"/>
      <c r="BX212" s="293"/>
      <c r="BY212" s="293"/>
      <c r="BZ212" s="293"/>
    </row>
    <row r="213" customHeight="1" spans="47:78">
      <c r="AU213" s="279"/>
      <c r="AV213" s="279"/>
      <c r="AW213" s="279"/>
      <c r="AX213" s="279"/>
      <c r="AY213" s="279"/>
      <c r="AZ213" s="279"/>
      <c r="BA213" s="279"/>
      <c r="BB213" s="279"/>
      <c r="BC213" s="279"/>
      <c r="BD213" s="279"/>
      <c r="BE213" s="279"/>
      <c r="BF213" s="279"/>
      <c r="BG213" s="279"/>
      <c r="BH213" s="293"/>
      <c r="BI213" s="293"/>
      <c r="BJ213" s="293"/>
      <c r="BK213" s="293"/>
      <c r="BL213" s="293"/>
      <c r="BM213" s="293"/>
      <c r="BN213" s="293"/>
      <c r="BO213" s="293"/>
      <c r="BP213" s="293"/>
      <c r="BQ213" s="293"/>
      <c r="BR213" s="293"/>
      <c r="BS213" s="293"/>
      <c r="BT213" s="293"/>
      <c r="BU213" s="293"/>
      <c r="BV213" s="293"/>
      <c r="BW213" s="293"/>
      <c r="BX213" s="293"/>
      <c r="BY213" s="293"/>
      <c r="BZ213" s="293"/>
    </row>
    <row r="214" customHeight="1" spans="47:78">
      <c r="AU214" s="279"/>
      <c r="AV214" s="279"/>
      <c r="AW214" s="279"/>
      <c r="AX214" s="279"/>
      <c r="AY214" s="279"/>
      <c r="AZ214" s="279"/>
      <c r="BA214" s="279"/>
      <c r="BB214" s="279"/>
      <c r="BC214" s="279"/>
      <c r="BD214" s="279"/>
      <c r="BE214" s="279"/>
      <c r="BF214" s="279"/>
      <c r="BG214" s="279"/>
      <c r="BH214" s="293"/>
      <c r="BI214" s="293"/>
      <c r="BJ214" s="293"/>
      <c r="BK214" s="293"/>
      <c r="BL214" s="293"/>
      <c r="BM214" s="293"/>
      <c r="BN214" s="293"/>
      <c r="BO214" s="293"/>
      <c r="BP214" s="293"/>
      <c r="BQ214" s="293"/>
      <c r="BR214" s="293"/>
      <c r="BS214" s="293"/>
      <c r="BT214" s="293"/>
      <c r="BU214" s="293"/>
      <c r="BV214" s="293"/>
      <c r="BW214" s="293"/>
      <c r="BX214" s="293"/>
      <c r="BY214" s="293"/>
      <c r="BZ214" s="293"/>
    </row>
    <row r="215" customHeight="1" spans="47:78">
      <c r="AU215" s="279"/>
      <c r="AV215" s="279"/>
      <c r="AW215" s="279"/>
      <c r="AX215" s="279"/>
      <c r="AY215" s="279"/>
      <c r="AZ215" s="279"/>
      <c r="BA215" s="279"/>
      <c r="BB215" s="279"/>
      <c r="BC215" s="279"/>
      <c r="BD215" s="279"/>
      <c r="BE215" s="279"/>
      <c r="BF215" s="279"/>
      <c r="BG215" s="279"/>
      <c r="BH215" s="293"/>
      <c r="BI215" s="293"/>
      <c r="BJ215" s="293"/>
      <c r="BK215" s="293"/>
      <c r="BL215" s="293"/>
      <c r="BM215" s="293"/>
      <c r="BN215" s="293"/>
      <c r="BO215" s="293"/>
      <c r="BP215" s="293"/>
      <c r="BQ215" s="293"/>
      <c r="BR215" s="293"/>
      <c r="BS215" s="293"/>
      <c r="BT215" s="293"/>
      <c r="BU215" s="293"/>
      <c r="BV215" s="293"/>
      <c r="BW215" s="293"/>
      <c r="BX215" s="293"/>
      <c r="BY215" s="293"/>
      <c r="BZ215" s="293"/>
    </row>
    <row r="216" customHeight="1" spans="47:78">
      <c r="AU216" s="279"/>
      <c r="AV216" s="279"/>
      <c r="AW216" s="279"/>
      <c r="AX216" s="279"/>
      <c r="AY216" s="279"/>
      <c r="AZ216" s="279"/>
      <c r="BA216" s="279"/>
      <c r="BB216" s="279"/>
      <c r="BC216" s="279"/>
      <c r="BD216" s="279"/>
      <c r="BE216" s="279"/>
      <c r="BF216" s="279"/>
      <c r="BG216" s="279"/>
      <c r="BH216" s="293"/>
      <c r="BI216" s="293"/>
      <c r="BJ216" s="293"/>
      <c r="BK216" s="293"/>
      <c r="BL216" s="293"/>
      <c r="BM216" s="293"/>
      <c r="BN216" s="293"/>
      <c r="BO216" s="293"/>
      <c r="BP216" s="293"/>
      <c r="BQ216" s="293"/>
      <c r="BR216" s="293"/>
      <c r="BS216" s="293"/>
      <c r="BT216" s="293"/>
      <c r="BU216" s="293"/>
      <c r="BV216" s="293"/>
      <c r="BW216" s="293"/>
      <c r="BX216" s="293"/>
      <c r="BY216" s="293"/>
      <c r="BZ216" s="293"/>
    </row>
    <row r="217" customHeight="1" spans="47:78">
      <c r="AU217" s="279"/>
      <c r="AV217" s="279"/>
      <c r="AW217" s="279"/>
      <c r="AX217" s="279"/>
      <c r="AY217" s="279"/>
      <c r="AZ217" s="279"/>
      <c r="BA217" s="279"/>
      <c r="BB217" s="279"/>
      <c r="BC217" s="279"/>
      <c r="BD217" s="279"/>
      <c r="BE217" s="279"/>
      <c r="BF217" s="279"/>
      <c r="BG217" s="279"/>
      <c r="BH217" s="293"/>
      <c r="BI217" s="293"/>
      <c r="BJ217" s="293"/>
      <c r="BK217" s="293"/>
      <c r="BL217" s="293"/>
      <c r="BM217" s="293"/>
      <c r="BN217" s="293"/>
      <c r="BO217" s="293"/>
      <c r="BP217" s="293"/>
      <c r="BQ217" s="293"/>
      <c r="BR217" s="293"/>
      <c r="BS217" s="293"/>
      <c r="BT217" s="293"/>
      <c r="BU217" s="293"/>
      <c r="BV217" s="293"/>
      <c r="BW217" s="293"/>
      <c r="BX217" s="293"/>
      <c r="BY217" s="293"/>
      <c r="BZ217" s="293"/>
    </row>
    <row r="218" customHeight="1" spans="47:78">
      <c r="AU218" s="279"/>
      <c r="AV218" s="279"/>
      <c r="AW218" s="279"/>
      <c r="AX218" s="279"/>
      <c r="AY218" s="279"/>
      <c r="AZ218" s="279"/>
      <c r="BA218" s="279"/>
      <c r="BB218" s="279"/>
      <c r="BC218" s="279"/>
      <c r="BD218" s="279"/>
      <c r="BE218" s="279"/>
      <c r="BF218" s="279"/>
      <c r="BG218" s="279"/>
      <c r="BH218" s="293"/>
      <c r="BI218" s="293"/>
      <c r="BJ218" s="293"/>
      <c r="BK218" s="293"/>
      <c r="BL218" s="293"/>
      <c r="BM218" s="293"/>
      <c r="BN218" s="293"/>
      <c r="BO218" s="293"/>
      <c r="BP218" s="293"/>
      <c r="BQ218" s="293"/>
      <c r="BR218" s="293"/>
      <c r="BS218" s="293"/>
      <c r="BT218" s="293"/>
      <c r="BU218" s="293"/>
      <c r="BV218" s="293"/>
      <c r="BW218" s="293"/>
      <c r="BX218" s="293"/>
      <c r="BY218" s="293"/>
      <c r="BZ218" s="293"/>
    </row>
    <row r="219" customHeight="1" spans="47:78">
      <c r="AU219" s="279"/>
      <c r="AV219" s="279"/>
      <c r="AW219" s="279"/>
      <c r="AX219" s="279"/>
      <c r="AY219" s="279"/>
      <c r="AZ219" s="279"/>
      <c r="BA219" s="279"/>
      <c r="BB219" s="279"/>
      <c r="BC219" s="279"/>
      <c r="BD219" s="279"/>
      <c r="BE219" s="279"/>
      <c r="BF219" s="279"/>
      <c r="BG219" s="279"/>
      <c r="BH219" s="293"/>
      <c r="BI219" s="293"/>
      <c r="BJ219" s="293"/>
      <c r="BK219" s="293"/>
      <c r="BL219" s="293"/>
      <c r="BM219" s="293"/>
      <c r="BN219" s="293"/>
      <c r="BO219" s="293"/>
      <c r="BP219" s="293"/>
      <c r="BQ219" s="293"/>
      <c r="BR219" s="293"/>
      <c r="BS219" s="293"/>
      <c r="BT219" s="293"/>
      <c r="BU219" s="293"/>
      <c r="BV219" s="293"/>
      <c r="BW219" s="293"/>
      <c r="BX219" s="293"/>
      <c r="BY219" s="293"/>
      <c r="BZ219" s="293"/>
    </row>
    <row r="220" customHeight="1" spans="47:78">
      <c r="AU220" s="279"/>
      <c r="AV220" s="279"/>
      <c r="AW220" s="279"/>
      <c r="AX220" s="279"/>
      <c r="AY220" s="279"/>
      <c r="AZ220" s="279"/>
      <c r="BA220" s="279"/>
      <c r="BB220" s="279"/>
      <c r="BC220" s="279"/>
      <c r="BD220" s="279"/>
      <c r="BE220" s="279"/>
      <c r="BF220" s="279"/>
      <c r="BG220" s="279"/>
      <c r="BH220" s="293"/>
      <c r="BI220" s="293"/>
      <c r="BJ220" s="293"/>
      <c r="BK220" s="293"/>
      <c r="BL220" s="293"/>
      <c r="BM220" s="293"/>
      <c r="BN220" s="293"/>
      <c r="BO220" s="293"/>
      <c r="BP220" s="293"/>
      <c r="BQ220" s="293"/>
      <c r="BR220" s="293"/>
      <c r="BS220" s="293"/>
      <c r="BT220" s="293"/>
      <c r="BU220" s="293"/>
      <c r="BV220" s="293"/>
      <c r="BW220" s="293"/>
      <c r="BX220" s="293"/>
      <c r="BY220" s="293"/>
      <c r="BZ220" s="293"/>
    </row>
    <row r="221" customHeight="1" spans="47:78">
      <c r="AU221" s="279"/>
      <c r="AV221" s="279"/>
      <c r="AW221" s="279"/>
      <c r="AX221" s="279"/>
      <c r="AY221" s="279"/>
      <c r="AZ221" s="279"/>
      <c r="BA221" s="279"/>
      <c r="BB221" s="279"/>
      <c r="BC221" s="279"/>
      <c r="BD221" s="279"/>
      <c r="BE221" s="279"/>
      <c r="BF221" s="279"/>
      <c r="BG221" s="279"/>
      <c r="BH221" s="293"/>
      <c r="BI221" s="293"/>
      <c r="BJ221" s="293"/>
      <c r="BK221" s="293"/>
      <c r="BL221" s="293"/>
      <c r="BM221" s="293"/>
      <c r="BN221" s="293"/>
      <c r="BO221" s="293"/>
      <c r="BP221" s="293"/>
      <c r="BQ221" s="293"/>
      <c r="BR221" s="293"/>
      <c r="BS221" s="293"/>
      <c r="BT221" s="293"/>
      <c r="BU221" s="293"/>
      <c r="BV221" s="293"/>
      <c r="BW221" s="293"/>
      <c r="BX221" s="293"/>
      <c r="BY221" s="293"/>
      <c r="BZ221" s="293"/>
    </row>
    <row r="222" customHeight="1" spans="47:78">
      <c r="AU222" s="279"/>
      <c r="AV222" s="279"/>
      <c r="AW222" s="279"/>
      <c r="AX222" s="279"/>
      <c r="AY222" s="279"/>
      <c r="AZ222" s="279"/>
      <c r="BA222" s="279"/>
      <c r="BB222" s="279"/>
      <c r="BC222" s="279"/>
      <c r="BD222" s="279"/>
      <c r="BE222" s="279"/>
      <c r="BF222" s="279"/>
      <c r="BG222" s="279"/>
      <c r="BH222" s="293"/>
      <c r="BI222" s="293"/>
      <c r="BJ222" s="293"/>
      <c r="BK222" s="293"/>
      <c r="BL222" s="293"/>
      <c r="BM222" s="293"/>
      <c r="BN222" s="293"/>
      <c r="BO222" s="293"/>
      <c r="BP222" s="293"/>
      <c r="BQ222" s="293"/>
      <c r="BR222" s="293"/>
      <c r="BS222" s="293"/>
      <c r="BT222" s="293"/>
      <c r="BU222" s="293"/>
      <c r="BV222" s="293"/>
      <c r="BW222" s="293"/>
      <c r="BX222" s="293"/>
      <c r="BY222" s="293"/>
      <c r="BZ222" s="293"/>
    </row>
    <row r="223" customHeight="1" spans="47:78">
      <c r="AU223" s="279"/>
      <c r="AV223" s="279"/>
      <c r="AW223" s="279"/>
      <c r="AX223" s="279"/>
      <c r="AY223" s="279"/>
      <c r="AZ223" s="279"/>
      <c r="BA223" s="279"/>
      <c r="BB223" s="279"/>
      <c r="BC223" s="279"/>
      <c r="BD223" s="279"/>
      <c r="BE223" s="279"/>
      <c r="BF223" s="279"/>
      <c r="BG223" s="279"/>
      <c r="BH223" s="293"/>
      <c r="BI223" s="293"/>
      <c r="BJ223" s="293"/>
      <c r="BK223" s="293"/>
      <c r="BL223" s="293"/>
      <c r="BM223" s="293"/>
      <c r="BN223" s="293"/>
      <c r="BO223" s="293"/>
      <c r="BP223" s="293"/>
      <c r="BQ223" s="293"/>
      <c r="BR223" s="293"/>
      <c r="BS223" s="293"/>
      <c r="BT223" s="293"/>
      <c r="BU223" s="293"/>
      <c r="BV223" s="293"/>
      <c r="BW223" s="293"/>
      <c r="BX223" s="293"/>
      <c r="BY223" s="293"/>
      <c r="BZ223" s="293"/>
    </row>
    <row r="224" customHeight="1" spans="47:78">
      <c r="AU224" s="279"/>
      <c r="AV224" s="279"/>
      <c r="AW224" s="279"/>
      <c r="AX224" s="279"/>
      <c r="AY224" s="279"/>
      <c r="AZ224" s="279"/>
      <c r="BA224" s="279"/>
      <c r="BB224" s="279"/>
      <c r="BC224" s="279"/>
      <c r="BD224" s="279"/>
      <c r="BE224" s="279"/>
      <c r="BF224" s="279"/>
      <c r="BG224" s="279"/>
      <c r="BH224" s="293"/>
      <c r="BI224" s="293"/>
      <c r="BJ224" s="293"/>
      <c r="BK224" s="293"/>
      <c r="BL224" s="293"/>
      <c r="BM224" s="293"/>
      <c r="BN224" s="293"/>
      <c r="BO224" s="293"/>
      <c r="BP224" s="293"/>
      <c r="BQ224" s="293"/>
      <c r="BR224" s="293"/>
      <c r="BS224" s="293"/>
      <c r="BT224" s="293"/>
      <c r="BU224" s="293"/>
      <c r="BV224" s="293"/>
      <c r="BW224" s="293"/>
      <c r="BX224" s="293"/>
      <c r="BY224" s="293"/>
      <c r="BZ224" s="293"/>
    </row>
    <row r="225" customHeight="1" spans="47:78">
      <c r="AU225" s="279"/>
      <c r="AV225" s="279"/>
      <c r="AW225" s="279"/>
      <c r="AX225" s="279"/>
      <c r="AY225" s="279"/>
      <c r="AZ225" s="279"/>
      <c r="BA225" s="279"/>
      <c r="BB225" s="279"/>
      <c r="BC225" s="279"/>
      <c r="BD225" s="279"/>
      <c r="BE225" s="279"/>
      <c r="BF225" s="279"/>
      <c r="BG225" s="279"/>
      <c r="BH225" s="293"/>
      <c r="BI225" s="293"/>
      <c r="BJ225" s="293"/>
      <c r="BK225" s="293"/>
      <c r="BL225" s="293"/>
      <c r="BM225" s="293"/>
      <c r="BN225" s="293"/>
      <c r="BO225" s="293"/>
      <c r="BP225" s="293"/>
      <c r="BQ225" s="293"/>
      <c r="BR225" s="293"/>
      <c r="BS225" s="293"/>
      <c r="BT225" s="293"/>
      <c r="BU225" s="293"/>
      <c r="BV225" s="293"/>
      <c r="BW225" s="293"/>
      <c r="BX225" s="293"/>
      <c r="BY225" s="293"/>
      <c r="BZ225" s="293"/>
    </row>
    <row r="226" customHeight="1" spans="47:78">
      <c r="AU226" s="279"/>
      <c r="AV226" s="279"/>
      <c r="AW226" s="279"/>
      <c r="AX226" s="279"/>
      <c r="AY226" s="279"/>
      <c r="AZ226" s="279"/>
      <c r="BA226" s="279"/>
      <c r="BB226" s="279"/>
      <c r="BC226" s="279"/>
      <c r="BD226" s="279"/>
      <c r="BE226" s="279"/>
      <c r="BF226" s="279"/>
      <c r="BG226" s="279"/>
      <c r="BH226" s="293"/>
      <c r="BI226" s="293"/>
      <c r="BJ226" s="293"/>
      <c r="BK226" s="293"/>
      <c r="BL226" s="293"/>
      <c r="BM226" s="293"/>
      <c r="BN226" s="293"/>
      <c r="BO226" s="293"/>
      <c r="BP226" s="293"/>
      <c r="BQ226" s="293"/>
      <c r="BR226" s="293"/>
      <c r="BS226" s="293"/>
      <c r="BT226" s="293"/>
      <c r="BU226" s="293"/>
      <c r="BV226" s="293"/>
      <c r="BW226" s="293"/>
      <c r="BX226" s="293"/>
      <c r="BY226" s="293"/>
      <c r="BZ226" s="293"/>
    </row>
    <row r="227" customHeight="1" spans="47:78">
      <c r="AU227" s="279"/>
      <c r="AV227" s="279"/>
      <c r="AW227" s="279"/>
      <c r="AX227" s="279"/>
      <c r="AY227" s="279"/>
      <c r="AZ227" s="279"/>
      <c r="BA227" s="279"/>
      <c r="BB227" s="279"/>
      <c r="BC227" s="279"/>
      <c r="BD227" s="279"/>
      <c r="BE227" s="279"/>
      <c r="BF227" s="279"/>
      <c r="BG227" s="279"/>
      <c r="BH227" s="293"/>
      <c r="BI227" s="293"/>
      <c r="BJ227" s="293"/>
      <c r="BK227" s="293"/>
      <c r="BL227" s="293"/>
      <c r="BM227" s="293"/>
      <c r="BN227" s="293"/>
      <c r="BO227" s="293"/>
      <c r="BP227" s="293"/>
      <c r="BQ227" s="293"/>
      <c r="BR227" s="293"/>
      <c r="BS227" s="293"/>
      <c r="BT227" s="293"/>
      <c r="BU227" s="293"/>
      <c r="BV227" s="293"/>
      <c r="BW227" s="293"/>
      <c r="BX227" s="293"/>
      <c r="BY227" s="293"/>
      <c r="BZ227" s="293"/>
    </row>
    <row r="228" customHeight="1" spans="47:78">
      <c r="AU228" s="279"/>
      <c r="AV228" s="279"/>
      <c r="AW228" s="279"/>
      <c r="AX228" s="279"/>
      <c r="AY228" s="279"/>
      <c r="AZ228" s="279"/>
      <c r="BA228" s="279"/>
      <c r="BB228" s="279"/>
      <c r="BC228" s="279"/>
      <c r="BD228" s="279"/>
      <c r="BE228" s="279"/>
      <c r="BF228" s="279"/>
      <c r="BG228" s="279"/>
      <c r="BH228" s="293"/>
      <c r="BI228" s="293"/>
      <c r="BJ228" s="293"/>
      <c r="BK228" s="293"/>
      <c r="BL228" s="293"/>
      <c r="BM228" s="293"/>
      <c r="BN228" s="293"/>
      <c r="BO228" s="293"/>
      <c r="BP228" s="293"/>
      <c r="BQ228" s="293"/>
      <c r="BR228" s="293"/>
      <c r="BS228" s="293"/>
      <c r="BT228" s="293"/>
      <c r="BU228" s="293"/>
      <c r="BV228" s="293"/>
      <c r="BW228" s="293"/>
      <c r="BX228" s="293"/>
      <c r="BY228" s="293"/>
      <c r="BZ228" s="293"/>
    </row>
    <row r="229" customHeight="1" spans="47:78">
      <c r="AU229" s="279"/>
      <c r="AV229" s="279"/>
      <c r="AW229" s="279"/>
      <c r="AX229" s="279"/>
      <c r="AY229" s="279"/>
      <c r="AZ229" s="279"/>
      <c r="BA229" s="279"/>
      <c r="BB229" s="279"/>
      <c r="BC229" s="279"/>
      <c r="BD229" s="279"/>
      <c r="BE229" s="279"/>
      <c r="BF229" s="279"/>
      <c r="BG229" s="279"/>
      <c r="BH229" s="293"/>
      <c r="BI229" s="293"/>
      <c r="BJ229" s="293"/>
      <c r="BK229" s="293"/>
      <c r="BL229" s="293"/>
      <c r="BM229" s="293"/>
      <c r="BN229" s="293"/>
      <c r="BO229" s="293"/>
      <c r="BP229" s="293"/>
      <c r="BQ229" s="293"/>
      <c r="BR229" s="293"/>
      <c r="BS229" s="293"/>
      <c r="BT229" s="293"/>
      <c r="BU229" s="293"/>
      <c r="BV229" s="293"/>
      <c r="BW229" s="293"/>
      <c r="BX229" s="293"/>
      <c r="BY229" s="293"/>
      <c r="BZ229" s="293"/>
    </row>
    <row r="230" customHeight="1" spans="47:78">
      <c r="AU230" s="279"/>
      <c r="AV230" s="279"/>
      <c r="AW230" s="279"/>
      <c r="AX230" s="279"/>
      <c r="AY230" s="279"/>
      <c r="AZ230" s="279"/>
      <c r="BA230" s="279"/>
      <c r="BB230" s="279"/>
      <c r="BC230" s="279"/>
      <c r="BD230" s="279"/>
      <c r="BE230" s="279"/>
      <c r="BF230" s="279"/>
      <c r="BG230" s="279"/>
      <c r="BH230" s="293"/>
      <c r="BI230" s="293"/>
      <c r="BJ230" s="293"/>
      <c r="BK230" s="293"/>
      <c r="BL230" s="293"/>
      <c r="BM230" s="293"/>
      <c r="BN230" s="293"/>
      <c r="BO230" s="293"/>
      <c r="BP230" s="293"/>
      <c r="BQ230" s="293"/>
      <c r="BR230" s="293"/>
      <c r="BS230" s="293"/>
      <c r="BT230" s="293"/>
      <c r="BU230" s="293"/>
      <c r="BV230" s="293"/>
      <c r="BW230" s="293"/>
      <c r="BX230" s="293"/>
      <c r="BY230" s="293"/>
      <c r="BZ230" s="293"/>
    </row>
    <row r="231" customHeight="1" spans="47:78">
      <c r="AU231" s="279"/>
      <c r="AV231" s="279"/>
      <c r="AW231" s="279"/>
      <c r="AX231" s="279"/>
      <c r="AY231" s="279"/>
      <c r="AZ231" s="279"/>
      <c r="BA231" s="279"/>
      <c r="BB231" s="279"/>
      <c r="BC231" s="279"/>
      <c r="BD231" s="279"/>
      <c r="BE231" s="279"/>
      <c r="BF231" s="279"/>
      <c r="BG231" s="279"/>
      <c r="BH231" s="293"/>
      <c r="BI231" s="293"/>
      <c r="BJ231" s="293"/>
      <c r="BK231" s="293"/>
      <c r="BL231" s="293"/>
      <c r="BM231" s="293"/>
      <c r="BN231" s="293"/>
      <c r="BO231" s="293"/>
      <c r="BP231" s="293"/>
      <c r="BQ231" s="293"/>
      <c r="BR231" s="293"/>
      <c r="BS231" s="293"/>
      <c r="BT231" s="293"/>
      <c r="BU231" s="293"/>
      <c r="BV231" s="293"/>
      <c r="BW231" s="293"/>
      <c r="BX231" s="293"/>
      <c r="BY231" s="293"/>
      <c r="BZ231" s="293"/>
    </row>
    <row r="232" customHeight="1" spans="47:78">
      <c r="AU232" s="279"/>
      <c r="AV232" s="279"/>
      <c r="AW232" s="279"/>
      <c r="AX232" s="279"/>
      <c r="AY232" s="279"/>
      <c r="AZ232" s="279"/>
      <c r="BA232" s="279"/>
      <c r="BB232" s="279"/>
      <c r="BC232" s="279"/>
      <c r="BD232" s="279"/>
      <c r="BE232" s="279"/>
      <c r="BF232" s="279"/>
      <c r="BG232" s="279"/>
      <c r="BH232" s="293"/>
      <c r="BI232" s="293"/>
      <c r="BJ232" s="293"/>
      <c r="BK232" s="293"/>
      <c r="BL232" s="293"/>
      <c r="BM232" s="293"/>
      <c r="BN232" s="293"/>
      <c r="BO232" s="293"/>
      <c r="BP232" s="293"/>
      <c r="BQ232" s="293"/>
      <c r="BR232" s="293"/>
      <c r="BS232" s="293"/>
      <c r="BT232" s="293"/>
      <c r="BU232" s="293"/>
      <c r="BV232" s="293"/>
      <c r="BW232" s="293"/>
      <c r="BX232" s="293"/>
      <c r="BY232" s="293"/>
      <c r="BZ232" s="293"/>
    </row>
    <row r="233" customHeight="1" spans="47:78">
      <c r="AU233" s="279"/>
      <c r="AV233" s="279"/>
      <c r="AW233" s="279"/>
      <c r="AX233" s="279"/>
      <c r="AY233" s="279"/>
      <c r="AZ233" s="279"/>
      <c r="BA233" s="279"/>
      <c r="BB233" s="279"/>
      <c r="BC233" s="279"/>
      <c r="BD233" s="279"/>
      <c r="BE233" s="279"/>
      <c r="BF233" s="279"/>
      <c r="BG233" s="279"/>
      <c r="BH233" s="293"/>
      <c r="BI233" s="293"/>
      <c r="BJ233" s="293"/>
      <c r="BK233" s="293"/>
      <c r="BL233" s="293"/>
      <c r="BM233" s="293"/>
      <c r="BN233" s="293"/>
      <c r="BO233" s="293"/>
      <c r="BP233" s="293"/>
      <c r="BQ233" s="293"/>
      <c r="BR233" s="293"/>
      <c r="BS233" s="293"/>
      <c r="BT233" s="293"/>
      <c r="BU233" s="293"/>
      <c r="BV233" s="293"/>
      <c r="BW233" s="293"/>
      <c r="BX233" s="293"/>
      <c r="BY233" s="293"/>
      <c r="BZ233" s="293"/>
    </row>
    <row r="234" customHeight="1" spans="47:78">
      <c r="AU234" s="279"/>
      <c r="AV234" s="279"/>
      <c r="AW234" s="279"/>
      <c r="AX234" s="279"/>
      <c r="AY234" s="279"/>
      <c r="AZ234" s="279"/>
      <c r="BA234" s="279"/>
      <c r="BB234" s="279"/>
      <c r="BC234" s="279"/>
      <c r="BD234" s="279"/>
      <c r="BE234" s="279"/>
      <c r="BF234" s="279"/>
      <c r="BG234" s="279"/>
      <c r="BH234" s="293"/>
      <c r="BI234" s="293"/>
      <c r="BJ234" s="293"/>
      <c r="BK234" s="293"/>
      <c r="BL234" s="293"/>
      <c r="BM234" s="293"/>
      <c r="BN234" s="293"/>
      <c r="BO234" s="293"/>
      <c r="BP234" s="293"/>
      <c r="BQ234" s="293"/>
      <c r="BR234" s="293"/>
      <c r="BS234" s="293"/>
      <c r="BT234" s="293"/>
      <c r="BU234" s="293"/>
      <c r="BV234" s="293"/>
      <c r="BW234" s="293"/>
      <c r="BX234" s="293"/>
      <c r="BY234" s="293"/>
      <c r="BZ234" s="293"/>
    </row>
    <row r="235" customHeight="1" spans="47:78">
      <c r="AU235" s="279"/>
      <c r="AV235" s="279"/>
      <c r="AW235" s="279"/>
      <c r="AX235" s="279"/>
      <c r="AY235" s="279"/>
      <c r="AZ235" s="279"/>
      <c r="BA235" s="279"/>
      <c r="BB235" s="279"/>
      <c r="BC235" s="279"/>
      <c r="BD235" s="279"/>
      <c r="BE235" s="279"/>
      <c r="BF235" s="279"/>
      <c r="BG235" s="279"/>
      <c r="BH235" s="293"/>
      <c r="BI235" s="293"/>
      <c r="BJ235" s="293"/>
      <c r="BK235" s="293"/>
      <c r="BL235" s="293"/>
      <c r="BM235" s="293"/>
      <c r="BN235" s="293"/>
      <c r="BO235" s="293"/>
      <c r="BP235" s="293"/>
      <c r="BQ235" s="293"/>
      <c r="BR235" s="293"/>
      <c r="BS235" s="293"/>
      <c r="BT235" s="293"/>
      <c r="BU235" s="293"/>
      <c r="BV235" s="293"/>
      <c r="BW235" s="293"/>
      <c r="BX235" s="293"/>
      <c r="BY235" s="293"/>
      <c r="BZ235" s="293"/>
    </row>
    <row r="236" customHeight="1" spans="47:78">
      <c r="AU236" s="279"/>
      <c r="AV236" s="279"/>
      <c r="AW236" s="279"/>
      <c r="AX236" s="279"/>
      <c r="AY236" s="279"/>
      <c r="AZ236" s="279"/>
      <c r="BA236" s="279"/>
      <c r="BB236" s="279"/>
      <c r="BC236" s="279"/>
      <c r="BD236" s="279"/>
      <c r="BE236" s="279"/>
      <c r="BF236" s="279"/>
      <c r="BG236" s="279"/>
      <c r="BH236" s="293"/>
      <c r="BI236" s="293"/>
      <c r="BJ236" s="293"/>
      <c r="BK236" s="293"/>
      <c r="BL236" s="293"/>
      <c r="BM236" s="293"/>
      <c r="BN236" s="293"/>
      <c r="BO236" s="293"/>
      <c r="BP236" s="293"/>
      <c r="BQ236" s="293"/>
      <c r="BR236" s="293"/>
      <c r="BS236" s="293"/>
      <c r="BT236" s="293"/>
      <c r="BU236" s="293"/>
      <c r="BV236" s="293"/>
      <c r="BW236" s="293"/>
      <c r="BX236" s="293"/>
      <c r="BY236" s="293"/>
      <c r="BZ236" s="293"/>
    </row>
    <row r="237" customHeight="1" spans="47:78">
      <c r="AU237" s="279"/>
      <c r="AV237" s="279"/>
      <c r="AW237" s="279"/>
      <c r="AX237" s="279"/>
      <c r="AY237" s="279"/>
      <c r="AZ237" s="279"/>
      <c r="BA237" s="279"/>
      <c r="BB237" s="279"/>
      <c r="BC237" s="279"/>
      <c r="BD237" s="279"/>
      <c r="BE237" s="279"/>
      <c r="BF237" s="279"/>
      <c r="BG237" s="279"/>
      <c r="BH237" s="293"/>
      <c r="BI237" s="293"/>
      <c r="BJ237" s="293"/>
      <c r="BK237" s="293"/>
      <c r="BL237" s="293"/>
      <c r="BM237" s="293"/>
      <c r="BN237" s="293"/>
      <c r="BO237" s="293"/>
      <c r="BP237" s="293"/>
      <c r="BQ237" s="293"/>
      <c r="BR237" s="293"/>
      <c r="BS237" s="293"/>
      <c r="BT237" s="293"/>
      <c r="BU237" s="293"/>
      <c r="BV237" s="293"/>
      <c r="BW237" s="293"/>
      <c r="BX237" s="293"/>
      <c r="BY237" s="293"/>
      <c r="BZ237" s="293"/>
    </row>
    <row r="238" customHeight="1" spans="47:78">
      <c r="AU238" s="279"/>
      <c r="AV238" s="279"/>
      <c r="AW238" s="279"/>
      <c r="AX238" s="279"/>
      <c r="AY238" s="279"/>
      <c r="AZ238" s="279"/>
      <c r="BA238" s="279"/>
      <c r="BB238" s="279"/>
      <c r="BC238" s="279"/>
      <c r="BD238" s="279"/>
      <c r="BE238" s="279"/>
      <c r="BF238" s="279"/>
      <c r="BG238" s="279"/>
      <c r="BH238" s="293"/>
      <c r="BI238" s="293"/>
      <c r="BJ238" s="293"/>
      <c r="BK238" s="293"/>
      <c r="BL238" s="293"/>
      <c r="BM238" s="293"/>
      <c r="BN238" s="293"/>
      <c r="BO238" s="293"/>
      <c r="BP238" s="293"/>
      <c r="BQ238" s="293"/>
      <c r="BR238" s="293"/>
      <c r="BS238" s="293"/>
      <c r="BT238" s="293"/>
      <c r="BU238" s="293"/>
      <c r="BV238" s="293"/>
      <c r="BW238" s="293"/>
      <c r="BX238" s="293"/>
      <c r="BY238" s="293"/>
      <c r="BZ238" s="293"/>
    </row>
    <row r="239" customHeight="1" spans="47:78">
      <c r="AU239" s="279"/>
      <c r="AV239" s="279"/>
      <c r="AW239" s="279"/>
      <c r="AX239" s="279"/>
      <c r="AY239" s="279"/>
      <c r="AZ239" s="279"/>
      <c r="BA239" s="279"/>
      <c r="BB239" s="279"/>
      <c r="BC239" s="279"/>
      <c r="BD239" s="279"/>
      <c r="BE239" s="279"/>
      <c r="BF239" s="279"/>
      <c r="BG239" s="279"/>
      <c r="BH239" s="293"/>
      <c r="BI239" s="293"/>
      <c r="BJ239" s="293"/>
      <c r="BK239" s="293"/>
      <c r="BL239" s="293"/>
      <c r="BM239" s="293"/>
      <c r="BN239" s="293"/>
      <c r="BO239" s="293"/>
      <c r="BP239" s="293"/>
      <c r="BQ239" s="293"/>
      <c r="BR239" s="293"/>
      <c r="BS239" s="293"/>
      <c r="BT239" s="293"/>
      <c r="BU239" s="293"/>
      <c r="BV239" s="293"/>
      <c r="BW239" s="293"/>
      <c r="BX239" s="293"/>
      <c r="BY239" s="293"/>
      <c r="BZ239" s="293"/>
    </row>
    <row r="240" customHeight="1" spans="47:78">
      <c r="AU240" s="279"/>
      <c r="AV240" s="279"/>
      <c r="AW240" s="279"/>
      <c r="AX240" s="279"/>
      <c r="AY240" s="279"/>
      <c r="AZ240" s="279"/>
      <c r="BA240" s="279"/>
      <c r="BB240" s="279"/>
      <c r="BC240" s="279"/>
      <c r="BD240" s="279"/>
      <c r="BE240" s="279"/>
      <c r="BF240" s="279"/>
      <c r="BG240" s="279"/>
      <c r="BH240" s="293"/>
      <c r="BI240" s="293"/>
      <c r="BJ240" s="293"/>
      <c r="BK240" s="293"/>
      <c r="BL240" s="293"/>
      <c r="BM240" s="293"/>
      <c r="BN240" s="293"/>
      <c r="BO240" s="293"/>
      <c r="BP240" s="293"/>
      <c r="BQ240" s="293"/>
      <c r="BR240" s="293"/>
      <c r="BS240" s="293"/>
      <c r="BT240" s="293"/>
      <c r="BU240" s="293"/>
      <c r="BV240" s="293"/>
      <c r="BW240" s="293"/>
      <c r="BX240" s="293"/>
      <c r="BY240" s="293"/>
      <c r="BZ240" s="293"/>
    </row>
    <row r="241" customHeight="1" spans="47:78">
      <c r="AU241" s="279"/>
      <c r="AV241" s="279"/>
      <c r="AW241" s="279"/>
      <c r="AX241" s="279"/>
      <c r="AY241" s="279"/>
      <c r="AZ241" s="279"/>
      <c r="BA241" s="279"/>
      <c r="BB241" s="279"/>
      <c r="BC241" s="279"/>
      <c r="BD241" s="279"/>
      <c r="BE241" s="279"/>
      <c r="BF241" s="279"/>
      <c r="BG241" s="279"/>
      <c r="BH241" s="293"/>
      <c r="BI241" s="293"/>
      <c r="BJ241" s="293"/>
      <c r="BK241" s="293"/>
      <c r="BL241" s="293"/>
      <c r="BM241" s="293"/>
      <c r="BN241" s="293"/>
      <c r="BO241" s="293"/>
      <c r="BP241" s="293"/>
      <c r="BQ241" s="293"/>
      <c r="BR241" s="293"/>
      <c r="BS241" s="293"/>
      <c r="BT241" s="293"/>
      <c r="BU241" s="293"/>
      <c r="BV241" s="293"/>
      <c r="BW241" s="293"/>
      <c r="BX241" s="293"/>
      <c r="BY241" s="293"/>
      <c r="BZ241" s="293"/>
    </row>
    <row r="242" customHeight="1" spans="47:78">
      <c r="AU242" s="279"/>
      <c r="AV242" s="279"/>
      <c r="AW242" s="279"/>
      <c r="AX242" s="279"/>
      <c r="AY242" s="279"/>
      <c r="AZ242" s="279"/>
      <c r="BA242" s="279"/>
      <c r="BB242" s="279"/>
      <c r="BC242" s="279"/>
      <c r="BD242" s="279"/>
      <c r="BE242" s="279"/>
      <c r="BF242" s="279"/>
      <c r="BG242" s="279"/>
      <c r="BH242" s="293"/>
      <c r="BI242" s="293"/>
      <c r="BJ242" s="293"/>
      <c r="BK242" s="293"/>
      <c r="BL242" s="293"/>
      <c r="BM242" s="293"/>
      <c r="BN242" s="293"/>
      <c r="BO242" s="293"/>
      <c r="BP242" s="293"/>
      <c r="BQ242" s="293"/>
      <c r="BR242" s="293"/>
      <c r="BS242" s="293"/>
      <c r="BT242" s="293"/>
      <c r="BU242" s="293"/>
      <c r="BV242" s="293"/>
      <c r="BW242" s="293"/>
      <c r="BX242" s="293"/>
      <c r="BY242" s="293"/>
      <c r="BZ242" s="293"/>
    </row>
    <row r="243" customHeight="1" spans="47:78">
      <c r="AU243" s="279"/>
      <c r="AV243" s="279"/>
      <c r="AW243" s="279"/>
      <c r="AX243" s="279"/>
      <c r="AY243" s="279"/>
      <c r="AZ243" s="279"/>
      <c r="BA243" s="279"/>
      <c r="BB243" s="279"/>
      <c r="BC243" s="279"/>
      <c r="BD243" s="279"/>
      <c r="BE243" s="279"/>
      <c r="BF243" s="279"/>
      <c r="BG243" s="279"/>
      <c r="BH243" s="293"/>
      <c r="BI243" s="293"/>
      <c r="BJ243" s="293"/>
      <c r="BK243" s="293"/>
      <c r="BL243" s="293"/>
      <c r="BM243" s="293"/>
      <c r="BN243" s="293"/>
      <c r="BO243" s="293"/>
      <c r="BP243" s="293"/>
      <c r="BQ243" s="293"/>
      <c r="BR243" s="293"/>
      <c r="BS243" s="293"/>
      <c r="BT243" s="293"/>
      <c r="BU243" s="293"/>
      <c r="BV243" s="293"/>
      <c r="BW243" s="293"/>
      <c r="BX243" s="293"/>
      <c r="BY243" s="293"/>
      <c r="BZ243" s="293"/>
    </row>
    <row r="244" customHeight="1" spans="47:78">
      <c r="AU244" s="279"/>
      <c r="AV244" s="279"/>
      <c r="AW244" s="279"/>
      <c r="AX244" s="279"/>
      <c r="AY244" s="279"/>
      <c r="AZ244" s="279"/>
      <c r="BA244" s="279"/>
      <c r="BB244" s="279"/>
      <c r="BC244" s="279"/>
      <c r="BD244" s="279"/>
      <c r="BE244" s="279"/>
      <c r="BF244" s="279"/>
      <c r="BG244" s="279"/>
      <c r="BH244" s="293"/>
      <c r="BI244" s="293"/>
      <c r="BJ244" s="293"/>
      <c r="BK244" s="293"/>
      <c r="BL244" s="293"/>
      <c r="BM244" s="293"/>
      <c r="BN244" s="293"/>
      <c r="BO244" s="293"/>
      <c r="BP244" s="293"/>
      <c r="BQ244" s="293"/>
      <c r="BR244" s="293"/>
      <c r="BS244" s="293"/>
      <c r="BT244" s="293"/>
      <c r="BU244" s="293"/>
      <c r="BV244" s="293"/>
      <c r="BW244" s="293"/>
      <c r="BX244" s="293"/>
      <c r="BY244" s="293"/>
      <c r="BZ244" s="293"/>
    </row>
    <row r="245" customHeight="1" spans="47:78">
      <c r="AU245" s="279"/>
      <c r="AV245" s="279"/>
      <c r="AW245" s="279"/>
      <c r="AX245" s="279"/>
      <c r="AY245" s="279"/>
      <c r="AZ245" s="279"/>
      <c r="BA245" s="279"/>
      <c r="BB245" s="279"/>
      <c r="BC245" s="279"/>
      <c r="BD245" s="279"/>
      <c r="BE245" s="279"/>
      <c r="BF245" s="279"/>
      <c r="BG245" s="279"/>
      <c r="BH245" s="293"/>
      <c r="BI245" s="293"/>
      <c r="BJ245" s="293"/>
      <c r="BK245" s="293"/>
      <c r="BL245" s="293"/>
      <c r="BM245" s="293"/>
      <c r="BN245" s="293"/>
      <c r="BO245" s="293"/>
      <c r="BP245" s="293"/>
      <c r="BQ245" s="293"/>
      <c r="BR245" s="293"/>
      <c r="BS245" s="293"/>
      <c r="BT245" s="293"/>
      <c r="BU245" s="293"/>
      <c r="BV245" s="293"/>
      <c r="BW245" s="293"/>
      <c r="BX245" s="293"/>
      <c r="BY245" s="293"/>
      <c r="BZ245" s="293"/>
    </row>
    <row r="246" customHeight="1" spans="47:78">
      <c r="AU246" s="279"/>
      <c r="AV246" s="279"/>
      <c r="AW246" s="279"/>
      <c r="AX246" s="279"/>
      <c r="AY246" s="279"/>
      <c r="AZ246" s="279"/>
      <c r="BA246" s="279"/>
      <c r="BB246" s="279"/>
      <c r="BC246" s="279"/>
      <c r="BD246" s="279"/>
      <c r="BE246" s="279"/>
      <c r="BF246" s="279"/>
      <c r="BG246" s="279"/>
      <c r="BH246" s="293"/>
      <c r="BI246" s="293"/>
      <c r="BJ246" s="293"/>
      <c r="BK246" s="293"/>
      <c r="BL246" s="293"/>
      <c r="BM246" s="293"/>
      <c r="BN246" s="293"/>
      <c r="BO246" s="293"/>
      <c r="BP246" s="293"/>
      <c r="BQ246" s="293"/>
      <c r="BR246" s="293"/>
      <c r="BS246" s="293"/>
      <c r="BT246" s="293"/>
      <c r="BU246" s="293"/>
      <c r="BV246" s="293"/>
      <c r="BW246" s="293"/>
      <c r="BX246" s="293"/>
      <c r="BY246" s="293"/>
      <c r="BZ246" s="293"/>
    </row>
    <row r="247" customHeight="1" spans="47:78">
      <c r="AU247" s="279"/>
      <c r="AV247" s="279"/>
      <c r="AW247" s="279"/>
      <c r="AX247" s="279"/>
      <c r="AY247" s="279"/>
      <c r="AZ247" s="279"/>
      <c r="BA247" s="279"/>
      <c r="BB247" s="279"/>
      <c r="BC247" s="279"/>
      <c r="BD247" s="279"/>
      <c r="BE247" s="279"/>
      <c r="BF247" s="279"/>
      <c r="BG247" s="279"/>
      <c r="BH247" s="293"/>
      <c r="BI247" s="293"/>
      <c r="BJ247" s="293"/>
      <c r="BK247" s="293"/>
      <c r="BL247" s="293"/>
      <c r="BM247" s="293"/>
      <c r="BN247" s="293"/>
      <c r="BO247" s="293"/>
      <c r="BP247" s="293"/>
      <c r="BQ247" s="293"/>
      <c r="BR247" s="293"/>
      <c r="BS247" s="293"/>
      <c r="BT247" s="293"/>
      <c r="BU247" s="293"/>
      <c r="BV247" s="293"/>
      <c r="BW247" s="293"/>
      <c r="BX247" s="293"/>
      <c r="BY247" s="293"/>
      <c r="BZ247" s="293"/>
    </row>
    <row r="248" customHeight="1" spans="47:78">
      <c r="AU248" s="279"/>
      <c r="AV248" s="279"/>
      <c r="AW248" s="279"/>
      <c r="AX248" s="279"/>
      <c r="AY248" s="279"/>
      <c r="AZ248" s="279"/>
      <c r="BA248" s="279"/>
      <c r="BB248" s="279"/>
      <c r="BC248" s="279"/>
      <c r="BD248" s="279"/>
      <c r="BE248" s="279"/>
      <c r="BF248" s="279"/>
      <c r="BG248" s="279"/>
      <c r="BH248" s="293"/>
      <c r="BI248" s="293"/>
      <c r="BJ248" s="293"/>
      <c r="BK248" s="293"/>
      <c r="BL248" s="293"/>
      <c r="BM248" s="293"/>
      <c r="BN248" s="293"/>
      <c r="BO248" s="293"/>
      <c r="BP248" s="293"/>
      <c r="BQ248" s="293"/>
      <c r="BR248" s="293"/>
      <c r="BS248" s="293"/>
      <c r="BT248" s="293"/>
      <c r="BU248" s="293"/>
      <c r="BV248" s="293"/>
      <c r="BW248" s="293"/>
      <c r="BX248" s="293"/>
      <c r="BY248" s="293"/>
      <c r="BZ248" s="293"/>
    </row>
    <row r="249" customHeight="1" spans="47:78">
      <c r="AU249" s="279"/>
      <c r="AV249" s="279"/>
      <c r="AW249" s="279"/>
      <c r="AX249" s="279"/>
      <c r="AY249" s="279"/>
      <c r="AZ249" s="279"/>
      <c r="BA249" s="279"/>
      <c r="BB249" s="279"/>
      <c r="BC249" s="279"/>
      <c r="BD249" s="279"/>
      <c r="BE249" s="279"/>
      <c r="BF249" s="279"/>
      <c r="BG249" s="279"/>
      <c r="BH249" s="293"/>
      <c r="BI249" s="293"/>
      <c r="BJ249" s="293"/>
      <c r="BK249" s="293"/>
      <c r="BL249" s="293"/>
      <c r="BM249" s="293"/>
      <c r="BN249" s="293"/>
      <c r="BO249" s="293"/>
      <c r="BP249" s="293"/>
      <c r="BQ249" s="293"/>
      <c r="BR249" s="293"/>
      <c r="BS249" s="293"/>
      <c r="BT249" s="293"/>
      <c r="BU249" s="293"/>
      <c r="BV249" s="293"/>
      <c r="BW249" s="293"/>
      <c r="BX249" s="293"/>
      <c r="BY249" s="293"/>
      <c r="BZ249" s="293"/>
    </row>
    <row r="250" customHeight="1" spans="47:78">
      <c r="AU250" s="279"/>
      <c r="AV250" s="279"/>
      <c r="AW250" s="279"/>
      <c r="AX250" s="279"/>
      <c r="AY250" s="279"/>
      <c r="AZ250" s="279"/>
      <c r="BA250" s="279"/>
      <c r="BB250" s="279"/>
      <c r="BC250" s="279"/>
      <c r="BD250" s="279"/>
      <c r="BE250" s="279"/>
      <c r="BF250" s="279"/>
      <c r="BG250" s="279"/>
      <c r="BH250" s="293"/>
      <c r="BI250" s="293"/>
      <c r="BJ250" s="293"/>
      <c r="BK250" s="293"/>
      <c r="BL250" s="293"/>
      <c r="BM250" s="293"/>
      <c r="BN250" s="293"/>
      <c r="BO250" s="293"/>
      <c r="BP250" s="293"/>
      <c r="BQ250" s="293"/>
      <c r="BR250" s="293"/>
      <c r="BS250" s="293"/>
      <c r="BT250" s="293"/>
      <c r="BU250" s="293"/>
      <c r="BV250" s="293"/>
      <c r="BW250" s="293"/>
      <c r="BX250" s="293"/>
      <c r="BY250" s="293"/>
      <c r="BZ250" s="293"/>
    </row>
    <row r="251" customHeight="1" spans="47:78">
      <c r="AU251" s="279"/>
      <c r="AV251" s="279"/>
      <c r="AW251" s="279"/>
      <c r="AX251" s="279"/>
      <c r="AY251" s="279"/>
      <c r="AZ251" s="279"/>
      <c r="BA251" s="279"/>
      <c r="BB251" s="279"/>
      <c r="BC251" s="279"/>
      <c r="BD251" s="279"/>
      <c r="BE251" s="279"/>
      <c r="BF251" s="279"/>
      <c r="BG251" s="279"/>
      <c r="BH251" s="293"/>
      <c r="BI251" s="293"/>
      <c r="BJ251" s="293"/>
      <c r="BK251" s="293"/>
      <c r="BL251" s="293"/>
      <c r="BM251" s="293"/>
      <c r="BN251" s="293"/>
      <c r="BO251" s="293"/>
      <c r="BP251" s="293"/>
      <c r="BQ251" s="293"/>
      <c r="BR251" s="293"/>
      <c r="BS251" s="293"/>
      <c r="BT251" s="293"/>
      <c r="BU251" s="293"/>
      <c r="BV251" s="293"/>
      <c r="BW251" s="293"/>
      <c r="BX251" s="293"/>
      <c r="BY251" s="293"/>
      <c r="BZ251" s="293"/>
    </row>
    <row r="252" customHeight="1" spans="47:78">
      <c r="AU252" s="279"/>
      <c r="AV252" s="279"/>
      <c r="AW252" s="279"/>
      <c r="AX252" s="279"/>
      <c r="AY252" s="279"/>
      <c r="AZ252" s="279"/>
      <c r="BA252" s="279"/>
      <c r="BB252" s="279"/>
      <c r="BC252" s="279"/>
      <c r="BD252" s="279"/>
      <c r="BE252" s="279"/>
      <c r="BF252" s="279"/>
      <c r="BG252" s="279"/>
      <c r="BH252" s="293"/>
      <c r="BI252" s="293"/>
      <c r="BJ252" s="293"/>
      <c r="BK252" s="293"/>
      <c r="BL252" s="293"/>
      <c r="BM252" s="293"/>
      <c r="BN252" s="293"/>
      <c r="BO252" s="293"/>
      <c r="BP252" s="293"/>
      <c r="BQ252" s="293"/>
      <c r="BR252" s="293"/>
      <c r="BS252" s="293"/>
      <c r="BT252" s="293"/>
      <c r="BU252" s="293"/>
      <c r="BV252" s="293"/>
      <c r="BW252" s="293"/>
      <c r="BX252" s="293"/>
      <c r="BY252" s="293"/>
      <c r="BZ252" s="293"/>
    </row>
    <row r="253" customHeight="1" spans="47:78">
      <c r="AU253" s="279"/>
      <c r="AV253" s="279"/>
      <c r="AW253" s="279"/>
      <c r="AX253" s="279"/>
      <c r="AY253" s="279"/>
      <c r="AZ253" s="279"/>
      <c r="BA253" s="279"/>
      <c r="BB253" s="279"/>
      <c r="BC253" s="279"/>
      <c r="BD253" s="279"/>
      <c r="BE253" s="279"/>
      <c r="BF253" s="279"/>
      <c r="BG253" s="279"/>
      <c r="BH253" s="293"/>
      <c r="BI253" s="293"/>
      <c r="BJ253" s="293"/>
      <c r="BK253" s="293"/>
      <c r="BL253" s="293"/>
      <c r="BM253" s="293"/>
      <c r="BN253" s="293"/>
      <c r="BO253" s="293"/>
      <c r="BP253" s="293"/>
      <c r="BQ253" s="293"/>
      <c r="BR253" s="293"/>
      <c r="BS253" s="293"/>
      <c r="BT253" s="293"/>
      <c r="BU253" s="293"/>
      <c r="BV253" s="293"/>
      <c r="BW253" s="293"/>
      <c r="BX253" s="293"/>
      <c r="BY253" s="293"/>
      <c r="BZ253" s="293"/>
    </row>
    <row r="254" customHeight="1" spans="47:78">
      <c r="AU254" s="279"/>
      <c r="AV254" s="279"/>
      <c r="AW254" s="279"/>
      <c r="AX254" s="279"/>
      <c r="AY254" s="279"/>
      <c r="AZ254" s="279"/>
      <c r="BA254" s="279"/>
      <c r="BB254" s="279"/>
      <c r="BC254" s="279"/>
      <c r="BD254" s="279"/>
      <c r="BE254" s="279"/>
      <c r="BF254" s="279"/>
      <c r="BG254" s="279"/>
      <c r="BH254" s="293"/>
      <c r="BI254" s="293"/>
      <c r="BJ254" s="293"/>
      <c r="BK254" s="293"/>
      <c r="BL254" s="293"/>
      <c r="BM254" s="293"/>
      <c r="BN254" s="293"/>
      <c r="BO254" s="293"/>
      <c r="BP254" s="293"/>
      <c r="BQ254" s="293"/>
      <c r="BR254" s="293"/>
      <c r="BS254" s="293"/>
      <c r="BT254" s="293"/>
      <c r="BU254" s="293"/>
      <c r="BV254" s="293"/>
      <c r="BW254" s="293"/>
      <c r="BX254" s="293"/>
      <c r="BY254" s="293"/>
      <c r="BZ254" s="293"/>
    </row>
    <row r="255" customHeight="1" spans="47:78">
      <c r="AU255" s="279"/>
      <c r="AV255" s="279"/>
      <c r="AW255" s="279"/>
      <c r="AX255" s="279"/>
      <c r="AY255" s="279"/>
      <c r="AZ255" s="279"/>
      <c r="BA255" s="279"/>
      <c r="BB255" s="279"/>
      <c r="BC255" s="279"/>
      <c r="BD255" s="279"/>
      <c r="BE255" s="279"/>
      <c r="BF255" s="279"/>
      <c r="BG255" s="279"/>
      <c r="BH255" s="293"/>
      <c r="BI255" s="293"/>
      <c r="BJ255" s="293"/>
      <c r="BK255" s="293"/>
      <c r="BL255" s="293"/>
      <c r="BM255" s="293"/>
      <c r="BN255" s="293"/>
      <c r="BO255" s="293"/>
      <c r="BP255" s="293"/>
      <c r="BQ255" s="293"/>
      <c r="BR255" s="293"/>
      <c r="BS255" s="293"/>
      <c r="BT255" s="293"/>
      <c r="BU255" s="293"/>
      <c r="BV255" s="293"/>
      <c r="BW255" s="293"/>
      <c r="BX255" s="293"/>
      <c r="BY255" s="293"/>
      <c r="BZ255" s="293"/>
    </row>
    <row r="256" customHeight="1" spans="47:78">
      <c r="AU256" s="279"/>
      <c r="AV256" s="279"/>
      <c r="AW256" s="279"/>
      <c r="AX256" s="279"/>
      <c r="AY256" s="279"/>
      <c r="AZ256" s="279"/>
      <c r="BA256" s="279"/>
      <c r="BB256" s="279"/>
      <c r="BC256" s="279"/>
      <c r="BD256" s="279"/>
      <c r="BE256" s="279"/>
      <c r="BF256" s="279"/>
      <c r="BG256" s="279"/>
      <c r="BH256" s="293"/>
      <c r="BI256" s="293"/>
      <c r="BJ256" s="293"/>
      <c r="BK256" s="293"/>
      <c r="BL256" s="293"/>
      <c r="BM256" s="293"/>
      <c r="BN256" s="293"/>
      <c r="BO256" s="293"/>
      <c r="BP256" s="293"/>
      <c r="BQ256" s="293"/>
      <c r="BR256" s="293"/>
      <c r="BS256" s="293"/>
      <c r="BT256" s="293"/>
      <c r="BU256" s="293"/>
      <c r="BV256" s="293"/>
      <c r="BW256" s="293"/>
      <c r="BX256" s="293"/>
      <c r="BY256" s="293"/>
      <c r="BZ256" s="293"/>
    </row>
    <row r="257" customHeight="1" spans="47:78">
      <c r="AU257" s="279"/>
      <c r="AV257" s="279"/>
      <c r="AW257" s="279"/>
      <c r="AX257" s="279"/>
      <c r="AY257" s="279"/>
      <c r="AZ257" s="279"/>
      <c r="BA257" s="279"/>
      <c r="BB257" s="279"/>
      <c r="BC257" s="279"/>
      <c r="BD257" s="279"/>
      <c r="BE257" s="279"/>
      <c r="BF257" s="279"/>
      <c r="BG257" s="279"/>
      <c r="BH257" s="293"/>
      <c r="BI257" s="293"/>
      <c r="BJ257" s="293"/>
      <c r="BK257" s="293"/>
      <c r="BL257" s="293"/>
      <c r="BM257" s="293"/>
      <c r="BN257" s="293"/>
      <c r="BO257" s="293"/>
      <c r="BP257" s="293"/>
      <c r="BQ257" s="293"/>
      <c r="BR257" s="293"/>
      <c r="BS257" s="293"/>
      <c r="BT257" s="293"/>
      <c r="BU257" s="293"/>
      <c r="BV257" s="293"/>
      <c r="BW257" s="293"/>
      <c r="BX257" s="293"/>
      <c r="BY257" s="293"/>
      <c r="BZ257" s="293"/>
    </row>
    <row r="258" customHeight="1" spans="47:78">
      <c r="AU258" s="279"/>
      <c r="AV258" s="279"/>
      <c r="AW258" s="279"/>
      <c r="AX258" s="279"/>
      <c r="AY258" s="279"/>
      <c r="AZ258" s="279"/>
      <c r="BA258" s="279"/>
      <c r="BB258" s="279"/>
      <c r="BC258" s="279"/>
      <c r="BD258" s="279"/>
      <c r="BE258" s="279"/>
      <c r="BF258" s="279"/>
      <c r="BG258" s="279"/>
      <c r="BH258" s="293"/>
      <c r="BI258" s="293"/>
      <c r="BJ258" s="293"/>
      <c r="BK258" s="293"/>
      <c r="BL258" s="293"/>
      <c r="BM258" s="293"/>
      <c r="BN258" s="293"/>
      <c r="BO258" s="293"/>
      <c r="BP258" s="293"/>
      <c r="BQ258" s="293"/>
      <c r="BR258" s="293"/>
      <c r="BS258" s="293"/>
      <c r="BT258" s="293"/>
      <c r="BU258" s="293"/>
      <c r="BV258" s="293"/>
      <c r="BW258" s="293"/>
      <c r="BX258" s="293"/>
      <c r="BY258" s="293"/>
      <c r="BZ258" s="293"/>
    </row>
    <row r="259" customHeight="1" spans="47:78">
      <c r="AU259" s="279"/>
      <c r="AV259" s="279"/>
      <c r="AW259" s="279"/>
      <c r="AX259" s="279"/>
      <c r="AY259" s="279"/>
      <c r="AZ259" s="279"/>
      <c r="BA259" s="279"/>
      <c r="BB259" s="279"/>
      <c r="BC259" s="279"/>
      <c r="BD259" s="279"/>
      <c r="BE259" s="279"/>
      <c r="BF259" s="279"/>
      <c r="BG259" s="279"/>
      <c r="BH259" s="293"/>
      <c r="BI259" s="293"/>
      <c r="BJ259" s="293"/>
      <c r="BK259" s="293"/>
      <c r="BL259" s="293"/>
      <c r="BM259" s="293"/>
      <c r="BN259" s="293"/>
      <c r="BO259" s="293"/>
      <c r="BP259" s="293"/>
      <c r="BQ259" s="293"/>
      <c r="BR259" s="293"/>
      <c r="BS259" s="293"/>
      <c r="BT259" s="293"/>
      <c r="BU259" s="293"/>
      <c r="BV259" s="293"/>
      <c r="BW259" s="293"/>
      <c r="BX259" s="293"/>
      <c r="BY259" s="293"/>
      <c r="BZ259" s="293"/>
    </row>
    <row r="260" customHeight="1" spans="47:78">
      <c r="AU260" s="279"/>
      <c r="AV260" s="279"/>
      <c r="AW260" s="279"/>
      <c r="AX260" s="279"/>
      <c r="AY260" s="279"/>
      <c r="AZ260" s="279"/>
      <c r="BA260" s="279"/>
      <c r="BB260" s="279"/>
      <c r="BC260" s="279"/>
      <c r="BD260" s="279"/>
      <c r="BE260" s="279"/>
      <c r="BF260" s="279"/>
      <c r="BG260" s="279"/>
      <c r="BH260" s="293"/>
      <c r="BI260" s="293"/>
      <c r="BJ260" s="293"/>
      <c r="BK260" s="293"/>
      <c r="BL260" s="293"/>
      <c r="BM260" s="293"/>
      <c r="BN260" s="293"/>
      <c r="BO260" s="293"/>
      <c r="BP260" s="293"/>
      <c r="BQ260" s="293"/>
      <c r="BR260" s="293"/>
      <c r="BS260" s="293"/>
      <c r="BT260" s="293"/>
      <c r="BU260" s="293"/>
      <c r="BV260" s="293"/>
      <c r="BW260" s="293"/>
      <c r="BX260" s="293"/>
      <c r="BY260" s="293"/>
      <c r="BZ260" s="293"/>
    </row>
    <row r="261" customHeight="1" spans="47:78">
      <c r="AU261" s="279"/>
      <c r="AV261" s="279"/>
      <c r="AW261" s="279"/>
      <c r="AX261" s="279"/>
      <c r="AY261" s="279"/>
      <c r="AZ261" s="279"/>
      <c r="BA261" s="279"/>
      <c r="BB261" s="279"/>
      <c r="BC261" s="279"/>
      <c r="BD261" s="279"/>
      <c r="BE261" s="279"/>
      <c r="BF261" s="279"/>
      <c r="BG261" s="279"/>
      <c r="BH261" s="293"/>
      <c r="BI261" s="293"/>
      <c r="BJ261" s="293"/>
      <c r="BK261" s="293"/>
      <c r="BL261" s="293"/>
      <c r="BM261" s="293"/>
      <c r="BN261" s="293"/>
      <c r="BO261" s="293"/>
      <c r="BP261" s="293"/>
      <c r="BQ261" s="293"/>
      <c r="BR261" s="293"/>
      <c r="BS261" s="293"/>
      <c r="BT261" s="293"/>
      <c r="BU261" s="293"/>
      <c r="BV261" s="293"/>
      <c r="BW261" s="293"/>
      <c r="BX261" s="293"/>
      <c r="BY261" s="293"/>
      <c r="BZ261" s="293"/>
    </row>
    <row r="262" customHeight="1" spans="47:78">
      <c r="AU262" s="279"/>
      <c r="AV262" s="279"/>
      <c r="AW262" s="279"/>
      <c r="AX262" s="279"/>
      <c r="AY262" s="279"/>
      <c r="AZ262" s="279"/>
      <c r="BA262" s="279"/>
      <c r="BB262" s="279"/>
      <c r="BC262" s="279"/>
      <c r="BD262" s="279"/>
      <c r="BE262" s="279"/>
      <c r="BF262" s="279"/>
      <c r="BG262" s="279"/>
      <c r="BH262" s="293"/>
      <c r="BI262" s="293"/>
      <c r="BJ262" s="293"/>
      <c r="BK262" s="293"/>
      <c r="BL262" s="293"/>
      <c r="BM262" s="293"/>
      <c r="BN262" s="293"/>
      <c r="BO262" s="293"/>
      <c r="BP262" s="293"/>
      <c r="BQ262" s="293"/>
      <c r="BR262" s="293"/>
      <c r="BS262" s="293"/>
      <c r="BT262" s="293"/>
      <c r="BU262" s="293"/>
      <c r="BV262" s="293"/>
      <c r="BW262" s="293"/>
      <c r="BX262" s="293"/>
      <c r="BY262" s="293"/>
      <c r="BZ262" s="293"/>
    </row>
    <row r="263" customHeight="1" spans="47:78">
      <c r="AU263" s="279"/>
      <c r="AV263" s="279"/>
      <c r="AW263" s="279"/>
      <c r="AX263" s="279"/>
      <c r="AY263" s="279"/>
      <c r="AZ263" s="279"/>
      <c r="BA263" s="279"/>
      <c r="BB263" s="279"/>
      <c r="BC263" s="279"/>
      <c r="BD263" s="279"/>
      <c r="BE263" s="279"/>
      <c r="BF263" s="279"/>
      <c r="BG263" s="279"/>
      <c r="BH263" s="293"/>
      <c r="BI263" s="293"/>
      <c r="BJ263" s="293"/>
      <c r="BK263" s="293"/>
      <c r="BL263" s="293"/>
      <c r="BM263" s="293"/>
      <c r="BN263" s="293"/>
      <c r="BO263" s="293"/>
      <c r="BP263" s="293"/>
      <c r="BQ263" s="293"/>
      <c r="BR263" s="293"/>
      <c r="BS263" s="293"/>
      <c r="BT263" s="293"/>
      <c r="BU263" s="293"/>
      <c r="BV263" s="293"/>
      <c r="BW263" s="293"/>
      <c r="BX263" s="293"/>
      <c r="BY263" s="293"/>
      <c r="BZ263" s="293"/>
    </row>
    <row r="264" customHeight="1" spans="47:78">
      <c r="AU264" s="279"/>
      <c r="AV264" s="279"/>
      <c r="AW264" s="279"/>
      <c r="AX264" s="279"/>
      <c r="AY264" s="279"/>
      <c r="AZ264" s="279"/>
      <c r="BA264" s="279"/>
      <c r="BB264" s="279"/>
      <c r="BC264" s="279"/>
      <c r="BD264" s="279"/>
      <c r="BE264" s="279"/>
      <c r="BF264" s="279"/>
      <c r="BG264" s="279"/>
      <c r="BH264" s="293"/>
      <c r="BI264" s="293"/>
      <c r="BJ264" s="293"/>
      <c r="BK264" s="293"/>
      <c r="BL264" s="293"/>
      <c r="BM264" s="293"/>
      <c r="BN264" s="293"/>
      <c r="BO264" s="293"/>
      <c r="BP264" s="293"/>
      <c r="BQ264" s="293"/>
      <c r="BR264" s="293"/>
      <c r="BS264" s="293"/>
      <c r="BT264" s="293"/>
      <c r="BU264" s="293"/>
      <c r="BV264" s="293"/>
      <c r="BW264" s="293"/>
      <c r="BX264" s="293"/>
      <c r="BY264" s="293"/>
      <c r="BZ264" s="293"/>
    </row>
    <row r="265" customHeight="1" spans="47:78">
      <c r="AU265" s="279"/>
      <c r="AV265" s="279"/>
      <c r="AW265" s="279"/>
      <c r="AX265" s="279"/>
      <c r="AY265" s="279"/>
      <c r="AZ265" s="279"/>
      <c r="BA265" s="279"/>
      <c r="BB265" s="279"/>
      <c r="BC265" s="279"/>
      <c r="BD265" s="279"/>
      <c r="BE265" s="279"/>
      <c r="BF265" s="279"/>
      <c r="BG265" s="279"/>
      <c r="BH265" s="293"/>
      <c r="BI265" s="293"/>
      <c r="BJ265" s="293"/>
      <c r="BK265" s="293"/>
      <c r="BL265" s="293"/>
      <c r="BM265" s="293"/>
      <c r="BN265" s="293"/>
      <c r="BO265" s="293"/>
      <c r="BP265" s="293"/>
      <c r="BQ265" s="293"/>
      <c r="BR265" s="293"/>
      <c r="BS265" s="293"/>
      <c r="BT265" s="293"/>
      <c r="BU265" s="293"/>
      <c r="BV265" s="293"/>
      <c r="BW265" s="293"/>
      <c r="BX265" s="293"/>
      <c r="BY265" s="293"/>
      <c r="BZ265" s="293"/>
    </row>
    <row r="266" customHeight="1" spans="47:78">
      <c r="AU266" s="279"/>
      <c r="AV266" s="279"/>
      <c r="AW266" s="279"/>
      <c r="AX266" s="279"/>
      <c r="AY266" s="279"/>
      <c r="AZ266" s="279"/>
      <c r="BA266" s="279"/>
      <c r="BB266" s="279"/>
      <c r="BC266" s="279"/>
      <c r="BD266" s="279"/>
      <c r="BE266" s="279"/>
      <c r="BF266" s="279"/>
      <c r="BG266" s="279"/>
      <c r="BH266" s="293"/>
      <c r="BI266" s="293"/>
      <c r="BJ266" s="293"/>
      <c r="BK266" s="293"/>
      <c r="BL266" s="293"/>
      <c r="BM266" s="293"/>
      <c r="BN266" s="293"/>
      <c r="BO266" s="293"/>
      <c r="BP266" s="293"/>
      <c r="BQ266" s="293"/>
      <c r="BR266" s="293"/>
      <c r="BS266" s="293"/>
      <c r="BT266" s="293"/>
      <c r="BU266" s="293"/>
      <c r="BV266" s="293"/>
      <c r="BW266" s="293"/>
      <c r="BX266" s="293"/>
      <c r="BY266" s="293"/>
      <c r="BZ266" s="293"/>
    </row>
    <row r="267" customHeight="1" spans="47:78">
      <c r="AU267" s="279"/>
      <c r="AV267" s="279"/>
      <c r="AW267" s="279"/>
      <c r="AX267" s="279"/>
      <c r="AY267" s="279"/>
      <c r="AZ267" s="279"/>
      <c r="BA267" s="279"/>
      <c r="BB267" s="279"/>
      <c r="BC267" s="279"/>
      <c r="BD267" s="279"/>
      <c r="BE267" s="279"/>
      <c r="BF267" s="279"/>
      <c r="BG267" s="279"/>
      <c r="BH267" s="293"/>
      <c r="BI267" s="293"/>
      <c r="BJ267" s="293"/>
      <c r="BK267" s="293"/>
      <c r="BL267" s="293"/>
      <c r="BM267" s="293"/>
      <c r="BN267" s="293"/>
      <c r="BO267" s="293"/>
      <c r="BP267" s="293"/>
      <c r="BQ267" s="293"/>
      <c r="BR267" s="293"/>
      <c r="BS267" s="293"/>
      <c r="BT267" s="293"/>
      <c r="BU267" s="293"/>
      <c r="BV267" s="293"/>
      <c r="BW267" s="293"/>
      <c r="BX267" s="293"/>
      <c r="BY267" s="293"/>
      <c r="BZ267" s="293"/>
    </row>
    <row r="268" customHeight="1" spans="47:78">
      <c r="AU268" s="279"/>
      <c r="AV268" s="279"/>
      <c r="AW268" s="279"/>
      <c r="AX268" s="279"/>
      <c r="AY268" s="279"/>
      <c r="AZ268" s="279"/>
      <c r="BA268" s="279"/>
      <c r="BB268" s="279"/>
      <c r="BC268" s="279"/>
      <c r="BD268" s="279"/>
      <c r="BE268" s="279"/>
      <c r="BF268" s="279"/>
      <c r="BG268" s="279"/>
      <c r="BH268" s="293"/>
      <c r="BI268" s="293"/>
      <c r="BJ268" s="293"/>
      <c r="BK268" s="293"/>
      <c r="BL268" s="293"/>
      <c r="BM268" s="293"/>
      <c r="BN268" s="293"/>
      <c r="BO268" s="293"/>
      <c r="BP268" s="293"/>
      <c r="BQ268" s="293"/>
      <c r="BR268" s="293"/>
      <c r="BS268" s="293"/>
      <c r="BT268" s="293"/>
      <c r="BU268" s="293"/>
      <c r="BV268" s="293"/>
      <c r="BW268" s="293"/>
      <c r="BX268" s="293"/>
      <c r="BY268" s="293"/>
      <c r="BZ268" s="293"/>
    </row>
    <row r="269" customHeight="1" spans="47:78">
      <c r="AU269" s="279"/>
      <c r="AV269" s="279"/>
      <c r="AW269" s="279"/>
      <c r="AX269" s="279"/>
      <c r="AY269" s="279"/>
      <c r="AZ269" s="279"/>
      <c r="BA269" s="279"/>
      <c r="BB269" s="279"/>
      <c r="BC269" s="279"/>
      <c r="BD269" s="279"/>
      <c r="BE269" s="279"/>
      <c r="BF269" s="279"/>
      <c r="BG269" s="279"/>
      <c r="BH269" s="293"/>
      <c r="BI269" s="293"/>
      <c r="BJ269" s="293"/>
      <c r="BK269" s="293"/>
      <c r="BL269" s="293"/>
      <c r="BM269" s="293"/>
      <c r="BN269" s="293"/>
      <c r="BO269" s="293"/>
      <c r="BP269" s="293"/>
      <c r="BQ269" s="293"/>
      <c r="BR269" s="293"/>
      <c r="BS269" s="293"/>
      <c r="BT269" s="293"/>
      <c r="BU269" s="293"/>
      <c r="BV269" s="293"/>
      <c r="BW269" s="293"/>
      <c r="BX269" s="293"/>
      <c r="BY269" s="293"/>
      <c r="BZ269" s="293"/>
    </row>
    <row r="270" customHeight="1" spans="47:78">
      <c r="AU270" s="279"/>
      <c r="AV270" s="279"/>
      <c r="AW270" s="279"/>
      <c r="AX270" s="279"/>
      <c r="AY270" s="279"/>
      <c r="AZ270" s="279"/>
      <c r="BA270" s="279"/>
      <c r="BB270" s="279"/>
      <c r="BC270" s="279"/>
      <c r="BD270" s="279"/>
      <c r="BE270" s="279"/>
      <c r="BF270" s="279"/>
      <c r="BG270" s="279"/>
      <c r="BH270" s="293"/>
      <c r="BI270" s="293"/>
      <c r="BJ270" s="293"/>
      <c r="BK270" s="293"/>
      <c r="BL270" s="293"/>
      <c r="BM270" s="293"/>
      <c r="BN270" s="293"/>
      <c r="BO270" s="293"/>
      <c r="BP270" s="293"/>
      <c r="BQ270" s="293"/>
      <c r="BR270" s="293"/>
      <c r="BS270" s="293"/>
      <c r="BT270" s="293"/>
      <c r="BU270" s="293"/>
      <c r="BV270" s="293"/>
      <c r="BW270" s="293"/>
      <c r="BX270" s="293"/>
      <c r="BY270" s="293"/>
      <c r="BZ270" s="293"/>
    </row>
    <row r="271" customHeight="1" spans="47:78">
      <c r="AU271" s="279"/>
      <c r="AV271" s="279"/>
      <c r="AW271" s="279"/>
      <c r="AX271" s="279"/>
      <c r="AY271" s="279"/>
      <c r="AZ271" s="279"/>
      <c r="BA271" s="279"/>
      <c r="BB271" s="279"/>
      <c r="BC271" s="279"/>
      <c r="BD271" s="279"/>
      <c r="BE271" s="279"/>
      <c r="BF271" s="279"/>
      <c r="BG271" s="279"/>
      <c r="BH271" s="293"/>
      <c r="BI271" s="293"/>
      <c r="BJ271" s="293"/>
      <c r="BK271" s="293"/>
      <c r="BL271" s="293"/>
      <c r="BM271" s="293"/>
      <c r="BN271" s="293"/>
      <c r="BO271" s="293"/>
      <c r="BP271" s="293"/>
      <c r="BQ271" s="293"/>
      <c r="BR271" s="293"/>
      <c r="BS271" s="293"/>
      <c r="BT271" s="293"/>
      <c r="BU271" s="293"/>
      <c r="BV271" s="293"/>
      <c r="BW271" s="293"/>
      <c r="BX271" s="293"/>
      <c r="BY271" s="293"/>
      <c r="BZ271" s="293"/>
    </row>
    <row r="272" customHeight="1" spans="47:78">
      <c r="AU272" s="279"/>
      <c r="AV272" s="279"/>
      <c r="AW272" s="279"/>
      <c r="AX272" s="279"/>
      <c r="AY272" s="279"/>
      <c r="AZ272" s="279"/>
      <c r="BA272" s="279"/>
      <c r="BB272" s="279"/>
      <c r="BC272" s="279"/>
      <c r="BD272" s="279"/>
      <c r="BE272" s="279"/>
      <c r="BF272" s="279"/>
      <c r="BG272" s="279"/>
      <c r="BH272" s="293"/>
      <c r="BI272" s="293"/>
      <c r="BJ272" s="293"/>
      <c r="BK272" s="293"/>
      <c r="BL272" s="293"/>
      <c r="BM272" s="293"/>
      <c r="BN272" s="293"/>
      <c r="BO272" s="293"/>
      <c r="BP272" s="293"/>
      <c r="BQ272" s="293"/>
      <c r="BR272" s="293"/>
      <c r="BS272" s="293"/>
      <c r="BT272" s="293"/>
      <c r="BU272" s="293"/>
      <c r="BV272" s="293"/>
      <c r="BW272" s="293"/>
      <c r="BX272" s="293"/>
      <c r="BY272" s="293"/>
      <c r="BZ272" s="293"/>
    </row>
    <row r="273" customHeight="1" spans="47:78">
      <c r="AU273" s="279"/>
      <c r="AV273" s="279"/>
      <c r="AW273" s="279"/>
      <c r="AX273" s="279"/>
      <c r="AY273" s="279"/>
      <c r="AZ273" s="279"/>
      <c r="BA273" s="279"/>
      <c r="BB273" s="279"/>
      <c r="BC273" s="279"/>
      <c r="BD273" s="279"/>
      <c r="BE273" s="279"/>
      <c r="BF273" s="279"/>
      <c r="BG273" s="279"/>
      <c r="BH273" s="293"/>
      <c r="BI273" s="293"/>
      <c r="BJ273" s="293"/>
      <c r="BK273" s="293"/>
      <c r="BL273" s="293"/>
      <c r="BM273" s="293"/>
      <c r="BN273" s="293"/>
      <c r="BO273" s="293"/>
      <c r="BP273" s="293"/>
      <c r="BQ273" s="293"/>
      <c r="BR273" s="293"/>
      <c r="BS273" s="293"/>
      <c r="BT273" s="293"/>
      <c r="BU273" s="293"/>
      <c r="BV273" s="293"/>
      <c r="BW273" s="293"/>
      <c r="BX273" s="293"/>
      <c r="BY273" s="293"/>
      <c r="BZ273" s="293"/>
    </row>
    <row r="274" customHeight="1" spans="47:78">
      <c r="AU274" s="279"/>
      <c r="AV274" s="279"/>
      <c r="AW274" s="279"/>
      <c r="AX274" s="279"/>
      <c r="AY274" s="279"/>
      <c r="AZ274" s="279"/>
      <c r="BA274" s="279"/>
      <c r="BB274" s="279"/>
      <c r="BC274" s="279"/>
      <c r="BD274" s="279"/>
      <c r="BE274" s="279"/>
      <c r="BF274" s="279"/>
      <c r="BG274" s="279"/>
      <c r="BH274" s="293"/>
      <c r="BI274" s="293"/>
      <c r="BJ274" s="293"/>
      <c r="BK274" s="293"/>
      <c r="BL274" s="293"/>
      <c r="BM274" s="293"/>
      <c r="BN274" s="293"/>
      <c r="BO274" s="293"/>
      <c r="BP274" s="293"/>
      <c r="BQ274" s="293"/>
      <c r="BR274" s="293"/>
      <c r="BS274" s="293"/>
      <c r="BT274" s="293"/>
      <c r="BU274" s="293"/>
      <c r="BV274" s="293"/>
      <c r="BW274" s="293"/>
      <c r="BX274" s="293"/>
      <c r="BY274" s="293"/>
      <c r="BZ274" s="293"/>
    </row>
    <row r="275" customHeight="1" spans="47:78">
      <c r="AU275" s="279"/>
      <c r="AV275" s="279"/>
      <c r="AW275" s="279"/>
      <c r="AX275" s="279"/>
      <c r="AY275" s="279"/>
      <c r="AZ275" s="279"/>
      <c r="BA275" s="279"/>
      <c r="BB275" s="279"/>
      <c r="BC275" s="279"/>
      <c r="BD275" s="279"/>
      <c r="BE275" s="279"/>
      <c r="BF275" s="279"/>
      <c r="BG275" s="279"/>
      <c r="BH275" s="293"/>
      <c r="BI275" s="293"/>
      <c r="BJ275" s="293"/>
      <c r="BK275" s="293"/>
      <c r="BL275" s="293"/>
      <c r="BM275" s="293"/>
      <c r="BN275" s="293"/>
      <c r="BO275" s="293"/>
      <c r="BP275" s="293"/>
      <c r="BQ275" s="293"/>
      <c r="BR275" s="293"/>
      <c r="BS275" s="293"/>
      <c r="BT275" s="293"/>
      <c r="BU275" s="293"/>
      <c r="BV275" s="293"/>
      <c r="BW275" s="293"/>
      <c r="BX275" s="293"/>
      <c r="BY275" s="293"/>
      <c r="BZ275" s="293"/>
    </row>
    <row r="276" customHeight="1" spans="47:78">
      <c r="AU276" s="279"/>
      <c r="AV276" s="279"/>
      <c r="AW276" s="279"/>
      <c r="AX276" s="279"/>
      <c r="AY276" s="279"/>
      <c r="AZ276" s="279"/>
      <c r="BA276" s="279"/>
      <c r="BB276" s="279"/>
      <c r="BC276" s="279"/>
      <c r="BD276" s="279"/>
      <c r="BE276" s="279"/>
      <c r="BF276" s="279"/>
      <c r="BG276" s="279"/>
      <c r="BH276" s="293"/>
      <c r="BI276" s="293"/>
      <c r="BJ276" s="293"/>
      <c r="BK276" s="293"/>
      <c r="BL276" s="293"/>
      <c r="BM276" s="293"/>
      <c r="BN276" s="293"/>
      <c r="BO276" s="293"/>
      <c r="BP276" s="293"/>
      <c r="BQ276" s="293"/>
      <c r="BR276" s="293"/>
      <c r="BS276" s="293"/>
      <c r="BT276" s="293"/>
      <c r="BU276" s="293"/>
      <c r="BV276" s="293"/>
      <c r="BW276" s="293"/>
      <c r="BX276" s="293"/>
      <c r="BY276" s="293"/>
      <c r="BZ276" s="293"/>
    </row>
    <row r="277" customHeight="1" spans="47:78">
      <c r="AU277" s="279"/>
      <c r="AV277" s="279"/>
      <c r="AW277" s="279"/>
      <c r="AX277" s="279"/>
      <c r="AY277" s="279"/>
      <c r="AZ277" s="279"/>
      <c r="BA277" s="279"/>
      <c r="BB277" s="279"/>
      <c r="BC277" s="279"/>
      <c r="BD277" s="279"/>
      <c r="BE277" s="279"/>
      <c r="BF277" s="279"/>
      <c r="BG277" s="279"/>
      <c r="BH277" s="293"/>
      <c r="BI277" s="293"/>
      <c r="BJ277" s="293"/>
      <c r="BK277" s="293"/>
      <c r="BL277" s="293"/>
      <c r="BM277" s="293"/>
      <c r="BN277" s="293"/>
      <c r="BO277" s="293"/>
      <c r="BP277" s="293"/>
      <c r="BQ277" s="293"/>
      <c r="BR277" s="293"/>
      <c r="BS277" s="293"/>
      <c r="BT277" s="293"/>
      <c r="BU277" s="293"/>
      <c r="BV277" s="293"/>
      <c r="BW277" s="293"/>
      <c r="BX277" s="293"/>
      <c r="BY277" s="293"/>
      <c r="BZ277" s="293"/>
    </row>
    <row r="278" customHeight="1" spans="47:78">
      <c r="AU278" s="279"/>
      <c r="AV278" s="279"/>
      <c r="AW278" s="279"/>
      <c r="AX278" s="279"/>
      <c r="AY278" s="279"/>
      <c r="AZ278" s="279"/>
      <c r="BA278" s="279"/>
      <c r="BB278" s="279"/>
      <c r="BC278" s="279"/>
      <c r="BD278" s="279"/>
      <c r="BE278" s="279"/>
      <c r="BF278" s="279"/>
      <c r="BG278" s="279"/>
      <c r="BH278" s="293"/>
      <c r="BI278" s="293"/>
      <c r="BJ278" s="293"/>
      <c r="BK278" s="293"/>
      <c r="BL278" s="293"/>
      <c r="BM278" s="293"/>
      <c r="BN278" s="293"/>
      <c r="BO278" s="293"/>
      <c r="BP278" s="293"/>
      <c r="BQ278" s="293"/>
      <c r="BR278" s="293"/>
      <c r="BS278" s="293"/>
      <c r="BT278" s="293"/>
      <c r="BU278" s="293"/>
      <c r="BV278" s="293"/>
      <c r="BW278" s="293"/>
      <c r="BX278" s="293"/>
      <c r="BY278" s="293"/>
      <c r="BZ278" s="293"/>
    </row>
    <row r="279" customHeight="1" spans="47:78">
      <c r="AU279" s="279"/>
      <c r="AV279" s="279"/>
      <c r="AW279" s="279"/>
      <c r="AX279" s="279"/>
      <c r="AY279" s="279"/>
      <c r="AZ279" s="279"/>
      <c r="BA279" s="279"/>
      <c r="BB279" s="279"/>
      <c r="BC279" s="279"/>
      <c r="BD279" s="279"/>
      <c r="BE279" s="279"/>
      <c r="BF279" s="279"/>
      <c r="BG279" s="279"/>
      <c r="BH279" s="293"/>
      <c r="BI279" s="293"/>
      <c r="BJ279" s="293"/>
      <c r="BK279" s="293"/>
      <c r="BL279" s="293"/>
      <c r="BM279" s="293"/>
      <c r="BN279" s="293"/>
      <c r="BO279" s="293"/>
      <c r="BP279" s="293"/>
      <c r="BQ279" s="293"/>
      <c r="BR279" s="293"/>
      <c r="BS279" s="293"/>
      <c r="BT279" s="293"/>
      <c r="BU279" s="293"/>
      <c r="BV279" s="293"/>
      <c r="BW279" s="293"/>
      <c r="BX279" s="293"/>
      <c r="BY279" s="293"/>
      <c r="BZ279" s="293"/>
    </row>
    <row r="280" customHeight="1" spans="47:78">
      <c r="AU280" s="279"/>
      <c r="AV280" s="279"/>
      <c r="AW280" s="279"/>
      <c r="AX280" s="279"/>
      <c r="AY280" s="279"/>
      <c r="AZ280" s="279"/>
      <c r="BA280" s="279"/>
      <c r="BB280" s="279"/>
      <c r="BC280" s="279"/>
      <c r="BD280" s="279"/>
      <c r="BE280" s="279"/>
      <c r="BF280" s="279"/>
      <c r="BG280" s="279"/>
      <c r="BH280" s="293"/>
      <c r="BI280" s="293"/>
      <c r="BJ280" s="293"/>
      <c r="BK280" s="293"/>
      <c r="BL280" s="293"/>
      <c r="BM280" s="293"/>
      <c r="BN280" s="293"/>
      <c r="BO280" s="293"/>
      <c r="BP280" s="293"/>
      <c r="BQ280" s="293"/>
      <c r="BR280" s="293"/>
      <c r="BS280" s="293"/>
      <c r="BT280" s="293"/>
      <c r="BU280" s="293"/>
      <c r="BV280" s="293"/>
      <c r="BW280" s="293"/>
      <c r="BX280" s="293"/>
      <c r="BY280" s="293"/>
      <c r="BZ280" s="293"/>
    </row>
    <row r="281" customHeight="1" spans="47:78">
      <c r="AU281" s="279"/>
      <c r="AV281" s="279"/>
      <c r="AW281" s="279"/>
      <c r="AX281" s="279"/>
      <c r="AY281" s="279"/>
      <c r="AZ281" s="279"/>
      <c r="BA281" s="279"/>
      <c r="BB281" s="279"/>
      <c r="BC281" s="279"/>
      <c r="BD281" s="279"/>
      <c r="BE281" s="279"/>
      <c r="BF281" s="279"/>
      <c r="BG281" s="279"/>
      <c r="BH281" s="293"/>
      <c r="BI281" s="293"/>
      <c r="BJ281" s="293"/>
      <c r="BK281" s="293"/>
      <c r="BL281" s="293"/>
      <c r="BM281" s="293"/>
      <c r="BN281" s="293"/>
      <c r="BO281" s="293"/>
      <c r="BP281" s="293"/>
      <c r="BQ281" s="293"/>
      <c r="BR281" s="293"/>
      <c r="BS281" s="293"/>
      <c r="BT281" s="293"/>
      <c r="BU281" s="293"/>
      <c r="BV281" s="293"/>
      <c r="BW281" s="293"/>
      <c r="BX281" s="293"/>
      <c r="BY281" s="293"/>
      <c r="BZ281" s="293"/>
    </row>
    <row r="282" customHeight="1" spans="47:78">
      <c r="AU282" s="279"/>
      <c r="AV282" s="279"/>
      <c r="AW282" s="279"/>
      <c r="AX282" s="279"/>
      <c r="AY282" s="279"/>
      <c r="AZ282" s="279"/>
      <c r="BA282" s="279"/>
      <c r="BB282" s="279"/>
      <c r="BC282" s="279"/>
      <c r="BD282" s="279"/>
      <c r="BE282" s="279"/>
      <c r="BF282" s="279"/>
      <c r="BG282" s="279"/>
      <c r="BH282" s="293"/>
      <c r="BI282" s="293"/>
      <c r="BJ282" s="293"/>
      <c r="BK282" s="293"/>
      <c r="BL282" s="293"/>
      <c r="BM282" s="293"/>
      <c r="BN282" s="293"/>
      <c r="BO282" s="293"/>
      <c r="BP282" s="293"/>
      <c r="BQ282" s="293"/>
      <c r="BR282" s="293"/>
      <c r="BS282" s="293"/>
      <c r="BT282" s="293"/>
      <c r="BU282" s="293"/>
      <c r="BV282" s="293"/>
      <c r="BW282" s="293"/>
      <c r="BX282" s="293"/>
      <c r="BY282" s="293"/>
      <c r="BZ282" s="293"/>
    </row>
    <row r="283" customHeight="1" spans="47:78">
      <c r="AU283" s="279"/>
      <c r="AV283" s="279"/>
      <c r="AW283" s="279"/>
      <c r="AX283" s="279"/>
      <c r="AY283" s="279"/>
      <c r="AZ283" s="279"/>
      <c r="BA283" s="279"/>
      <c r="BB283" s="279"/>
      <c r="BC283" s="279"/>
      <c r="BD283" s="279"/>
      <c r="BE283" s="279"/>
      <c r="BF283" s="279"/>
      <c r="BG283" s="279"/>
      <c r="BH283" s="293"/>
      <c r="BI283" s="293"/>
      <c r="BJ283" s="293"/>
      <c r="BK283" s="293"/>
      <c r="BL283" s="293"/>
      <c r="BM283" s="293"/>
      <c r="BN283" s="293"/>
      <c r="BO283" s="293"/>
      <c r="BP283" s="293"/>
      <c r="BQ283" s="293"/>
      <c r="BR283" s="293"/>
      <c r="BS283" s="293"/>
      <c r="BT283" s="293"/>
      <c r="BU283" s="293"/>
      <c r="BV283" s="293"/>
      <c r="BW283" s="293"/>
      <c r="BX283" s="293"/>
      <c r="BY283" s="293"/>
      <c r="BZ283" s="293"/>
    </row>
    <row r="284" customHeight="1" spans="47:78">
      <c r="AU284" s="279"/>
      <c r="AV284" s="279"/>
      <c r="AW284" s="279"/>
      <c r="AX284" s="279"/>
      <c r="AY284" s="279"/>
      <c r="AZ284" s="279"/>
      <c r="BA284" s="279"/>
      <c r="BB284" s="279"/>
      <c r="BC284" s="279"/>
      <c r="BD284" s="279"/>
      <c r="BE284" s="279"/>
      <c r="BF284" s="279"/>
      <c r="BG284" s="279"/>
      <c r="BH284" s="293"/>
      <c r="BI284" s="293"/>
      <c r="BJ284" s="293"/>
      <c r="BK284" s="293"/>
      <c r="BL284" s="293"/>
      <c r="BM284" s="293"/>
      <c r="BN284" s="293"/>
      <c r="BO284" s="293"/>
      <c r="BP284" s="293"/>
      <c r="BQ284" s="293"/>
      <c r="BR284" s="293"/>
      <c r="BS284" s="293"/>
      <c r="BT284" s="293"/>
      <c r="BU284" s="293"/>
      <c r="BV284" s="293"/>
      <c r="BW284" s="293"/>
      <c r="BX284" s="293"/>
      <c r="BY284" s="293"/>
      <c r="BZ284" s="293"/>
    </row>
    <row r="285" customHeight="1" spans="47:78">
      <c r="AU285" s="279"/>
      <c r="AV285" s="279"/>
      <c r="AW285" s="279"/>
      <c r="AX285" s="279"/>
      <c r="AY285" s="279"/>
      <c r="AZ285" s="279"/>
      <c r="BA285" s="279"/>
      <c r="BB285" s="279"/>
      <c r="BC285" s="279"/>
      <c r="BD285" s="279"/>
      <c r="BE285" s="279"/>
      <c r="BF285" s="279"/>
      <c r="BG285" s="279"/>
      <c r="BH285" s="293"/>
      <c r="BI285" s="293"/>
      <c r="BJ285" s="293"/>
      <c r="BK285" s="293"/>
      <c r="BL285" s="293"/>
      <c r="BM285" s="293"/>
      <c r="BN285" s="293"/>
      <c r="BO285" s="293"/>
      <c r="BP285" s="293"/>
      <c r="BQ285" s="293"/>
      <c r="BR285" s="293"/>
      <c r="BS285" s="293"/>
      <c r="BT285" s="293"/>
      <c r="BU285" s="293"/>
      <c r="BV285" s="293"/>
      <c r="BW285" s="293"/>
      <c r="BX285" s="293"/>
      <c r="BY285" s="293"/>
      <c r="BZ285" s="293"/>
    </row>
    <row r="286" customHeight="1" spans="47:78">
      <c r="AU286" s="279"/>
      <c r="AV286" s="279"/>
      <c r="AW286" s="279"/>
      <c r="AX286" s="279"/>
      <c r="AY286" s="279"/>
      <c r="AZ286" s="279"/>
      <c r="BA286" s="279"/>
      <c r="BB286" s="279"/>
      <c r="BC286" s="279"/>
      <c r="BD286" s="279"/>
      <c r="BE286" s="279"/>
      <c r="BF286" s="279"/>
      <c r="BG286" s="279"/>
      <c r="BH286" s="293"/>
      <c r="BI286" s="293"/>
      <c r="BJ286" s="293"/>
      <c r="BK286" s="293"/>
      <c r="BL286" s="293"/>
      <c r="BM286" s="293"/>
      <c r="BN286" s="293"/>
      <c r="BO286" s="293"/>
      <c r="BP286" s="293"/>
      <c r="BQ286" s="293"/>
      <c r="BR286" s="293"/>
      <c r="BS286" s="293"/>
      <c r="BT286" s="293"/>
      <c r="BU286" s="293"/>
      <c r="BV286" s="293"/>
      <c r="BW286" s="293"/>
      <c r="BX286" s="293"/>
      <c r="BY286" s="293"/>
      <c r="BZ286" s="293"/>
    </row>
    <row r="287" customHeight="1" spans="47:78">
      <c r="AU287" s="279"/>
      <c r="AV287" s="279"/>
      <c r="AW287" s="279"/>
      <c r="AX287" s="279"/>
      <c r="AY287" s="279"/>
      <c r="AZ287" s="279"/>
      <c r="BA287" s="279"/>
      <c r="BB287" s="279"/>
      <c r="BC287" s="279"/>
      <c r="BD287" s="279"/>
      <c r="BE287" s="279"/>
      <c r="BF287" s="279"/>
      <c r="BG287" s="279"/>
      <c r="BH287" s="293"/>
      <c r="BI287" s="293"/>
      <c r="BJ287" s="293"/>
      <c r="BK287" s="293"/>
      <c r="BL287" s="293"/>
      <c r="BM287" s="293"/>
      <c r="BN287" s="293"/>
      <c r="BO287" s="293"/>
      <c r="BP287" s="293"/>
      <c r="BQ287" s="293"/>
      <c r="BR287" s="293"/>
      <c r="BS287" s="293"/>
      <c r="BT287" s="293"/>
      <c r="BU287" s="293"/>
      <c r="BV287" s="293"/>
      <c r="BW287" s="293"/>
      <c r="BX287" s="293"/>
      <c r="BY287" s="293"/>
      <c r="BZ287" s="293"/>
    </row>
    <row r="288" customHeight="1" spans="47:78">
      <c r="AU288" s="279"/>
      <c r="AV288" s="279"/>
      <c r="AW288" s="279"/>
      <c r="AX288" s="279"/>
      <c r="AY288" s="279"/>
      <c r="AZ288" s="279"/>
      <c r="BA288" s="279"/>
      <c r="BB288" s="279"/>
      <c r="BC288" s="279"/>
      <c r="BD288" s="279"/>
      <c r="BE288" s="279"/>
      <c r="BF288" s="279"/>
      <c r="BG288" s="279"/>
      <c r="BH288" s="293"/>
      <c r="BI288" s="293"/>
      <c r="BJ288" s="293"/>
      <c r="BK288" s="293"/>
      <c r="BL288" s="293"/>
      <c r="BM288" s="293"/>
      <c r="BN288" s="293"/>
      <c r="BO288" s="293"/>
      <c r="BP288" s="293"/>
      <c r="BQ288" s="293"/>
      <c r="BR288" s="293"/>
      <c r="BS288" s="293"/>
      <c r="BT288" s="293"/>
      <c r="BU288" s="293"/>
      <c r="BV288" s="293"/>
      <c r="BW288" s="293"/>
      <c r="BX288" s="293"/>
      <c r="BY288" s="293"/>
      <c r="BZ288" s="293"/>
    </row>
    <row r="289" customHeight="1" spans="47:78">
      <c r="AU289" s="279"/>
      <c r="AV289" s="279"/>
      <c r="AW289" s="279"/>
      <c r="AX289" s="279"/>
      <c r="AY289" s="279"/>
      <c r="AZ289" s="279"/>
      <c r="BA289" s="279"/>
      <c r="BB289" s="279"/>
      <c r="BC289" s="279"/>
      <c r="BD289" s="279"/>
      <c r="BE289" s="279"/>
      <c r="BF289" s="279"/>
      <c r="BG289" s="279"/>
      <c r="BH289" s="293"/>
      <c r="BI289" s="293"/>
      <c r="BJ289" s="293"/>
      <c r="BK289" s="293"/>
      <c r="BL289" s="293"/>
      <c r="BM289" s="293"/>
      <c r="BN289" s="293"/>
      <c r="BO289" s="293"/>
      <c r="BP289" s="293"/>
      <c r="BQ289" s="293"/>
      <c r="BR289" s="293"/>
      <c r="BS289" s="293"/>
      <c r="BT289" s="293"/>
      <c r="BU289" s="293"/>
      <c r="BV289" s="293"/>
      <c r="BW289" s="293"/>
      <c r="BX289" s="293"/>
      <c r="BY289" s="293"/>
      <c r="BZ289" s="293"/>
    </row>
    <row r="290" customHeight="1" spans="47:78">
      <c r="AU290" s="279"/>
      <c r="AV290" s="279"/>
      <c r="AW290" s="279"/>
      <c r="AX290" s="279"/>
      <c r="AY290" s="279"/>
      <c r="AZ290" s="279"/>
      <c r="BA290" s="279"/>
      <c r="BB290" s="279"/>
      <c r="BC290" s="279"/>
      <c r="BD290" s="279"/>
      <c r="BE290" s="279"/>
      <c r="BF290" s="279"/>
      <c r="BG290" s="279"/>
      <c r="BH290" s="293"/>
      <c r="BI290" s="293"/>
      <c r="BJ290" s="293"/>
      <c r="BK290" s="293"/>
      <c r="BL290" s="293"/>
      <c r="BM290" s="293"/>
      <c r="BN290" s="293"/>
      <c r="BO290" s="293"/>
      <c r="BP290" s="293"/>
      <c r="BQ290" s="293"/>
      <c r="BR290" s="293"/>
      <c r="BS290" s="293"/>
      <c r="BT290" s="293"/>
      <c r="BU290" s="293"/>
      <c r="BV290" s="293"/>
      <c r="BW290" s="293"/>
      <c r="BX290" s="293"/>
      <c r="BY290" s="293"/>
      <c r="BZ290" s="293"/>
    </row>
    <row r="291" customHeight="1" spans="47:78">
      <c r="AU291" s="279"/>
      <c r="AV291" s="279"/>
      <c r="AW291" s="279"/>
      <c r="AX291" s="279"/>
      <c r="AY291" s="279"/>
      <c r="AZ291" s="279"/>
      <c r="BA291" s="279"/>
      <c r="BB291" s="279"/>
      <c r="BC291" s="279"/>
      <c r="BD291" s="279"/>
      <c r="BE291" s="279"/>
      <c r="BF291" s="279"/>
      <c r="BG291" s="279"/>
      <c r="BH291" s="293"/>
      <c r="BI291" s="293"/>
      <c r="BJ291" s="293"/>
      <c r="BK291" s="293"/>
      <c r="BL291" s="293"/>
      <c r="BM291" s="293"/>
      <c r="BN291" s="293"/>
      <c r="BO291" s="293"/>
      <c r="BP291" s="293"/>
      <c r="BQ291" s="293"/>
      <c r="BR291" s="293"/>
      <c r="BS291" s="293"/>
      <c r="BT291" s="293"/>
      <c r="BU291" s="293"/>
      <c r="BV291" s="293"/>
      <c r="BW291" s="293"/>
      <c r="BX291" s="293"/>
      <c r="BY291" s="293"/>
      <c r="BZ291" s="293"/>
    </row>
    <row r="292" customHeight="1" spans="47:78">
      <c r="AU292" s="279"/>
      <c r="AV292" s="279"/>
      <c r="AW292" s="279"/>
      <c r="AX292" s="279"/>
      <c r="AY292" s="279"/>
      <c r="AZ292" s="279"/>
      <c r="BA292" s="279"/>
      <c r="BB292" s="279"/>
      <c r="BC292" s="279"/>
      <c r="BD292" s="279"/>
      <c r="BE292" s="279"/>
      <c r="BF292" s="279"/>
      <c r="BG292" s="279"/>
      <c r="BH292" s="293"/>
      <c r="BI292" s="293"/>
      <c r="BJ292" s="293"/>
      <c r="BK292" s="293"/>
      <c r="BL292" s="293"/>
      <c r="BM292" s="293"/>
      <c r="BN292" s="293"/>
      <c r="BO292" s="293"/>
      <c r="BP292" s="293"/>
      <c r="BQ292" s="293"/>
      <c r="BR292" s="293"/>
      <c r="BS292" s="293"/>
      <c r="BT292" s="293"/>
      <c r="BU292" s="293"/>
      <c r="BV292" s="293"/>
      <c r="BW292" s="293"/>
      <c r="BX292" s="293"/>
      <c r="BY292" s="293"/>
      <c r="BZ292" s="293"/>
    </row>
    <row r="293" customHeight="1" spans="47:78">
      <c r="AU293" s="279"/>
      <c r="AV293" s="279"/>
      <c r="AW293" s="279"/>
      <c r="AX293" s="279"/>
      <c r="AY293" s="279"/>
      <c r="AZ293" s="279"/>
      <c r="BA293" s="279"/>
      <c r="BB293" s="279"/>
      <c r="BC293" s="279"/>
      <c r="BD293" s="279"/>
      <c r="BE293" s="279"/>
      <c r="BF293" s="279"/>
      <c r="BG293" s="279"/>
      <c r="BH293" s="293"/>
      <c r="BI293" s="293"/>
      <c r="BJ293" s="293"/>
      <c r="BK293" s="293"/>
      <c r="BL293" s="293"/>
      <c r="BM293" s="293"/>
      <c r="BN293" s="293"/>
      <c r="BO293" s="293"/>
      <c r="BP293" s="293"/>
      <c r="BQ293" s="293"/>
      <c r="BR293" s="293"/>
      <c r="BS293" s="293"/>
      <c r="BT293" s="293"/>
      <c r="BU293" s="293"/>
      <c r="BV293" s="293"/>
      <c r="BW293" s="293"/>
      <c r="BX293" s="293"/>
      <c r="BY293" s="293"/>
      <c r="BZ293" s="293"/>
    </row>
    <row r="294" customHeight="1" spans="47:78">
      <c r="AU294" s="279"/>
      <c r="AV294" s="279"/>
      <c r="AW294" s="279"/>
      <c r="AX294" s="279"/>
      <c r="AY294" s="279"/>
      <c r="AZ294" s="279"/>
      <c r="BA294" s="279"/>
      <c r="BB294" s="279"/>
      <c r="BC294" s="279"/>
      <c r="BD294" s="279"/>
      <c r="BE294" s="279"/>
      <c r="BF294" s="279"/>
      <c r="BG294" s="279"/>
      <c r="BH294" s="293"/>
      <c r="BI294" s="293"/>
      <c r="BJ294" s="293"/>
      <c r="BK294" s="293"/>
      <c r="BL294" s="293"/>
      <c r="BM294" s="293"/>
      <c r="BN294" s="293"/>
      <c r="BO294" s="293"/>
      <c r="BP294" s="293"/>
      <c r="BQ294" s="293"/>
      <c r="BR294" s="293"/>
      <c r="BS294" s="293"/>
      <c r="BT294" s="293"/>
      <c r="BU294" s="293"/>
      <c r="BV294" s="293"/>
      <c r="BW294" s="293"/>
      <c r="BX294" s="293"/>
      <c r="BY294" s="293"/>
      <c r="BZ294" s="293"/>
    </row>
    <row r="295" customHeight="1" spans="47:78">
      <c r="AU295" s="279"/>
      <c r="AV295" s="279"/>
      <c r="AW295" s="279"/>
      <c r="AX295" s="279"/>
      <c r="AY295" s="279"/>
      <c r="AZ295" s="279"/>
      <c r="BA295" s="279"/>
      <c r="BB295" s="279"/>
      <c r="BC295" s="279"/>
      <c r="BD295" s="279"/>
      <c r="BE295" s="279"/>
      <c r="BF295" s="279"/>
      <c r="BG295" s="279"/>
      <c r="BH295" s="293"/>
      <c r="BI295" s="293"/>
      <c r="BJ295" s="293"/>
      <c r="BK295" s="293"/>
      <c r="BL295" s="293"/>
      <c r="BM295" s="293"/>
      <c r="BN295" s="293"/>
      <c r="BO295" s="293"/>
      <c r="BP295" s="293"/>
      <c r="BQ295" s="293"/>
      <c r="BR295" s="293"/>
      <c r="BS295" s="293"/>
      <c r="BT295" s="293"/>
      <c r="BU295" s="293"/>
      <c r="BV295" s="293"/>
      <c r="BW295" s="293"/>
      <c r="BX295" s="293"/>
      <c r="BY295" s="293"/>
      <c r="BZ295" s="293"/>
    </row>
    <row r="296" customHeight="1" spans="47:78">
      <c r="AU296" s="279"/>
      <c r="AV296" s="279"/>
      <c r="AW296" s="279"/>
      <c r="AX296" s="279"/>
      <c r="AY296" s="279"/>
      <c r="AZ296" s="279"/>
      <c r="BA296" s="279"/>
      <c r="BB296" s="279"/>
      <c r="BC296" s="279"/>
      <c r="BD296" s="279"/>
      <c r="BE296" s="279"/>
      <c r="BF296" s="279"/>
      <c r="BG296" s="279"/>
      <c r="BH296" s="293"/>
      <c r="BI296" s="293"/>
      <c r="BJ296" s="293"/>
      <c r="BK296" s="293"/>
      <c r="BL296" s="293"/>
      <c r="BM296" s="293"/>
      <c r="BN296" s="293"/>
      <c r="BO296" s="293"/>
      <c r="BP296" s="293"/>
      <c r="BQ296" s="293"/>
      <c r="BR296" s="293"/>
      <c r="BS296" s="293"/>
      <c r="BT296" s="293"/>
      <c r="BU296" s="293"/>
      <c r="BV296" s="293"/>
      <c r="BW296" s="293"/>
      <c r="BX296" s="293"/>
      <c r="BY296" s="293"/>
      <c r="BZ296" s="293"/>
    </row>
    <row r="297" customHeight="1" spans="47:78">
      <c r="AU297" s="279"/>
      <c r="AV297" s="279"/>
      <c r="AW297" s="279"/>
      <c r="AX297" s="279"/>
      <c r="AY297" s="279"/>
      <c r="AZ297" s="279"/>
      <c r="BA297" s="279"/>
      <c r="BB297" s="279"/>
      <c r="BC297" s="279"/>
      <c r="BD297" s="279"/>
      <c r="BE297" s="279"/>
      <c r="BF297" s="279"/>
      <c r="BG297" s="279"/>
      <c r="BH297" s="293"/>
      <c r="BI297" s="293"/>
      <c r="BJ297" s="293"/>
      <c r="BK297" s="293"/>
      <c r="BL297" s="293"/>
      <c r="BM297" s="293"/>
      <c r="BN297" s="293"/>
      <c r="BO297" s="293"/>
      <c r="BP297" s="293"/>
      <c r="BQ297" s="293"/>
      <c r="BR297" s="293"/>
      <c r="BS297" s="293"/>
      <c r="BT297" s="293"/>
      <c r="BU297" s="293"/>
      <c r="BV297" s="293"/>
      <c r="BW297" s="293"/>
      <c r="BX297" s="293"/>
      <c r="BY297" s="293"/>
      <c r="BZ297" s="293"/>
    </row>
    <row r="298" customHeight="1" spans="47:78">
      <c r="AU298" s="279"/>
      <c r="AV298" s="279"/>
      <c r="AW298" s="279"/>
      <c r="AX298" s="279"/>
      <c r="AY298" s="279"/>
      <c r="AZ298" s="279"/>
      <c r="BA298" s="279"/>
      <c r="BB298" s="279"/>
      <c r="BC298" s="279"/>
      <c r="BD298" s="279"/>
      <c r="BE298" s="279"/>
      <c r="BF298" s="279"/>
      <c r="BG298" s="279"/>
      <c r="BH298" s="293"/>
      <c r="BI298" s="293"/>
      <c r="BJ298" s="293"/>
      <c r="BK298" s="293"/>
      <c r="BL298" s="293"/>
      <c r="BM298" s="293"/>
      <c r="BN298" s="293"/>
      <c r="BO298" s="293"/>
      <c r="BP298" s="293"/>
      <c r="BQ298" s="293"/>
      <c r="BR298" s="293"/>
      <c r="BS298" s="293"/>
      <c r="BT298" s="293"/>
      <c r="BU298" s="293"/>
      <c r="BV298" s="293"/>
      <c r="BW298" s="293"/>
      <c r="BX298" s="293"/>
      <c r="BY298" s="293"/>
      <c r="BZ298" s="293"/>
    </row>
    <row r="299" customHeight="1" spans="47:78">
      <c r="AU299" s="279"/>
      <c r="AV299" s="279"/>
      <c r="AW299" s="279"/>
      <c r="AX299" s="279"/>
      <c r="AY299" s="279"/>
      <c r="AZ299" s="279"/>
      <c r="BA299" s="279"/>
      <c r="BB299" s="279"/>
      <c r="BC299" s="279"/>
      <c r="BD299" s="279"/>
      <c r="BE299" s="279"/>
      <c r="BF299" s="279"/>
      <c r="BG299" s="279"/>
      <c r="BH299" s="293"/>
      <c r="BI299" s="293"/>
      <c r="BJ299" s="293"/>
      <c r="BK299" s="293"/>
      <c r="BL299" s="293"/>
      <c r="BM299" s="293"/>
      <c r="BN299" s="293"/>
      <c r="BO299" s="293"/>
      <c r="BP299" s="293"/>
      <c r="BQ299" s="293"/>
      <c r="BR299" s="293"/>
      <c r="BS299" s="293"/>
      <c r="BT299" s="293"/>
      <c r="BU299" s="293"/>
      <c r="BV299" s="293"/>
      <c r="BW299" s="293"/>
      <c r="BX299" s="293"/>
      <c r="BY299" s="293"/>
      <c r="BZ299" s="293"/>
    </row>
    <row r="300" customHeight="1" spans="47:78">
      <c r="AU300" s="279"/>
      <c r="AV300" s="279"/>
      <c r="AW300" s="279"/>
      <c r="AX300" s="279"/>
      <c r="AY300" s="279"/>
      <c r="AZ300" s="279"/>
      <c r="BA300" s="279"/>
      <c r="BB300" s="279"/>
      <c r="BC300" s="279"/>
      <c r="BD300" s="279"/>
      <c r="BE300" s="279"/>
      <c r="BF300" s="279"/>
      <c r="BG300" s="279"/>
      <c r="BH300" s="293"/>
      <c r="BI300" s="293"/>
      <c r="BJ300" s="293"/>
      <c r="BK300" s="293"/>
      <c r="BL300" s="293"/>
      <c r="BM300" s="293"/>
      <c r="BN300" s="293"/>
      <c r="BO300" s="293"/>
      <c r="BP300" s="293"/>
      <c r="BQ300" s="293"/>
      <c r="BR300" s="293"/>
      <c r="BS300" s="293"/>
      <c r="BT300" s="293"/>
      <c r="BU300" s="293"/>
      <c r="BV300" s="293"/>
      <c r="BW300" s="293"/>
      <c r="BX300" s="293"/>
      <c r="BY300" s="293"/>
      <c r="BZ300" s="293"/>
    </row>
    <row r="301" customHeight="1" spans="47:78">
      <c r="AU301" s="279"/>
      <c r="AV301" s="279"/>
      <c r="AW301" s="279"/>
      <c r="AX301" s="279"/>
      <c r="AY301" s="279"/>
      <c r="AZ301" s="279"/>
      <c r="BA301" s="279"/>
      <c r="BB301" s="279"/>
      <c r="BC301" s="279"/>
      <c r="BD301" s="279"/>
      <c r="BE301" s="279"/>
      <c r="BF301" s="279"/>
      <c r="BG301" s="279"/>
      <c r="BH301" s="293"/>
      <c r="BI301" s="293"/>
      <c r="BJ301" s="293"/>
      <c r="BK301" s="293"/>
      <c r="BL301" s="293"/>
      <c r="BM301" s="293"/>
      <c r="BN301" s="293"/>
      <c r="BO301" s="293"/>
      <c r="BP301" s="293"/>
      <c r="BQ301" s="293"/>
      <c r="BR301" s="293"/>
      <c r="BS301" s="293"/>
      <c r="BT301" s="293"/>
      <c r="BU301" s="293"/>
      <c r="BV301" s="293"/>
      <c r="BW301" s="293"/>
      <c r="BX301" s="293"/>
      <c r="BY301" s="293"/>
      <c r="BZ301" s="293"/>
    </row>
    <row r="302" customHeight="1" spans="47:78">
      <c r="AU302" s="279"/>
      <c r="AV302" s="279"/>
      <c r="AW302" s="279"/>
      <c r="AX302" s="279"/>
      <c r="AY302" s="279"/>
      <c r="AZ302" s="279"/>
      <c r="BA302" s="279"/>
      <c r="BB302" s="279"/>
      <c r="BC302" s="279"/>
      <c r="BD302" s="279"/>
      <c r="BE302" s="279"/>
      <c r="BF302" s="279"/>
      <c r="BG302" s="279"/>
      <c r="BH302" s="293"/>
      <c r="BI302" s="293"/>
      <c r="BJ302" s="293"/>
      <c r="BK302" s="293"/>
      <c r="BL302" s="293"/>
      <c r="BM302" s="293"/>
      <c r="BN302" s="293"/>
      <c r="BO302" s="293"/>
      <c r="BP302" s="293"/>
      <c r="BQ302" s="293"/>
      <c r="BR302" s="293"/>
      <c r="BS302" s="293"/>
      <c r="BT302" s="293"/>
      <c r="BU302" s="293"/>
      <c r="BV302" s="293"/>
      <c r="BW302" s="293"/>
      <c r="BX302" s="293"/>
      <c r="BY302" s="293"/>
      <c r="BZ302" s="293"/>
    </row>
    <row r="303" customHeight="1" spans="47:78">
      <c r="AU303" s="279"/>
      <c r="AV303" s="279"/>
      <c r="AW303" s="279"/>
      <c r="AX303" s="279"/>
      <c r="AY303" s="279"/>
      <c r="AZ303" s="279"/>
      <c r="BA303" s="279"/>
      <c r="BB303" s="279"/>
      <c r="BC303" s="279"/>
      <c r="BD303" s="279"/>
      <c r="BE303" s="279"/>
      <c r="BF303" s="279"/>
      <c r="BG303" s="279"/>
      <c r="BH303" s="293"/>
      <c r="BI303" s="293"/>
      <c r="BJ303" s="293"/>
      <c r="BK303" s="293"/>
      <c r="BL303" s="293"/>
      <c r="BM303" s="293"/>
      <c r="BN303" s="293"/>
      <c r="BO303" s="293"/>
      <c r="BP303" s="293"/>
      <c r="BQ303" s="293"/>
      <c r="BR303" s="293"/>
      <c r="BS303" s="293"/>
      <c r="BT303" s="293"/>
      <c r="BU303" s="293"/>
      <c r="BV303" s="293"/>
      <c r="BW303" s="293"/>
      <c r="BX303" s="293"/>
      <c r="BY303" s="293"/>
      <c r="BZ303" s="293"/>
    </row>
    <row r="304" customHeight="1" spans="47:78">
      <c r="AU304" s="279"/>
      <c r="AV304" s="279"/>
      <c r="AW304" s="279"/>
      <c r="AX304" s="279"/>
      <c r="AY304" s="279"/>
      <c r="AZ304" s="279"/>
      <c r="BA304" s="279"/>
      <c r="BB304" s="279"/>
      <c r="BC304" s="279"/>
      <c r="BD304" s="279"/>
      <c r="BE304" s="279"/>
      <c r="BF304" s="279"/>
      <c r="BG304" s="279"/>
      <c r="BH304" s="293"/>
      <c r="BI304" s="293"/>
      <c r="BJ304" s="293"/>
      <c r="BK304" s="293"/>
      <c r="BL304" s="293"/>
      <c r="BM304" s="293"/>
      <c r="BN304" s="293"/>
      <c r="BO304" s="293"/>
      <c r="BP304" s="293"/>
      <c r="BQ304" s="293"/>
      <c r="BR304" s="293"/>
      <c r="BS304" s="293"/>
      <c r="BT304" s="293"/>
      <c r="BU304" s="293"/>
      <c r="BV304" s="293"/>
      <c r="BW304" s="293"/>
      <c r="BX304" s="293"/>
      <c r="BY304" s="293"/>
      <c r="BZ304" s="293"/>
    </row>
    <row r="305" customHeight="1" spans="47:78">
      <c r="AU305" s="279"/>
      <c r="AV305" s="279"/>
      <c r="AW305" s="279"/>
      <c r="AX305" s="279"/>
      <c r="AY305" s="279"/>
      <c r="AZ305" s="279"/>
      <c r="BA305" s="279"/>
      <c r="BB305" s="279"/>
      <c r="BC305" s="279"/>
      <c r="BD305" s="279"/>
      <c r="BE305" s="279"/>
      <c r="BF305" s="279"/>
      <c r="BG305" s="279"/>
      <c r="BH305" s="293"/>
      <c r="BI305" s="293"/>
      <c r="BJ305" s="293"/>
      <c r="BK305" s="293"/>
      <c r="BL305" s="293"/>
      <c r="BM305" s="293"/>
      <c r="BN305" s="293"/>
      <c r="BO305" s="293"/>
      <c r="BP305" s="293"/>
      <c r="BQ305" s="293"/>
      <c r="BR305" s="293"/>
      <c r="BS305" s="293"/>
      <c r="BT305" s="293"/>
      <c r="BU305" s="293"/>
      <c r="BV305" s="293"/>
      <c r="BW305" s="293"/>
      <c r="BX305" s="293"/>
      <c r="BY305" s="293"/>
      <c r="BZ305" s="293"/>
    </row>
    <row r="306" customHeight="1" spans="47:78">
      <c r="AU306" s="279"/>
      <c r="AV306" s="279"/>
      <c r="AW306" s="279"/>
      <c r="AX306" s="279"/>
      <c r="AY306" s="279"/>
      <c r="AZ306" s="279"/>
      <c r="BA306" s="279"/>
      <c r="BB306" s="279"/>
      <c r="BC306" s="279"/>
      <c r="BD306" s="279"/>
      <c r="BE306" s="279"/>
      <c r="BF306" s="279"/>
      <c r="BG306" s="279"/>
      <c r="BH306" s="293"/>
      <c r="BI306" s="293"/>
      <c r="BJ306" s="293"/>
      <c r="BK306" s="293"/>
      <c r="BL306" s="293"/>
      <c r="BM306" s="293"/>
      <c r="BN306" s="293"/>
      <c r="BO306" s="293"/>
      <c r="BP306" s="293"/>
      <c r="BQ306" s="293"/>
      <c r="BR306" s="293"/>
      <c r="BS306" s="293"/>
      <c r="BT306" s="293"/>
      <c r="BU306" s="293"/>
      <c r="BV306" s="293"/>
      <c r="BW306" s="293"/>
      <c r="BX306" s="293"/>
      <c r="BY306" s="293"/>
      <c r="BZ306" s="293"/>
    </row>
    <row r="307" customHeight="1" spans="47:78">
      <c r="AU307" s="279"/>
      <c r="AV307" s="279"/>
      <c r="AW307" s="279"/>
      <c r="AX307" s="279"/>
      <c r="AY307" s="279"/>
      <c r="AZ307" s="279"/>
      <c r="BA307" s="279"/>
      <c r="BB307" s="279"/>
      <c r="BC307" s="279"/>
      <c r="BD307" s="279"/>
      <c r="BE307" s="279"/>
      <c r="BF307" s="279"/>
      <c r="BG307" s="279"/>
      <c r="BH307" s="293"/>
      <c r="BI307" s="293"/>
      <c r="BJ307" s="293"/>
      <c r="BK307" s="293"/>
      <c r="BL307" s="293"/>
      <c r="BM307" s="293"/>
      <c r="BN307" s="293"/>
      <c r="BO307" s="293"/>
      <c r="BP307" s="293"/>
      <c r="BQ307" s="293"/>
      <c r="BR307" s="293"/>
      <c r="BS307" s="293"/>
      <c r="BT307" s="293"/>
      <c r="BU307" s="293"/>
      <c r="BV307" s="293"/>
      <c r="BW307" s="293"/>
      <c r="BX307" s="293"/>
      <c r="BY307" s="293"/>
      <c r="BZ307" s="293"/>
    </row>
    <row r="308" customHeight="1" spans="47:78">
      <c r="AU308" s="279"/>
      <c r="AV308" s="279"/>
      <c r="AW308" s="279"/>
      <c r="AX308" s="279"/>
      <c r="AY308" s="279"/>
      <c r="AZ308" s="279"/>
      <c r="BA308" s="279"/>
      <c r="BB308" s="279"/>
      <c r="BC308" s="279"/>
      <c r="BD308" s="279"/>
      <c r="BE308" s="279"/>
      <c r="BF308" s="279"/>
      <c r="BG308" s="279"/>
      <c r="BH308" s="293"/>
      <c r="BI308" s="293"/>
      <c r="BJ308" s="293"/>
      <c r="BK308" s="293"/>
      <c r="BL308" s="293"/>
      <c r="BM308" s="293"/>
      <c r="BN308" s="293"/>
      <c r="BO308" s="293"/>
      <c r="BP308" s="293"/>
      <c r="BQ308" s="293"/>
      <c r="BR308" s="293"/>
      <c r="BS308" s="293"/>
      <c r="BT308" s="293"/>
      <c r="BU308" s="293"/>
      <c r="BV308" s="293"/>
      <c r="BW308" s="293"/>
      <c r="BX308" s="293"/>
      <c r="BY308" s="293"/>
      <c r="BZ308" s="293"/>
    </row>
    <row r="309" customHeight="1" spans="47:78">
      <c r="AU309" s="279"/>
      <c r="AV309" s="279"/>
      <c r="AW309" s="279"/>
      <c r="AX309" s="279"/>
      <c r="AY309" s="279"/>
      <c r="AZ309" s="279"/>
      <c r="BA309" s="279"/>
      <c r="BB309" s="279"/>
      <c r="BC309" s="279"/>
      <c r="BD309" s="279"/>
      <c r="BE309" s="279"/>
      <c r="BF309" s="279"/>
      <c r="BG309" s="279"/>
      <c r="BH309" s="293"/>
      <c r="BI309" s="293"/>
      <c r="BJ309" s="293"/>
      <c r="BK309" s="293"/>
      <c r="BL309" s="293"/>
      <c r="BM309" s="293"/>
      <c r="BN309" s="293"/>
      <c r="BO309" s="293"/>
      <c r="BP309" s="293"/>
      <c r="BQ309" s="293"/>
      <c r="BR309" s="293"/>
      <c r="BS309" s="293"/>
      <c r="BT309" s="293"/>
      <c r="BU309" s="293"/>
      <c r="BV309" s="293"/>
      <c r="BW309" s="293"/>
      <c r="BX309" s="293"/>
      <c r="BY309" s="293"/>
      <c r="BZ309" s="293"/>
    </row>
    <row r="310" customHeight="1" spans="47:78">
      <c r="AU310" s="279"/>
      <c r="AV310" s="279"/>
      <c r="AW310" s="279"/>
      <c r="AX310" s="279"/>
      <c r="AY310" s="279"/>
      <c r="AZ310" s="279"/>
      <c r="BA310" s="279"/>
      <c r="BB310" s="279"/>
      <c r="BC310" s="279"/>
      <c r="BD310" s="279"/>
      <c r="BE310" s="279"/>
      <c r="BF310" s="279"/>
      <c r="BG310" s="279"/>
      <c r="BH310" s="293"/>
      <c r="BI310" s="293"/>
      <c r="BJ310" s="293"/>
      <c r="BK310" s="293"/>
      <c r="BL310" s="293"/>
      <c r="BM310" s="293"/>
      <c r="BN310" s="293"/>
      <c r="BO310" s="293"/>
      <c r="BP310" s="293"/>
      <c r="BQ310" s="293"/>
      <c r="BR310" s="293"/>
      <c r="BS310" s="293"/>
      <c r="BT310" s="293"/>
      <c r="BU310" s="293"/>
      <c r="BV310" s="293"/>
      <c r="BW310" s="293"/>
      <c r="BX310" s="293"/>
      <c r="BY310" s="293"/>
      <c r="BZ310" s="293"/>
    </row>
    <row r="311" customHeight="1" spans="47:78">
      <c r="AU311" s="279"/>
      <c r="AV311" s="279"/>
      <c r="AW311" s="279"/>
      <c r="AX311" s="279"/>
      <c r="AY311" s="279"/>
      <c r="AZ311" s="279"/>
      <c r="BA311" s="279"/>
      <c r="BB311" s="279"/>
      <c r="BC311" s="279"/>
      <c r="BD311" s="279"/>
      <c r="BE311" s="279"/>
      <c r="BF311" s="279"/>
      <c r="BG311" s="279"/>
      <c r="BH311" s="293"/>
      <c r="BI311" s="293"/>
      <c r="BJ311" s="293"/>
      <c r="BK311" s="293"/>
      <c r="BL311" s="293"/>
      <c r="BM311" s="293"/>
      <c r="BN311" s="293"/>
      <c r="BO311" s="293"/>
      <c r="BP311" s="293"/>
      <c r="BQ311" s="293"/>
      <c r="BR311" s="293"/>
      <c r="BS311" s="293"/>
      <c r="BT311" s="293"/>
      <c r="BU311" s="293"/>
      <c r="BV311" s="293"/>
      <c r="BW311" s="293"/>
      <c r="BX311" s="293"/>
      <c r="BY311" s="293"/>
      <c r="BZ311" s="293"/>
    </row>
    <row r="312" customHeight="1" spans="47:78">
      <c r="AU312" s="279"/>
      <c r="AV312" s="279"/>
      <c r="AW312" s="279"/>
      <c r="AX312" s="279"/>
      <c r="AY312" s="279"/>
      <c r="AZ312" s="279"/>
      <c r="BA312" s="279"/>
      <c r="BB312" s="279"/>
      <c r="BC312" s="279"/>
      <c r="BD312" s="279"/>
      <c r="BE312" s="279"/>
      <c r="BF312" s="279"/>
      <c r="BG312" s="279"/>
      <c r="BH312" s="293"/>
      <c r="BI312" s="293"/>
      <c r="BJ312" s="293"/>
      <c r="BK312" s="293"/>
      <c r="BL312" s="293"/>
      <c r="BM312" s="293"/>
      <c r="BN312" s="293"/>
      <c r="BO312" s="293"/>
      <c r="BP312" s="293"/>
      <c r="BQ312" s="293"/>
      <c r="BR312" s="293"/>
      <c r="BS312" s="293"/>
      <c r="BT312" s="293"/>
      <c r="BU312" s="293"/>
      <c r="BV312" s="293"/>
      <c r="BW312" s="293"/>
      <c r="BX312" s="293"/>
      <c r="BY312" s="293"/>
      <c r="BZ312" s="293"/>
    </row>
    <row r="313" customHeight="1" spans="47:78">
      <c r="AU313" s="279"/>
      <c r="AV313" s="279"/>
      <c r="AW313" s="279"/>
      <c r="AX313" s="279"/>
      <c r="AY313" s="279"/>
      <c r="AZ313" s="279"/>
      <c r="BA313" s="279"/>
      <c r="BB313" s="279"/>
      <c r="BC313" s="279"/>
      <c r="BD313" s="279"/>
      <c r="BE313" s="279"/>
      <c r="BF313" s="279"/>
      <c r="BG313" s="279"/>
      <c r="BH313" s="293"/>
      <c r="BI313" s="293"/>
      <c r="BJ313" s="293"/>
      <c r="BK313" s="293"/>
      <c r="BL313" s="293"/>
      <c r="BM313" s="293"/>
      <c r="BN313" s="293"/>
      <c r="BO313" s="293"/>
      <c r="BP313" s="293"/>
      <c r="BQ313" s="293"/>
      <c r="BR313" s="293"/>
      <c r="BS313" s="293"/>
      <c r="BT313" s="293"/>
      <c r="BU313" s="293"/>
      <c r="BV313" s="293"/>
      <c r="BW313" s="293"/>
      <c r="BX313" s="293"/>
      <c r="BY313" s="293"/>
      <c r="BZ313" s="293"/>
    </row>
    <row r="314" customHeight="1" spans="47:78">
      <c r="AU314" s="279"/>
      <c r="AV314" s="279"/>
      <c r="AW314" s="279"/>
      <c r="AX314" s="279"/>
      <c r="AY314" s="279"/>
      <c r="AZ314" s="279"/>
      <c r="BA314" s="279"/>
      <c r="BB314" s="279"/>
      <c r="BC314" s="279"/>
      <c r="BD314" s="279"/>
      <c r="BE314" s="279"/>
      <c r="BF314" s="279"/>
      <c r="BG314" s="279"/>
      <c r="BH314" s="293"/>
      <c r="BI314" s="293"/>
      <c r="BJ314" s="293"/>
      <c r="BK314" s="293"/>
      <c r="BL314" s="293"/>
      <c r="BM314" s="293"/>
      <c r="BN314" s="293"/>
      <c r="BO314" s="293"/>
      <c r="BP314" s="293"/>
      <c r="BQ314" s="293"/>
      <c r="BR314" s="293"/>
      <c r="BS314" s="293"/>
      <c r="BT314" s="293"/>
      <c r="BU314" s="293"/>
      <c r="BV314" s="293"/>
      <c r="BW314" s="293"/>
      <c r="BX314" s="293"/>
      <c r="BY314" s="293"/>
      <c r="BZ314" s="293"/>
    </row>
    <row r="315" customHeight="1" spans="47:78">
      <c r="AU315" s="279"/>
      <c r="AV315" s="279"/>
      <c r="AW315" s="279"/>
      <c r="AX315" s="279"/>
      <c r="AY315" s="279"/>
      <c r="AZ315" s="279"/>
      <c r="BA315" s="279"/>
      <c r="BB315" s="279"/>
      <c r="BC315" s="279"/>
      <c r="BD315" s="279"/>
      <c r="BE315" s="279"/>
      <c r="BF315" s="279"/>
      <c r="BG315" s="279"/>
      <c r="BH315" s="293"/>
      <c r="BI315" s="293"/>
      <c r="BJ315" s="293"/>
      <c r="BK315" s="293"/>
      <c r="BL315" s="293"/>
      <c r="BM315" s="293"/>
      <c r="BN315" s="293"/>
      <c r="BO315" s="293"/>
      <c r="BP315" s="293"/>
      <c r="BQ315" s="293"/>
      <c r="BR315" s="293"/>
      <c r="BS315" s="293"/>
      <c r="BT315" s="293"/>
      <c r="BU315" s="293"/>
      <c r="BV315" s="293"/>
      <c r="BW315" s="293"/>
      <c r="BX315" s="293"/>
      <c r="BY315" s="293"/>
      <c r="BZ315" s="293"/>
    </row>
    <row r="316" customHeight="1" spans="47:78">
      <c r="AU316" s="279"/>
      <c r="AV316" s="279"/>
      <c r="AW316" s="279"/>
      <c r="AX316" s="279"/>
      <c r="AY316" s="279"/>
      <c r="AZ316" s="279"/>
      <c r="BA316" s="279"/>
      <c r="BB316" s="279"/>
      <c r="BC316" s="279"/>
      <c r="BD316" s="279"/>
      <c r="BE316" s="279"/>
      <c r="BF316" s="279"/>
      <c r="BG316" s="279"/>
      <c r="BH316" s="293"/>
      <c r="BI316" s="293"/>
      <c r="BJ316" s="293"/>
      <c r="BK316" s="293"/>
      <c r="BL316" s="293"/>
      <c r="BM316" s="293"/>
      <c r="BN316" s="293"/>
      <c r="BO316" s="293"/>
      <c r="BP316" s="293"/>
      <c r="BQ316" s="293"/>
      <c r="BR316" s="293"/>
      <c r="BS316" s="293"/>
      <c r="BT316" s="293"/>
      <c r="BU316" s="293"/>
      <c r="BV316" s="293"/>
      <c r="BW316" s="293"/>
      <c r="BX316" s="293"/>
      <c r="BY316" s="293"/>
      <c r="BZ316" s="293"/>
    </row>
    <row r="317" customHeight="1" spans="47:78">
      <c r="AU317" s="279"/>
      <c r="AV317" s="279"/>
      <c r="AW317" s="279"/>
      <c r="AX317" s="279"/>
      <c r="AY317" s="279"/>
      <c r="AZ317" s="279"/>
      <c r="BA317" s="279"/>
      <c r="BB317" s="279"/>
      <c r="BC317" s="279"/>
      <c r="BD317" s="279"/>
      <c r="BE317" s="279"/>
      <c r="BF317" s="279"/>
      <c r="BG317" s="279"/>
      <c r="BH317" s="293"/>
      <c r="BI317" s="293"/>
      <c r="BJ317" s="293"/>
      <c r="BK317" s="293"/>
      <c r="BL317" s="293"/>
      <c r="BM317" s="293"/>
      <c r="BN317" s="293"/>
      <c r="BO317" s="293"/>
      <c r="BP317" s="293"/>
      <c r="BQ317" s="293"/>
      <c r="BR317" s="293"/>
      <c r="BS317" s="293"/>
      <c r="BT317" s="293"/>
      <c r="BU317" s="293"/>
      <c r="BV317" s="293"/>
      <c r="BW317" s="293"/>
      <c r="BX317" s="293"/>
      <c r="BY317" s="293"/>
      <c r="BZ317" s="293"/>
    </row>
    <row r="318" customHeight="1" spans="47:78">
      <c r="AU318" s="279"/>
      <c r="AV318" s="279"/>
      <c r="AW318" s="279"/>
      <c r="AX318" s="279"/>
      <c r="AY318" s="279"/>
      <c r="AZ318" s="279"/>
      <c r="BA318" s="279"/>
      <c r="BB318" s="279"/>
      <c r="BC318" s="279"/>
      <c r="BD318" s="279"/>
      <c r="BE318" s="279"/>
      <c r="BF318" s="279"/>
      <c r="BG318" s="279"/>
      <c r="BH318" s="293"/>
      <c r="BI318" s="293"/>
      <c r="BJ318" s="293"/>
      <c r="BK318" s="293"/>
      <c r="BL318" s="293"/>
      <c r="BM318" s="293"/>
      <c r="BN318" s="293"/>
      <c r="BO318" s="293"/>
      <c r="BP318" s="293"/>
      <c r="BQ318" s="293"/>
      <c r="BR318" s="293"/>
      <c r="BS318" s="293"/>
      <c r="BT318" s="293"/>
      <c r="BU318" s="293"/>
      <c r="BV318" s="293"/>
      <c r="BW318" s="293"/>
      <c r="BX318" s="293"/>
      <c r="BY318" s="293"/>
      <c r="BZ318" s="293"/>
    </row>
    <row r="319" customHeight="1" spans="47:78">
      <c r="AU319" s="279"/>
      <c r="AV319" s="279"/>
      <c r="AW319" s="279"/>
      <c r="AX319" s="279"/>
      <c r="AY319" s="279"/>
      <c r="AZ319" s="279"/>
      <c r="BA319" s="279"/>
      <c r="BB319" s="279"/>
      <c r="BC319" s="279"/>
      <c r="BD319" s="279"/>
      <c r="BE319" s="279"/>
      <c r="BF319" s="279"/>
      <c r="BG319" s="279"/>
      <c r="BH319" s="293"/>
      <c r="BI319" s="293"/>
      <c r="BJ319" s="293"/>
      <c r="BK319" s="293"/>
      <c r="BL319" s="293"/>
      <c r="BM319" s="293"/>
      <c r="BN319" s="293"/>
      <c r="BO319" s="293"/>
      <c r="BP319" s="293"/>
      <c r="BQ319" s="293"/>
      <c r="BR319" s="293"/>
      <c r="BS319" s="293"/>
      <c r="BT319" s="293"/>
      <c r="BU319" s="293"/>
      <c r="BV319" s="293"/>
      <c r="BW319" s="293"/>
      <c r="BX319" s="293"/>
      <c r="BY319" s="293"/>
      <c r="BZ319" s="293"/>
    </row>
    <row r="320" customHeight="1" spans="47:78">
      <c r="AU320" s="279"/>
      <c r="AV320" s="279"/>
      <c r="AW320" s="279"/>
      <c r="AX320" s="279"/>
      <c r="AY320" s="279"/>
      <c r="AZ320" s="279"/>
      <c r="BA320" s="279"/>
      <c r="BB320" s="279"/>
      <c r="BC320" s="279"/>
      <c r="BD320" s="279"/>
      <c r="BE320" s="279"/>
      <c r="BF320" s="279"/>
      <c r="BG320" s="279"/>
      <c r="BH320" s="293"/>
      <c r="BI320" s="293"/>
      <c r="BJ320" s="293"/>
      <c r="BK320" s="293"/>
      <c r="BL320" s="293"/>
      <c r="BM320" s="293"/>
      <c r="BN320" s="293"/>
      <c r="BO320" s="293"/>
      <c r="BP320" s="293"/>
      <c r="BQ320" s="293"/>
      <c r="BR320" s="293"/>
      <c r="BS320" s="293"/>
      <c r="BT320" s="293"/>
      <c r="BU320" s="293"/>
      <c r="BV320" s="293"/>
      <c r="BW320" s="293"/>
      <c r="BX320" s="293"/>
      <c r="BY320" s="293"/>
      <c r="BZ320" s="293"/>
    </row>
    <row r="321" customHeight="1" spans="47:78">
      <c r="AU321" s="279"/>
      <c r="AV321" s="279"/>
      <c r="AW321" s="279"/>
      <c r="AX321" s="279"/>
      <c r="AY321" s="279"/>
      <c r="AZ321" s="279"/>
      <c r="BA321" s="279"/>
      <c r="BB321" s="279"/>
      <c r="BC321" s="279"/>
      <c r="BD321" s="279"/>
      <c r="BE321" s="279"/>
      <c r="BF321" s="279"/>
      <c r="BG321" s="279"/>
      <c r="BH321" s="293"/>
      <c r="BI321" s="293"/>
      <c r="BJ321" s="293"/>
      <c r="BK321" s="293"/>
      <c r="BL321" s="293"/>
      <c r="BM321" s="293"/>
      <c r="BN321" s="293"/>
      <c r="BO321" s="293"/>
      <c r="BP321" s="293"/>
      <c r="BQ321" s="293"/>
      <c r="BR321" s="293"/>
      <c r="BS321" s="293"/>
      <c r="BT321" s="293"/>
      <c r="BU321" s="293"/>
      <c r="BV321" s="293"/>
      <c r="BW321" s="293"/>
      <c r="BX321" s="293"/>
      <c r="BY321" s="293"/>
      <c r="BZ321" s="293"/>
    </row>
    <row r="322" customHeight="1" spans="47:78">
      <c r="AU322" s="279"/>
      <c r="AV322" s="279"/>
      <c r="AW322" s="279"/>
      <c r="AX322" s="279"/>
      <c r="AY322" s="279"/>
      <c r="AZ322" s="279"/>
      <c r="BA322" s="279"/>
      <c r="BB322" s="279"/>
      <c r="BC322" s="279"/>
      <c r="BD322" s="279"/>
      <c r="BE322" s="279"/>
      <c r="BF322" s="279"/>
      <c r="BG322" s="279"/>
      <c r="BH322" s="293"/>
      <c r="BI322" s="293"/>
      <c r="BJ322" s="293"/>
      <c r="BK322" s="293"/>
      <c r="BL322" s="293"/>
      <c r="BM322" s="293"/>
      <c r="BN322" s="293"/>
      <c r="BO322" s="293"/>
      <c r="BP322" s="293"/>
      <c r="BQ322" s="293"/>
      <c r="BR322" s="293"/>
      <c r="BS322" s="293"/>
      <c r="BT322" s="293"/>
      <c r="BU322" s="293"/>
      <c r="BV322" s="293"/>
      <c r="BW322" s="293"/>
      <c r="BX322" s="293"/>
      <c r="BY322" s="293"/>
      <c r="BZ322" s="293"/>
    </row>
    <row r="323" customHeight="1" spans="47:78">
      <c r="AU323" s="279"/>
      <c r="AV323" s="279"/>
      <c r="AW323" s="279"/>
      <c r="AX323" s="279"/>
      <c r="AY323" s="279"/>
      <c r="AZ323" s="279"/>
      <c r="BA323" s="279"/>
      <c r="BB323" s="279"/>
      <c r="BC323" s="279"/>
      <c r="BD323" s="279"/>
      <c r="BE323" s="279"/>
      <c r="BF323" s="279"/>
      <c r="BG323" s="279"/>
      <c r="BH323" s="293"/>
      <c r="BI323" s="293"/>
      <c r="BJ323" s="293"/>
      <c r="BK323" s="293"/>
      <c r="BL323" s="293"/>
      <c r="BM323" s="293"/>
      <c r="BN323" s="293"/>
      <c r="BO323" s="293"/>
      <c r="BP323" s="293"/>
      <c r="BQ323" s="293"/>
      <c r="BR323" s="293"/>
      <c r="BS323" s="293"/>
      <c r="BT323" s="293"/>
      <c r="BU323" s="293"/>
      <c r="BV323" s="293"/>
      <c r="BW323" s="293"/>
      <c r="BX323" s="293"/>
      <c r="BY323" s="293"/>
      <c r="BZ323" s="293"/>
    </row>
    <row r="324" customHeight="1" spans="47:78">
      <c r="AU324" s="279"/>
      <c r="AV324" s="279"/>
      <c r="AW324" s="279"/>
      <c r="AX324" s="279"/>
      <c r="AY324" s="279"/>
      <c r="AZ324" s="279"/>
      <c r="BA324" s="279"/>
      <c r="BB324" s="279"/>
      <c r="BC324" s="279"/>
      <c r="BD324" s="279"/>
      <c r="BE324" s="279"/>
      <c r="BF324" s="279"/>
      <c r="BG324" s="279"/>
      <c r="BH324" s="293"/>
      <c r="BI324" s="293"/>
      <c r="BJ324" s="293"/>
      <c r="BK324" s="293"/>
      <c r="BL324" s="293"/>
      <c r="BM324" s="293"/>
      <c r="BN324" s="293"/>
      <c r="BO324" s="293"/>
      <c r="BP324" s="293"/>
      <c r="BQ324" s="293"/>
      <c r="BR324" s="293"/>
      <c r="BS324" s="293"/>
      <c r="BT324" s="293"/>
      <c r="BU324" s="293"/>
      <c r="BV324" s="293"/>
      <c r="BW324" s="293"/>
      <c r="BX324" s="293"/>
      <c r="BY324" s="293"/>
      <c r="BZ324" s="293"/>
    </row>
    <row r="325" customHeight="1" spans="47:78">
      <c r="AU325" s="279"/>
      <c r="AV325" s="279"/>
      <c r="AW325" s="279"/>
      <c r="AX325" s="279"/>
      <c r="AY325" s="279"/>
      <c r="AZ325" s="279"/>
      <c r="BA325" s="279"/>
      <c r="BB325" s="279"/>
      <c r="BC325" s="279"/>
      <c r="BD325" s="279"/>
      <c r="BE325" s="279"/>
      <c r="BF325" s="279"/>
      <c r="BG325" s="279"/>
      <c r="BH325" s="293"/>
      <c r="BI325" s="293"/>
      <c r="BJ325" s="293"/>
      <c r="BK325" s="293"/>
      <c r="BL325" s="293"/>
      <c r="BM325" s="293"/>
      <c r="BN325" s="293"/>
      <c r="BO325" s="293"/>
      <c r="BP325" s="293"/>
      <c r="BQ325" s="293"/>
      <c r="BR325" s="293"/>
      <c r="BS325" s="293"/>
      <c r="BT325" s="293"/>
      <c r="BU325" s="293"/>
      <c r="BV325" s="293"/>
      <c r="BW325" s="293"/>
      <c r="BX325" s="293"/>
      <c r="BY325" s="293"/>
      <c r="BZ325" s="293"/>
    </row>
    <row r="326" customHeight="1" spans="47:78">
      <c r="AU326" s="279"/>
      <c r="AV326" s="279"/>
      <c r="AW326" s="279"/>
      <c r="AX326" s="279"/>
      <c r="AY326" s="279"/>
      <c r="AZ326" s="279"/>
      <c r="BA326" s="279"/>
      <c r="BB326" s="279"/>
      <c r="BC326" s="279"/>
      <c r="BD326" s="279"/>
      <c r="BE326" s="279"/>
      <c r="BF326" s="279"/>
      <c r="BG326" s="279"/>
      <c r="BH326" s="293"/>
      <c r="BI326" s="293"/>
      <c r="BJ326" s="293"/>
      <c r="BK326" s="293"/>
      <c r="BL326" s="293"/>
      <c r="BM326" s="293"/>
      <c r="BN326" s="293"/>
      <c r="BO326" s="293"/>
      <c r="BP326" s="293"/>
      <c r="BQ326" s="293"/>
      <c r="BR326" s="293"/>
      <c r="BS326" s="293"/>
      <c r="BT326" s="293"/>
      <c r="BU326" s="293"/>
      <c r="BV326" s="293"/>
      <c r="BW326" s="293"/>
      <c r="BX326" s="293"/>
      <c r="BY326" s="293"/>
      <c r="BZ326" s="293"/>
    </row>
    <row r="327" customHeight="1" spans="47:78">
      <c r="AU327" s="279"/>
      <c r="AV327" s="279"/>
      <c r="AW327" s="279"/>
      <c r="AX327" s="279"/>
      <c r="AY327" s="279"/>
      <c r="AZ327" s="279"/>
      <c r="BA327" s="279"/>
      <c r="BB327" s="279"/>
      <c r="BC327" s="279"/>
      <c r="BD327" s="279"/>
      <c r="BE327" s="279"/>
      <c r="BF327" s="279"/>
      <c r="BG327" s="279"/>
      <c r="BH327" s="293"/>
      <c r="BI327" s="293"/>
      <c r="BJ327" s="293"/>
      <c r="BK327" s="293"/>
      <c r="BL327" s="293"/>
      <c r="BM327" s="293"/>
      <c r="BN327" s="293"/>
      <c r="BO327" s="293"/>
      <c r="BP327" s="293"/>
      <c r="BQ327" s="293"/>
      <c r="BR327" s="293"/>
      <c r="BS327" s="293"/>
      <c r="BT327" s="293"/>
      <c r="BU327" s="293"/>
      <c r="BV327" s="293"/>
      <c r="BW327" s="293"/>
      <c r="BX327" s="293"/>
      <c r="BY327" s="293"/>
      <c r="BZ327" s="293"/>
    </row>
    <row r="328" customHeight="1" spans="47:78">
      <c r="AU328" s="279"/>
      <c r="AV328" s="279"/>
      <c r="AW328" s="279"/>
      <c r="AX328" s="279"/>
      <c r="AY328" s="279"/>
      <c r="AZ328" s="279"/>
      <c r="BA328" s="279"/>
      <c r="BB328" s="279"/>
      <c r="BC328" s="279"/>
      <c r="BD328" s="279"/>
      <c r="BE328" s="279"/>
      <c r="BF328" s="279"/>
      <c r="BG328" s="279"/>
      <c r="BH328" s="293"/>
      <c r="BI328" s="293"/>
      <c r="BJ328" s="293"/>
      <c r="BK328" s="293"/>
      <c r="BL328" s="293"/>
      <c r="BM328" s="293"/>
      <c r="BN328" s="293"/>
      <c r="BO328" s="293"/>
      <c r="BP328" s="293"/>
      <c r="BQ328" s="293"/>
      <c r="BR328" s="293"/>
      <c r="BS328" s="293"/>
      <c r="BT328" s="293"/>
      <c r="BU328" s="293"/>
      <c r="BV328" s="293"/>
      <c r="BW328" s="293"/>
      <c r="BX328" s="293"/>
      <c r="BY328" s="293"/>
      <c r="BZ328" s="293"/>
    </row>
    <row r="329" customHeight="1" spans="47:78">
      <c r="AU329" s="279"/>
      <c r="AV329" s="279"/>
      <c r="AW329" s="279"/>
      <c r="AX329" s="279"/>
      <c r="AY329" s="279"/>
      <c r="AZ329" s="279"/>
      <c r="BA329" s="279"/>
      <c r="BB329" s="279"/>
      <c r="BC329" s="279"/>
      <c r="BD329" s="279"/>
      <c r="BE329" s="279"/>
      <c r="BF329" s="279"/>
      <c r="BG329" s="279"/>
      <c r="BH329" s="293"/>
      <c r="BI329" s="293"/>
      <c r="BJ329" s="293"/>
      <c r="BK329" s="293"/>
      <c r="BL329" s="293"/>
      <c r="BM329" s="293"/>
      <c r="BN329" s="293"/>
      <c r="BO329" s="293"/>
      <c r="BP329" s="293"/>
      <c r="BQ329" s="293"/>
      <c r="BR329" s="293"/>
      <c r="BS329" s="293"/>
      <c r="BT329" s="293"/>
      <c r="BU329" s="293"/>
      <c r="BV329" s="293"/>
      <c r="BW329" s="293"/>
      <c r="BX329" s="293"/>
      <c r="BY329" s="293"/>
      <c r="BZ329" s="293"/>
    </row>
    <row r="330" customHeight="1" spans="47:78">
      <c r="AU330" s="279"/>
      <c r="AV330" s="279"/>
      <c r="AW330" s="279"/>
      <c r="AX330" s="279"/>
      <c r="AY330" s="279"/>
      <c r="AZ330" s="279"/>
      <c r="BA330" s="279"/>
      <c r="BB330" s="279"/>
      <c r="BC330" s="279"/>
      <c r="BD330" s="279"/>
      <c r="BE330" s="279"/>
      <c r="BF330" s="279"/>
      <c r="BG330" s="279"/>
      <c r="BH330" s="293"/>
      <c r="BI330" s="293"/>
      <c r="BJ330" s="293"/>
      <c r="BK330" s="293"/>
      <c r="BL330" s="293"/>
      <c r="BM330" s="293"/>
      <c r="BN330" s="293"/>
      <c r="BO330" s="293"/>
      <c r="BP330" s="293"/>
      <c r="BQ330" s="293"/>
      <c r="BR330" s="293"/>
      <c r="BS330" s="293"/>
      <c r="BT330" s="293"/>
      <c r="BU330" s="293"/>
      <c r="BV330" s="293"/>
      <c r="BW330" s="293"/>
      <c r="BX330" s="293"/>
      <c r="BY330" s="293"/>
      <c r="BZ330" s="293"/>
    </row>
    <row r="331" customHeight="1" spans="47:78">
      <c r="AU331" s="279"/>
      <c r="AV331" s="279"/>
      <c r="AW331" s="279"/>
      <c r="AX331" s="279"/>
      <c r="AY331" s="279"/>
      <c r="AZ331" s="279"/>
      <c r="BA331" s="279"/>
      <c r="BB331" s="279"/>
      <c r="BC331" s="279"/>
      <c r="BD331" s="279"/>
      <c r="BE331" s="279"/>
      <c r="BF331" s="279"/>
      <c r="BG331" s="279"/>
      <c r="BH331" s="293"/>
      <c r="BI331" s="293"/>
      <c r="BJ331" s="293"/>
      <c r="BK331" s="293"/>
      <c r="BL331" s="293"/>
      <c r="BM331" s="293"/>
      <c r="BN331" s="293"/>
      <c r="BO331" s="293"/>
      <c r="BP331" s="293"/>
      <c r="BQ331" s="293"/>
      <c r="BR331" s="293"/>
      <c r="BS331" s="293"/>
      <c r="BT331" s="293"/>
      <c r="BU331" s="293"/>
      <c r="BV331" s="293"/>
      <c r="BW331" s="293"/>
      <c r="BX331" s="293"/>
      <c r="BY331" s="293"/>
      <c r="BZ331" s="293"/>
    </row>
    <row r="332" customHeight="1" spans="47:78">
      <c r="AU332" s="279"/>
      <c r="AV332" s="279"/>
      <c r="AW332" s="279"/>
      <c r="AX332" s="279"/>
      <c r="AY332" s="279"/>
      <c r="AZ332" s="279"/>
      <c r="BA332" s="279"/>
      <c r="BB332" s="279"/>
      <c r="BC332" s="279"/>
      <c r="BD332" s="279"/>
      <c r="BE332" s="279"/>
      <c r="BF332" s="279"/>
      <c r="BG332" s="279"/>
      <c r="BH332" s="293"/>
      <c r="BI332" s="293"/>
      <c r="BJ332" s="293"/>
      <c r="BK332" s="293"/>
      <c r="BL332" s="293"/>
      <c r="BM332" s="293"/>
      <c r="BN332" s="293"/>
      <c r="BO332" s="293"/>
      <c r="BP332" s="293"/>
      <c r="BQ332" s="293"/>
      <c r="BR332" s="293"/>
      <c r="BS332" s="293"/>
      <c r="BT332" s="293"/>
      <c r="BU332" s="293"/>
      <c r="BV332" s="293"/>
      <c r="BW332" s="293"/>
      <c r="BX332" s="293"/>
      <c r="BY332" s="293"/>
      <c r="BZ332" s="293"/>
    </row>
    <row r="333" customHeight="1" spans="47:78">
      <c r="AU333" s="279"/>
      <c r="AV333" s="279"/>
      <c r="AW333" s="279"/>
      <c r="AX333" s="279"/>
      <c r="AY333" s="279"/>
      <c r="AZ333" s="279"/>
      <c r="BA333" s="279"/>
      <c r="BB333" s="279"/>
      <c r="BC333" s="279"/>
      <c r="BD333" s="279"/>
      <c r="BE333" s="279"/>
      <c r="BF333" s="279"/>
      <c r="BG333" s="279"/>
      <c r="BH333" s="293"/>
      <c r="BI333" s="293"/>
      <c r="BJ333" s="293"/>
      <c r="BK333" s="293"/>
      <c r="BL333" s="293"/>
      <c r="BM333" s="293"/>
      <c r="BN333" s="293"/>
      <c r="BO333" s="293"/>
      <c r="BP333" s="293"/>
      <c r="BQ333" s="293"/>
      <c r="BR333" s="293"/>
      <c r="BS333" s="293"/>
      <c r="BT333" s="293"/>
      <c r="BU333" s="293"/>
      <c r="BV333" s="293"/>
      <c r="BW333" s="293"/>
      <c r="BX333" s="293"/>
      <c r="BY333" s="293"/>
      <c r="BZ333" s="293"/>
    </row>
    <row r="334" customHeight="1" spans="47:78">
      <c r="AU334" s="279"/>
      <c r="AV334" s="279"/>
      <c r="AW334" s="279"/>
      <c r="AX334" s="279"/>
      <c r="AY334" s="279"/>
      <c r="AZ334" s="279"/>
      <c r="BA334" s="279"/>
      <c r="BB334" s="279"/>
      <c r="BC334" s="279"/>
      <c r="BD334" s="279"/>
      <c r="BE334" s="279"/>
      <c r="BF334" s="279"/>
      <c r="BG334" s="279"/>
      <c r="BH334" s="293"/>
      <c r="BI334" s="293"/>
      <c r="BJ334" s="293"/>
      <c r="BK334" s="293"/>
      <c r="BL334" s="293"/>
      <c r="BM334" s="293"/>
      <c r="BN334" s="293"/>
      <c r="BO334" s="293"/>
      <c r="BP334" s="293"/>
      <c r="BQ334" s="293"/>
      <c r="BR334" s="293"/>
      <c r="BS334" s="293"/>
      <c r="BT334" s="293"/>
      <c r="BU334" s="293"/>
      <c r="BV334" s="293"/>
      <c r="BW334" s="293"/>
      <c r="BX334" s="293"/>
      <c r="BY334" s="293"/>
      <c r="BZ334" s="293"/>
    </row>
    <row r="335" customHeight="1" spans="47:78">
      <c r="AU335" s="279"/>
      <c r="AV335" s="279"/>
      <c r="AW335" s="279"/>
      <c r="AX335" s="279"/>
      <c r="AY335" s="279"/>
      <c r="AZ335" s="279"/>
      <c r="BA335" s="279"/>
      <c r="BB335" s="279"/>
      <c r="BC335" s="279"/>
      <c r="BD335" s="279"/>
      <c r="BE335" s="279"/>
      <c r="BF335" s="279"/>
      <c r="BG335" s="279"/>
      <c r="BH335" s="293"/>
      <c r="BI335" s="293"/>
      <c r="BJ335" s="293"/>
      <c r="BK335" s="293"/>
      <c r="BL335" s="293"/>
      <c r="BM335" s="293"/>
      <c r="BN335" s="293"/>
      <c r="BO335" s="293"/>
      <c r="BP335" s="293"/>
      <c r="BQ335" s="293"/>
      <c r="BR335" s="293"/>
      <c r="BS335" s="293"/>
      <c r="BT335" s="293"/>
      <c r="BU335" s="293"/>
      <c r="BV335" s="293"/>
      <c r="BW335" s="293"/>
      <c r="BX335" s="293"/>
      <c r="BY335" s="293"/>
      <c r="BZ335" s="293"/>
    </row>
    <row r="336" customHeight="1" spans="47:78">
      <c r="AU336" s="279"/>
      <c r="AV336" s="279"/>
      <c r="AW336" s="279"/>
      <c r="AX336" s="279"/>
      <c r="AY336" s="279"/>
      <c r="AZ336" s="279"/>
      <c r="BA336" s="279"/>
      <c r="BB336" s="279"/>
      <c r="BC336" s="279"/>
      <c r="BD336" s="279"/>
      <c r="BE336" s="279"/>
      <c r="BF336" s="279"/>
      <c r="BG336" s="279"/>
      <c r="BH336" s="293"/>
      <c r="BI336" s="293"/>
      <c r="BJ336" s="293"/>
      <c r="BK336" s="293"/>
      <c r="BL336" s="293"/>
      <c r="BM336" s="293"/>
      <c r="BN336" s="293"/>
      <c r="BO336" s="293"/>
      <c r="BP336" s="293"/>
      <c r="BQ336" s="293"/>
      <c r="BR336" s="293"/>
      <c r="BS336" s="293"/>
      <c r="BT336" s="293"/>
      <c r="BU336" s="293"/>
      <c r="BV336" s="293"/>
      <c r="BW336" s="293"/>
      <c r="BX336" s="293"/>
      <c r="BY336" s="293"/>
      <c r="BZ336" s="293"/>
    </row>
    <row r="337" customHeight="1" spans="47:78">
      <c r="AU337" s="279"/>
      <c r="AV337" s="279"/>
      <c r="AW337" s="279"/>
      <c r="AX337" s="279"/>
      <c r="AY337" s="279"/>
      <c r="AZ337" s="279"/>
      <c r="BA337" s="279"/>
      <c r="BB337" s="279"/>
      <c r="BC337" s="279"/>
      <c r="BD337" s="279"/>
      <c r="BE337" s="279"/>
      <c r="BF337" s="279"/>
      <c r="BG337" s="279"/>
      <c r="BH337" s="293"/>
      <c r="BI337" s="293"/>
      <c r="BJ337" s="293"/>
      <c r="BK337" s="293"/>
      <c r="BL337" s="293"/>
      <c r="BM337" s="293"/>
      <c r="BN337" s="293"/>
      <c r="BO337" s="293"/>
      <c r="BP337" s="293"/>
      <c r="BQ337" s="293"/>
      <c r="BR337" s="293"/>
      <c r="BS337" s="293"/>
      <c r="BT337" s="293"/>
      <c r="BU337" s="293"/>
      <c r="BV337" s="293"/>
      <c r="BW337" s="293"/>
      <c r="BX337" s="293"/>
      <c r="BY337" s="293"/>
      <c r="BZ337" s="293"/>
    </row>
    <row r="338" customHeight="1" spans="47:78">
      <c r="AU338" s="279"/>
      <c r="AV338" s="279"/>
      <c r="AW338" s="279"/>
      <c r="AX338" s="279"/>
      <c r="AY338" s="279"/>
      <c r="AZ338" s="279"/>
      <c r="BA338" s="279"/>
      <c r="BB338" s="279"/>
      <c r="BC338" s="279"/>
      <c r="BD338" s="279"/>
      <c r="BE338" s="279"/>
      <c r="BF338" s="279"/>
      <c r="BG338" s="279"/>
      <c r="BH338" s="293"/>
      <c r="BI338" s="293"/>
      <c r="BJ338" s="293"/>
      <c r="BK338" s="293"/>
      <c r="BL338" s="293"/>
      <c r="BM338" s="293"/>
      <c r="BN338" s="293"/>
      <c r="BO338" s="293"/>
      <c r="BP338" s="293"/>
      <c r="BQ338" s="293"/>
      <c r="BR338" s="293"/>
      <c r="BS338" s="293"/>
      <c r="BT338" s="293"/>
      <c r="BU338" s="293"/>
      <c r="BV338" s="293"/>
      <c r="BW338" s="293"/>
      <c r="BX338" s="293"/>
      <c r="BY338" s="293"/>
      <c r="BZ338" s="293"/>
    </row>
    <row r="339" customHeight="1" spans="47:78">
      <c r="AU339" s="279"/>
      <c r="AV339" s="279"/>
      <c r="AW339" s="279"/>
      <c r="AX339" s="279"/>
      <c r="AY339" s="279"/>
      <c r="AZ339" s="279"/>
      <c r="BA339" s="279"/>
      <c r="BB339" s="279"/>
      <c r="BC339" s="279"/>
      <c r="BD339" s="279"/>
      <c r="BE339" s="279"/>
      <c r="BF339" s="279"/>
      <c r="BG339" s="279"/>
      <c r="BH339" s="293"/>
      <c r="BI339" s="293"/>
      <c r="BJ339" s="293"/>
      <c r="BK339" s="293"/>
      <c r="BL339" s="293"/>
      <c r="BM339" s="293"/>
      <c r="BN339" s="293"/>
      <c r="BO339" s="293"/>
      <c r="BP339" s="293"/>
      <c r="BQ339" s="293"/>
      <c r="BR339" s="293"/>
      <c r="BS339" s="293"/>
      <c r="BT339" s="293"/>
      <c r="BU339" s="293"/>
      <c r="BV339" s="293"/>
      <c r="BW339" s="293"/>
      <c r="BX339" s="293"/>
      <c r="BY339" s="293"/>
      <c r="BZ339" s="293"/>
    </row>
    <row r="340" customHeight="1" spans="47:78">
      <c r="AU340" s="279"/>
      <c r="AV340" s="279"/>
      <c r="AW340" s="279"/>
      <c r="AX340" s="279"/>
      <c r="AY340" s="279"/>
      <c r="AZ340" s="279"/>
      <c r="BA340" s="279"/>
      <c r="BB340" s="279"/>
      <c r="BC340" s="279"/>
      <c r="BD340" s="279"/>
      <c r="BE340" s="279"/>
      <c r="BF340" s="279"/>
      <c r="BG340" s="279"/>
      <c r="BH340" s="293"/>
      <c r="BI340" s="293"/>
      <c r="BJ340" s="293"/>
      <c r="BK340" s="293"/>
      <c r="BL340" s="293"/>
      <c r="BM340" s="293"/>
      <c r="BN340" s="293"/>
      <c r="BO340" s="293"/>
      <c r="BP340" s="293"/>
      <c r="BQ340" s="293"/>
      <c r="BR340" s="293"/>
      <c r="BS340" s="293"/>
      <c r="BT340" s="293"/>
      <c r="BU340" s="293"/>
      <c r="BV340" s="293"/>
      <c r="BW340" s="293"/>
      <c r="BX340" s="293"/>
      <c r="BY340" s="293"/>
      <c r="BZ340" s="293"/>
    </row>
    <row r="341" customHeight="1" spans="47:78">
      <c r="AU341" s="279"/>
      <c r="AV341" s="279"/>
      <c r="AW341" s="279"/>
      <c r="AX341" s="279"/>
      <c r="AY341" s="279"/>
      <c r="AZ341" s="279"/>
      <c r="BA341" s="279"/>
      <c r="BB341" s="279"/>
      <c r="BC341" s="279"/>
      <c r="BD341" s="279"/>
      <c r="BE341" s="279"/>
      <c r="BF341" s="279"/>
      <c r="BG341" s="279"/>
      <c r="BH341" s="293"/>
      <c r="BI341" s="293"/>
      <c r="BJ341" s="293"/>
      <c r="BK341" s="293"/>
      <c r="BL341" s="293"/>
      <c r="BM341" s="293"/>
      <c r="BN341" s="293"/>
      <c r="BO341" s="293"/>
      <c r="BP341" s="293"/>
      <c r="BQ341" s="293"/>
      <c r="BR341" s="293"/>
      <c r="BS341" s="293"/>
      <c r="BT341" s="293"/>
      <c r="BU341" s="293"/>
      <c r="BV341" s="293"/>
      <c r="BW341" s="293"/>
      <c r="BX341" s="293"/>
      <c r="BY341" s="293"/>
      <c r="BZ341" s="293"/>
    </row>
    <row r="342" customHeight="1" spans="47:78">
      <c r="AU342" s="279"/>
      <c r="AV342" s="279"/>
      <c r="AW342" s="279"/>
      <c r="AX342" s="279"/>
      <c r="AY342" s="279"/>
      <c r="AZ342" s="279"/>
      <c r="BA342" s="279"/>
      <c r="BB342" s="279"/>
      <c r="BC342" s="279"/>
      <c r="BD342" s="279"/>
      <c r="BE342" s="279"/>
      <c r="BF342" s="279"/>
      <c r="BG342" s="279"/>
      <c r="BH342" s="293"/>
      <c r="BI342" s="293"/>
      <c r="BJ342" s="293"/>
      <c r="BK342" s="293"/>
      <c r="BL342" s="293"/>
      <c r="BM342" s="293"/>
      <c r="BN342" s="293"/>
      <c r="BO342" s="293"/>
      <c r="BP342" s="293"/>
      <c r="BQ342" s="293"/>
      <c r="BR342" s="293"/>
      <c r="BS342" s="293"/>
      <c r="BT342" s="293"/>
      <c r="BU342" s="293"/>
      <c r="BV342" s="293"/>
      <c r="BW342" s="293"/>
      <c r="BX342" s="293"/>
      <c r="BY342" s="293"/>
      <c r="BZ342" s="293"/>
    </row>
    <row r="343" customHeight="1" spans="47:78">
      <c r="AU343" s="279"/>
      <c r="AV343" s="279"/>
      <c r="AW343" s="279"/>
      <c r="AX343" s="279"/>
      <c r="AY343" s="279"/>
      <c r="AZ343" s="279"/>
      <c r="BA343" s="279"/>
      <c r="BB343" s="279"/>
      <c r="BC343" s="279"/>
      <c r="BD343" s="279"/>
      <c r="BE343" s="279"/>
      <c r="BF343" s="279"/>
      <c r="BG343" s="279"/>
      <c r="BH343" s="293"/>
      <c r="BI343" s="293"/>
      <c r="BJ343" s="293"/>
      <c r="BK343" s="293"/>
      <c r="BL343" s="293"/>
      <c r="BM343" s="293"/>
      <c r="BN343" s="293"/>
      <c r="BO343" s="293"/>
      <c r="BP343" s="293"/>
      <c r="BQ343" s="293"/>
      <c r="BR343" s="293"/>
      <c r="BS343" s="293"/>
      <c r="BT343" s="293"/>
      <c r="BU343" s="293"/>
      <c r="BV343" s="293"/>
      <c r="BW343" s="293"/>
      <c r="BX343" s="293"/>
      <c r="BY343" s="293"/>
      <c r="BZ343" s="293"/>
    </row>
    <row r="344" customHeight="1" spans="47:78">
      <c r="AU344" s="279"/>
      <c r="AV344" s="279"/>
      <c r="AW344" s="279"/>
      <c r="AX344" s="279"/>
      <c r="AY344" s="279"/>
      <c r="AZ344" s="279"/>
      <c r="BA344" s="279"/>
      <c r="BB344" s="279"/>
      <c r="BC344" s="279"/>
      <c r="BD344" s="279"/>
      <c r="BE344" s="279"/>
      <c r="BF344" s="279"/>
      <c r="BG344" s="279"/>
      <c r="BH344" s="293"/>
      <c r="BI344" s="293"/>
      <c r="BJ344" s="293"/>
      <c r="BK344" s="293"/>
      <c r="BL344" s="293"/>
      <c r="BM344" s="293"/>
      <c r="BN344" s="293"/>
      <c r="BO344" s="293"/>
      <c r="BP344" s="293"/>
      <c r="BQ344" s="293"/>
      <c r="BR344" s="293"/>
      <c r="BS344" s="293"/>
      <c r="BT344" s="293"/>
      <c r="BU344" s="293"/>
      <c r="BV344" s="293"/>
      <c r="BW344" s="293"/>
      <c r="BX344" s="293"/>
      <c r="BY344" s="293"/>
      <c r="BZ344" s="293"/>
    </row>
    <row r="345" customHeight="1" spans="47:78">
      <c r="AU345" s="279"/>
      <c r="AV345" s="279"/>
      <c r="AW345" s="279"/>
      <c r="AX345" s="279"/>
      <c r="AY345" s="279"/>
      <c r="AZ345" s="279"/>
      <c r="BA345" s="279"/>
      <c r="BB345" s="279"/>
      <c r="BC345" s="279"/>
      <c r="BD345" s="279"/>
      <c r="BE345" s="279"/>
      <c r="BF345" s="279"/>
      <c r="BG345" s="279"/>
      <c r="BH345" s="293"/>
      <c r="BI345" s="293"/>
      <c r="BJ345" s="293"/>
      <c r="BK345" s="293"/>
      <c r="BL345" s="293"/>
      <c r="BM345" s="293"/>
      <c r="BN345" s="293"/>
      <c r="BO345" s="293"/>
      <c r="BP345" s="293"/>
      <c r="BQ345" s="293"/>
      <c r="BR345" s="293"/>
      <c r="BS345" s="293"/>
      <c r="BT345" s="293"/>
      <c r="BU345" s="293"/>
      <c r="BV345" s="293"/>
      <c r="BW345" s="293"/>
      <c r="BX345" s="293"/>
      <c r="BY345" s="293"/>
      <c r="BZ345" s="293"/>
    </row>
    <row r="346" customHeight="1" spans="47:78">
      <c r="AU346" s="279"/>
      <c r="AV346" s="279"/>
      <c r="AW346" s="279"/>
      <c r="AX346" s="279"/>
      <c r="AY346" s="279"/>
      <c r="AZ346" s="279"/>
      <c r="BA346" s="279"/>
      <c r="BB346" s="279"/>
      <c r="BC346" s="279"/>
      <c r="BD346" s="279"/>
      <c r="BE346" s="279"/>
      <c r="BF346" s="279"/>
      <c r="BG346" s="279"/>
      <c r="BH346" s="293"/>
      <c r="BI346" s="293"/>
      <c r="BJ346" s="293"/>
      <c r="BK346" s="293"/>
      <c r="BL346" s="293"/>
      <c r="BM346" s="293"/>
      <c r="BN346" s="293"/>
      <c r="BO346" s="293"/>
      <c r="BP346" s="293"/>
      <c r="BQ346" s="293"/>
      <c r="BR346" s="293"/>
      <c r="BS346" s="293"/>
      <c r="BT346" s="293"/>
      <c r="BU346" s="293"/>
      <c r="BV346" s="293"/>
      <c r="BW346" s="293"/>
      <c r="BX346" s="293"/>
      <c r="BY346" s="293"/>
      <c r="BZ346" s="293"/>
    </row>
    <row r="347" customHeight="1" spans="47:78">
      <c r="AU347" s="279"/>
      <c r="AV347" s="279"/>
      <c r="AW347" s="279"/>
      <c r="AX347" s="279"/>
      <c r="AY347" s="279"/>
      <c r="AZ347" s="279"/>
      <c r="BA347" s="279"/>
      <c r="BB347" s="279"/>
      <c r="BC347" s="279"/>
      <c r="BD347" s="279"/>
      <c r="BE347" s="279"/>
      <c r="BF347" s="279"/>
      <c r="BG347" s="279"/>
      <c r="BH347" s="293"/>
      <c r="BI347" s="293"/>
      <c r="BJ347" s="293"/>
      <c r="BK347" s="293"/>
      <c r="BL347" s="293"/>
      <c r="BM347" s="293"/>
      <c r="BN347" s="293"/>
      <c r="BO347" s="293"/>
      <c r="BP347" s="293"/>
      <c r="BQ347" s="293"/>
      <c r="BR347" s="293"/>
      <c r="BS347" s="293"/>
      <c r="BT347" s="293"/>
      <c r="BU347" s="293"/>
      <c r="BV347" s="293"/>
      <c r="BW347" s="293"/>
      <c r="BX347" s="293"/>
      <c r="BY347" s="293"/>
      <c r="BZ347" s="293"/>
    </row>
    <row r="348" customHeight="1" spans="47:78">
      <c r="AU348" s="279"/>
      <c r="AV348" s="279"/>
      <c r="AW348" s="279"/>
      <c r="AX348" s="279"/>
      <c r="AY348" s="279"/>
      <c r="AZ348" s="279"/>
      <c r="BA348" s="279"/>
      <c r="BB348" s="279"/>
      <c r="BC348" s="279"/>
      <c r="BD348" s="279"/>
      <c r="BE348" s="279"/>
      <c r="BF348" s="279"/>
      <c r="BG348" s="279"/>
      <c r="BH348" s="293"/>
      <c r="BI348" s="293"/>
      <c r="BJ348" s="293"/>
      <c r="BK348" s="293"/>
      <c r="BL348" s="293"/>
      <c r="BM348" s="293"/>
      <c r="BN348" s="293"/>
      <c r="BO348" s="293"/>
      <c r="BP348" s="293"/>
      <c r="BQ348" s="293"/>
      <c r="BR348" s="293"/>
      <c r="BS348" s="293"/>
      <c r="BT348" s="293"/>
      <c r="BU348" s="293"/>
      <c r="BV348" s="293"/>
      <c r="BW348" s="293"/>
      <c r="BX348" s="293"/>
      <c r="BY348" s="293"/>
      <c r="BZ348" s="293"/>
    </row>
    <row r="349" customHeight="1" spans="47:78">
      <c r="AU349" s="279"/>
      <c r="AV349" s="279"/>
      <c r="AW349" s="279"/>
      <c r="AX349" s="279"/>
      <c r="AY349" s="279"/>
      <c r="AZ349" s="279"/>
      <c r="BA349" s="279"/>
      <c r="BB349" s="279"/>
      <c r="BC349" s="279"/>
      <c r="BD349" s="279"/>
      <c r="BE349" s="279"/>
      <c r="BF349" s="279"/>
      <c r="BG349" s="279"/>
      <c r="BH349" s="293"/>
      <c r="BI349" s="293"/>
      <c r="BJ349" s="293"/>
      <c r="BK349" s="293"/>
      <c r="BL349" s="293"/>
      <c r="BM349" s="293"/>
      <c r="BN349" s="293"/>
      <c r="BO349" s="293"/>
      <c r="BP349" s="293"/>
      <c r="BQ349" s="293"/>
      <c r="BR349" s="293"/>
      <c r="BS349" s="293"/>
      <c r="BT349" s="293"/>
      <c r="BU349" s="293"/>
      <c r="BV349" s="293"/>
      <c r="BW349" s="293"/>
      <c r="BX349" s="293"/>
      <c r="BY349" s="293"/>
      <c r="BZ349" s="293"/>
    </row>
    <row r="350" customHeight="1" spans="47:78">
      <c r="AU350" s="279"/>
      <c r="AV350" s="279"/>
      <c r="AW350" s="279"/>
      <c r="AX350" s="279"/>
      <c r="AY350" s="279"/>
      <c r="AZ350" s="279"/>
      <c r="BA350" s="279"/>
      <c r="BB350" s="279"/>
      <c r="BC350" s="279"/>
      <c r="BD350" s="279"/>
      <c r="BE350" s="279"/>
      <c r="BF350" s="279"/>
      <c r="BG350" s="279"/>
      <c r="BH350" s="293"/>
      <c r="BI350" s="293"/>
      <c r="BJ350" s="293"/>
      <c r="BK350" s="293"/>
      <c r="BL350" s="293"/>
      <c r="BM350" s="293"/>
      <c r="BN350" s="293"/>
      <c r="BO350" s="293"/>
      <c r="BP350" s="293"/>
      <c r="BQ350" s="293"/>
      <c r="BR350" s="293"/>
      <c r="BS350" s="293"/>
      <c r="BT350" s="293"/>
      <c r="BU350" s="293"/>
      <c r="BV350" s="293"/>
      <c r="BW350" s="293"/>
      <c r="BX350" s="293"/>
      <c r="BY350" s="293"/>
      <c r="BZ350" s="293"/>
    </row>
    <row r="351" customHeight="1" spans="47:78">
      <c r="AU351" s="279"/>
      <c r="AV351" s="279"/>
      <c r="AW351" s="279"/>
      <c r="AX351" s="279"/>
      <c r="AY351" s="279"/>
      <c r="AZ351" s="279"/>
      <c r="BA351" s="279"/>
      <c r="BB351" s="279"/>
      <c r="BC351" s="279"/>
      <c r="BD351" s="279"/>
      <c r="BE351" s="279"/>
      <c r="BF351" s="279"/>
      <c r="BG351" s="279"/>
      <c r="BH351" s="293"/>
      <c r="BI351" s="293"/>
      <c r="BJ351" s="293"/>
      <c r="BK351" s="293"/>
      <c r="BL351" s="293"/>
      <c r="BM351" s="293"/>
      <c r="BN351" s="293"/>
      <c r="BO351" s="293"/>
      <c r="BP351" s="293"/>
      <c r="BQ351" s="293"/>
      <c r="BR351" s="293"/>
      <c r="BS351" s="293"/>
      <c r="BT351" s="293"/>
      <c r="BU351" s="293"/>
      <c r="BV351" s="293"/>
      <c r="BW351" s="293"/>
      <c r="BX351" s="293"/>
      <c r="BY351" s="293"/>
      <c r="BZ351" s="293"/>
    </row>
    <row r="352" customHeight="1" spans="47:78">
      <c r="AU352" s="279"/>
      <c r="AV352" s="279"/>
      <c r="AW352" s="279"/>
      <c r="AX352" s="279"/>
      <c r="AY352" s="279"/>
      <c r="AZ352" s="279"/>
      <c r="BA352" s="279"/>
      <c r="BB352" s="279"/>
      <c r="BC352" s="279"/>
      <c r="BD352" s="279"/>
      <c r="BE352" s="279"/>
      <c r="BF352" s="279"/>
      <c r="BG352" s="279"/>
      <c r="BH352" s="293"/>
      <c r="BI352" s="293"/>
      <c r="BJ352" s="293"/>
      <c r="BK352" s="293"/>
      <c r="BL352" s="293"/>
      <c r="BM352" s="293"/>
      <c r="BN352" s="293"/>
      <c r="BO352" s="293"/>
      <c r="BP352" s="293"/>
      <c r="BQ352" s="293"/>
      <c r="BR352" s="293"/>
      <c r="BS352" s="293"/>
      <c r="BT352" s="293"/>
      <c r="BU352" s="293"/>
      <c r="BV352" s="293"/>
      <c r="BW352" s="293"/>
      <c r="BX352" s="293"/>
      <c r="BY352" s="293"/>
      <c r="BZ352" s="293"/>
    </row>
    <row r="353" customHeight="1" spans="47:78">
      <c r="AU353" s="279"/>
      <c r="AV353" s="279"/>
      <c r="AW353" s="279"/>
      <c r="AX353" s="279"/>
      <c r="AY353" s="279"/>
      <c r="AZ353" s="279"/>
      <c r="BA353" s="279"/>
      <c r="BB353" s="279"/>
      <c r="BC353" s="279"/>
      <c r="BD353" s="279"/>
      <c r="BE353" s="279"/>
      <c r="BF353" s="279"/>
      <c r="BG353" s="279"/>
      <c r="BH353" s="293"/>
      <c r="BI353" s="293"/>
      <c r="BJ353" s="293"/>
      <c r="BK353" s="293"/>
      <c r="BL353" s="293"/>
      <c r="BM353" s="293"/>
      <c r="BN353" s="293"/>
      <c r="BO353" s="293"/>
      <c r="BP353" s="293"/>
      <c r="BQ353" s="293"/>
      <c r="BR353" s="293"/>
      <c r="BS353" s="293"/>
      <c r="BT353" s="293"/>
      <c r="BU353" s="293"/>
      <c r="BV353" s="293"/>
      <c r="BW353" s="293"/>
      <c r="BX353" s="293"/>
      <c r="BY353" s="293"/>
      <c r="BZ353" s="293"/>
    </row>
    <row r="354" customHeight="1" spans="47:78">
      <c r="AU354" s="279"/>
      <c r="AV354" s="279"/>
      <c r="AW354" s="279"/>
      <c r="AX354" s="279"/>
      <c r="AY354" s="279"/>
      <c r="AZ354" s="279"/>
      <c r="BA354" s="279"/>
      <c r="BB354" s="279"/>
      <c r="BC354" s="279"/>
      <c r="BD354" s="279"/>
      <c r="BE354" s="279"/>
      <c r="BF354" s="279"/>
      <c r="BG354" s="279"/>
      <c r="BH354" s="293"/>
      <c r="BI354" s="293"/>
      <c r="BJ354" s="293"/>
      <c r="BK354" s="293"/>
      <c r="BL354" s="293"/>
      <c r="BM354" s="293"/>
      <c r="BN354" s="293"/>
      <c r="BO354" s="293"/>
      <c r="BP354" s="293"/>
      <c r="BQ354" s="293"/>
      <c r="BR354" s="293"/>
      <c r="BS354" s="293"/>
      <c r="BT354" s="293"/>
      <c r="BU354" s="293"/>
      <c r="BV354" s="293"/>
      <c r="BW354" s="293"/>
      <c r="BX354" s="293"/>
      <c r="BY354" s="293"/>
      <c r="BZ354" s="293"/>
    </row>
    <row r="355" customHeight="1" spans="47:78">
      <c r="AU355" s="279"/>
      <c r="AV355" s="279"/>
      <c r="AW355" s="279"/>
      <c r="AX355" s="279"/>
      <c r="AY355" s="279"/>
      <c r="AZ355" s="279"/>
      <c r="BA355" s="279"/>
      <c r="BB355" s="279"/>
      <c r="BC355" s="279"/>
      <c r="BD355" s="279"/>
      <c r="BE355" s="279"/>
      <c r="BF355" s="279"/>
      <c r="BG355" s="279"/>
      <c r="BH355" s="293"/>
      <c r="BI355" s="293"/>
      <c r="BJ355" s="293"/>
      <c r="BK355" s="293"/>
      <c r="BL355" s="293"/>
      <c r="BM355" s="293"/>
      <c r="BN355" s="293"/>
      <c r="BO355" s="293"/>
      <c r="BP355" s="293"/>
      <c r="BQ355" s="293"/>
      <c r="BR355" s="293"/>
      <c r="BS355" s="293"/>
      <c r="BT355" s="293"/>
      <c r="BU355" s="293"/>
      <c r="BV355" s="293"/>
      <c r="BW355" s="293"/>
      <c r="BX355" s="293"/>
      <c r="BY355" s="293"/>
      <c r="BZ355" s="293"/>
    </row>
    <row r="356" customHeight="1" spans="47:78">
      <c r="AU356" s="279"/>
      <c r="AV356" s="279"/>
      <c r="AW356" s="279"/>
      <c r="AX356" s="279"/>
      <c r="AY356" s="279"/>
      <c r="AZ356" s="279"/>
      <c r="BA356" s="279"/>
      <c r="BB356" s="279"/>
      <c r="BC356" s="279"/>
      <c r="BD356" s="279"/>
      <c r="BE356" s="279"/>
      <c r="BF356" s="279"/>
      <c r="BG356" s="279"/>
      <c r="BH356" s="293"/>
      <c r="BI356" s="293"/>
      <c r="BJ356" s="293"/>
      <c r="BK356" s="293"/>
      <c r="BL356" s="293"/>
      <c r="BM356" s="293"/>
      <c r="BN356" s="293"/>
      <c r="BO356" s="293"/>
      <c r="BP356" s="293"/>
      <c r="BQ356" s="293"/>
      <c r="BR356" s="293"/>
      <c r="BS356" s="293"/>
      <c r="BT356" s="293"/>
      <c r="BU356" s="293"/>
      <c r="BV356" s="293"/>
      <c r="BW356" s="293"/>
      <c r="BX356" s="293"/>
      <c r="BY356" s="293"/>
      <c r="BZ356" s="293"/>
    </row>
    <row r="357" customHeight="1" spans="47:78">
      <c r="AU357" s="279"/>
      <c r="AV357" s="279"/>
      <c r="AW357" s="279"/>
      <c r="AX357" s="279"/>
      <c r="AY357" s="279"/>
      <c r="AZ357" s="279"/>
      <c r="BA357" s="279"/>
      <c r="BB357" s="279"/>
      <c r="BC357" s="279"/>
      <c r="BD357" s="279"/>
      <c r="BE357" s="279"/>
      <c r="BF357" s="279"/>
      <c r="BG357" s="279"/>
      <c r="BH357" s="293"/>
      <c r="BI357" s="293"/>
      <c r="BJ357" s="293"/>
      <c r="BK357" s="293"/>
      <c r="BL357" s="293"/>
      <c r="BM357" s="293"/>
      <c r="BN357" s="293"/>
      <c r="BO357" s="293"/>
      <c r="BP357" s="293"/>
      <c r="BQ357" s="293"/>
      <c r="BR357" s="293"/>
      <c r="BS357" s="293"/>
      <c r="BT357" s="293"/>
      <c r="BU357" s="293"/>
      <c r="BV357" s="293"/>
      <c r="BW357" s="293"/>
      <c r="BX357" s="293"/>
      <c r="BY357" s="293"/>
      <c r="BZ357" s="293"/>
    </row>
    <row r="358" customHeight="1" spans="47:78">
      <c r="AU358" s="279"/>
      <c r="AV358" s="279"/>
      <c r="AW358" s="279"/>
      <c r="AX358" s="279"/>
      <c r="AY358" s="279"/>
      <c r="AZ358" s="279"/>
      <c r="BA358" s="279"/>
      <c r="BB358" s="279"/>
      <c r="BC358" s="279"/>
      <c r="BD358" s="279"/>
      <c r="BE358" s="279"/>
      <c r="BF358" s="279"/>
      <c r="BG358" s="279"/>
      <c r="BH358" s="293"/>
      <c r="BI358" s="293"/>
      <c r="BJ358" s="293"/>
      <c r="BK358" s="293"/>
      <c r="BL358" s="293"/>
      <c r="BM358" s="293"/>
      <c r="BN358" s="293"/>
      <c r="BO358" s="293"/>
      <c r="BP358" s="293"/>
      <c r="BQ358" s="293"/>
      <c r="BR358" s="293"/>
      <c r="BS358" s="293"/>
      <c r="BT358" s="293"/>
      <c r="BU358" s="293"/>
      <c r="BV358" s="293"/>
      <c r="BW358" s="293"/>
      <c r="BX358" s="293"/>
      <c r="BY358" s="293"/>
      <c r="BZ358" s="293"/>
    </row>
    <row r="359" customHeight="1" spans="47:78">
      <c r="AU359" s="279"/>
      <c r="AV359" s="279"/>
      <c r="AW359" s="279"/>
      <c r="AX359" s="279"/>
      <c r="AY359" s="279"/>
      <c r="AZ359" s="279"/>
      <c r="BA359" s="279"/>
      <c r="BB359" s="279"/>
      <c r="BC359" s="279"/>
      <c r="BD359" s="279"/>
      <c r="BE359" s="279"/>
      <c r="BF359" s="279"/>
      <c r="BG359" s="279"/>
      <c r="BH359" s="293"/>
      <c r="BI359" s="293"/>
      <c r="BJ359" s="293"/>
      <c r="BK359" s="293"/>
      <c r="BL359" s="293"/>
      <c r="BM359" s="293"/>
      <c r="BN359" s="293"/>
      <c r="BO359" s="293"/>
      <c r="BP359" s="293"/>
      <c r="BQ359" s="293"/>
      <c r="BR359" s="293"/>
      <c r="BS359" s="293"/>
      <c r="BT359" s="293"/>
      <c r="BU359" s="293"/>
      <c r="BV359" s="293"/>
      <c r="BW359" s="293"/>
      <c r="BX359" s="293"/>
      <c r="BY359" s="293"/>
      <c r="BZ359" s="293"/>
    </row>
    <row r="360" customHeight="1" spans="47:78">
      <c r="AU360" s="279"/>
      <c r="AV360" s="279"/>
      <c r="AW360" s="279"/>
      <c r="AX360" s="279"/>
      <c r="AY360" s="279"/>
      <c r="AZ360" s="279"/>
      <c r="BA360" s="279"/>
      <c r="BB360" s="279"/>
      <c r="BC360" s="279"/>
      <c r="BD360" s="279"/>
      <c r="BE360" s="279"/>
      <c r="BF360" s="279"/>
      <c r="BG360" s="279"/>
      <c r="BH360" s="293"/>
      <c r="BI360" s="293"/>
      <c r="BJ360" s="293"/>
      <c r="BK360" s="293"/>
      <c r="BL360" s="293"/>
      <c r="BM360" s="293"/>
      <c r="BN360" s="293"/>
      <c r="BO360" s="293"/>
      <c r="BP360" s="293"/>
      <c r="BQ360" s="293"/>
      <c r="BR360" s="293"/>
      <c r="BS360" s="293"/>
      <c r="BT360" s="293"/>
      <c r="BU360" s="293"/>
      <c r="BV360" s="293"/>
      <c r="BW360" s="293"/>
      <c r="BX360" s="293"/>
      <c r="BY360" s="293"/>
      <c r="BZ360" s="293"/>
    </row>
    <row r="361" customHeight="1" spans="47:78">
      <c r="AU361" s="279"/>
      <c r="AV361" s="279"/>
      <c r="AW361" s="279"/>
      <c r="AX361" s="279"/>
      <c r="AY361" s="279"/>
      <c r="AZ361" s="279"/>
      <c r="BA361" s="279"/>
      <c r="BB361" s="279"/>
      <c r="BC361" s="279"/>
      <c r="BD361" s="279"/>
      <c r="BE361" s="279"/>
      <c r="BF361" s="279"/>
      <c r="BG361" s="279"/>
      <c r="BH361" s="293"/>
      <c r="BI361" s="293"/>
      <c r="BJ361" s="293"/>
      <c r="BK361" s="293"/>
      <c r="BL361" s="293"/>
      <c r="BM361" s="293"/>
      <c r="BN361" s="293"/>
      <c r="BO361" s="293"/>
      <c r="BP361" s="293"/>
      <c r="BQ361" s="293"/>
      <c r="BR361" s="293"/>
      <c r="BS361" s="293"/>
      <c r="BT361" s="293"/>
      <c r="BU361" s="293"/>
      <c r="BV361" s="293"/>
      <c r="BW361" s="293"/>
      <c r="BX361" s="293"/>
      <c r="BY361" s="293"/>
      <c r="BZ361" s="293"/>
    </row>
    <row r="362" customHeight="1" spans="47:78">
      <c r="AU362" s="279"/>
      <c r="AV362" s="279"/>
      <c r="AW362" s="279"/>
      <c r="AX362" s="279"/>
      <c r="AY362" s="279"/>
      <c r="AZ362" s="279"/>
      <c r="BA362" s="279"/>
      <c r="BB362" s="279"/>
      <c r="BC362" s="279"/>
      <c r="BD362" s="279"/>
      <c r="BE362" s="279"/>
      <c r="BF362" s="279"/>
      <c r="BG362" s="279"/>
      <c r="BH362" s="293"/>
      <c r="BI362" s="293"/>
      <c r="BJ362" s="293"/>
      <c r="BK362" s="293"/>
      <c r="BL362" s="293"/>
      <c r="BM362" s="293"/>
      <c r="BN362" s="293"/>
      <c r="BO362" s="293"/>
      <c r="BP362" s="293"/>
      <c r="BQ362" s="293"/>
      <c r="BR362" s="293"/>
      <c r="BS362" s="293"/>
      <c r="BT362" s="293"/>
      <c r="BU362" s="293"/>
      <c r="BV362" s="293"/>
      <c r="BW362" s="293"/>
      <c r="BX362" s="293"/>
      <c r="BY362" s="293"/>
      <c r="BZ362" s="293"/>
    </row>
    <row r="363" customHeight="1" spans="47:78">
      <c r="AU363" s="279"/>
      <c r="AV363" s="279"/>
      <c r="AW363" s="279"/>
      <c r="AX363" s="279"/>
      <c r="AY363" s="279"/>
      <c r="AZ363" s="279"/>
      <c r="BA363" s="279"/>
      <c r="BB363" s="279"/>
      <c r="BC363" s="279"/>
      <c r="BD363" s="279"/>
      <c r="BE363" s="279"/>
      <c r="BF363" s="279"/>
      <c r="BG363" s="279"/>
      <c r="BH363" s="293"/>
      <c r="BI363" s="293"/>
      <c r="BJ363" s="293"/>
      <c r="BK363" s="293"/>
      <c r="BL363" s="293"/>
      <c r="BM363" s="293"/>
      <c r="BN363" s="293"/>
      <c r="BO363" s="293"/>
      <c r="BP363" s="293"/>
      <c r="BQ363" s="293"/>
      <c r="BR363" s="293"/>
      <c r="BS363" s="293"/>
      <c r="BT363" s="293"/>
      <c r="BU363" s="293"/>
      <c r="BV363" s="293"/>
      <c r="BW363" s="293"/>
      <c r="BX363" s="293"/>
      <c r="BY363" s="293"/>
      <c r="BZ363" s="293"/>
    </row>
    <row r="364" customHeight="1" spans="47:78">
      <c r="AU364" s="279"/>
      <c r="AV364" s="279"/>
      <c r="AW364" s="279"/>
      <c r="AX364" s="279"/>
      <c r="AY364" s="279"/>
      <c r="AZ364" s="279"/>
      <c r="BA364" s="279"/>
      <c r="BB364" s="279"/>
      <c r="BC364" s="279"/>
      <c r="BD364" s="279"/>
      <c r="BE364" s="279"/>
      <c r="BF364" s="279"/>
      <c r="BG364" s="279"/>
      <c r="BH364" s="293"/>
      <c r="BI364" s="293"/>
      <c r="BJ364" s="293"/>
      <c r="BK364" s="293"/>
      <c r="BL364" s="293"/>
      <c r="BM364" s="293"/>
      <c r="BN364" s="293"/>
      <c r="BO364" s="293"/>
      <c r="BP364" s="293"/>
      <c r="BQ364" s="293"/>
      <c r="BR364" s="293"/>
      <c r="BS364" s="293"/>
      <c r="BT364" s="293"/>
      <c r="BU364" s="293"/>
      <c r="BV364" s="293"/>
      <c r="BW364" s="293"/>
      <c r="BX364" s="293"/>
      <c r="BY364" s="293"/>
      <c r="BZ364" s="293"/>
    </row>
    <row r="365" customHeight="1" spans="47:78">
      <c r="AU365" s="279"/>
      <c r="AV365" s="279"/>
      <c r="AW365" s="279"/>
      <c r="AX365" s="279"/>
      <c r="AY365" s="279"/>
      <c r="AZ365" s="279"/>
      <c r="BA365" s="279"/>
      <c r="BB365" s="279"/>
      <c r="BC365" s="279"/>
      <c r="BD365" s="279"/>
      <c r="BE365" s="279"/>
      <c r="BF365" s="279"/>
      <c r="BG365" s="279"/>
      <c r="BH365" s="293"/>
      <c r="BI365" s="293"/>
      <c r="BJ365" s="293"/>
      <c r="BK365" s="293"/>
      <c r="BL365" s="293"/>
      <c r="BM365" s="293"/>
      <c r="BN365" s="293"/>
      <c r="BO365" s="293"/>
      <c r="BP365" s="293"/>
      <c r="BQ365" s="293"/>
      <c r="BR365" s="293"/>
      <c r="BS365" s="293"/>
      <c r="BT365" s="293"/>
      <c r="BU365" s="293"/>
      <c r="BV365" s="293"/>
      <c r="BW365" s="293"/>
      <c r="BX365" s="293"/>
      <c r="BY365" s="293"/>
      <c r="BZ365" s="293"/>
    </row>
    <row r="366" customHeight="1" spans="47:78">
      <c r="AU366" s="279"/>
      <c r="AV366" s="279"/>
      <c r="AW366" s="279"/>
      <c r="AX366" s="279"/>
      <c r="AY366" s="279"/>
      <c r="AZ366" s="279"/>
      <c r="BA366" s="279"/>
      <c r="BB366" s="279"/>
      <c r="BC366" s="279"/>
      <c r="BD366" s="279"/>
      <c r="BE366" s="279"/>
      <c r="BF366" s="279"/>
      <c r="BG366" s="279"/>
      <c r="BH366" s="293"/>
      <c r="BI366" s="293"/>
      <c r="BJ366" s="293"/>
      <c r="BK366" s="293"/>
      <c r="BL366" s="293"/>
      <c r="BM366" s="293"/>
      <c r="BN366" s="293"/>
      <c r="BO366" s="293"/>
      <c r="BP366" s="293"/>
      <c r="BQ366" s="293"/>
      <c r="BR366" s="293"/>
      <c r="BS366" s="293"/>
      <c r="BT366" s="293"/>
      <c r="BU366" s="293"/>
      <c r="BV366" s="293"/>
      <c r="BW366" s="293"/>
      <c r="BX366" s="293"/>
      <c r="BY366" s="293"/>
      <c r="BZ366" s="293"/>
    </row>
    <row r="367" customHeight="1" spans="47:78">
      <c r="AU367" s="279"/>
      <c r="AV367" s="279"/>
      <c r="AW367" s="279"/>
      <c r="AX367" s="279"/>
      <c r="AY367" s="279"/>
      <c r="AZ367" s="279"/>
      <c r="BA367" s="279"/>
      <c r="BB367" s="279"/>
      <c r="BC367" s="279"/>
      <c r="BD367" s="279"/>
      <c r="BE367" s="279"/>
      <c r="BF367" s="279"/>
      <c r="BG367" s="279"/>
      <c r="BH367" s="293"/>
      <c r="BI367" s="293"/>
      <c r="BJ367" s="293"/>
      <c r="BK367" s="293"/>
      <c r="BL367" s="293"/>
      <c r="BM367" s="293"/>
      <c r="BN367" s="293"/>
      <c r="BO367" s="293"/>
      <c r="BP367" s="293"/>
      <c r="BQ367" s="293"/>
      <c r="BR367" s="293"/>
      <c r="BS367" s="293"/>
      <c r="BT367" s="293"/>
      <c r="BU367" s="293"/>
      <c r="BV367" s="293"/>
      <c r="BW367" s="293"/>
      <c r="BX367" s="293"/>
      <c r="BY367" s="293"/>
      <c r="BZ367" s="293"/>
    </row>
    <row r="368" customHeight="1" spans="47:78">
      <c r="AU368" s="279"/>
      <c r="AV368" s="279"/>
      <c r="AW368" s="279"/>
      <c r="AX368" s="279"/>
      <c r="AY368" s="279"/>
      <c r="AZ368" s="279"/>
      <c r="BA368" s="279"/>
      <c r="BB368" s="279"/>
      <c r="BC368" s="279"/>
      <c r="BD368" s="279"/>
      <c r="BE368" s="279"/>
      <c r="BF368" s="279"/>
      <c r="BG368" s="279"/>
      <c r="BH368" s="293"/>
      <c r="BI368" s="293"/>
      <c r="BJ368" s="293"/>
      <c r="BK368" s="293"/>
      <c r="BL368" s="293"/>
      <c r="BM368" s="293"/>
      <c r="BN368" s="293"/>
      <c r="BO368" s="293"/>
      <c r="BP368" s="293"/>
      <c r="BQ368" s="293"/>
      <c r="BR368" s="293"/>
      <c r="BS368" s="293"/>
      <c r="BT368" s="293"/>
      <c r="BU368" s="293"/>
      <c r="BV368" s="293"/>
      <c r="BW368" s="293"/>
      <c r="BX368" s="293"/>
      <c r="BY368" s="293"/>
      <c r="BZ368" s="293"/>
    </row>
    <row r="369" customHeight="1" spans="47:78">
      <c r="AU369" s="279"/>
      <c r="AV369" s="279"/>
      <c r="AW369" s="279"/>
      <c r="AX369" s="279"/>
      <c r="AY369" s="279"/>
      <c r="AZ369" s="279"/>
      <c r="BA369" s="279"/>
      <c r="BB369" s="279"/>
      <c r="BC369" s="279"/>
      <c r="BD369" s="279"/>
      <c r="BE369" s="279"/>
      <c r="BF369" s="279"/>
      <c r="BG369" s="279"/>
      <c r="BH369" s="293"/>
      <c r="BI369" s="293"/>
      <c r="BJ369" s="293"/>
      <c r="BK369" s="293"/>
      <c r="BL369" s="293"/>
      <c r="BM369" s="293"/>
      <c r="BN369" s="293"/>
      <c r="BO369" s="293"/>
      <c r="BP369" s="293"/>
      <c r="BQ369" s="293"/>
      <c r="BR369" s="293"/>
      <c r="BS369" s="293"/>
      <c r="BT369" s="293"/>
      <c r="BU369" s="293"/>
      <c r="BV369" s="293"/>
      <c r="BW369" s="293"/>
      <c r="BX369" s="293"/>
      <c r="BY369" s="293"/>
      <c r="BZ369" s="293"/>
    </row>
    <row r="370" customHeight="1" spans="47:78">
      <c r="AU370" s="279"/>
      <c r="AV370" s="279"/>
      <c r="AW370" s="279"/>
      <c r="AX370" s="279"/>
      <c r="AY370" s="279"/>
      <c r="AZ370" s="279"/>
      <c r="BA370" s="279"/>
      <c r="BB370" s="279"/>
      <c r="BC370" s="279"/>
      <c r="BD370" s="279"/>
      <c r="BE370" s="279"/>
      <c r="BF370" s="279"/>
      <c r="BG370" s="279"/>
      <c r="BH370" s="293"/>
      <c r="BI370" s="293"/>
      <c r="BJ370" s="293"/>
      <c r="BK370" s="293"/>
      <c r="BL370" s="293"/>
      <c r="BM370" s="293"/>
      <c r="BN370" s="293"/>
      <c r="BO370" s="293"/>
      <c r="BP370" s="293"/>
      <c r="BQ370" s="293"/>
      <c r="BR370" s="293"/>
      <c r="BS370" s="293"/>
      <c r="BT370" s="293"/>
      <c r="BU370" s="293"/>
      <c r="BV370" s="293"/>
      <c r="BW370" s="293"/>
      <c r="BX370" s="293"/>
      <c r="BY370" s="293"/>
      <c r="BZ370" s="293"/>
    </row>
    <row r="371" customHeight="1" spans="47:78">
      <c r="AU371" s="279"/>
      <c r="AV371" s="279"/>
      <c r="AW371" s="279"/>
      <c r="AX371" s="279"/>
      <c r="AY371" s="279"/>
      <c r="AZ371" s="279"/>
      <c r="BA371" s="279"/>
      <c r="BB371" s="279"/>
      <c r="BC371" s="279"/>
      <c r="BD371" s="279"/>
      <c r="BE371" s="279"/>
      <c r="BF371" s="279"/>
      <c r="BG371" s="279"/>
      <c r="BH371" s="293"/>
      <c r="BI371" s="293"/>
      <c r="BJ371" s="293"/>
      <c r="BK371" s="293"/>
      <c r="BL371" s="293"/>
      <c r="BM371" s="293"/>
      <c r="BN371" s="293"/>
      <c r="BO371" s="293"/>
      <c r="BP371" s="293"/>
      <c r="BQ371" s="293"/>
      <c r="BR371" s="293"/>
      <c r="BS371" s="293"/>
      <c r="BT371" s="293"/>
      <c r="BU371" s="293"/>
      <c r="BV371" s="293"/>
      <c r="BW371" s="293"/>
      <c r="BX371" s="293"/>
      <c r="BY371" s="293"/>
      <c r="BZ371" s="293"/>
    </row>
    <row r="372" customHeight="1" spans="47:78">
      <c r="AU372" s="279"/>
      <c r="AV372" s="279"/>
      <c r="AW372" s="279"/>
      <c r="AX372" s="279"/>
      <c r="AY372" s="279"/>
      <c r="AZ372" s="279"/>
      <c r="BA372" s="279"/>
      <c r="BB372" s="279"/>
      <c r="BC372" s="279"/>
      <c r="BD372" s="279"/>
      <c r="BE372" s="279"/>
      <c r="BF372" s="279"/>
      <c r="BG372" s="279"/>
      <c r="BH372" s="293"/>
      <c r="BI372" s="293"/>
      <c r="BJ372" s="293"/>
      <c r="BK372" s="293"/>
      <c r="BL372" s="293"/>
      <c r="BM372" s="293"/>
      <c r="BN372" s="293"/>
      <c r="BO372" s="293"/>
      <c r="BP372" s="293"/>
      <c r="BQ372" s="293"/>
      <c r="BR372" s="293"/>
      <c r="BS372" s="293"/>
      <c r="BT372" s="293"/>
      <c r="BU372" s="293"/>
      <c r="BV372" s="293"/>
      <c r="BW372" s="293"/>
      <c r="BX372" s="293"/>
      <c r="BY372" s="293"/>
      <c r="BZ372" s="293"/>
    </row>
    <row r="373" customHeight="1" spans="47:78">
      <c r="AU373" s="279"/>
      <c r="AV373" s="279"/>
      <c r="AW373" s="279"/>
      <c r="AX373" s="279"/>
      <c r="AY373" s="279"/>
      <c r="AZ373" s="279"/>
      <c r="BA373" s="279"/>
      <c r="BB373" s="279"/>
      <c r="BC373" s="279"/>
      <c r="BD373" s="279"/>
      <c r="BE373" s="279"/>
      <c r="BF373" s="279"/>
      <c r="BG373" s="279"/>
      <c r="BH373" s="293"/>
      <c r="BI373" s="293"/>
      <c r="BJ373" s="293"/>
      <c r="BK373" s="293"/>
      <c r="BL373" s="293"/>
      <c r="BM373" s="293"/>
      <c r="BN373" s="293"/>
      <c r="BO373" s="293"/>
      <c r="BP373" s="293"/>
      <c r="BQ373" s="293"/>
      <c r="BR373" s="293"/>
      <c r="BS373" s="293"/>
      <c r="BT373" s="293"/>
      <c r="BU373" s="293"/>
      <c r="BV373" s="293"/>
      <c r="BW373" s="293"/>
      <c r="BX373" s="293"/>
      <c r="BY373" s="293"/>
      <c r="BZ373" s="293"/>
    </row>
    <row r="374" customHeight="1" spans="47:78">
      <c r="AU374" s="279"/>
      <c r="AV374" s="279"/>
      <c r="AW374" s="279"/>
      <c r="AX374" s="279"/>
      <c r="AY374" s="279"/>
      <c r="AZ374" s="279"/>
      <c r="BA374" s="279"/>
      <c r="BB374" s="279"/>
      <c r="BC374" s="279"/>
      <c r="BD374" s="279"/>
      <c r="BE374" s="279"/>
      <c r="BF374" s="279"/>
      <c r="BG374" s="279"/>
      <c r="BH374" s="293"/>
      <c r="BI374" s="293"/>
      <c r="BJ374" s="293"/>
      <c r="BK374" s="293"/>
      <c r="BL374" s="293"/>
      <c r="BM374" s="293"/>
      <c r="BN374" s="293"/>
      <c r="BO374" s="293"/>
      <c r="BP374" s="293"/>
      <c r="BQ374" s="293"/>
      <c r="BR374" s="293"/>
      <c r="BS374" s="293"/>
      <c r="BT374" s="293"/>
      <c r="BU374" s="293"/>
      <c r="BV374" s="293"/>
      <c r="BW374" s="293"/>
      <c r="BX374" s="293"/>
      <c r="BY374" s="293"/>
      <c r="BZ374" s="293"/>
    </row>
    <row r="375" customHeight="1" spans="47:78">
      <c r="AU375" s="279"/>
      <c r="AV375" s="279"/>
      <c r="AW375" s="279"/>
      <c r="AX375" s="279"/>
      <c r="AY375" s="279"/>
      <c r="AZ375" s="279"/>
      <c r="BA375" s="279"/>
      <c r="BB375" s="279"/>
      <c r="BC375" s="279"/>
      <c r="BD375" s="279"/>
      <c r="BE375" s="279"/>
      <c r="BF375" s="279"/>
      <c r="BG375" s="279"/>
      <c r="BH375" s="293"/>
      <c r="BI375" s="293"/>
      <c r="BJ375" s="293"/>
      <c r="BK375" s="293"/>
      <c r="BL375" s="293"/>
      <c r="BM375" s="293"/>
      <c r="BN375" s="293"/>
      <c r="BO375" s="293"/>
      <c r="BP375" s="293"/>
      <c r="BQ375" s="293"/>
      <c r="BR375" s="293"/>
      <c r="BS375" s="293"/>
      <c r="BT375" s="293"/>
      <c r="BU375" s="293"/>
      <c r="BV375" s="293"/>
      <c r="BW375" s="293"/>
      <c r="BX375" s="293"/>
      <c r="BY375" s="293"/>
      <c r="BZ375" s="293"/>
    </row>
    <row r="376" customHeight="1" spans="47:78">
      <c r="AU376" s="279"/>
      <c r="AV376" s="279"/>
      <c r="AW376" s="279"/>
      <c r="AX376" s="279"/>
      <c r="AY376" s="279"/>
      <c r="AZ376" s="279"/>
      <c r="BA376" s="279"/>
      <c r="BB376" s="279"/>
      <c r="BC376" s="279"/>
      <c r="BD376" s="279"/>
      <c r="BE376" s="279"/>
      <c r="BF376" s="279"/>
      <c r="BG376" s="279"/>
      <c r="BH376" s="293"/>
      <c r="BI376" s="293"/>
      <c r="BJ376" s="293"/>
      <c r="BK376" s="293"/>
      <c r="BL376" s="293"/>
      <c r="BM376" s="293"/>
      <c r="BN376" s="293"/>
      <c r="BO376" s="293"/>
      <c r="BP376" s="293"/>
      <c r="BQ376" s="293"/>
      <c r="BR376" s="293"/>
      <c r="BS376" s="293"/>
      <c r="BT376" s="293"/>
      <c r="BU376" s="293"/>
      <c r="BV376" s="293"/>
      <c r="BW376" s="293"/>
      <c r="BX376" s="293"/>
      <c r="BY376" s="293"/>
      <c r="BZ376" s="293"/>
    </row>
    <row r="377" customHeight="1" spans="47:78">
      <c r="AU377" s="279"/>
      <c r="AV377" s="279"/>
      <c r="AW377" s="279"/>
      <c r="AX377" s="279"/>
      <c r="AY377" s="279"/>
      <c r="AZ377" s="279"/>
      <c r="BA377" s="279"/>
      <c r="BB377" s="279"/>
      <c r="BC377" s="279"/>
      <c r="BD377" s="279"/>
      <c r="BE377" s="279"/>
      <c r="BF377" s="279"/>
      <c r="BG377" s="279"/>
      <c r="BH377" s="293"/>
      <c r="BI377" s="293"/>
      <c r="BJ377" s="293"/>
      <c r="BK377" s="293"/>
      <c r="BL377" s="293"/>
      <c r="BM377" s="293"/>
      <c r="BN377" s="293"/>
      <c r="BO377" s="293"/>
      <c r="BP377" s="293"/>
      <c r="BQ377" s="293"/>
      <c r="BR377" s="293"/>
      <c r="BS377" s="293"/>
      <c r="BT377" s="293"/>
      <c r="BU377" s="293"/>
      <c r="BV377" s="293"/>
      <c r="BW377" s="293"/>
      <c r="BX377" s="293"/>
      <c r="BY377" s="293"/>
      <c r="BZ377" s="293"/>
    </row>
    <row r="378" customHeight="1" spans="47:78">
      <c r="AU378" s="279"/>
      <c r="AV378" s="279"/>
      <c r="AW378" s="279"/>
      <c r="AX378" s="279"/>
      <c r="AY378" s="279"/>
      <c r="AZ378" s="279"/>
      <c r="BA378" s="279"/>
      <c r="BB378" s="279"/>
      <c r="BC378" s="279"/>
      <c r="BD378" s="279"/>
      <c r="BE378" s="279"/>
      <c r="BF378" s="279"/>
      <c r="BG378" s="279"/>
      <c r="BH378" s="293"/>
      <c r="BI378" s="293"/>
      <c r="BJ378" s="293"/>
      <c r="BK378" s="293"/>
      <c r="BL378" s="293"/>
      <c r="BM378" s="293"/>
      <c r="BN378" s="293"/>
      <c r="BO378" s="293"/>
      <c r="BP378" s="293"/>
      <c r="BQ378" s="293"/>
      <c r="BR378" s="293"/>
      <c r="BS378" s="293"/>
      <c r="BT378" s="293"/>
      <c r="BU378" s="293"/>
      <c r="BV378" s="293"/>
      <c r="BW378" s="293"/>
      <c r="BX378" s="293"/>
      <c r="BY378" s="293"/>
      <c r="BZ378" s="293"/>
    </row>
    <row r="379" customHeight="1" spans="47:78">
      <c r="AU379" s="279"/>
      <c r="AV379" s="279"/>
      <c r="AW379" s="279"/>
      <c r="AX379" s="279"/>
      <c r="AY379" s="279"/>
      <c r="AZ379" s="279"/>
      <c r="BA379" s="279"/>
      <c r="BB379" s="279"/>
      <c r="BC379" s="279"/>
      <c r="BD379" s="279"/>
      <c r="BE379" s="279"/>
      <c r="BF379" s="279"/>
      <c r="BG379" s="279"/>
      <c r="BH379" s="293"/>
      <c r="BI379" s="293"/>
      <c r="BJ379" s="293"/>
      <c r="BK379" s="293"/>
      <c r="BL379" s="293"/>
      <c r="BM379" s="293"/>
      <c r="BN379" s="293"/>
      <c r="BO379" s="293"/>
      <c r="BP379" s="293"/>
      <c r="BQ379" s="293"/>
      <c r="BR379" s="293"/>
      <c r="BS379" s="293"/>
      <c r="BT379" s="293"/>
      <c r="BU379" s="293"/>
      <c r="BV379" s="293"/>
      <c r="BW379" s="293"/>
      <c r="BX379" s="293"/>
      <c r="BY379" s="293"/>
      <c r="BZ379" s="293"/>
    </row>
    <row r="380" customHeight="1" spans="47:78">
      <c r="AU380" s="279"/>
      <c r="AV380" s="279"/>
      <c r="AW380" s="279"/>
      <c r="AX380" s="279"/>
      <c r="AY380" s="279"/>
      <c r="AZ380" s="279"/>
      <c r="BA380" s="279"/>
      <c r="BB380" s="279"/>
      <c r="BC380" s="279"/>
      <c r="BD380" s="279"/>
      <c r="BE380" s="279"/>
      <c r="BF380" s="279"/>
      <c r="BG380" s="279"/>
      <c r="BH380" s="293"/>
      <c r="BI380" s="293"/>
      <c r="BJ380" s="293"/>
      <c r="BK380" s="293"/>
      <c r="BL380" s="293"/>
      <c r="BM380" s="293"/>
      <c r="BN380" s="293"/>
      <c r="BO380" s="293"/>
      <c r="BP380" s="293"/>
      <c r="BQ380" s="293"/>
      <c r="BR380" s="293"/>
      <c r="BS380" s="293"/>
      <c r="BT380" s="293"/>
      <c r="BU380" s="293"/>
      <c r="BV380" s="293"/>
      <c r="BW380" s="293"/>
      <c r="BX380" s="293"/>
      <c r="BY380" s="293"/>
      <c r="BZ380" s="293"/>
    </row>
    <row r="381" customHeight="1" spans="47:78">
      <c r="AU381" s="279"/>
      <c r="AV381" s="279"/>
      <c r="AW381" s="279"/>
      <c r="AX381" s="279"/>
      <c r="AY381" s="279"/>
      <c r="AZ381" s="279"/>
      <c r="BA381" s="279"/>
      <c r="BB381" s="279"/>
      <c r="BC381" s="279"/>
      <c r="BD381" s="279"/>
      <c r="BE381" s="279"/>
      <c r="BF381" s="279"/>
      <c r="BG381" s="279"/>
      <c r="BH381" s="293"/>
      <c r="BI381" s="293"/>
      <c r="BJ381" s="293"/>
      <c r="BK381" s="293"/>
      <c r="BL381" s="293"/>
      <c r="BM381" s="293"/>
      <c r="BN381" s="293"/>
      <c r="BO381" s="293"/>
      <c r="BP381" s="293"/>
      <c r="BQ381" s="293"/>
      <c r="BR381" s="293"/>
      <c r="BS381" s="293"/>
      <c r="BT381" s="293"/>
      <c r="BU381" s="293"/>
      <c r="BV381" s="293"/>
      <c r="BW381" s="293"/>
      <c r="BX381" s="293"/>
      <c r="BY381" s="293"/>
      <c r="BZ381" s="293"/>
    </row>
    <row r="382" customHeight="1" spans="47:78">
      <c r="AU382" s="279"/>
      <c r="AV382" s="279"/>
      <c r="AW382" s="279"/>
      <c r="AX382" s="279"/>
      <c r="AY382" s="279"/>
      <c r="AZ382" s="279"/>
      <c r="BA382" s="279"/>
      <c r="BB382" s="279"/>
      <c r="BC382" s="279"/>
      <c r="BD382" s="279"/>
      <c r="BE382" s="279"/>
      <c r="BF382" s="279"/>
      <c r="BG382" s="279"/>
      <c r="BH382" s="293"/>
      <c r="BI382" s="293"/>
      <c r="BJ382" s="293"/>
      <c r="BK382" s="293"/>
      <c r="BL382" s="293"/>
      <c r="BM382" s="293"/>
      <c r="BN382" s="293"/>
      <c r="BO382" s="293"/>
      <c r="BP382" s="293"/>
      <c r="BQ382" s="293"/>
      <c r="BR382" s="293"/>
      <c r="BS382" s="293"/>
      <c r="BT382" s="293"/>
      <c r="BU382" s="293"/>
      <c r="BV382" s="293"/>
      <c r="BW382" s="293"/>
      <c r="BX382" s="293"/>
      <c r="BY382" s="293"/>
      <c r="BZ382" s="293"/>
    </row>
    <row r="383" customHeight="1" spans="47:78">
      <c r="AU383" s="279"/>
      <c r="AV383" s="279"/>
      <c r="AW383" s="279"/>
      <c r="AX383" s="279"/>
      <c r="AY383" s="279"/>
      <c r="AZ383" s="279"/>
      <c r="BA383" s="279"/>
      <c r="BB383" s="279"/>
      <c r="BC383" s="279"/>
      <c r="BD383" s="279"/>
      <c r="BE383" s="279"/>
      <c r="BF383" s="279"/>
      <c r="BG383" s="279"/>
      <c r="BH383" s="293"/>
      <c r="BI383" s="293"/>
      <c r="BJ383" s="293"/>
      <c r="BK383" s="293"/>
      <c r="BL383" s="293"/>
      <c r="BM383" s="293"/>
      <c r="BN383" s="293"/>
      <c r="BO383" s="293"/>
      <c r="BP383" s="293"/>
      <c r="BQ383" s="293"/>
      <c r="BR383" s="293"/>
      <c r="BS383" s="293"/>
      <c r="BT383" s="293"/>
      <c r="BU383" s="293"/>
      <c r="BV383" s="293"/>
      <c r="BW383" s="293"/>
      <c r="BX383" s="293"/>
      <c r="BY383" s="293"/>
      <c r="BZ383" s="293"/>
    </row>
    <row r="384" customHeight="1" spans="47:78">
      <c r="AU384" s="279"/>
      <c r="AV384" s="279"/>
      <c r="AW384" s="279"/>
      <c r="AX384" s="279"/>
      <c r="AY384" s="279"/>
      <c r="AZ384" s="279"/>
      <c r="BA384" s="279"/>
      <c r="BB384" s="279"/>
      <c r="BC384" s="279"/>
      <c r="BD384" s="279"/>
      <c r="BE384" s="279"/>
      <c r="BF384" s="279"/>
      <c r="BG384" s="279"/>
      <c r="BH384" s="293"/>
      <c r="BI384" s="293"/>
      <c r="BJ384" s="293"/>
      <c r="BK384" s="293"/>
      <c r="BL384" s="293"/>
      <c r="BM384" s="293"/>
      <c r="BN384" s="293"/>
      <c r="BO384" s="293"/>
      <c r="BP384" s="293"/>
      <c r="BQ384" s="293"/>
      <c r="BR384" s="293"/>
      <c r="BS384" s="293"/>
      <c r="BT384" s="293"/>
      <c r="BU384" s="293"/>
      <c r="BV384" s="293"/>
      <c r="BW384" s="293"/>
      <c r="BX384" s="293"/>
      <c r="BY384" s="293"/>
      <c r="BZ384" s="293"/>
    </row>
    <row r="385" customHeight="1" spans="47:78">
      <c r="AU385" s="279"/>
      <c r="AV385" s="279"/>
      <c r="AW385" s="279"/>
      <c r="AX385" s="279"/>
      <c r="AY385" s="279"/>
      <c r="AZ385" s="279"/>
      <c r="BA385" s="279"/>
      <c r="BB385" s="279"/>
      <c r="BC385" s="279"/>
      <c r="BD385" s="279"/>
      <c r="BE385" s="279"/>
      <c r="BF385" s="279"/>
      <c r="BG385" s="279"/>
      <c r="BH385" s="293"/>
      <c r="BI385" s="293"/>
      <c r="BJ385" s="293"/>
      <c r="BK385" s="293"/>
      <c r="BL385" s="293"/>
      <c r="BM385" s="293"/>
      <c r="BN385" s="293"/>
      <c r="BO385" s="293"/>
      <c r="BP385" s="293"/>
      <c r="BQ385" s="293"/>
      <c r="BR385" s="293"/>
      <c r="BS385" s="293"/>
      <c r="BT385" s="293"/>
      <c r="BU385" s="293"/>
      <c r="BV385" s="293"/>
      <c r="BW385" s="293"/>
      <c r="BX385" s="293"/>
      <c r="BY385" s="293"/>
      <c r="BZ385" s="293"/>
    </row>
    <row r="386" customHeight="1" spans="47:78">
      <c r="AU386" s="279"/>
      <c r="AV386" s="279"/>
      <c r="AW386" s="279"/>
      <c r="AX386" s="279"/>
      <c r="AY386" s="279"/>
      <c r="AZ386" s="279"/>
      <c r="BA386" s="279"/>
      <c r="BB386" s="279"/>
      <c r="BC386" s="279"/>
      <c r="BD386" s="279"/>
      <c r="BE386" s="279"/>
      <c r="BF386" s="279"/>
      <c r="BG386" s="279"/>
      <c r="BH386" s="293"/>
      <c r="BI386" s="293"/>
      <c r="BJ386" s="293"/>
      <c r="BK386" s="293"/>
      <c r="BL386" s="293"/>
      <c r="BM386" s="293"/>
      <c r="BN386" s="293"/>
      <c r="BO386" s="293"/>
      <c r="BP386" s="293"/>
      <c r="BQ386" s="293"/>
      <c r="BR386" s="293"/>
      <c r="BS386" s="293"/>
      <c r="BT386" s="293"/>
      <c r="BU386" s="293"/>
      <c r="BV386" s="293"/>
      <c r="BW386" s="293"/>
      <c r="BX386" s="293"/>
      <c r="BY386" s="293"/>
      <c r="BZ386" s="293"/>
    </row>
    <row r="387" customHeight="1" spans="47:78">
      <c r="AU387" s="279"/>
      <c r="AV387" s="279"/>
      <c r="AW387" s="279"/>
      <c r="AX387" s="279"/>
      <c r="AY387" s="279"/>
      <c r="AZ387" s="279"/>
      <c r="BA387" s="279"/>
      <c r="BB387" s="279"/>
      <c r="BC387" s="279"/>
      <c r="BD387" s="279"/>
      <c r="BE387" s="279"/>
      <c r="BF387" s="279"/>
      <c r="BG387" s="279"/>
      <c r="BH387" s="293"/>
      <c r="BI387" s="293"/>
      <c r="BJ387" s="293"/>
      <c r="BK387" s="293"/>
      <c r="BL387" s="293"/>
      <c r="BM387" s="293"/>
      <c r="BN387" s="293"/>
      <c r="BO387" s="293"/>
      <c r="BP387" s="293"/>
      <c r="BQ387" s="293"/>
      <c r="BR387" s="293"/>
      <c r="BS387" s="293"/>
      <c r="BT387" s="293"/>
      <c r="BU387" s="293"/>
      <c r="BV387" s="293"/>
      <c r="BW387" s="293"/>
      <c r="BX387" s="293"/>
      <c r="BY387" s="293"/>
      <c r="BZ387" s="293"/>
    </row>
    <row r="388" customHeight="1" spans="47:78">
      <c r="AU388" s="279"/>
      <c r="AV388" s="279"/>
      <c r="AW388" s="279"/>
      <c r="AX388" s="279"/>
      <c r="AY388" s="279"/>
      <c r="AZ388" s="279"/>
      <c r="BA388" s="279"/>
      <c r="BB388" s="279"/>
      <c r="BC388" s="279"/>
      <c r="BD388" s="279"/>
      <c r="BE388" s="279"/>
      <c r="BF388" s="279"/>
      <c r="BG388" s="279"/>
      <c r="BH388" s="293"/>
      <c r="BI388" s="293"/>
      <c r="BJ388" s="293"/>
      <c r="BK388" s="293"/>
      <c r="BL388" s="293"/>
      <c r="BM388" s="293"/>
      <c r="BN388" s="293"/>
      <c r="BO388" s="293"/>
      <c r="BP388" s="293"/>
      <c r="BQ388" s="293"/>
      <c r="BR388" s="293"/>
      <c r="BS388" s="293"/>
      <c r="BT388" s="293"/>
      <c r="BU388" s="293"/>
      <c r="BV388" s="293"/>
      <c r="BW388" s="293"/>
      <c r="BX388" s="293"/>
      <c r="BY388" s="293"/>
      <c r="BZ388" s="293"/>
    </row>
    <row r="389" customHeight="1" spans="47:78">
      <c r="AU389" s="279"/>
      <c r="AV389" s="279"/>
      <c r="AW389" s="279"/>
      <c r="AX389" s="279"/>
      <c r="AY389" s="279"/>
      <c r="AZ389" s="279"/>
      <c r="BA389" s="279"/>
      <c r="BB389" s="279"/>
      <c r="BC389" s="279"/>
      <c r="BD389" s="279"/>
      <c r="BE389" s="279"/>
      <c r="BF389" s="279"/>
      <c r="BG389" s="279"/>
      <c r="BH389" s="293"/>
      <c r="BI389" s="293"/>
      <c r="BJ389" s="293"/>
      <c r="BK389" s="293"/>
      <c r="BL389" s="293"/>
      <c r="BM389" s="293"/>
      <c r="BN389" s="293"/>
      <c r="BO389" s="293"/>
      <c r="BP389" s="293"/>
      <c r="BQ389" s="293"/>
      <c r="BR389" s="293"/>
      <c r="BS389" s="293"/>
      <c r="BT389" s="293"/>
      <c r="BU389" s="293"/>
      <c r="BV389" s="293"/>
      <c r="BW389" s="293"/>
      <c r="BX389" s="293"/>
      <c r="BY389" s="293"/>
      <c r="BZ389" s="293"/>
    </row>
    <row r="390" customHeight="1" spans="47:78">
      <c r="AU390" s="279"/>
      <c r="AV390" s="279"/>
      <c r="AW390" s="279"/>
      <c r="AX390" s="279"/>
      <c r="AY390" s="279"/>
      <c r="AZ390" s="279"/>
      <c r="BA390" s="279"/>
      <c r="BB390" s="279"/>
      <c r="BC390" s="279"/>
      <c r="BD390" s="279"/>
      <c r="BE390" s="279"/>
      <c r="BF390" s="279"/>
      <c r="BG390" s="279"/>
      <c r="BH390" s="293"/>
      <c r="BI390" s="293"/>
      <c r="BJ390" s="293"/>
      <c r="BK390" s="293"/>
      <c r="BL390" s="293"/>
      <c r="BM390" s="293"/>
      <c r="BN390" s="293"/>
      <c r="BO390" s="293"/>
      <c r="BP390" s="293"/>
      <c r="BQ390" s="293"/>
      <c r="BR390" s="293"/>
      <c r="BS390" s="293"/>
      <c r="BT390" s="293"/>
      <c r="BU390" s="293"/>
      <c r="BV390" s="293"/>
      <c r="BW390" s="293"/>
      <c r="BX390" s="293"/>
      <c r="BY390" s="293"/>
      <c r="BZ390" s="293"/>
    </row>
    <row r="391" customHeight="1" spans="47:78">
      <c r="AU391" s="279"/>
      <c r="AV391" s="279"/>
      <c r="AW391" s="279"/>
      <c r="AX391" s="279"/>
      <c r="AY391" s="279"/>
      <c r="AZ391" s="279"/>
      <c r="BA391" s="279"/>
      <c r="BB391" s="279"/>
      <c r="BC391" s="279"/>
      <c r="BD391" s="279"/>
      <c r="BE391" s="279"/>
      <c r="BF391" s="279"/>
      <c r="BG391" s="279"/>
      <c r="BH391" s="293"/>
      <c r="BI391" s="293"/>
      <c r="BJ391" s="293"/>
      <c r="BK391" s="293"/>
      <c r="BL391" s="293"/>
      <c r="BM391" s="293"/>
      <c r="BN391" s="293"/>
      <c r="BO391" s="293"/>
      <c r="BP391" s="293"/>
      <c r="BQ391" s="293"/>
      <c r="BR391" s="293"/>
      <c r="BS391" s="293"/>
      <c r="BT391" s="293"/>
      <c r="BU391" s="293"/>
      <c r="BV391" s="293"/>
      <c r="BW391" s="293"/>
      <c r="BX391" s="293"/>
      <c r="BY391" s="293"/>
      <c r="BZ391" s="293"/>
    </row>
    <row r="392" customHeight="1" spans="47:78">
      <c r="AU392" s="279"/>
      <c r="AV392" s="279"/>
      <c r="AW392" s="279"/>
      <c r="AX392" s="279"/>
      <c r="AY392" s="279"/>
      <c r="AZ392" s="279"/>
      <c r="BA392" s="279"/>
      <c r="BB392" s="279"/>
      <c r="BC392" s="279"/>
      <c r="BD392" s="279"/>
      <c r="BE392" s="279"/>
      <c r="BF392" s="279"/>
      <c r="BG392" s="279"/>
      <c r="BH392" s="293"/>
      <c r="BI392" s="293"/>
      <c r="BJ392" s="293"/>
      <c r="BK392" s="293"/>
      <c r="BL392" s="293"/>
      <c r="BM392" s="293"/>
      <c r="BN392" s="293"/>
      <c r="BO392" s="293"/>
      <c r="BP392" s="293"/>
      <c r="BQ392" s="293"/>
      <c r="BR392" s="293"/>
      <c r="BS392" s="293"/>
      <c r="BT392" s="293"/>
      <c r="BU392" s="293"/>
      <c r="BV392" s="293"/>
      <c r="BW392" s="293"/>
      <c r="BX392" s="293"/>
      <c r="BY392" s="293"/>
      <c r="BZ392" s="293"/>
    </row>
    <row r="393" customHeight="1" spans="47:78">
      <c r="AU393" s="279"/>
      <c r="AV393" s="279"/>
      <c r="AW393" s="279"/>
      <c r="AX393" s="279"/>
      <c r="AY393" s="279"/>
      <c r="AZ393" s="279"/>
      <c r="BA393" s="279"/>
      <c r="BB393" s="279"/>
      <c r="BC393" s="279"/>
      <c r="BD393" s="279"/>
      <c r="BE393" s="279"/>
      <c r="BF393" s="279"/>
      <c r="BG393" s="279"/>
      <c r="BH393" s="293"/>
      <c r="BI393" s="293"/>
      <c r="BJ393" s="293"/>
      <c r="BK393" s="293"/>
      <c r="BL393" s="293"/>
      <c r="BM393" s="293"/>
      <c r="BN393" s="293"/>
      <c r="BO393" s="293"/>
      <c r="BP393" s="293"/>
      <c r="BQ393" s="293"/>
      <c r="BR393" s="293"/>
      <c r="BS393" s="293"/>
      <c r="BT393" s="293"/>
      <c r="BU393" s="293"/>
      <c r="BV393" s="293"/>
      <c r="BW393" s="293"/>
      <c r="BX393" s="293"/>
      <c r="BY393" s="293"/>
      <c r="BZ393" s="293"/>
    </row>
    <row r="394" customHeight="1" spans="47:78">
      <c r="AU394" s="279"/>
      <c r="AV394" s="279"/>
      <c r="AW394" s="279"/>
      <c r="AX394" s="279"/>
      <c r="AY394" s="279"/>
      <c r="AZ394" s="279"/>
      <c r="BA394" s="279"/>
      <c r="BB394" s="279"/>
      <c r="BC394" s="279"/>
      <c r="BD394" s="279"/>
      <c r="BE394" s="279"/>
      <c r="BF394" s="279"/>
      <c r="BG394" s="279"/>
      <c r="BH394" s="293"/>
      <c r="BI394" s="293"/>
      <c r="BJ394" s="293"/>
      <c r="BK394" s="293"/>
      <c r="BL394" s="293"/>
      <c r="BM394" s="293"/>
      <c r="BN394" s="293"/>
      <c r="BO394" s="293"/>
      <c r="BP394" s="293"/>
      <c r="BQ394" s="293"/>
      <c r="BR394" s="293"/>
      <c r="BS394" s="293"/>
      <c r="BT394" s="293"/>
      <c r="BU394" s="293"/>
      <c r="BV394" s="293"/>
      <c r="BW394" s="293"/>
      <c r="BX394" s="293"/>
      <c r="BY394" s="293"/>
      <c r="BZ394" s="293"/>
    </row>
    <row r="395" customHeight="1" spans="47:78">
      <c r="AU395" s="279"/>
      <c r="AV395" s="279"/>
      <c r="AW395" s="279"/>
      <c r="AX395" s="279"/>
      <c r="AY395" s="279"/>
      <c r="AZ395" s="279"/>
      <c r="BA395" s="279"/>
      <c r="BB395" s="279"/>
      <c r="BC395" s="279"/>
      <c r="BD395" s="279"/>
      <c r="BE395" s="279"/>
      <c r="BF395" s="279"/>
      <c r="BG395" s="279"/>
      <c r="BH395" s="293"/>
      <c r="BI395" s="293"/>
      <c r="BJ395" s="293"/>
      <c r="BK395" s="293"/>
      <c r="BL395" s="293"/>
      <c r="BM395" s="293"/>
      <c r="BN395" s="293"/>
      <c r="BO395" s="293"/>
      <c r="BP395" s="293"/>
      <c r="BQ395" s="293"/>
      <c r="BR395" s="293"/>
      <c r="BS395" s="293"/>
      <c r="BT395" s="293"/>
      <c r="BU395" s="293"/>
      <c r="BV395" s="293"/>
      <c r="BW395" s="293"/>
      <c r="BX395" s="293"/>
      <c r="BY395" s="293"/>
      <c r="BZ395" s="293"/>
    </row>
    <row r="396" customHeight="1" spans="47:78">
      <c r="AU396" s="279"/>
      <c r="AV396" s="279"/>
      <c r="AW396" s="279"/>
      <c r="AX396" s="279"/>
      <c r="AY396" s="279"/>
      <c r="AZ396" s="279"/>
      <c r="BA396" s="279"/>
      <c r="BB396" s="279"/>
      <c r="BC396" s="279"/>
      <c r="BD396" s="279"/>
      <c r="BE396" s="279"/>
      <c r="BF396" s="279"/>
      <c r="BG396" s="279"/>
      <c r="BH396" s="293"/>
      <c r="BI396" s="293"/>
      <c r="BJ396" s="293"/>
      <c r="BK396" s="293"/>
      <c r="BL396" s="293"/>
      <c r="BM396" s="293"/>
      <c r="BN396" s="293"/>
      <c r="BO396" s="293"/>
      <c r="BP396" s="293"/>
      <c r="BQ396" s="293"/>
      <c r="BR396" s="293"/>
      <c r="BS396" s="293"/>
      <c r="BT396" s="293"/>
      <c r="BU396" s="293"/>
      <c r="BV396" s="293"/>
      <c r="BW396" s="293"/>
      <c r="BX396" s="293"/>
      <c r="BY396" s="293"/>
      <c r="BZ396" s="293"/>
    </row>
    <row r="397" customHeight="1" spans="47:78">
      <c r="AU397" s="279"/>
      <c r="AV397" s="279"/>
      <c r="AW397" s="279"/>
      <c r="AX397" s="279"/>
      <c r="AY397" s="279"/>
      <c r="AZ397" s="279"/>
      <c r="BA397" s="279"/>
      <c r="BB397" s="279"/>
      <c r="BC397" s="279"/>
      <c r="BD397" s="279"/>
      <c r="BE397" s="279"/>
      <c r="BF397" s="279"/>
      <c r="BG397" s="279"/>
      <c r="BH397" s="293"/>
      <c r="BI397" s="293"/>
      <c r="BJ397" s="293"/>
      <c r="BK397" s="293"/>
      <c r="BL397" s="293"/>
      <c r="BM397" s="293"/>
      <c r="BN397" s="293"/>
      <c r="BO397" s="293"/>
      <c r="BP397" s="293"/>
      <c r="BQ397" s="293"/>
      <c r="BR397" s="293"/>
      <c r="BS397" s="293"/>
      <c r="BT397" s="293"/>
      <c r="BU397" s="293"/>
      <c r="BV397" s="293"/>
      <c r="BW397" s="293"/>
      <c r="BX397" s="293"/>
      <c r="BY397" s="293"/>
      <c r="BZ397" s="293"/>
    </row>
    <row r="398" customHeight="1" spans="47:78">
      <c r="AU398" s="279"/>
      <c r="AV398" s="279"/>
      <c r="AW398" s="279"/>
      <c r="AX398" s="279"/>
      <c r="AY398" s="279"/>
      <c r="AZ398" s="279"/>
      <c r="BA398" s="279"/>
      <c r="BB398" s="279"/>
      <c r="BC398" s="279"/>
      <c r="BD398" s="279"/>
      <c r="BE398" s="279"/>
      <c r="BF398" s="279"/>
      <c r="BG398" s="279"/>
      <c r="BH398" s="293"/>
      <c r="BI398" s="293"/>
      <c r="BJ398" s="293"/>
      <c r="BK398" s="293"/>
      <c r="BL398" s="293"/>
      <c r="BM398" s="293"/>
      <c r="BN398" s="293"/>
      <c r="BO398" s="293"/>
      <c r="BP398" s="293"/>
      <c r="BQ398" s="293"/>
      <c r="BR398" s="293"/>
      <c r="BS398" s="293"/>
      <c r="BT398" s="293"/>
      <c r="BU398" s="293"/>
      <c r="BV398" s="293"/>
      <c r="BW398" s="293"/>
      <c r="BX398" s="293"/>
      <c r="BY398" s="293"/>
      <c r="BZ398" s="293"/>
    </row>
    <row r="399" customHeight="1" spans="47:78">
      <c r="AU399" s="279"/>
      <c r="AV399" s="279"/>
      <c r="AW399" s="279"/>
      <c r="AX399" s="279"/>
      <c r="AY399" s="279"/>
      <c r="AZ399" s="279"/>
      <c r="BA399" s="279"/>
      <c r="BB399" s="279"/>
      <c r="BC399" s="279"/>
      <c r="BD399" s="279"/>
      <c r="BE399" s="279"/>
      <c r="BF399" s="279"/>
      <c r="BG399" s="279"/>
      <c r="BH399" s="293"/>
      <c r="BI399" s="293"/>
      <c r="BJ399" s="293"/>
      <c r="BK399" s="293"/>
      <c r="BL399" s="293"/>
      <c r="BM399" s="293"/>
      <c r="BN399" s="293"/>
      <c r="BO399" s="293"/>
      <c r="BP399" s="293"/>
      <c r="BQ399" s="293"/>
      <c r="BR399" s="293"/>
      <c r="BS399" s="293"/>
      <c r="BT399" s="293"/>
      <c r="BU399" s="293"/>
      <c r="BV399" s="293"/>
      <c r="BW399" s="293"/>
      <c r="BX399" s="293"/>
      <c r="BY399" s="293"/>
      <c r="BZ399" s="293"/>
    </row>
    <row r="400" customHeight="1" spans="47:78">
      <c r="AU400" s="279"/>
      <c r="AV400" s="279"/>
      <c r="AW400" s="279"/>
      <c r="AX400" s="279"/>
      <c r="AY400" s="279"/>
      <c r="AZ400" s="279"/>
      <c r="BA400" s="279"/>
      <c r="BB400" s="279"/>
      <c r="BC400" s="279"/>
      <c r="BD400" s="279"/>
      <c r="BE400" s="279"/>
      <c r="BF400" s="279"/>
      <c r="BG400" s="279"/>
      <c r="BH400" s="293"/>
      <c r="BI400" s="293"/>
      <c r="BJ400" s="293"/>
      <c r="BK400" s="293"/>
      <c r="BL400" s="293"/>
      <c r="BM400" s="293"/>
      <c r="BN400" s="293"/>
      <c r="BO400" s="293"/>
      <c r="BP400" s="293"/>
      <c r="BQ400" s="293"/>
      <c r="BR400" s="293"/>
      <c r="BS400" s="293"/>
      <c r="BT400" s="293"/>
      <c r="BU400" s="293"/>
      <c r="BV400" s="293"/>
      <c r="BW400" s="293"/>
      <c r="BX400" s="293"/>
      <c r="BY400" s="293"/>
      <c r="BZ400" s="293"/>
    </row>
    <row r="401" customHeight="1" spans="47:78">
      <c r="AU401" s="279"/>
      <c r="AV401" s="279"/>
      <c r="AW401" s="279"/>
      <c r="AX401" s="279"/>
      <c r="AY401" s="279"/>
      <c r="AZ401" s="279"/>
      <c r="BA401" s="279"/>
      <c r="BB401" s="279"/>
      <c r="BC401" s="279"/>
      <c r="BD401" s="279"/>
      <c r="BE401" s="279"/>
      <c r="BF401" s="279"/>
      <c r="BG401" s="279"/>
      <c r="BH401" s="293"/>
      <c r="BI401" s="293"/>
      <c r="BJ401" s="293"/>
      <c r="BK401" s="293"/>
      <c r="BL401" s="293"/>
      <c r="BM401" s="293"/>
      <c r="BN401" s="293"/>
      <c r="BO401" s="293"/>
      <c r="BP401" s="293"/>
      <c r="BQ401" s="293"/>
      <c r="BR401" s="293"/>
      <c r="BS401" s="293"/>
      <c r="BT401" s="293"/>
      <c r="BU401" s="293"/>
      <c r="BV401" s="293"/>
      <c r="BW401" s="293"/>
      <c r="BX401" s="293"/>
      <c r="BY401" s="293"/>
      <c r="BZ401" s="293"/>
    </row>
    <row r="402" customHeight="1" spans="47:78">
      <c r="AU402" s="279"/>
      <c r="AV402" s="279"/>
      <c r="AW402" s="279"/>
      <c r="AX402" s="279"/>
      <c r="AY402" s="279"/>
      <c r="AZ402" s="279"/>
      <c r="BA402" s="279"/>
      <c r="BB402" s="279"/>
      <c r="BC402" s="279"/>
      <c r="BD402" s="279"/>
      <c r="BE402" s="279"/>
      <c r="BF402" s="279"/>
      <c r="BG402" s="279"/>
      <c r="BH402" s="293"/>
      <c r="BI402" s="293"/>
      <c r="BJ402" s="293"/>
      <c r="BK402" s="293"/>
      <c r="BL402" s="293"/>
      <c r="BM402" s="293"/>
      <c r="BN402" s="293"/>
      <c r="BO402" s="293"/>
      <c r="BP402" s="293"/>
      <c r="BQ402" s="293"/>
      <c r="BR402" s="293"/>
      <c r="BS402" s="293"/>
      <c r="BT402" s="293"/>
      <c r="BU402" s="293"/>
      <c r="BV402" s="293"/>
      <c r="BW402" s="293"/>
      <c r="BX402" s="293"/>
      <c r="BY402" s="293"/>
      <c r="BZ402" s="293"/>
    </row>
    <row r="403" customHeight="1" spans="47:78">
      <c r="AU403" s="279"/>
      <c r="AV403" s="279"/>
      <c r="AW403" s="279"/>
      <c r="AX403" s="279"/>
      <c r="AY403" s="279"/>
      <c r="AZ403" s="279"/>
      <c r="BA403" s="279"/>
      <c r="BB403" s="279"/>
      <c r="BC403" s="279"/>
      <c r="BD403" s="279"/>
      <c r="BE403" s="279"/>
      <c r="BF403" s="279"/>
      <c r="BG403" s="279"/>
      <c r="BH403" s="293"/>
      <c r="BI403" s="293"/>
      <c r="BJ403" s="293"/>
      <c r="BK403" s="293"/>
      <c r="BL403" s="293"/>
      <c r="BM403" s="293"/>
      <c r="BN403" s="293"/>
      <c r="BO403" s="293"/>
      <c r="BP403" s="293"/>
      <c r="BQ403" s="293"/>
      <c r="BR403" s="293"/>
      <c r="BS403" s="293"/>
      <c r="BT403" s="293"/>
      <c r="BU403" s="293"/>
      <c r="BV403" s="293"/>
      <c r="BW403" s="293"/>
      <c r="BX403" s="293"/>
      <c r="BY403" s="293"/>
      <c r="BZ403" s="293"/>
    </row>
    <row r="404" customHeight="1" spans="47:78">
      <c r="AU404" s="279"/>
      <c r="AV404" s="279"/>
      <c r="AW404" s="279"/>
      <c r="AX404" s="279"/>
      <c r="AY404" s="279"/>
      <c r="AZ404" s="279"/>
      <c r="BA404" s="279"/>
      <c r="BB404" s="279"/>
      <c r="BC404" s="279"/>
      <c r="BD404" s="279"/>
      <c r="BE404" s="279"/>
      <c r="BF404" s="279"/>
      <c r="BG404" s="279"/>
      <c r="BH404" s="293"/>
      <c r="BI404" s="293"/>
      <c r="BJ404" s="293"/>
      <c r="BK404" s="293"/>
      <c r="BL404" s="293"/>
      <c r="BM404" s="293"/>
      <c r="BN404" s="293"/>
      <c r="BO404" s="293"/>
      <c r="BP404" s="293"/>
      <c r="BQ404" s="293"/>
      <c r="BR404" s="293"/>
      <c r="BS404" s="293"/>
      <c r="BT404" s="293"/>
      <c r="BU404" s="293"/>
      <c r="BV404" s="293"/>
      <c r="BW404" s="293"/>
      <c r="BX404" s="293"/>
      <c r="BY404" s="293"/>
      <c r="BZ404" s="293"/>
    </row>
    <row r="405" customHeight="1" spans="47:78">
      <c r="AU405" s="279"/>
      <c r="AV405" s="279"/>
      <c r="AW405" s="279"/>
      <c r="AX405" s="279"/>
      <c r="AY405" s="279"/>
      <c r="AZ405" s="279"/>
      <c r="BA405" s="279"/>
      <c r="BB405" s="279"/>
      <c r="BC405" s="279"/>
      <c r="BD405" s="279"/>
      <c r="BE405" s="279"/>
      <c r="BF405" s="279"/>
      <c r="BG405" s="279"/>
      <c r="BH405" s="293"/>
      <c r="BI405" s="293"/>
      <c r="BJ405" s="293"/>
      <c r="BK405" s="293"/>
      <c r="BL405" s="293"/>
      <c r="BM405" s="293"/>
      <c r="BN405" s="293"/>
      <c r="BO405" s="293"/>
      <c r="BP405" s="293"/>
      <c r="BQ405" s="293"/>
      <c r="BR405" s="293"/>
      <c r="BS405" s="293"/>
      <c r="BT405" s="293"/>
      <c r="BU405" s="293"/>
      <c r="BV405" s="293"/>
      <c r="BW405" s="293"/>
      <c r="BX405" s="293"/>
      <c r="BY405" s="293"/>
      <c r="BZ405" s="293"/>
    </row>
    <row r="406" customHeight="1" spans="47:78">
      <c r="AU406" s="279"/>
      <c r="AV406" s="279"/>
      <c r="AW406" s="279"/>
      <c r="AX406" s="279"/>
      <c r="AY406" s="279"/>
      <c r="AZ406" s="279"/>
      <c r="BA406" s="279"/>
      <c r="BB406" s="279"/>
      <c r="BC406" s="279"/>
      <c r="BD406" s="279"/>
      <c r="BE406" s="279"/>
      <c r="BF406" s="279"/>
      <c r="BG406" s="279"/>
      <c r="BH406" s="293"/>
      <c r="BI406" s="293"/>
      <c r="BJ406" s="293"/>
      <c r="BK406" s="293"/>
      <c r="BL406" s="293"/>
      <c r="BM406" s="293"/>
      <c r="BN406" s="293"/>
      <c r="BO406" s="293"/>
      <c r="BP406" s="293"/>
      <c r="BQ406" s="293"/>
      <c r="BR406" s="293"/>
      <c r="BS406" s="293"/>
      <c r="BT406" s="293"/>
      <c r="BU406" s="293"/>
      <c r="BV406" s="293"/>
      <c r="BW406" s="293"/>
      <c r="BX406" s="293"/>
      <c r="BY406" s="293"/>
      <c r="BZ406" s="293"/>
    </row>
    <row r="407" customHeight="1" spans="47:78">
      <c r="AU407" s="279"/>
      <c r="AV407" s="279"/>
      <c r="AW407" s="279"/>
      <c r="AX407" s="279"/>
      <c r="AY407" s="279"/>
      <c r="AZ407" s="279"/>
      <c r="BA407" s="279"/>
      <c r="BB407" s="279"/>
      <c r="BC407" s="279"/>
      <c r="BD407" s="279"/>
      <c r="BE407" s="279"/>
      <c r="BF407" s="279"/>
      <c r="BG407" s="279"/>
      <c r="BH407" s="293"/>
      <c r="BI407" s="293"/>
      <c r="BJ407" s="293"/>
      <c r="BK407" s="293"/>
      <c r="BL407" s="293"/>
      <c r="BM407" s="293"/>
      <c r="BN407" s="293"/>
      <c r="BO407" s="293"/>
      <c r="BP407" s="293"/>
      <c r="BQ407" s="293"/>
      <c r="BR407" s="293"/>
      <c r="BS407" s="293"/>
      <c r="BT407" s="293"/>
      <c r="BU407" s="293"/>
      <c r="BV407" s="293"/>
      <c r="BW407" s="293"/>
      <c r="BX407" s="293"/>
      <c r="BY407" s="293"/>
      <c r="BZ407" s="293"/>
    </row>
    <row r="408" customHeight="1" spans="47:78">
      <c r="AU408" s="279"/>
      <c r="AV408" s="279"/>
      <c r="AW408" s="279"/>
      <c r="AX408" s="279"/>
      <c r="AY408" s="279"/>
      <c r="AZ408" s="279"/>
      <c r="BA408" s="279"/>
      <c r="BB408" s="279"/>
      <c r="BC408" s="279"/>
      <c r="BD408" s="279"/>
      <c r="BE408" s="279"/>
      <c r="BF408" s="279"/>
      <c r="BG408" s="279"/>
      <c r="BH408" s="293"/>
      <c r="BI408" s="293"/>
      <c r="BJ408" s="293"/>
      <c r="BK408" s="293"/>
      <c r="BL408" s="293"/>
      <c r="BM408" s="293"/>
      <c r="BN408" s="293"/>
      <c r="BO408" s="293"/>
      <c r="BP408" s="293"/>
      <c r="BQ408" s="293"/>
      <c r="BR408" s="293"/>
      <c r="BS408" s="293"/>
      <c r="BT408" s="293"/>
      <c r="BU408" s="293"/>
      <c r="BV408" s="293"/>
      <c r="BW408" s="293"/>
      <c r="BX408" s="293"/>
      <c r="BY408" s="293"/>
      <c r="BZ408" s="293"/>
    </row>
    <row r="409" customHeight="1" spans="47:78">
      <c r="AU409" s="279"/>
      <c r="AV409" s="279"/>
      <c r="AW409" s="279"/>
      <c r="AX409" s="279"/>
      <c r="AY409" s="279"/>
      <c r="AZ409" s="279"/>
      <c r="BA409" s="279"/>
      <c r="BB409" s="279"/>
      <c r="BC409" s="279"/>
      <c r="BD409" s="279"/>
      <c r="BE409" s="279"/>
      <c r="BF409" s="279"/>
      <c r="BG409" s="279"/>
      <c r="BH409" s="293"/>
      <c r="BI409" s="293"/>
      <c r="BJ409" s="293"/>
      <c r="BK409" s="293"/>
      <c r="BL409" s="293"/>
      <c r="BM409" s="293"/>
      <c r="BN409" s="293"/>
      <c r="BO409" s="293"/>
      <c r="BP409" s="293"/>
      <c r="BQ409" s="293"/>
      <c r="BR409" s="293"/>
      <c r="BS409" s="293"/>
      <c r="BT409" s="293"/>
      <c r="BU409" s="293"/>
      <c r="BV409" s="293"/>
      <c r="BW409" s="293"/>
      <c r="BX409" s="293"/>
      <c r="BY409" s="293"/>
      <c r="BZ409" s="293"/>
    </row>
    <row r="410" customHeight="1" spans="47:78">
      <c r="AU410" s="279"/>
      <c r="AV410" s="279"/>
      <c r="AW410" s="279"/>
      <c r="AX410" s="279"/>
      <c r="AY410" s="279"/>
      <c r="AZ410" s="279"/>
      <c r="BA410" s="279"/>
      <c r="BB410" s="279"/>
      <c r="BC410" s="279"/>
      <c r="BD410" s="279"/>
      <c r="BE410" s="279"/>
      <c r="BF410" s="279"/>
      <c r="BG410" s="279"/>
      <c r="BH410" s="293"/>
      <c r="BI410" s="293"/>
      <c r="BJ410" s="293"/>
      <c r="BK410" s="293"/>
      <c r="BL410" s="293"/>
      <c r="BM410" s="293"/>
      <c r="BN410" s="293"/>
      <c r="BO410" s="293"/>
      <c r="BP410" s="293"/>
      <c r="BQ410" s="293"/>
      <c r="BR410" s="293"/>
      <c r="BS410" s="293"/>
      <c r="BT410" s="293"/>
      <c r="BU410" s="293"/>
      <c r="BV410" s="293"/>
      <c r="BW410" s="293"/>
      <c r="BX410" s="293"/>
      <c r="BY410" s="293"/>
      <c r="BZ410" s="293"/>
    </row>
    <row r="411" customHeight="1" spans="47:78">
      <c r="AU411" s="279"/>
      <c r="AV411" s="279"/>
      <c r="AW411" s="279"/>
      <c r="AX411" s="279"/>
      <c r="AY411" s="279"/>
      <c r="AZ411" s="279"/>
      <c r="BA411" s="279"/>
      <c r="BB411" s="279"/>
      <c r="BC411" s="279"/>
      <c r="BD411" s="279"/>
      <c r="BE411" s="279"/>
      <c r="BF411" s="279"/>
      <c r="BG411" s="279"/>
      <c r="BH411" s="293"/>
      <c r="BI411" s="293"/>
      <c r="BJ411" s="293"/>
      <c r="BK411" s="293"/>
      <c r="BL411" s="293"/>
      <c r="BM411" s="293"/>
      <c r="BN411" s="293"/>
      <c r="BO411" s="293"/>
      <c r="BP411" s="293"/>
      <c r="BQ411" s="293"/>
      <c r="BR411" s="293"/>
      <c r="BS411" s="293"/>
      <c r="BT411" s="293"/>
      <c r="BU411" s="293"/>
      <c r="BV411" s="293"/>
      <c r="BW411" s="293"/>
      <c r="BX411" s="293"/>
      <c r="BY411" s="293"/>
      <c r="BZ411" s="293"/>
    </row>
    <row r="412" customHeight="1" spans="47:78">
      <c r="AU412" s="279"/>
      <c r="AV412" s="279"/>
      <c r="AW412" s="279"/>
      <c r="AX412" s="279"/>
      <c r="AY412" s="279"/>
      <c r="AZ412" s="279"/>
      <c r="BA412" s="279"/>
      <c r="BB412" s="279"/>
      <c r="BC412" s="279"/>
      <c r="BD412" s="279"/>
      <c r="BE412" s="279"/>
      <c r="BF412" s="279"/>
      <c r="BG412" s="279"/>
      <c r="BH412" s="293"/>
      <c r="BI412" s="293"/>
      <c r="BJ412" s="293"/>
      <c r="BK412" s="293"/>
      <c r="BL412" s="293"/>
      <c r="BM412" s="293"/>
      <c r="BN412" s="293"/>
      <c r="BO412" s="293"/>
      <c r="BP412" s="293"/>
      <c r="BQ412" s="293"/>
      <c r="BR412" s="293"/>
      <c r="BS412" s="293"/>
      <c r="BT412" s="293"/>
      <c r="BU412" s="293"/>
      <c r="BV412" s="293"/>
      <c r="BW412" s="293"/>
      <c r="BX412" s="293"/>
      <c r="BY412" s="293"/>
      <c r="BZ412" s="293"/>
    </row>
    <row r="413" customHeight="1" spans="47:78">
      <c r="AU413" s="279"/>
      <c r="AV413" s="279"/>
      <c r="AW413" s="279"/>
      <c r="AX413" s="279"/>
      <c r="AY413" s="279"/>
      <c r="AZ413" s="279"/>
      <c r="BA413" s="279"/>
      <c r="BB413" s="279"/>
      <c r="BC413" s="279"/>
      <c r="BD413" s="279"/>
      <c r="BE413" s="279"/>
      <c r="BF413" s="279"/>
      <c r="BG413" s="279"/>
      <c r="BH413" s="293"/>
      <c r="BI413" s="293"/>
      <c r="BJ413" s="293"/>
      <c r="BK413" s="293"/>
      <c r="BL413" s="293"/>
      <c r="BM413" s="293"/>
      <c r="BN413" s="293"/>
      <c r="BO413" s="293"/>
      <c r="BP413" s="293"/>
      <c r="BQ413" s="293"/>
      <c r="BR413" s="293"/>
      <c r="BS413" s="293"/>
      <c r="BT413" s="293"/>
      <c r="BU413" s="293"/>
      <c r="BV413" s="293"/>
      <c r="BW413" s="293"/>
      <c r="BX413" s="293"/>
      <c r="BY413" s="293"/>
      <c r="BZ413" s="293"/>
    </row>
    <row r="414" customHeight="1" spans="47:78">
      <c r="AU414" s="279"/>
      <c r="AV414" s="279"/>
      <c r="AW414" s="279"/>
      <c r="AX414" s="279"/>
      <c r="AY414" s="279"/>
      <c r="AZ414" s="279"/>
      <c r="BA414" s="279"/>
      <c r="BB414" s="279"/>
      <c r="BC414" s="279"/>
      <c r="BD414" s="279"/>
      <c r="BE414" s="279"/>
      <c r="BF414" s="279"/>
      <c r="BG414" s="279"/>
      <c r="BH414" s="293"/>
      <c r="BI414" s="293"/>
      <c r="BJ414" s="293"/>
      <c r="BK414" s="293"/>
      <c r="BL414" s="293"/>
      <c r="BM414" s="293"/>
      <c r="BN414" s="293"/>
      <c r="BO414" s="293"/>
      <c r="BP414" s="293"/>
      <c r="BQ414" s="293"/>
      <c r="BR414" s="293"/>
      <c r="BS414" s="293"/>
      <c r="BT414" s="293"/>
      <c r="BU414" s="293"/>
      <c r="BV414" s="293"/>
      <c r="BW414" s="293"/>
      <c r="BX414" s="293"/>
      <c r="BY414" s="293"/>
      <c r="BZ414" s="293"/>
    </row>
    <row r="415" customHeight="1" spans="47:78">
      <c r="AU415" s="279"/>
      <c r="AV415" s="279"/>
      <c r="AW415" s="279"/>
      <c r="AX415" s="279"/>
      <c r="AY415" s="279"/>
      <c r="AZ415" s="279"/>
      <c r="BA415" s="279"/>
      <c r="BB415" s="279"/>
      <c r="BC415" s="279"/>
      <c r="BD415" s="279"/>
      <c r="BE415" s="279"/>
      <c r="BF415" s="279"/>
      <c r="BG415" s="279"/>
      <c r="BH415" s="293"/>
      <c r="BI415" s="293"/>
      <c r="BJ415" s="293"/>
      <c r="BK415" s="293"/>
      <c r="BL415" s="293"/>
      <c r="BM415" s="293"/>
      <c r="BN415" s="293"/>
      <c r="BO415" s="293"/>
      <c r="BP415" s="293"/>
      <c r="BQ415" s="293"/>
      <c r="BR415" s="293"/>
      <c r="BS415" s="293"/>
      <c r="BT415" s="293"/>
      <c r="BU415" s="293"/>
      <c r="BV415" s="293"/>
      <c r="BW415" s="293"/>
      <c r="BX415" s="293"/>
      <c r="BY415" s="293"/>
      <c r="BZ415" s="293"/>
    </row>
    <row r="416" customHeight="1" spans="47:78">
      <c r="AU416" s="279"/>
      <c r="AV416" s="279"/>
      <c r="AW416" s="279"/>
      <c r="AX416" s="279"/>
      <c r="AY416" s="279"/>
      <c r="AZ416" s="279"/>
      <c r="BA416" s="279"/>
      <c r="BB416" s="279"/>
      <c r="BC416" s="279"/>
      <c r="BD416" s="279"/>
      <c r="BE416" s="279"/>
      <c r="BF416" s="279"/>
      <c r="BG416" s="279"/>
      <c r="BH416" s="293"/>
      <c r="BI416" s="293"/>
      <c r="BJ416" s="293"/>
      <c r="BK416" s="293"/>
      <c r="BL416" s="293"/>
      <c r="BM416" s="293"/>
      <c r="BN416" s="293"/>
      <c r="BO416" s="293"/>
      <c r="BP416" s="293"/>
      <c r="BQ416" s="293"/>
      <c r="BR416" s="293"/>
      <c r="BS416" s="293"/>
      <c r="BT416" s="293"/>
      <c r="BU416" s="293"/>
      <c r="BV416" s="293"/>
      <c r="BW416" s="293"/>
      <c r="BX416" s="293"/>
      <c r="BY416" s="293"/>
      <c r="BZ416" s="293"/>
    </row>
    <row r="417" customHeight="1" spans="47:78">
      <c r="AU417" s="279"/>
      <c r="AV417" s="279"/>
      <c r="AW417" s="279"/>
      <c r="AX417" s="279"/>
      <c r="AY417" s="279"/>
      <c r="AZ417" s="279"/>
      <c r="BA417" s="279"/>
      <c r="BB417" s="279"/>
      <c r="BC417" s="279"/>
      <c r="BD417" s="279"/>
      <c r="BE417" s="279"/>
      <c r="BF417" s="279"/>
      <c r="BG417" s="279"/>
      <c r="BH417" s="293"/>
      <c r="BI417" s="293"/>
      <c r="BJ417" s="293"/>
      <c r="BK417" s="293"/>
      <c r="BL417" s="293"/>
      <c r="BM417" s="293"/>
      <c r="BN417" s="293"/>
      <c r="BO417" s="293"/>
      <c r="BP417" s="293"/>
      <c r="BQ417" s="293"/>
      <c r="BR417" s="293"/>
      <c r="BS417" s="293"/>
      <c r="BT417" s="293"/>
      <c r="BU417" s="293"/>
      <c r="BV417" s="293"/>
      <c r="BW417" s="293"/>
      <c r="BX417" s="293"/>
      <c r="BY417" s="293"/>
      <c r="BZ417" s="293"/>
    </row>
    <row r="418" customHeight="1" spans="47:78">
      <c r="AU418" s="279"/>
      <c r="AV418" s="279"/>
      <c r="AW418" s="279"/>
      <c r="AX418" s="279"/>
      <c r="AY418" s="279"/>
      <c r="AZ418" s="279"/>
      <c r="BA418" s="279"/>
      <c r="BB418" s="279"/>
      <c r="BC418" s="279"/>
      <c r="BD418" s="279"/>
      <c r="BE418" s="279"/>
      <c r="BF418" s="279"/>
      <c r="BG418" s="279"/>
      <c r="BH418" s="293"/>
      <c r="BI418" s="293"/>
      <c r="BJ418" s="293"/>
      <c r="BK418" s="293"/>
      <c r="BL418" s="293"/>
      <c r="BM418" s="293"/>
      <c r="BN418" s="293"/>
      <c r="BO418" s="293"/>
      <c r="BP418" s="293"/>
      <c r="BQ418" s="293"/>
      <c r="BR418" s="293"/>
      <c r="BS418" s="293"/>
      <c r="BT418" s="293"/>
      <c r="BU418" s="293"/>
      <c r="BV418" s="293"/>
      <c r="BW418" s="293"/>
      <c r="BX418" s="293"/>
      <c r="BY418" s="293"/>
      <c r="BZ418" s="293"/>
    </row>
    <row r="419" customHeight="1" spans="47:78">
      <c r="AU419" s="279"/>
      <c r="AV419" s="279"/>
      <c r="AW419" s="279"/>
      <c r="AX419" s="279"/>
      <c r="AY419" s="279"/>
      <c r="AZ419" s="279"/>
      <c r="BA419" s="279"/>
      <c r="BB419" s="279"/>
      <c r="BC419" s="279"/>
      <c r="BD419" s="279"/>
      <c r="BE419" s="279"/>
      <c r="BF419" s="279"/>
      <c r="BG419" s="279"/>
      <c r="BH419" s="293"/>
      <c r="BI419" s="293"/>
      <c r="BJ419" s="293"/>
      <c r="BK419" s="293"/>
      <c r="BL419" s="293"/>
      <c r="BM419" s="293"/>
      <c r="BN419" s="293"/>
      <c r="BO419" s="293"/>
      <c r="BP419" s="293"/>
      <c r="BQ419" s="293"/>
      <c r="BR419" s="293"/>
      <c r="BS419" s="293"/>
      <c r="BT419" s="293"/>
      <c r="BU419" s="293"/>
      <c r="BV419" s="293"/>
      <c r="BW419" s="293"/>
      <c r="BX419" s="293"/>
      <c r="BY419" s="293"/>
      <c r="BZ419" s="293"/>
    </row>
    <row r="420" customHeight="1" spans="47:78">
      <c r="AU420" s="279"/>
      <c r="AV420" s="279"/>
      <c r="AW420" s="279"/>
      <c r="AX420" s="279"/>
      <c r="AY420" s="279"/>
      <c r="AZ420" s="279"/>
      <c r="BA420" s="279"/>
      <c r="BB420" s="279"/>
      <c r="BC420" s="279"/>
      <c r="BD420" s="279"/>
      <c r="BE420" s="279"/>
      <c r="BF420" s="279"/>
      <c r="BG420" s="279"/>
      <c r="BH420" s="293"/>
      <c r="BI420" s="293"/>
      <c r="BJ420" s="293"/>
      <c r="BK420" s="293"/>
      <c r="BL420" s="293"/>
      <c r="BM420" s="293"/>
      <c r="BN420" s="293"/>
      <c r="BO420" s="293"/>
      <c r="BP420" s="293"/>
      <c r="BQ420" s="293"/>
      <c r="BR420" s="293"/>
      <c r="BS420" s="293"/>
      <c r="BT420" s="293"/>
      <c r="BU420" s="293"/>
      <c r="BV420" s="293"/>
      <c r="BW420" s="293"/>
      <c r="BX420" s="293"/>
      <c r="BY420" s="293"/>
      <c r="BZ420" s="293"/>
    </row>
    <row r="421" customHeight="1" spans="47:78">
      <c r="AU421" s="279"/>
      <c r="AV421" s="279"/>
      <c r="AW421" s="279"/>
      <c r="AX421" s="279"/>
      <c r="AY421" s="279"/>
      <c r="AZ421" s="279"/>
      <c r="BA421" s="279"/>
      <c r="BB421" s="279"/>
      <c r="BC421" s="279"/>
      <c r="BD421" s="279"/>
      <c r="BE421" s="279"/>
      <c r="BF421" s="279"/>
      <c r="BG421" s="279"/>
      <c r="BH421" s="293"/>
      <c r="BI421" s="293"/>
      <c r="BJ421" s="293"/>
      <c r="BK421" s="293"/>
      <c r="BL421" s="293"/>
      <c r="BM421" s="293"/>
      <c r="BN421" s="293"/>
      <c r="BO421" s="293"/>
      <c r="BP421" s="293"/>
      <c r="BQ421" s="293"/>
      <c r="BR421" s="293"/>
      <c r="BS421" s="293"/>
      <c r="BT421" s="293"/>
      <c r="BU421" s="293"/>
      <c r="BV421" s="293"/>
      <c r="BW421" s="293"/>
      <c r="BX421" s="293"/>
      <c r="BY421" s="293"/>
      <c r="BZ421" s="293"/>
    </row>
    <row r="422" customHeight="1" spans="47:78">
      <c r="AU422" s="279"/>
      <c r="AV422" s="279"/>
      <c r="AW422" s="279"/>
      <c r="AX422" s="279"/>
      <c r="AY422" s="279"/>
      <c r="AZ422" s="279"/>
      <c r="BA422" s="279"/>
      <c r="BB422" s="279"/>
      <c r="BC422" s="279"/>
      <c r="BD422" s="279"/>
      <c r="BE422" s="279"/>
      <c r="BF422" s="279"/>
      <c r="BG422" s="279"/>
      <c r="BH422" s="293"/>
      <c r="BI422" s="293"/>
      <c r="BJ422" s="293"/>
      <c r="BK422" s="293"/>
      <c r="BL422" s="293"/>
      <c r="BM422" s="293"/>
      <c r="BN422" s="293"/>
      <c r="BO422" s="293"/>
      <c r="BP422" s="293"/>
      <c r="BQ422" s="293"/>
      <c r="BR422" s="293"/>
      <c r="BS422" s="293"/>
      <c r="BT422" s="293"/>
      <c r="BU422" s="293"/>
      <c r="BV422" s="293"/>
      <c r="BW422" s="293"/>
      <c r="BX422" s="293"/>
      <c r="BY422" s="293"/>
      <c r="BZ422" s="293"/>
    </row>
    <row r="423" customHeight="1" spans="47:78">
      <c r="AU423" s="279"/>
      <c r="AV423" s="279"/>
      <c r="AW423" s="279"/>
      <c r="AX423" s="279"/>
      <c r="AY423" s="279"/>
      <c r="AZ423" s="279"/>
      <c r="BA423" s="279"/>
      <c r="BB423" s="279"/>
      <c r="BC423" s="279"/>
      <c r="BD423" s="279"/>
      <c r="BE423" s="279"/>
      <c r="BF423" s="279"/>
      <c r="BG423" s="279"/>
      <c r="BH423" s="293"/>
      <c r="BI423" s="293"/>
      <c r="BJ423" s="293"/>
      <c r="BK423" s="293"/>
      <c r="BL423" s="293"/>
      <c r="BM423" s="293"/>
      <c r="BN423" s="293"/>
      <c r="BO423" s="293"/>
      <c r="BP423" s="293"/>
      <c r="BQ423" s="293"/>
      <c r="BR423" s="293"/>
      <c r="BS423" s="293"/>
      <c r="BT423" s="293"/>
      <c r="BU423" s="293"/>
      <c r="BV423" s="293"/>
      <c r="BW423" s="293"/>
      <c r="BX423" s="293"/>
      <c r="BY423" s="293"/>
      <c r="BZ423" s="293"/>
    </row>
    <row r="424" customHeight="1" spans="47:78">
      <c r="AU424" s="279"/>
      <c r="AV424" s="279"/>
      <c r="AW424" s="279"/>
      <c r="AX424" s="279"/>
      <c r="AY424" s="279"/>
      <c r="AZ424" s="279"/>
      <c r="BA424" s="279"/>
      <c r="BB424" s="279"/>
      <c r="BC424" s="279"/>
      <c r="BD424" s="279"/>
      <c r="BE424" s="279"/>
      <c r="BF424" s="279"/>
      <c r="BG424" s="279"/>
      <c r="BH424" s="293"/>
      <c r="BI424" s="293"/>
      <c r="BJ424" s="293"/>
      <c r="BK424" s="293"/>
      <c r="BL424" s="293"/>
      <c r="BM424" s="293"/>
      <c r="BN424" s="293"/>
      <c r="BO424" s="293"/>
      <c r="BP424" s="293"/>
      <c r="BQ424" s="293"/>
      <c r="BR424" s="293"/>
      <c r="BS424" s="293"/>
      <c r="BT424" s="293"/>
      <c r="BU424" s="293"/>
      <c r="BV424" s="293"/>
      <c r="BW424" s="293"/>
      <c r="BX424" s="293"/>
      <c r="BY424" s="293"/>
      <c r="BZ424" s="293"/>
    </row>
    <row r="425" customHeight="1" spans="47:78">
      <c r="AU425" s="279"/>
      <c r="AV425" s="279"/>
      <c r="AW425" s="279"/>
      <c r="AX425" s="279"/>
      <c r="AY425" s="279"/>
      <c r="AZ425" s="279"/>
      <c r="BA425" s="279"/>
      <c r="BB425" s="279"/>
      <c r="BC425" s="279"/>
      <c r="BD425" s="279"/>
      <c r="BE425" s="279"/>
      <c r="BF425" s="279"/>
      <c r="BG425" s="279"/>
      <c r="BH425" s="293"/>
      <c r="BI425" s="293"/>
      <c r="BJ425" s="293"/>
      <c r="BK425" s="293"/>
      <c r="BL425" s="293"/>
      <c r="BM425" s="293"/>
      <c r="BN425" s="293"/>
      <c r="BO425" s="293"/>
      <c r="BP425" s="293"/>
      <c r="BQ425" s="293"/>
      <c r="BR425" s="293"/>
      <c r="BS425" s="293"/>
      <c r="BT425" s="293"/>
      <c r="BU425" s="293"/>
      <c r="BV425" s="293"/>
      <c r="BW425" s="293"/>
      <c r="BX425" s="293"/>
      <c r="BY425" s="293"/>
      <c r="BZ425" s="293"/>
    </row>
    <row r="426" customHeight="1" spans="47:78">
      <c r="AU426" s="279"/>
      <c r="AV426" s="279"/>
      <c r="AW426" s="279"/>
      <c r="AX426" s="279"/>
      <c r="AY426" s="279"/>
      <c r="AZ426" s="279"/>
      <c r="BA426" s="279"/>
      <c r="BB426" s="279"/>
      <c r="BC426" s="279"/>
      <c r="BD426" s="279"/>
      <c r="BE426" s="279"/>
      <c r="BF426" s="279"/>
      <c r="BG426" s="279"/>
      <c r="BH426" s="293"/>
      <c r="BI426" s="293"/>
      <c r="BJ426" s="293"/>
      <c r="BK426" s="293"/>
      <c r="BL426" s="293"/>
      <c r="BM426" s="293"/>
      <c r="BN426" s="293"/>
      <c r="BO426" s="293"/>
      <c r="BP426" s="293"/>
      <c r="BQ426" s="293"/>
      <c r="BR426" s="293"/>
      <c r="BS426" s="293"/>
      <c r="BT426" s="293"/>
      <c r="BU426" s="293"/>
      <c r="BV426" s="293"/>
      <c r="BW426" s="293"/>
      <c r="BX426" s="293"/>
      <c r="BY426" s="293"/>
      <c r="BZ426" s="293"/>
    </row>
    <row r="427" customHeight="1" spans="47:78">
      <c r="AU427" s="279"/>
      <c r="AV427" s="279"/>
      <c r="AW427" s="279"/>
      <c r="AX427" s="279"/>
      <c r="AY427" s="279"/>
      <c r="AZ427" s="279"/>
      <c r="BA427" s="279"/>
      <c r="BB427" s="279"/>
      <c r="BC427" s="279"/>
      <c r="BD427" s="279"/>
      <c r="BE427" s="279"/>
      <c r="BF427" s="279"/>
      <c r="BG427" s="279"/>
      <c r="BH427" s="293"/>
      <c r="BI427" s="293"/>
      <c r="BJ427" s="293"/>
      <c r="BK427" s="293"/>
      <c r="BL427" s="293"/>
      <c r="BM427" s="293"/>
      <c r="BN427" s="293"/>
      <c r="BO427" s="293"/>
      <c r="BP427" s="293"/>
      <c r="BQ427" s="293"/>
      <c r="BR427" s="293"/>
      <c r="BS427" s="293"/>
      <c r="BT427" s="293"/>
      <c r="BU427" s="293"/>
      <c r="BV427" s="293"/>
      <c r="BW427" s="293"/>
      <c r="BX427" s="293"/>
      <c r="BY427" s="293"/>
      <c r="BZ427" s="293"/>
    </row>
    <row r="428" customHeight="1" spans="47:78">
      <c r="AU428" s="279"/>
      <c r="AV428" s="279"/>
      <c r="AW428" s="279"/>
      <c r="AX428" s="279"/>
      <c r="AY428" s="279"/>
      <c r="AZ428" s="279"/>
      <c r="BA428" s="279"/>
      <c r="BB428" s="279"/>
      <c r="BC428" s="279"/>
      <c r="BD428" s="279"/>
      <c r="BE428" s="279"/>
      <c r="BF428" s="279"/>
      <c r="BG428" s="279"/>
      <c r="BH428" s="293"/>
      <c r="BI428" s="293"/>
      <c r="BJ428" s="293"/>
      <c r="BK428" s="293"/>
      <c r="BL428" s="293"/>
      <c r="BM428" s="293"/>
      <c r="BN428" s="293"/>
      <c r="BO428" s="293"/>
      <c r="BP428" s="293"/>
      <c r="BQ428" s="293"/>
      <c r="BR428" s="293"/>
      <c r="BS428" s="293"/>
      <c r="BT428" s="293"/>
      <c r="BU428" s="293"/>
      <c r="BV428" s="293"/>
      <c r="BW428" s="293"/>
      <c r="BX428" s="293"/>
      <c r="BY428" s="293"/>
      <c r="BZ428" s="293"/>
    </row>
    <row r="429" customHeight="1" spans="47:78">
      <c r="AU429" s="279"/>
      <c r="AV429" s="279"/>
      <c r="AW429" s="279"/>
      <c r="AX429" s="279"/>
      <c r="AY429" s="279"/>
      <c r="AZ429" s="279"/>
      <c r="BA429" s="279"/>
      <c r="BB429" s="279"/>
      <c r="BC429" s="279"/>
      <c r="BD429" s="279"/>
      <c r="BE429" s="279"/>
      <c r="BF429" s="279"/>
      <c r="BG429" s="279"/>
      <c r="BH429" s="293"/>
      <c r="BI429" s="293"/>
      <c r="BJ429" s="293"/>
      <c r="BK429" s="293"/>
      <c r="BL429" s="293"/>
      <c r="BM429" s="293"/>
      <c r="BN429" s="293"/>
      <c r="BO429" s="293"/>
      <c r="BP429" s="293"/>
      <c r="BQ429" s="293"/>
      <c r="BR429" s="293"/>
      <c r="BS429" s="293"/>
      <c r="BT429" s="293"/>
      <c r="BU429" s="293"/>
      <c r="BV429" s="293"/>
      <c r="BW429" s="293"/>
      <c r="BX429" s="293"/>
      <c r="BY429" s="293"/>
      <c r="BZ429" s="293"/>
    </row>
    <row r="430" customHeight="1" spans="47:78">
      <c r="AU430" s="279"/>
      <c r="AV430" s="279"/>
      <c r="AW430" s="279"/>
      <c r="AX430" s="279"/>
      <c r="AY430" s="279"/>
      <c r="AZ430" s="279"/>
      <c r="BA430" s="279"/>
      <c r="BB430" s="279"/>
      <c r="BC430" s="279"/>
      <c r="BD430" s="279"/>
      <c r="BE430" s="279"/>
      <c r="BF430" s="279"/>
      <c r="BG430" s="279"/>
      <c r="BH430" s="293"/>
      <c r="BI430" s="293"/>
      <c r="BJ430" s="293"/>
      <c r="BK430" s="293"/>
      <c r="BL430" s="293"/>
      <c r="BM430" s="293"/>
      <c r="BN430" s="293"/>
      <c r="BO430" s="293"/>
      <c r="BP430" s="293"/>
      <c r="BQ430" s="293"/>
      <c r="BR430" s="293"/>
      <c r="BS430" s="293"/>
      <c r="BT430" s="293"/>
      <c r="BU430" s="293"/>
      <c r="BV430" s="293"/>
      <c r="BW430" s="293"/>
      <c r="BX430" s="293"/>
      <c r="BY430" s="293"/>
      <c r="BZ430" s="293"/>
    </row>
    <row r="431" customHeight="1" spans="47:78">
      <c r="AU431" s="279"/>
      <c r="AV431" s="279"/>
      <c r="AW431" s="279"/>
      <c r="AX431" s="279"/>
      <c r="AY431" s="279"/>
      <c r="AZ431" s="279"/>
      <c r="BA431" s="279"/>
      <c r="BB431" s="279"/>
      <c r="BC431" s="279"/>
      <c r="BD431" s="279"/>
      <c r="BE431" s="279"/>
      <c r="BF431" s="279"/>
      <c r="BG431" s="279"/>
      <c r="BH431" s="293"/>
      <c r="BI431" s="293"/>
      <c r="BJ431" s="293"/>
      <c r="BK431" s="293"/>
      <c r="BL431" s="293"/>
      <c r="BM431" s="293"/>
      <c r="BN431" s="293"/>
      <c r="BO431" s="293"/>
      <c r="BP431" s="293"/>
      <c r="BQ431" s="293"/>
      <c r="BR431" s="293"/>
      <c r="BS431" s="293"/>
      <c r="BT431" s="293"/>
      <c r="BU431" s="293"/>
      <c r="BV431" s="293"/>
      <c r="BW431" s="293"/>
      <c r="BX431" s="293"/>
      <c r="BY431" s="293"/>
      <c r="BZ431" s="293"/>
    </row>
    <row r="432" customHeight="1" spans="47:78">
      <c r="AU432" s="279"/>
      <c r="AV432" s="279"/>
      <c r="AW432" s="279"/>
      <c r="AX432" s="279"/>
      <c r="AY432" s="279"/>
      <c r="AZ432" s="279"/>
      <c r="BA432" s="279"/>
      <c r="BB432" s="279"/>
      <c r="BC432" s="279"/>
      <c r="BD432" s="279"/>
      <c r="BE432" s="279"/>
      <c r="BF432" s="279"/>
      <c r="BG432" s="279"/>
      <c r="BH432" s="293"/>
      <c r="BI432" s="293"/>
      <c r="BJ432" s="293"/>
      <c r="BK432" s="293"/>
      <c r="BL432" s="293"/>
      <c r="BM432" s="293"/>
      <c r="BN432" s="293"/>
      <c r="BO432" s="293"/>
      <c r="BP432" s="293"/>
      <c r="BQ432" s="293"/>
      <c r="BR432" s="293"/>
      <c r="BS432" s="293"/>
      <c r="BT432" s="293"/>
      <c r="BU432" s="293"/>
      <c r="BV432" s="293"/>
      <c r="BW432" s="293"/>
      <c r="BX432" s="293"/>
      <c r="BY432" s="293"/>
      <c r="BZ432" s="293"/>
    </row>
    <row r="433" customHeight="1" spans="47:78">
      <c r="AU433" s="279"/>
      <c r="AV433" s="279"/>
      <c r="AW433" s="279"/>
      <c r="AX433" s="279"/>
      <c r="AY433" s="279"/>
      <c r="AZ433" s="279"/>
      <c r="BA433" s="279"/>
      <c r="BB433" s="279"/>
      <c r="BC433" s="279"/>
      <c r="BD433" s="279"/>
      <c r="BE433" s="279"/>
      <c r="BF433" s="279"/>
      <c r="BG433" s="279"/>
      <c r="BH433" s="293"/>
      <c r="BI433" s="293"/>
      <c r="BJ433" s="293"/>
      <c r="BK433" s="293"/>
      <c r="BL433" s="293"/>
      <c r="BM433" s="293"/>
      <c r="BN433" s="293"/>
      <c r="BO433" s="293"/>
      <c r="BP433" s="293"/>
      <c r="BQ433" s="293"/>
      <c r="BR433" s="293"/>
      <c r="BS433" s="293"/>
      <c r="BT433" s="293"/>
      <c r="BU433" s="293"/>
      <c r="BV433" s="293"/>
      <c r="BW433" s="293"/>
      <c r="BX433" s="293"/>
      <c r="BY433" s="293"/>
      <c r="BZ433" s="293"/>
    </row>
    <row r="434" customHeight="1" spans="47:78">
      <c r="AU434" s="279"/>
      <c r="AV434" s="279"/>
      <c r="AW434" s="279"/>
      <c r="AX434" s="279"/>
      <c r="AY434" s="279"/>
      <c r="AZ434" s="279"/>
      <c r="BA434" s="279"/>
      <c r="BB434" s="279"/>
      <c r="BC434" s="279"/>
      <c r="BD434" s="279"/>
      <c r="BE434" s="279"/>
      <c r="BF434" s="279"/>
      <c r="BG434" s="279"/>
      <c r="BH434" s="293"/>
      <c r="BI434" s="293"/>
      <c r="BJ434" s="293"/>
      <c r="BK434" s="293"/>
      <c r="BL434" s="293"/>
      <c r="BM434" s="293"/>
      <c r="BN434" s="293"/>
      <c r="BO434" s="293"/>
      <c r="BP434" s="293"/>
      <c r="BQ434" s="293"/>
      <c r="BR434" s="293"/>
      <c r="BS434" s="293"/>
      <c r="BT434" s="293"/>
      <c r="BU434" s="293"/>
      <c r="BV434" s="293"/>
      <c r="BW434" s="293"/>
      <c r="BX434" s="293"/>
      <c r="BY434" s="293"/>
      <c r="BZ434" s="293"/>
    </row>
    <row r="435" customHeight="1" spans="47:78">
      <c r="AU435" s="279"/>
      <c r="AV435" s="279"/>
      <c r="AW435" s="279"/>
      <c r="AX435" s="279"/>
      <c r="AY435" s="279"/>
      <c r="AZ435" s="279"/>
      <c r="BA435" s="279"/>
      <c r="BB435" s="279"/>
      <c r="BC435" s="279"/>
      <c r="BD435" s="279"/>
      <c r="BE435" s="279"/>
      <c r="BF435" s="279"/>
      <c r="BG435" s="279"/>
      <c r="BH435" s="293"/>
      <c r="BI435" s="293"/>
      <c r="BJ435" s="293"/>
      <c r="BK435" s="293"/>
      <c r="BL435" s="293"/>
      <c r="BM435" s="293"/>
      <c r="BN435" s="293"/>
      <c r="BO435" s="293"/>
      <c r="BP435" s="293"/>
      <c r="BQ435" s="293"/>
      <c r="BR435" s="293"/>
      <c r="BS435" s="293"/>
      <c r="BT435" s="293"/>
      <c r="BU435" s="293"/>
      <c r="BV435" s="293"/>
      <c r="BW435" s="293"/>
      <c r="BX435" s="293"/>
      <c r="BY435" s="293"/>
      <c r="BZ435" s="293"/>
    </row>
    <row r="436" customHeight="1" spans="47:78">
      <c r="AU436" s="279"/>
      <c r="AV436" s="279"/>
      <c r="AW436" s="279"/>
      <c r="AX436" s="279"/>
      <c r="AY436" s="279"/>
      <c r="AZ436" s="279"/>
      <c r="BA436" s="279"/>
      <c r="BB436" s="279"/>
      <c r="BC436" s="279"/>
      <c r="BD436" s="279"/>
      <c r="BE436" s="279"/>
      <c r="BF436" s="279"/>
      <c r="BG436" s="279"/>
      <c r="BH436" s="293"/>
      <c r="BI436" s="293"/>
      <c r="BJ436" s="293"/>
      <c r="BK436" s="293"/>
      <c r="BL436" s="293"/>
      <c r="BM436" s="293"/>
      <c r="BN436" s="293"/>
      <c r="BO436" s="293"/>
      <c r="BP436" s="293"/>
      <c r="BQ436" s="293"/>
      <c r="BR436" s="293"/>
      <c r="BS436" s="293"/>
      <c r="BT436" s="293"/>
      <c r="BU436" s="293"/>
      <c r="BV436" s="293"/>
      <c r="BW436" s="293"/>
      <c r="BX436" s="293"/>
      <c r="BY436" s="293"/>
      <c r="BZ436" s="293"/>
    </row>
    <row r="437" customHeight="1" spans="47:78">
      <c r="AU437" s="279"/>
      <c r="AV437" s="279"/>
      <c r="AW437" s="279"/>
      <c r="AX437" s="279"/>
      <c r="AY437" s="279"/>
      <c r="AZ437" s="279"/>
      <c r="BA437" s="279"/>
      <c r="BB437" s="279"/>
      <c r="BC437" s="279"/>
      <c r="BD437" s="279"/>
      <c r="BE437" s="279"/>
      <c r="BF437" s="279"/>
      <c r="BG437" s="279"/>
      <c r="BH437" s="293"/>
      <c r="BI437" s="293"/>
      <c r="BJ437" s="293"/>
      <c r="BK437" s="293"/>
      <c r="BL437" s="293"/>
      <c r="BM437" s="293"/>
      <c r="BN437" s="293"/>
      <c r="BO437" s="293"/>
      <c r="BP437" s="293"/>
      <c r="BQ437" s="293"/>
      <c r="BR437" s="293"/>
      <c r="BS437" s="293"/>
      <c r="BT437" s="293"/>
      <c r="BU437" s="293"/>
      <c r="BV437" s="293"/>
      <c r="BW437" s="293"/>
      <c r="BX437" s="293"/>
      <c r="BY437" s="293"/>
      <c r="BZ437" s="293"/>
    </row>
    <row r="438" customHeight="1" spans="47:78">
      <c r="AU438" s="279"/>
      <c r="AV438" s="279"/>
      <c r="AW438" s="279"/>
      <c r="AX438" s="279"/>
      <c r="AY438" s="279"/>
      <c r="AZ438" s="279"/>
      <c r="BA438" s="279"/>
      <c r="BB438" s="279"/>
      <c r="BC438" s="279"/>
      <c r="BD438" s="279"/>
      <c r="BE438" s="279"/>
      <c r="BF438" s="279"/>
      <c r="BG438" s="279"/>
      <c r="BH438" s="293"/>
      <c r="BI438" s="293"/>
      <c r="BJ438" s="293"/>
      <c r="BK438" s="293"/>
      <c r="BL438" s="293"/>
      <c r="BM438" s="293"/>
      <c r="BN438" s="293"/>
      <c r="BO438" s="293"/>
      <c r="BP438" s="293"/>
      <c r="BQ438" s="293"/>
      <c r="BR438" s="293"/>
      <c r="BS438" s="293"/>
      <c r="BT438" s="293"/>
      <c r="BU438" s="293"/>
      <c r="BV438" s="293"/>
      <c r="BW438" s="293"/>
      <c r="BX438" s="293"/>
      <c r="BY438" s="293"/>
      <c r="BZ438" s="293"/>
    </row>
    <row r="439" customHeight="1" spans="47:78">
      <c r="AU439" s="279"/>
      <c r="AV439" s="279"/>
      <c r="AW439" s="279"/>
      <c r="AX439" s="279"/>
      <c r="AY439" s="279"/>
      <c r="AZ439" s="279"/>
      <c r="BA439" s="279"/>
      <c r="BB439" s="279"/>
      <c r="BC439" s="279"/>
      <c r="BD439" s="279"/>
      <c r="BE439" s="279"/>
      <c r="BF439" s="279"/>
      <c r="BG439" s="279"/>
      <c r="BH439" s="293"/>
      <c r="BI439" s="293"/>
      <c r="BJ439" s="293"/>
      <c r="BK439" s="293"/>
      <c r="BL439" s="293"/>
      <c r="BM439" s="293"/>
      <c r="BN439" s="293"/>
      <c r="BO439" s="293"/>
      <c r="BP439" s="293"/>
      <c r="BQ439" s="293"/>
      <c r="BR439" s="293"/>
      <c r="BS439" s="293"/>
      <c r="BT439" s="293"/>
      <c r="BU439" s="293"/>
      <c r="BV439" s="293"/>
      <c r="BW439" s="293"/>
      <c r="BX439" s="293"/>
      <c r="BY439" s="293"/>
      <c r="BZ439" s="293"/>
    </row>
    <row r="440" customHeight="1" spans="47:78">
      <c r="AU440" s="279"/>
      <c r="AV440" s="279"/>
      <c r="AW440" s="279"/>
      <c r="AX440" s="279"/>
      <c r="AY440" s="279"/>
      <c r="AZ440" s="279"/>
      <c r="BA440" s="279"/>
      <c r="BB440" s="279"/>
      <c r="BC440" s="279"/>
      <c r="BD440" s="279"/>
      <c r="BE440" s="279"/>
      <c r="BF440" s="279"/>
      <c r="BG440" s="279"/>
      <c r="BH440" s="293"/>
      <c r="BI440" s="293"/>
      <c r="BJ440" s="293"/>
      <c r="BK440" s="293"/>
      <c r="BL440" s="293"/>
      <c r="BM440" s="293"/>
      <c r="BN440" s="293"/>
      <c r="BO440" s="293"/>
      <c r="BP440" s="293"/>
      <c r="BQ440" s="293"/>
      <c r="BR440" s="293"/>
      <c r="BS440" s="293"/>
      <c r="BT440" s="293"/>
      <c r="BU440" s="293"/>
      <c r="BV440" s="293"/>
      <c r="BW440" s="293"/>
      <c r="BX440" s="293"/>
      <c r="BY440" s="293"/>
      <c r="BZ440" s="293"/>
    </row>
    <row r="441" customHeight="1" spans="47:78">
      <c r="AU441" s="279"/>
      <c r="AV441" s="279"/>
      <c r="AW441" s="279"/>
      <c r="AX441" s="279"/>
      <c r="AY441" s="279"/>
      <c r="AZ441" s="279"/>
      <c r="BA441" s="279"/>
      <c r="BB441" s="279"/>
      <c r="BC441" s="279"/>
      <c r="BD441" s="279"/>
      <c r="BE441" s="279"/>
      <c r="BF441" s="279"/>
      <c r="BG441" s="279"/>
      <c r="BH441" s="293"/>
      <c r="BI441" s="293"/>
      <c r="BJ441" s="293"/>
      <c r="BK441" s="293"/>
      <c r="BL441" s="293"/>
      <c r="BM441" s="293"/>
      <c r="BN441" s="293"/>
      <c r="BO441" s="293"/>
      <c r="BP441" s="293"/>
      <c r="BQ441" s="293"/>
      <c r="BR441" s="293"/>
      <c r="BS441" s="293"/>
      <c r="BT441" s="293"/>
      <c r="BU441" s="293"/>
      <c r="BV441" s="293"/>
      <c r="BW441" s="293"/>
      <c r="BX441" s="293"/>
      <c r="BY441" s="293"/>
      <c r="BZ441" s="293"/>
    </row>
    <row r="442" customHeight="1" spans="47:78">
      <c r="AU442" s="279"/>
      <c r="AV442" s="279"/>
      <c r="AW442" s="279"/>
      <c r="AX442" s="279"/>
      <c r="AY442" s="279"/>
      <c r="AZ442" s="279"/>
      <c r="BA442" s="279"/>
      <c r="BB442" s="279"/>
      <c r="BC442" s="279"/>
      <c r="BD442" s="279"/>
      <c r="BE442" s="279"/>
      <c r="BF442" s="279"/>
      <c r="BG442" s="279"/>
      <c r="BH442" s="293"/>
      <c r="BI442" s="293"/>
      <c r="BJ442" s="293"/>
      <c r="BK442" s="293"/>
      <c r="BL442" s="293"/>
      <c r="BM442" s="293"/>
      <c r="BN442" s="293"/>
      <c r="BO442" s="293"/>
      <c r="BP442" s="293"/>
      <c r="BQ442" s="293"/>
      <c r="BR442" s="293"/>
      <c r="BS442" s="293"/>
      <c r="BT442" s="293"/>
      <c r="BU442" s="293"/>
      <c r="BV442" s="293"/>
      <c r="BW442" s="293"/>
      <c r="BX442" s="293"/>
      <c r="BY442" s="293"/>
      <c r="BZ442" s="293"/>
    </row>
    <row r="443" customHeight="1" spans="47:78">
      <c r="AU443" s="279"/>
      <c r="AV443" s="279"/>
      <c r="AW443" s="279"/>
      <c r="AX443" s="279"/>
      <c r="AY443" s="279"/>
      <c r="AZ443" s="279"/>
      <c r="BA443" s="279"/>
      <c r="BB443" s="279"/>
      <c r="BC443" s="279"/>
      <c r="BD443" s="279"/>
      <c r="BE443" s="279"/>
      <c r="BF443" s="279"/>
      <c r="BG443" s="279"/>
      <c r="BH443" s="293"/>
      <c r="BI443" s="293"/>
      <c r="BJ443" s="293"/>
      <c r="BK443" s="293"/>
      <c r="BL443" s="293"/>
      <c r="BM443" s="293"/>
      <c r="BN443" s="293"/>
      <c r="BO443" s="293"/>
      <c r="BP443" s="293"/>
      <c r="BQ443" s="293"/>
      <c r="BR443" s="293"/>
      <c r="BS443" s="293"/>
      <c r="BT443" s="293"/>
      <c r="BU443" s="293"/>
      <c r="BV443" s="293"/>
      <c r="BW443" s="293"/>
      <c r="BX443" s="293"/>
      <c r="BY443" s="293"/>
      <c r="BZ443" s="293"/>
    </row>
    <row r="444" customHeight="1" spans="47:78">
      <c r="AU444" s="279"/>
      <c r="AV444" s="279"/>
      <c r="AW444" s="279"/>
      <c r="AX444" s="279"/>
      <c r="AY444" s="279"/>
      <c r="AZ444" s="279"/>
      <c r="BA444" s="279"/>
      <c r="BB444" s="279"/>
      <c r="BC444" s="279"/>
      <c r="BD444" s="279"/>
      <c r="BE444" s="279"/>
      <c r="BF444" s="279"/>
      <c r="BG444" s="279"/>
      <c r="BH444" s="293"/>
      <c r="BI444" s="293"/>
      <c r="BJ444" s="293"/>
      <c r="BK444" s="293"/>
      <c r="BL444" s="293"/>
      <c r="BM444" s="293"/>
      <c r="BN444" s="293"/>
      <c r="BO444" s="293"/>
      <c r="BP444" s="293"/>
      <c r="BQ444" s="293"/>
      <c r="BR444" s="293"/>
      <c r="BS444" s="293"/>
      <c r="BT444" s="293"/>
      <c r="BU444" s="293"/>
      <c r="BV444" s="293"/>
      <c r="BW444" s="293"/>
      <c r="BX444" s="293"/>
      <c r="BY444" s="293"/>
      <c r="BZ444" s="293"/>
    </row>
    <row r="445" customHeight="1" spans="47:78">
      <c r="AU445" s="279"/>
      <c r="AV445" s="279"/>
      <c r="AW445" s="279"/>
      <c r="AX445" s="279"/>
      <c r="AY445" s="279"/>
      <c r="AZ445" s="279"/>
      <c r="BA445" s="279"/>
      <c r="BB445" s="279"/>
      <c r="BC445" s="279"/>
      <c r="BD445" s="279"/>
      <c r="BE445" s="279"/>
      <c r="BF445" s="279"/>
      <c r="BG445" s="279"/>
      <c r="BH445" s="293"/>
      <c r="BI445" s="293"/>
      <c r="BJ445" s="293"/>
      <c r="BK445" s="293"/>
      <c r="BL445" s="293"/>
      <c r="BM445" s="293"/>
      <c r="BN445" s="293"/>
      <c r="BO445" s="293"/>
      <c r="BP445" s="293"/>
      <c r="BQ445" s="293"/>
      <c r="BR445" s="293"/>
      <c r="BS445" s="293"/>
      <c r="BT445" s="293"/>
      <c r="BU445" s="293"/>
      <c r="BV445" s="293"/>
      <c r="BW445" s="293"/>
      <c r="BX445" s="293"/>
      <c r="BY445" s="293"/>
      <c r="BZ445" s="293"/>
    </row>
    <row r="446" customHeight="1" spans="47:78">
      <c r="AU446" s="279"/>
      <c r="AV446" s="279"/>
      <c r="AW446" s="279"/>
      <c r="AX446" s="279"/>
      <c r="AY446" s="279"/>
      <c r="AZ446" s="279"/>
      <c r="BA446" s="279"/>
      <c r="BB446" s="279"/>
      <c r="BC446" s="279"/>
      <c r="BD446" s="279"/>
      <c r="BE446" s="279"/>
      <c r="BF446" s="279"/>
      <c r="BG446" s="279"/>
      <c r="BH446" s="293"/>
      <c r="BI446" s="293"/>
      <c r="BJ446" s="293"/>
      <c r="BK446" s="293"/>
      <c r="BL446" s="293"/>
      <c r="BM446" s="293"/>
      <c r="BN446" s="293"/>
      <c r="BO446" s="293"/>
      <c r="BP446" s="293"/>
      <c r="BQ446" s="293"/>
      <c r="BR446" s="293"/>
      <c r="BS446" s="293"/>
      <c r="BT446" s="293"/>
      <c r="BU446" s="293"/>
      <c r="BV446" s="293"/>
      <c r="BW446" s="293"/>
      <c r="BX446" s="293"/>
      <c r="BY446" s="293"/>
      <c r="BZ446" s="293"/>
    </row>
    <row r="447" customHeight="1" spans="47:78">
      <c r="AU447" s="279"/>
      <c r="AV447" s="279"/>
      <c r="AW447" s="279"/>
      <c r="AX447" s="279"/>
      <c r="AY447" s="279"/>
      <c r="AZ447" s="279"/>
      <c r="BA447" s="279"/>
      <c r="BB447" s="279"/>
      <c r="BC447" s="279"/>
      <c r="BD447" s="279"/>
      <c r="BE447" s="279"/>
      <c r="BF447" s="279"/>
      <c r="BG447" s="279"/>
      <c r="BH447" s="293"/>
      <c r="BI447" s="293"/>
      <c r="BJ447" s="293"/>
      <c r="BK447" s="293"/>
      <c r="BL447" s="293"/>
      <c r="BM447" s="293"/>
      <c r="BN447" s="293"/>
      <c r="BO447" s="293"/>
      <c r="BP447" s="293"/>
      <c r="BQ447" s="293"/>
      <c r="BR447" s="293"/>
      <c r="BS447" s="293"/>
      <c r="BT447" s="293"/>
      <c r="BU447" s="293"/>
      <c r="BV447" s="293"/>
      <c r="BW447" s="293"/>
      <c r="BX447" s="293"/>
      <c r="BY447" s="293"/>
      <c r="BZ447" s="293"/>
    </row>
    <row r="448" customHeight="1" spans="47:78">
      <c r="AU448" s="279"/>
      <c r="AV448" s="279"/>
      <c r="AW448" s="279"/>
      <c r="AX448" s="279"/>
      <c r="AY448" s="279"/>
      <c r="AZ448" s="279"/>
      <c r="BA448" s="279"/>
      <c r="BB448" s="279"/>
      <c r="BC448" s="279"/>
      <c r="BD448" s="279"/>
      <c r="BE448" s="279"/>
      <c r="BF448" s="279"/>
      <c r="BG448" s="279"/>
      <c r="BH448" s="293"/>
      <c r="BI448" s="293"/>
      <c r="BJ448" s="293"/>
      <c r="BK448" s="293"/>
      <c r="BL448" s="293"/>
      <c r="BM448" s="293"/>
      <c r="BN448" s="293"/>
      <c r="BO448" s="293"/>
      <c r="BP448" s="293"/>
      <c r="BQ448" s="293"/>
      <c r="BR448" s="293"/>
      <c r="BS448" s="293"/>
      <c r="BT448" s="293"/>
      <c r="BU448" s="293"/>
      <c r="BV448" s="293"/>
      <c r="BW448" s="293"/>
      <c r="BX448" s="293"/>
      <c r="BY448" s="293"/>
      <c r="BZ448" s="293"/>
    </row>
    <row r="449" customHeight="1" spans="47:78">
      <c r="AU449" s="279"/>
      <c r="AV449" s="279"/>
      <c r="AW449" s="279"/>
      <c r="AX449" s="279"/>
      <c r="AY449" s="279"/>
      <c r="AZ449" s="279"/>
      <c r="BA449" s="279"/>
      <c r="BB449" s="279"/>
      <c r="BC449" s="279"/>
      <c r="BD449" s="279"/>
      <c r="BE449" s="279"/>
      <c r="BF449" s="279"/>
      <c r="BG449" s="279"/>
      <c r="BH449" s="293"/>
      <c r="BI449" s="293"/>
      <c r="BJ449" s="293"/>
      <c r="BK449" s="293"/>
      <c r="BL449" s="293"/>
      <c r="BM449" s="293"/>
      <c r="BN449" s="293"/>
      <c r="BO449" s="293"/>
      <c r="BP449" s="293"/>
      <c r="BQ449" s="293"/>
      <c r="BR449" s="293"/>
      <c r="BS449" s="293"/>
      <c r="BT449" s="293"/>
      <c r="BU449" s="293"/>
      <c r="BV449" s="293"/>
      <c r="BW449" s="293"/>
      <c r="BX449" s="293"/>
      <c r="BY449" s="293"/>
      <c r="BZ449" s="293"/>
    </row>
    <row r="450" customHeight="1" spans="47:78">
      <c r="AU450" s="279"/>
      <c r="AV450" s="279"/>
      <c r="AW450" s="279"/>
      <c r="AX450" s="279"/>
      <c r="AY450" s="279"/>
      <c r="AZ450" s="279"/>
      <c r="BA450" s="279"/>
      <c r="BB450" s="279"/>
      <c r="BC450" s="279"/>
      <c r="BD450" s="279"/>
      <c r="BE450" s="279"/>
      <c r="BF450" s="279"/>
      <c r="BG450" s="279"/>
      <c r="BH450" s="293"/>
      <c r="BI450" s="293"/>
      <c r="BJ450" s="293"/>
      <c r="BK450" s="293"/>
      <c r="BL450" s="293"/>
      <c r="BM450" s="293"/>
      <c r="BN450" s="293"/>
      <c r="BO450" s="293"/>
      <c r="BP450" s="293"/>
      <c r="BQ450" s="293"/>
      <c r="BR450" s="293"/>
      <c r="BS450" s="293"/>
      <c r="BT450" s="293"/>
      <c r="BU450" s="293"/>
      <c r="BV450" s="293"/>
      <c r="BW450" s="293"/>
      <c r="BX450" s="293"/>
      <c r="BY450" s="293"/>
      <c r="BZ450" s="293"/>
    </row>
    <row r="451" customHeight="1" spans="47:78">
      <c r="AU451" s="279"/>
      <c r="AV451" s="279"/>
      <c r="AW451" s="279"/>
      <c r="AX451" s="279"/>
      <c r="AY451" s="279"/>
      <c r="AZ451" s="279"/>
      <c r="BA451" s="279"/>
      <c r="BB451" s="279"/>
      <c r="BC451" s="279"/>
      <c r="BD451" s="279"/>
      <c r="BE451" s="279"/>
      <c r="BF451" s="279"/>
      <c r="BG451" s="279"/>
      <c r="BH451" s="293"/>
      <c r="BI451" s="293"/>
      <c r="BJ451" s="293"/>
      <c r="BK451" s="293"/>
      <c r="BL451" s="293"/>
      <c r="BM451" s="293"/>
      <c r="BN451" s="293"/>
      <c r="BO451" s="293"/>
      <c r="BP451" s="293"/>
      <c r="BQ451" s="293"/>
      <c r="BR451" s="293"/>
      <c r="BS451" s="293"/>
      <c r="BT451" s="293"/>
      <c r="BU451" s="293"/>
      <c r="BV451" s="293"/>
      <c r="BW451" s="293"/>
      <c r="BX451" s="293"/>
      <c r="BY451" s="293"/>
      <c r="BZ451" s="293"/>
    </row>
    <row r="452" customHeight="1" spans="47:78">
      <c r="AU452" s="279"/>
      <c r="AV452" s="279"/>
      <c r="AW452" s="279"/>
      <c r="AX452" s="279"/>
      <c r="AY452" s="279"/>
      <c r="AZ452" s="279"/>
      <c r="BA452" s="279"/>
      <c r="BB452" s="279"/>
      <c r="BC452" s="279"/>
      <c r="BD452" s="279"/>
      <c r="BE452" s="279"/>
      <c r="BF452" s="279"/>
      <c r="BG452" s="279"/>
      <c r="BH452" s="293"/>
      <c r="BI452" s="293"/>
      <c r="BJ452" s="293"/>
      <c r="BK452" s="293"/>
      <c r="BL452" s="293"/>
      <c r="BM452" s="293"/>
      <c r="BN452" s="293"/>
      <c r="BO452" s="293"/>
      <c r="BP452" s="293"/>
      <c r="BQ452" s="293"/>
      <c r="BR452" s="293"/>
      <c r="BS452" s="293"/>
      <c r="BT452" s="293"/>
      <c r="BU452" s="293"/>
      <c r="BV452" s="293"/>
      <c r="BW452" s="293"/>
      <c r="BX452" s="293"/>
      <c r="BY452" s="293"/>
      <c r="BZ452" s="293"/>
    </row>
    <row r="453" customHeight="1" spans="47:78">
      <c r="AU453" s="279"/>
      <c r="AV453" s="279"/>
      <c r="AW453" s="279"/>
      <c r="AX453" s="279"/>
      <c r="AY453" s="279"/>
      <c r="AZ453" s="279"/>
      <c r="BA453" s="279"/>
      <c r="BB453" s="279"/>
      <c r="BC453" s="279"/>
      <c r="BD453" s="279"/>
      <c r="BE453" s="279"/>
      <c r="BF453" s="279"/>
      <c r="BG453" s="279"/>
      <c r="BH453" s="293"/>
      <c r="BI453" s="293"/>
      <c r="BJ453" s="293"/>
      <c r="BK453" s="293"/>
      <c r="BL453" s="293"/>
      <c r="BM453" s="293"/>
      <c r="BN453" s="293"/>
      <c r="BO453" s="293"/>
      <c r="BP453" s="293"/>
      <c r="BQ453" s="293"/>
      <c r="BR453" s="293"/>
      <c r="BS453" s="293"/>
      <c r="BT453" s="293"/>
      <c r="BU453" s="293"/>
      <c r="BV453" s="293"/>
      <c r="BW453" s="293"/>
      <c r="BX453" s="293"/>
      <c r="BY453" s="293"/>
      <c r="BZ453" s="293"/>
    </row>
    <row r="454" customHeight="1" spans="47:78">
      <c r="AU454" s="279"/>
      <c r="AV454" s="279"/>
      <c r="AW454" s="279"/>
      <c r="AX454" s="279"/>
      <c r="AY454" s="279"/>
      <c r="AZ454" s="279"/>
      <c r="BA454" s="279"/>
      <c r="BB454" s="279"/>
      <c r="BC454" s="279"/>
      <c r="BD454" s="279"/>
      <c r="BE454" s="279"/>
      <c r="BF454" s="279"/>
      <c r="BG454" s="279"/>
      <c r="BH454" s="293"/>
      <c r="BI454" s="293"/>
      <c r="BJ454" s="293"/>
      <c r="BK454" s="293"/>
      <c r="BL454" s="293"/>
      <c r="BM454" s="293"/>
      <c r="BN454" s="293"/>
      <c r="BO454" s="293"/>
      <c r="BP454" s="293"/>
      <c r="BQ454" s="293"/>
      <c r="BR454" s="293"/>
      <c r="BS454" s="293"/>
      <c r="BT454" s="293"/>
      <c r="BU454" s="293"/>
      <c r="BV454" s="293"/>
      <c r="BW454" s="293"/>
      <c r="BX454" s="293"/>
      <c r="BY454" s="293"/>
      <c r="BZ454" s="293"/>
    </row>
    <row r="455" customHeight="1" spans="47:78">
      <c r="AU455" s="279"/>
      <c r="AV455" s="279"/>
      <c r="AW455" s="279"/>
      <c r="AX455" s="279"/>
      <c r="AY455" s="279"/>
      <c r="AZ455" s="279"/>
      <c r="BA455" s="279"/>
      <c r="BB455" s="279"/>
      <c r="BC455" s="279"/>
      <c r="BD455" s="279"/>
      <c r="BE455" s="279"/>
      <c r="BF455" s="279"/>
      <c r="BG455" s="279"/>
      <c r="BH455" s="293"/>
      <c r="BI455" s="293"/>
      <c r="BJ455" s="293"/>
      <c r="BK455" s="293"/>
      <c r="BL455" s="293"/>
      <c r="BM455" s="293"/>
      <c r="BN455" s="293"/>
      <c r="BO455" s="293"/>
      <c r="BP455" s="293"/>
      <c r="BQ455" s="293"/>
      <c r="BR455" s="293"/>
      <c r="BS455" s="293"/>
      <c r="BT455" s="293"/>
      <c r="BU455" s="293"/>
      <c r="BV455" s="293"/>
      <c r="BW455" s="293"/>
      <c r="BX455" s="293"/>
      <c r="BY455" s="293"/>
      <c r="BZ455" s="293"/>
    </row>
    <row r="456" customHeight="1" spans="47:78">
      <c r="AU456" s="279"/>
      <c r="AV456" s="279"/>
      <c r="AW456" s="279"/>
      <c r="AX456" s="279"/>
      <c r="AY456" s="279"/>
      <c r="AZ456" s="279"/>
      <c r="BA456" s="279"/>
      <c r="BB456" s="279"/>
      <c r="BC456" s="279"/>
      <c r="BD456" s="279"/>
      <c r="BE456" s="279"/>
      <c r="BF456" s="279"/>
      <c r="BG456" s="279"/>
      <c r="BH456" s="293"/>
      <c r="BI456" s="293"/>
      <c r="BJ456" s="293"/>
      <c r="BK456" s="293"/>
      <c r="BL456" s="293"/>
      <c r="BM456" s="293"/>
      <c r="BN456" s="293"/>
      <c r="BO456" s="293"/>
      <c r="BP456" s="293"/>
      <c r="BQ456" s="293"/>
      <c r="BR456" s="293"/>
      <c r="BS456" s="293"/>
      <c r="BT456" s="293"/>
      <c r="BU456" s="293"/>
      <c r="BV456" s="293"/>
      <c r="BW456" s="293"/>
      <c r="BX456" s="293"/>
      <c r="BY456" s="293"/>
      <c r="BZ456" s="293"/>
    </row>
    <row r="457" customHeight="1" spans="47:78">
      <c r="AU457" s="279"/>
      <c r="AV457" s="279"/>
      <c r="AW457" s="279"/>
      <c r="AX457" s="279"/>
      <c r="AY457" s="279"/>
      <c r="AZ457" s="279"/>
      <c r="BA457" s="279"/>
      <c r="BB457" s="279"/>
      <c r="BC457" s="279"/>
      <c r="BD457" s="279"/>
      <c r="BE457" s="279"/>
      <c r="BF457" s="279"/>
      <c r="BG457" s="279"/>
      <c r="BH457" s="293"/>
      <c r="BI457" s="293"/>
      <c r="BJ457" s="293"/>
      <c r="BK457" s="293"/>
      <c r="BL457" s="293"/>
      <c r="BM457" s="293"/>
      <c r="BN457" s="293"/>
      <c r="BO457" s="293"/>
      <c r="BP457" s="293"/>
      <c r="BQ457" s="293"/>
      <c r="BR457" s="293"/>
      <c r="BS457" s="293"/>
      <c r="BT457" s="293"/>
      <c r="BU457" s="293"/>
      <c r="BV457" s="293"/>
      <c r="BW457" s="293"/>
      <c r="BX457" s="293"/>
      <c r="BY457" s="293"/>
      <c r="BZ457" s="293"/>
    </row>
    <row r="458" customHeight="1" spans="47:78">
      <c r="AU458" s="279"/>
      <c r="AV458" s="279"/>
      <c r="AW458" s="279"/>
      <c r="AX458" s="279"/>
      <c r="AY458" s="279"/>
      <c r="AZ458" s="279"/>
      <c r="BA458" s="279"/>
      <c r="BB458" s="279"/>
      <c r="BC458" s="279"/>
      <c r="BD458" s="279"/>
      <c r="BE458" s="279"/>
      <c r="BF458" s="279"/>
      <c r="BG458" s="279"/>
      <c r="BH458" s="293"/>
      <c r="BI458" s="293"/>
      <c r="BJ458" s="293"/>
      <c r="BK458" s="293"/>
      <c r="BL458" s="293"/>
      <c r="BM458" s="293"/>
      <c r="BN458" s="293"/>
      <c r="BO458" s="293"/>
      <c r="BP458" s="293"/>
      <c r="BQ458" s="293"/>
      <c r="BR458" s="293"/>
      <c r="BS458" s="293"/>
      <c r="BT458" s="293"/>
      <c r="BU458" s="293"/>
      <c r="BV458" s="293"/>
      <c r="BW458" s="293"/>
      <c r="BX458" s="293"/>
      <c r="BY458" s="293"/>
      <c r="BZ458" s="293"/>
    </row>
    <row r="459" customHeight="1" spans="47:78">
      <c r="AU459" s="279"/>
      <c r="AV459" s="279"/>
      <c r="AW459" s="279"/>
      <c r="AX459" s="279"/>
      <c r="AY459" s="279"/>
      <c r="AZ459" s="279"/>
      <c r="BA459" s="279"/>
      <c r="BB459" s="279"/>
      <c r="BC459" s="279"/>
      <c r="BD459" s="279"/>
      <c r="BE459" s="279"/>
      <c r="BF459" s="279"/>
      <c r="BG459" s="279"/>
      <c r="BH459" s="293"/>
      <c r="BI459" s="293"/>
      <c r="BJ459" s="293"/>
      <c r="BK459" s="293"/>
      <c r="BL459" s="293"/>
      <c r="BM459" s="293"/>
      <c r="BN459" s="293"/>
      <c r="BO459" s="293"/>
      <c r="BP459" s="293"/>
      <c r="BQ459" s="293"/>
      <c r="BR459" s="293"/>
      <c r="BS459" s="293"/>
      <c r="BT459" s="293"/>
      <c r="BU459" s="293"/>
      <c r="BV459" s="293"/>
      <c r="BW459" s="293"/>
      <c r="BX459" s="293"/>
      <c r="BY459" s="293"/>
      <c r="BZ459" s="293"/>
    </row>
    <row r="460" customHeight="1" spans="47:78">
      <c r="AU460" s="279"/>
      <c r="AV460" s="279"/>
      <c r="AW460" s="279"/>
      <c r="AX460" s="279"/>
      <c r="AY460" s="279"/>
      <c r="AZ460" s="279"/>
      <c r="BA460" s="279"/>
      <c r="BB460" s="279"/>
      <c r="BC460" s="279"/>
      <c r="BD460" s="279"/>
      <c r="BE460" s="279"/>
      <c r="BF460" s="279"/>
      <c r="BG460" s="279"/>
      <c r="BH460" s="293"/>
      <c r="BI460" s="293"/>
      <c r="BJ460" s="293"/>
      <c r="BK460" s="293"/>
      <c r="BL460" s="293"/>
      <c r="BM460" s="293"/>
      <c r="BN460" s="293"/>
      <c r="BO460" s="293"/>
      <c r="BP460" s="293"/>
      <c r="BQ460" s="293"/>
      <c r="BR460" s="293"/>
      <c r="BS460" s="293"/>
      <c r="BT460" s="293"/>
      <c r="BU460" s="293"/>
      <c r="BV460" s="293"/>
      <c r="BW460" s="293"/>
      <c r="BX460" s="293"/>
      <c r="BY460" s="293"/>
      <c r="BZ460" s="293"/>
    </row>
    <row r="461" customHeight="1" spans="47:78">
      <c r="AU461" s="279"/>
      <c r="AV461" s="279"/>
      <c r="AW461" s="279"/>
      <c r="AX461" s="279"/>
      <c r="AY461" s="279"/>
      <c r="AZ461" s="279"/>
      <c r="BA461" s="279"/>
      <c r="BB461" s="279"/>
      <c r="BC461" s="279"/>
      <c r="BD461" s="279"/>
      <c r="BE461" s="279"/>
      <c r="BF461" s="279"/>
      <c r="BG461" s="279"/>
      <c r="BH461" s="293"/>
      <c r="BI461" s="293"/>
      <c r="BJ461" s="293"/>
      <c r="BK461" s="293"/>
      <c r="BL461" s="293"/>
      <c r="BM461" s="293"/>
      <c r="BN461" s="293"/>
      <c r="BO461" s="293"/>
      <c r="BP461" s="293"/>
      <c r="BQ461" s="293"/>
      <c r="BR461" s="293"/>
      <c r="BS461" s="293"/>
      <c r="BT461" s="293"/>
      <c r="BU461" s="293"/>
      <c r="BV461" s="293"/>
      <c r="BW461" s="293"/>
      <c r="BX461" s="293"/>
      <c r="BY461" s="293"/>
      <c r="BZ461" s="293"/>
    </row>
    <row r="462" customHeight="1" spans="47:78">
      <c r="AU462" s="279"/>
      <c r="AV462" s="279"/>
      <c r="AW462" s="279"/>
      <c r="AX462" s="279"/>
      <c r="AY462" s="279"/>
      <c r="AZ462" s="279"/>
      <c r="BA462" s="279"/>
      <c r="BB462" s="279"/>
      <c r="BC462" s="279"/>
      <c r="BD462" s="279"/>
      <c r="BE462" s="279"/>
      <c r="BF462" s="279"/>
      <c r="BG462" s="279"/>
      <c r="BH462" s="293"/>
      <c r="BI462" s="293"/>
      <c r="BJ462" s="293"/>
      <c r="BK462" s="293"/>
      <c r="BL462" s="293"/>
      <c r="BM462" s="293"/>
      <c r="BN462" s="293"/>
      <c r="BO462" s="293"/>
      <c r="BP462" s="293"/>
      <c r="BQ462" s="293"/>
      <c r="BR462" s="293"/>
      <c r="BS462" s="293"/>
      <c r="BT462" s="293"/>
      <c r="BU462" s="293"/>
      <c r="BV462" s="293"/>
      <c r="BW462" s="293"/>
      <c r="BX462" s="293"/>
      <c r="BY462" s="293"/>
      <c r="BZ462" s="293"/>
    </row>
    <row r="463" customHeight="1" spans="47:78">
      <c r="AU463" s="279"/>
      <c r="AV463" s="279"/>
      <c r="AW463" s="279"/>
      <c r="AX463" s="279"/>
      <c r="AY463" s="279"/>
      <c r="AZ463" s="279"/>
      <c r="BA463" s="279"/>
      <c r="BB463" s="279"/>
      <c r="BC463" s="279"/>
      <c r="BD463" s="279"/>
      <c r="BE463" s="279"/>
      <c r="BF463" s="279"/>
      <c r="BG463" s="279"/>
      <c r="BH463" s="293"/>
      <c r="BI463" s="293"/>
      <c r="BJ463" s="293"/>
      <c r="BK463" s="293"/>
      <c r="BL463" s="293"/>
      <c r="BM463" s="293"/>
      <c r="BN463" s="293"/>
      <c r="BO463" s="293"/>
      <c r="BP463" s="293"/>
      <c r="BQ463" s="293"/>
      <c r="BR463" s="293"/>
      <c r="BS463" s="293"/>
      <c r="BT463" s="293"/>
      <c r="BU463" s="293"/>
      <c r="BV463" s="293"/>
      <c r="BW463" s="293"/>
      <c r="BX463" s="293"/>
      <c r="BY463" s="293"/>
      <c r="BZ463" s="293"/>
    </row>
    <row r="464" customHeight="1" spans="47:78">
      <c r="AU464" s="279"/>
      <c r="AV464" s="279"/>
      <c r="AW464" s="279"/>
      <c r="AX464" s="279"/>
      <c r="AY464" s="279"/>
      <c r="AZ464" s="279"/>
      <c r="BA464" s="279"/>
      <c r="BB464" s="279"/>
      <c r="BC464" s="279"/>
      <c r="BD464" s="279"/>
      <c r="BE464" s="279"/>
      <c r="BF464" s="279"/>
      <c r="BG464" s="279"/>
      <c r="BH464" s="293"/>
      <c r="BI464" s="293"/>
      <c r="BJ464" s="293"/>
      <c r="BK464" s="293"/>
      <c r="BL464" s="293"/>
      <c r="BM464" s="293"/>
      <c r="BN464" s="293"/>
      <c r="BO464" s="293"/>
      <c r="BP464" s="293"/>
      <c r="BQ464" s="293"/>
      <c r="BR464" s="293"/>
      <c r="BS464" s="293"/>
      <c r="BT464" s="293"/>
      <c r="BU464" s="293"/>
      <c r="BV464" s="293"/>
      <c r="BW464" s="293"/>
      <c r="BX464" s="293"/>
      <c r="BY464" s="293"/>
      <c r="BZ464" s="293"/>
    </row>
    <row r="465" customHeight="1" spans="47:78">
      <c r="AU465" s="279"/>
      <c r="AV465" s="279"/>
      <c r="AW465" s="279"/>
      <c r="AX465" s="279"/>
      <c r="AY465" s="279"/>
      <c r="AZ465" s="279"/>
      <c r="BA465" s="279"/>
      <c r="BB465" s="279"/>
      <c r="BC465" s="279"/>
      <c r="BD465" s="279"/>
      <c r="BE465" s="279"/>
      <c r="BF465" s="279"/>
      <c r="BG465" s="279"/>
      <c r="BH465" s="293"/>
      <c r="BI465" s="293"/>
      <c r="BJ465" s="293"/>
      <c r="BK465" s="293"/>
      <c r="BL465" s="293"/>
      <c r="BM465" s="293"/>
      <c r="BN465" s="293"/>
      <c r="BO465" s="293"/>
      <c r="BP465" s="293"/>
      <c r="BQ465" s="293"/>
      <c r="BR465" s="293"/>
      <c r="BS465" s="293"/>
      <c r="BT465" s="293"/>
      <c r="BU465" s="293"/>
      <c r="BV465" s="293"/>
      <c r="BW465" s="293"/>
      <c r="BX465" s="293"/>
      <c r="BY465" s="293"/>
      <c r="BZ465" s="293"/>
    </row>
    <row r="466" customHeight="1" spans="47:78">
      <c r="AU466" s="279"/>
      <c r="AV466" s="279"/>
      <c r="AW466" s="279"/>
      <c r="AX466" s="279"/>
      <c r="AY466" s="279"/>
      <c r="AZ466" s="279"/>
      <c r="BA466" s="279"/>
      <c r="BB466" s="279"/>
      <c r="BC466" s="279"/>
      <c r="BD466" s="279"/>
      <c r="BE466" s="279"/>
      <c r="BF466" s="279"/>
      <c r="BG466" s="279"/>
      <c r="BH466" s="293"/>
      <c r="BI466" s="293"/>
      <c r="BJ466" s="293"/>
      <c r="BK466" s="293"/>
      <c r="BL466" s="293"/>
      <c r="BM466" s="293"/>
      <c r="BN466" s="293"/>
      <c r="BO466" s="293"/>
      <c r="BP466" s="293"/>
      <c r="BQ466" s="293"/>
      <c r="BR466" s="293"/>
      <c r="BS466" s="293"/>
      <c r="BT466" s="293"/>
      <c r="BU466" s="293"/>
      <c r="BV466" s="293"/>
      <c r="BW466" s="293"/>
      <c r="BX466" s="293"/>
      <c r="BY466" s="293"/>
      <c r="BZ466" s="293"/>
    </row>
    <row r="467" customHeight="1" spans="47:78">
      <c r="AU467" s="279"/>
      <c r="AV467" s="279"/>
      <c r="AW467" s="279"/>
      <c r="AX467" s="279"/>
      <c r="AY467" s="279"/>
      <c r="AZ467" s="279"/>
      <c r="BA467" s="279"/>
      <c r="BB467" s="279"/>
      <c r="BC467" s="279"/>
      <c r="BD467" s="279"/>
      <c r="BE467" s="279"/>
      <c r="BF467" s="279"/>
      <c r="BG467" s="279"/>
      <c r="BH467" s="293"/>
      <c r="BI467" s="293"/>
      <c r="BJ467" s="293"/>
      <c r="BK467" s="293"/>
      <c r="BL467" s="293"/>
      <c r="BM467" s="293"/>
      <c r="BN467" s="293"/>
      <c r="BO467" s="293"/>
      <c r="BP467" s="293"/>
      <c r="BQ467" s="293"/>
      <c r="BR467" s="293"/>
      <c r="BS467" s="293"/>
      <c r="BT467" s="293"/>
      <c r="BU467" s="293"/>
      <c r="BV467" s="293"/>
      <c r="BW467" s="293"/>
      <c r="BX467" s="293"/>
      <c r="BY467" s="293"/>
      <c r="BZ467" s="293"/>
    </row>
    <row r="468" customHeight="1" spans="47:78">
      <c r="AU468" s="279"/>
      <c r="AV468" s="279"/>
      <c r="AW468" s="279"/>
      <c r="AX468" s="279"/>
      <c r="AY468" s="279"/>
      <c r="AZ468" s="279"/>
      <c r="BA468" s="279"/>
      <c r="BB468" s="279"/>
      <c r="BC468" s="279"/>
      <c r="BD468" s="279"/>
      <c r="BE468" s="279"/>
      <c r="BF468" s="279"/>
      <c r="BG468" s="279"/>
      <c r="BH468" s="293"/>
      <c r="BI468" s="293"/>
      <c r="BJ468" s="293"/>
      <c r="BK468" s="293"/>
      <c r="BL468" s="293"/>
      <c r="BM468" s="293"/>
      <c r="BN468" s="293"/>
      <c r="BO468" s="293"/>
      <c r="BP468" s="293"/>
      <c r="BQ468" s="293"/>
      <c r="BR468" s="293"/>
      <c r="BS468" s="293"/>
      <c r="BT468" s="293"/>
      <c r="BU468" s="293"/>
      <c r="BV468" s="293"/>
      <c r="BW468" s="293"/>
      <c r="BX468" s="293"/>
      <c r="BY468" s="293"/>
      <c r="BZ468" s="293"/>
    </row>
    <row r="469" customHeight="1" spans="47:78">
      <c r="AU469" s="279"/>
      <c r="AV469" s="279"/>
      <c r="AW469" s="279"/>
      <c r="AX469" s="279"/>
      <c r="AY469" s="279"/>
      <c r="AZ469" s="279"/>
      <c r="BA469" s="279"/>
      <c r="BB469" s="279"/>
      <c r="BC469" s="279"/>
      <c r="BD469" s="279"/>
      <c r="BE469" s="279"/>
      <c r="BF469" s="279"/>
      <c r="BG469" s="279"/>
      <c r="BH469" s="293"/>
      <c r="BI469" s="293"/>
      <c r="BJ469" s="293"/>
      <c r="BK469" s="293"/>
      <c r="BL469" s="293"/>
      <c r="BM469" s="293"/>
      <c r="BN469" s="293"/>
      <c r="BO469" s="293"/>
      <c r="BP469" s="293"/>
      <c r="BQ469" s="293"/>
      <c r="BR469" s="293"/>
      <c r="BS469" s="293"/>
      <c r="BT469" s="293"/>
      <c r="BU469" s="293"/>
      <c r="BV469" s="293"/>
      <c r="BW469" s="293"/>
      <c r="BX469" s="293"/>
      <c r="BY469" s="293"/>
      <c r="BZ469" s="293"/>
    </row>
    <row r="470" customHeight="1" spans="47:78">
      <c r="AU470" s="279"/>
      <c r="AV470" s="279"/>
      <c r="AW470" s="279"/>
      <c r="AX470" s="279"/>
      <c r="AY470" s="279"/>
      <c r="AZ470" s="279"/>
      <c r="BA470" s="279"/>
      <c r="BB470" s="279"/>
      <c r="BC470" s="279"/>
      <c r="BD470" s="279"/>
      <c r="BE470" s="279"/>
      <c r="BF470" s="279"/>
      <c r="BG470" s="279"/>
      <c r="BH470" s="293"/>
      <c r="BI470" s="293"/>
      <c r="BJ470" s="293"/>
      <c r="BK470" s="293"/>
      <c r="BL470" s="293"/>
      <c r="BM470" s="293"/>
      <c r="BN470" s="293"/>
      <c r="BO470" s="293"/>
      <c r="BP470" s="293"/>
      <c r="BQ470" s="293"/>
      <c r="BR470" s="293"/>
      <c r="BS470" s="293"/>
      <c r="BT470" s="293"/>
      <c r="BU470" s="293"/>
      <c r="BV470" s="293"/>
      <c r="BW470" s="293"/>
      <c r="BX470" s="293"/>
      <c r="BY470" s="293"/>
      <c r="BZ470" s="293"/>
    </row>
    <row r="471" customHeight="1" spans="47:78">
      <c r="AU471" s="279"/>
      <c r="AV471" s="279"/>
      <c r="AW471" s="279"/>
      <c r="AX471" s="279"/>
      <c r="AY471" s="279"/>
      <c r="AZ471" s="279"/>
      <c r="BA471" s="279"/>
      <c r="BB471" s="279"/>
      <c r="BC471" s="279"/>
      <c r="BD471" s="279"/>
      <c r="BE471" s="279"/>
      <c r="BF471" s="279"/>
      <c r="BG471" s="279"/>
      <c r="BH471" s="293"/>
      <c r="BI471" s="293"/>
      <c r="BJ471" s="293"/>
      <c r="BK471" s="293"/>
      <c r="BL471" s="293"/>
      <c r="BM471" s="293"/>
      <c r="BN471" s="293"/>
      <c r="BO471" s="293"/>
      <c r="BP471" s="293"/>
      <c r="BQ471" s="293"/>
      <c r="BR471" s="293"/>
      <c r="BS471" s="293"/>
      <c r="BT471" s="293"/>
      <c r="BU471" s="293"/>
      <c r="BV471" s="293"/>
      <c r="BW471" s="293"/>
      <c r="BX471" s="293"/>
      <c r="BY471" s="293"/>
      <c r="BZ471" s="293"/>
    </row>
    <row r="472" customHeight="1" spans="47:78">
      <c r="AU472" s="279"/>
      <c r="AV472" s="279"/>
      <c r="AW472" s="279"/>
      <c r="AX472" s="279"/>
      <c r="AY472" s="279"/>
      <c r="AZ472" s="279"/>
      <c r="BA472" s="279"/>
      <c r="BB472" s="279"/>
      <c r="BC472" s="279"/>
      <c r="BD472" s="279"/>
      <c r="BE472" s="279"/>
      <c r="BF472" s="279"/>
      <c r="BG472" s="279"/>
      <c r="BH472" s="293"/>
      <c r="BI472" s="293"/>
      <c r="BJ472" s="293"/>
      <c r="BK472" s="293"/>
      <c r="BL472" s="293"/>
      <c r="BM472" s="293"/>
      <c r="BN472" s="293"/>
      <c r="BO472" s="293"/>
      <c r="BP472" s="293"/>
      <c r="BQ472" s="293"/>
      <c r="BR472" s="293"/>
      <c r="BS472" s="293"/>
      <c r="BT472" s="293"/>
      <c r="BU472" s="293"/>
      <c r="BV472" s="293"/>
      <c r="BW472" s="293"/>
      <c r="BX472" s="293"/>
      <c r="BY472" s="293"/>
      <c r="BZ472" s="293"/>
    </row>
    <row r="473" customHeight="1" spans="47:78">
      <c r="AU473" s="279"/>
      <c r="AV473" s="279"/>
      <c r="AW473" s="279"/>
      <c r="AX473" s="279"/>
      <c r="AY473" s="279"/>
      <c r="AZ473" s="279"/>
      <c r="BA473" s="279"/>
      <c r="BB473" s="279"/>
      <c r="BC473" s="279"/>
      <c r="BD473" s="279"/>
      <c r="BE473" s="279"/>
      <c r="BF473" s="279"/>
      <c r="BG473" s="279"/>
      <c r="BH473" s="293"/>
      <c r="BI473" s="293"/>
      <c r="BJ473" s="293"/>
      <c r="BK473" s="293"/>
      <c r="BL473" s="293"/>
      <c r="BM473" s="293"/>
      <c r="BN473" s="293"/>
      <c r="BO473" s="293"/>
      <c r="BP473" s="293"/>
      <c r="BQ473" s="293"/>
      <c r="BR473" s="293"/>
      <c r="BS473" s="293"/>
      <c r="BT473" s="293"/>
      <c r="BU473" s="293"/>
      <c r="BV473" s="293"/>
      <c r="BW473" s="293"/>
      <c r="BX473" s="293"/>
      <c r="BY473" s="293"/>
      <c r="BZ473" s="293"/>
    </row>
    <row r="474" customHeight="1" spans="47:78">
      <c r="AU474" s="279"/>
      <c r="AV474" s="279"/>
      <c r="AW474" s="279"/>
      <c r="AX474" s="279"/>
      <c r="AY474" s="279"/>
      <c r="AZ474" s="279"/>
      <c r="BA474" s="279"/>
      <c r="BB474" s="279"/>
      <c r="BC474" s="279"/>
      <c r="BD474" s="279"/>
      <c r="BE474" s="279"/>
      <c r="BF474" s="279"/>
      <c r="BG474" s="279"/>
      <c r="BH474" s="293"/>
      <c r="BI474" s="293"/>
      <c r="BJ474" s="293"/>
      <c r="BK474" s="293"/>
      <c r="BL474" s="293"/>
      <c r="BM474" s="293"/>
      <c r="BN474" s="293"/>
      <c r="BO474" s="293"/>
      <c r="BP474" s="293"/>
      <c r="BQ474" s="293"/>
      <c r="BR474" s="293"/>
      <c r="BS474" s="293"/>
      <c r="BT474" s="293"/>
      <c r="BU474" s="293"/>
      <c r="BV474" s="293"/>
      <c r="BW474" s="293"/>
      <c r="BX474" s="293"/>
      <c r="BY474" s="293"/>
      <c r="BZ474" s="293"/>
    </row>
    <row r="475" customHeight="1" spans="47:78">
      <c r="AU475" s="279"/>
      <c r="AV475" s="279"/>
      <c r="AW475" s="279"/>
      <c r="AX475" s="279"/>
      <c r="AY475" s="279"/>
      <c r="AZ475" s="279"/>
      <c r="BA475" s="279"/>
      <c r="BB475" s="279"/>
      <c r="BC475" s="279"/>
      <c r="BD475" s="279"/>
      <c r="BE475" s="279"/>
      <c r="BF475" s="279"/>
      <c r="BG475" s="279"/>
      <c r="BH475" s="293"/>
      <c r="BI475" s="293"/>
      <c r="BJ475" s="293"/>
      <c r="BK475" s="293"/>
      <c r="BL475" s="293"/>
      <c r="BM475" s="293"/>
      <c r="BN475" s="293"/>
      <c r="BO475" s="293"/>
      <c r="BP475" s="293"/>
      <c r="BQ475" s="293"/>
      <c r="BR475" s="293"/>
      <c r="BS475" s="293"/>
      <c r="BT475" s="293"/>
      <c r="BU475" s="293"/>
      <c r="BV475" s="293"/>
      <c r="BW475" s="293"/>
      <c r="BX475" s="293"/>
      <c r="BY475" s="293"/>
      <c r="BZ475" s="293"/>
    </row>
    <row r="476" customHeight="1" spans="47:78">
      <c r="AU476" s="279"/>
      <c r="AV476" s="279"/>
      <c r="AW476" s="279"/>
      <c r="AX476" s="279"/>
      <c r="AY476" s="279"/>
      <c r="AZ476" s="279"/>
      <c r="BA476" s="279"/>
      <c r="BB476" s="279"/>
      <c r="BC476" s="279"/>
      <c r="BD476" s="279"/>
      <c r="BE476" s="279"/>
      <c r="BF476" s="279"/>
      <c r="BG476" s="279"/>
      <c r="BH476" s="293"/>
      <c r="BI476" s="293"/>
      <c r="BJ476" s="293"/>
      <c r="BK476" s="293"/>
      <c r="BL476" s="293"/>
      <c r="BM476" s="293"/>
      <c r="BN476" s="293"/>
      <c r="BO476" s="293"/>
      <c r="BP476" s="293"/>
      <c r="BQ476" s="293"/>
      <c r="BR476" s="293"/>
      <c r="BS476" s="293"/>
      <c r="BT476" s="293"/>
      <c r="BU476" s="293"/>
      <c r="BV476" s="293"/>
      <c r="BW476" s="293"/>
      <c r="BX476" s="293"/>
      <c r="BY476" s="293"/>
      <c r="BZ476" s="293"/>
    </row>
    <row r="477" customHeight="1" spans="47:78">
      <c r="AU477" s="279"/>
      <c r="AV477" s="279"/>
      <c r="AW477" s="279"/>
      <c r="AX477" s="279"/>
      <c r="AY477" s="279"/>
      <c r="AZ477" s="279"/>
      <c r="BA477" s="279"/>
      <c r="BB477" s="279"/>
      <c r="BC477" s="279"/>
      <c r="BD477" s="279"/>
      <c r="BE477" s="279"/>
      <c r="BF477" s="279"/>
      <c r="BG477" s="279"/>
      <c r="BH477" s="293"/>
      <c r="BI477" s="293"/>
      <c r="BJ477" s="293"/>
      <c r="BK477" s="293"/>
      <c r="BL477" s="293"/>
      <c r="BM477" s="293"/>
      <c r="BN477" s="293"/>
      <c r="BO477" s="293"/>
      <c r="BP477" s="293"/>
      <c r="BQ477" s="293"/>
      <c r="BR477" s="293"/>
      <c r="BS477" s="293"/>
      <c r="BT477" s="293"/>
      <c r="BU477" s="293"/>
      <c r="BV477" s="293"/>
      <c r="BW477" s="293"/>
      <c r="BX477" s="293"/>
      <c r="BY477" s="293"/>
      <c r="BZ477" s="293"/>
    </row>
    <row r="478" customHeight="1" spans="47:78">
      <c r="AU478" s="279"/>
      <c r="AV478" s="279"/>
      <c r="AW478" s="279"/>
      <c r="AX478" s="279"/>
      <c r="AY478" s="279"/>
      <c r="AZ478" s="279"/>
      <c r="BA478" s="279"/>
      <c r="BB478" s="279"/>
      <c r="BC478" s="279"/>
      <c r="BD478" s="279"/>
      <c r="BE478" s="279"/>
      <c r="BF478" s="279"/>
      <c r="BG478" s="279"/>
      <c r="BH478" s="293"/>
      <c r="BI478" s="293"/>
      <c r="BJ478" s="293"/>
      <c r="BK478" s="293"/>
      <c r="BL478" s="293"/>
      <c r="BM478" s="293"/>
      <c r="BN478" s="293"/>
      <c r="BO478" s="293"/>
      <c r="BP478" s="293"/>
      <c r="BQ478" s="293"/>
      <c r="BR478" s="293"/>
      <c r="BS478" s="293"/>
      <c r="BT478" s="293"/>
      <c r="BU478" s="293"/>
      <c r="BV478" s="293"/>
      <c r="BW478" s="293"/>
      <c r="BX478" s="293"/>
      <c r="BY478" s="293"/>
      <c r="BZ478" s="293"/>
    </row>
    <row r="479" customHeight="1" spans="47:78">
      <c r="AU479" s="279"/>
      <c r="AV479" s="279"/>
      <c r="AW479" s="279"/>
      <c r="AX479" s="279"/>
      <c r="AY479" s="279"/>
      <c r="AZ479" s="279"/>
      <c r="BA479" s="279"/>
      <c r="BB479" s="279"/>
      <c r="BC479" s="279"/>
      <c r="BD479" s="279"/>
      <c r="BE479" s="279"/>
      <c r="BF479" s="279"/>
      <c r="BG479" s="279"/>
      <c r="BH479" s="293"/>
      <c r="BI479" s="293"/>
      <c r="BJ479" s="293"/>
      <c r="BK479" s="293"/>
      <c r="BL479" s="293"/>
      <c r="BM479" s="293"/>
      <c r="BN479" s="293"/>
      <c r="BO479" s="293"/>
      <c r="BP479" s="293"/>
      <c r="BQ479" s="293"/>
      <c r="BR479" s="293"/>
      <c r="BS479" s="293"/>
      <c r="BT479" s="293"/>
      <c r="BU479" s="293"/>
      <c r="BV479" s="293"/>
      <c r="BW479" s="293"/>
      <c r="BX479" s="293"/>
      <c r="BY479" s="293"/>
      <c r="BZ479" s="293"/>
    </row>
    <row r="480" customHeight="1" spans="47:78">
      <c r="AU480" s="279"/>
      <c r="AV480" s="279"/>
      <c r="AW480" s="279"/>
      <c r="AX480" s="279"/>
      <c r="AY480" s="279"/>
      <c r="AZ480" s="279"/>
      <c r="BA480" s="279"/>
      <c r="BB480" s="279"/>
      <c r="BC480" s="279"/>
      <c r="BD480" s="279"/>
      <c r="BE480" s="279"/>
      <c r="BF480" s="279"/>
      <c r="BG480" s="279"/>
      <c r="BH480" s="293"/>
      <c r="BI480" s="293"/>
      <c r="BJ480" s="293"/>
      <c r="BK480" s="293"/>
      <c r="BL480" s="293"/>
      <c r="BM480" s="293"/>
      <c r="BN480" s="293"/>
      <c r="BO480" s="293"/>
      <c r="BP480" s="293"/>
      <c r="BQ480" s="293"/>
      <c r="BR480" s="293"/>
      <c r="BS480" s="293"/>
      <c r="BT480" s="293"/>
      <c r="BU480" s="293"/>
      <c r="BV480" s="293"/>
      <c r="BW480" s="293"/>
      <c r="BX480" s="293"/>
      <c r="BY480" s="293"/>
      <c r="BZ480" s="293"/>
    </row>
    <row r="481" customHeight="1" spans="47:78">
      <c r="AU481" s="279"/>
      <c r="AV481" s="279"/>
      <c r="AW481" s="279"/>
      <c r="AX481" s="279"/>
      <c r="AY481" s="279"/>
      <c r="AZ481" s="279"/>
      <c r="BA481" s="279"/>
      <c r="BB481" s="279"/>
      <c r="BC481" s="279"/>
      <c r="BD481" s="279"/>
      <c r="BE481" s="279"/>
      <c r="BF481" s="279"/>
      <c r="BG481" s="279"/>
      <c r="BH481" s="293"/>
      <c r="BI481" s="293"/>
      <c r="BJ481" s="293"/>
      <c r="BK481" s="293"/>
      <c r="BL481" s="293"/>
      <c r="BM481" s="293"/>
      <c r="BN481" s="293"/>
      <c r="BO481" s="293"/>
      <c r="BP481" s="293"/>
      <c r="BQ481" s="293"/>
      <c r="BR481" s="293"/>
      <c r="BS481" s="293"/>
      <c r="BT481" s="293"/>
      <c r="BU481" s="293"/>
      <c r="BV481" s="293"/>
      <c r="BW481" s="293"/>
      <c r="BX481" s="293"/>
      <c r="BY481" s="293"/>
      <c r="BZ481" s="293"/>
    </row>
    <row r="482" customHeight="1" spans="47:78">
      <c r="AU482" s="279"/>
      <c r="AV482" s="279"/>
      <c r="AW482" s="279"/>
      <c r="AX482" s="279"/>
      <c r="AY482" s="279"/>
      <c r="AZ482" s="279"/>
      <c r="BA482" s="279"/>
      <c r="BB482" s="279"/>
      <c r="BC482" s="279"/>
      <c r="BD482" s="279"/>
      <c r="BE482" s="279"/>
      <c r="BF482" s="279"/>
      <c r="BG482" s="279"/>
      <c r="BH482" s="293"/>
      <c r="BI482" s="293"/>
      <c r="BJ482" s="293"/>
      <c r="BK482" s="293"/>
      <c r="BL482" s="293"/>
      <c r="BM482" s="293"/>
      <c r="BN482" s="293"/>
      <c r="BO482" s="293"/>
      <c r="BP482" s="293"/>
      <c r="BQ482" s="293"/>
      <c r="BR482" s="293"/>
      <c r="BS482" s="293"/>
      <c r="BT482" s="293"/>
      <c r="BU482" s="293"/>
      <c r="BV482" s="293"/>
      <c r="BW482" s="293"/>
      <c r="BX482" s="293"/>
      <c r="BY482" s="293"/>
      <c r="BZ482" s="293"/>
    </row>
    <row r="483" customHeight="1" spans="47:78">
      <c r="AU483" s="279"/>
      <c r="AV483" s="279"/>
      <c r="AW483" s="279"/>
      <c r="AX483" s="279"/>
      <c r="AY483" s="279"/>
      <c r="AZ483" s="279"/>
      <c r="BA483" s="279"/>
      <c r="BB483" s="279"/>
      <c r="BC483" s="279"/>
      <c r="BD483" s="279"/>
      <c r="BE483" s="279"/>
      <c r="BF483" s="279"/>
      <c r="BG483" s="279"/>
      <c r="BH483" s="293"/>
      <c r="BI483" s="293"/>
      <c r="BJ483" s="293"/>
      <c r="BK483" s="293"/>
      <c r="BL483" s="293"/>
      <c r="BM483" s="293"/>
      <c r="BN483" s="293"/>
      <c r="BO483" s="293"/>
      <c r="BP483" s="293"/>
      <c r="BQ483" s="293"/>
      <c r="BR483" s="293"/>
      <c r="BS483" s="293"/>
      <c r="BT483" s="293"/>
      <c r="BU483" s="293"/>
      <c r="BV483" s="293"/>
      <c r="BW483" s="293"/>
      <c r="BX483" s="293"/>
      <c r="BY483" s="293"/>
      <c r="BZ483" s="293"/>
    </row>
    <row r="484" customHeight="1" spans="47:78">
      <c r="AU484" s="279"/>
      <c r="AV484" s="279"/>
      <c r="AW484" s="279"/>
      <c r="AX484" s="279"/>
      <c r="AY484" s="279"/>
      <c r="AZ484" s="279"/>
      <c r="BA484" s="279"/>
      <c r="BB484" s="279"/>
      <c r="BC484" s="279"/>
      <c r="BD484" s="279"/>
      <c r="BE484" s="279"/>
      <c r="BF484" s="279"/>
      <c r="BG484" s="279"/>
      <c r="BH484" s="293"/>
      <c r="BI484" s="293"/>
      <c r="BJ484" s="293"/>
      <c r="BK484" s="293"/>
      <c r="BL484" s="293"/>
      <c r="BM484" s="293"/>
      <c r="BN484" s="293"/>
      <c r="BO484" s="293"/>
      <c r="BP484" s="293"/>
      <c r="BQ484" s="293"/>
      <c r="BR484" s="293"/>
      <c r="BS484" s="293"/>
      <c r="BT484" s="293"/>
      <c r="BU484" s="293"/>
      <c r="BV484" s="293"/>
      <c r="BW484" s="293"/>
      <c r="BX484" s="293"/>
      <c r="BY484" s="293"/>
      <c r="BZ484" s="293"/>
    </row>
    <row r="485" customHeight="1" spans="47:78">
      <c r="AU485" s="279"/>
      <c r="AV485" s="279"/>
      <c r="AW485" s="279"/>
      <c r="AX485" s="279"/>
      <c r="AY485" s="279"/>
      <c r="AZ485" s="279"/>
      <c r="BA485" s="279"/>
      <c r="BB485" s="279"/>
      <c r="BC485" s="279"/>
      <c r="BD485" s="279"/>
      <c r="BE485" s="279"/>
      <c r="BF485" s="279"/>
      <c r="BG485" s="279"/>
      <c r="BH485" s="293"/>
      <c r="BI485" s="293"/>
      <c r="BJ485" s="293"/>
      <c r="BK485" s="293"/>
      <c r="BL485" s="293"/>
      <c r="BM485" s="293"/>
      <c r="BN485" s="293"/>
      <c r="BO485" s="293"/>
      <c r="BP485" s="293"/>
      <c r="BQ485" s="293"/>
      <c r="BR485" s="293"/>
      <c r="BS485" s="293"/>
      <c r="BT485" s="293"/>
      <c r="BU485" s="293"/>
      <c r="BV485" s="293"/>
      <c r="BW485" s="293"/>
      <c r="BX485" s="293"/>
      <c r="BY485" s="293"/>
      <c r="BZ485" s="293"/>
    </row>
    <row r="486" customHeight="1" spans="47:78">
      <c r="AU486" s="279"/>
      <c r="AV486" s="279"/>
      <c r="AW486" s="279"/>
      <c r="AX486" s="279"/>
      <c r="AY486" s="279"/>
      <c r="AZ486" s="279"/>
      <c r="BA486" s="279"/>
      <c r="BB486" s="279"/>
      <c r="BC486" s="279"/>
      <c r="BD486" s="279"/>
      <c r="BE486" s="279"/>
      <c r="BF486" s="279"/>
      <c r="BG486" s="279"/>
      <c r="BH486" s="293"/>
      <c r="BI486" s="293"/>
      <c r="BJ486" s="293"/>
      <c r="BK486" s="293"/>
      <c r="BL486" s="293"/>
      <c r="BM486" s="293"/>
      <c r="BN486" s="293"/>
      <c r="BO486" s="293"/>
      <c r="BP486" s="293"/>
      <c r="BQ486" s="293"/>
      <c r="BR486" s="293"/>
      <c r="BS486" s="293"/>
      <c r="BT486" s="293"/>
      <c r="BU486" s="293"/>
      <c r="BV486" s="293"/>
      <c r="BW486" s="293"/>
      <c r="BX486" s="293"/>
      <c r="BY486" s="293"/>
      <c r="BZ486" s="293"/>
    </row>
    <row r="487" customHeight="1" spans="47:78">
      <c r="AU487" s="279"/>
      <c r="AV487" s="279"/>
      <c r="AW487" s="279"/>
      <c r="AX487" s="279"/>
      <c r="AY487" s="279"/>
      <c r="AZ487" s="279"/>
      <c r="BA487" s="279"/>
      <c r="BB487" s="279"/>
      <c r="BC487" s="279"/>
      <c r="BD487" s="279"/>
      <c r="BE487" s="279"/>
      <c r="BF487" s="279"/>
      <c r="BG487" s="279"/>
      <c r="BH487" s="293"/>
      <c r="BI487" s="293"/>
      <c r="BJ487" s="293"/>
      <c r="BK487" s="293"/>
      <c r="BL487" s="293"/>
      <c r="BM487" s="293"/>
      <c r="BN487" s="293"/>
      <c r="BO487" s="293"/>
      <c r="BP487" s="293"/>
      <c r="BQ487" s="293"/>
      <c r="BR487" s="293"/>
      <c r="BS487" s="293"/>
      <c r="BT487" s="293"/>
      <c r="BU487" s="293"/>
      <c r="BV487" s="293"/>
      <c r="BW487" s="293"/>
      <c r="BX487" s="293"/>
      <c r="BY487" s="293"/>
      <c r="BZ487" s="293"/>
    </row>
    <row r="488" customHeight="1" spans="47:78">
      <c r="AU488" s="279"/>
      <c r="AV488" s="279"/>
      <c r="AW488" s="279"/>
      <c r="AX488" s="279"/>
      <c r="AY488" s="279"/>
      <c r="AZ488" s="279"/>
      <c r="BA488" s="279"/>
      <c r="BB488" s="279"/>
      <c r="BC488" s="279"/>
      <c r="BD488" s="279"/>
      <c r="BE488" s="279"/>
      <c r="BF488" s="279"/>
      <c r="BG488" s="279"/>
      <c r="BH488" s="293"/>
      <c r="BI488" s="293"/>
      <c r="BJ488" s="293"/>
      <c r="BK488" s="293"/>
      <c r="BL488" s="293"/>
      <c r="BM488" s="293"/>
      <c r="BN488" s="293"/>
      <c r="BO488" s="293"/>
      <c r="BP488" s="293"/>
      <c r="BQ488" s="293"/>
      <c r="BR488" s="293"/>
      <c r="BS488" s="293"/>
      <c r="BT488" s="293"/>
      <c r="BU488" s="293"/>
      <c r="BV488" s="293"/>
      <c r="BW488" s="293"/>
      <c r="BX488" s="293"/>
      <c r="BY488" s="293"/>
      <c r="BZ488" s="293"/>
    </row>
    <row r="489" customHeight="1" spans="47:78">
      <c r="AU489" s="279"/>
      <c r="AV489" s="279"/>
      <c r="AW489" s="279"/>
      <c r="AX489" s="279"/>
      <c r="AY489" s="279"/>
      <c r="AZ489" s="279"/>
      <c r="BA489" s="279"/>
      <c r="BB489" s="279"/>
      <c r="BC489" s="279"/>
      <c r="BD489" s="279"/>
      <c r="BE489" s="279"/>
      <c r="BF489" s="279"/>
      <c r="BG489" s="279"/>
      <c r="BH489" s="293"/>
      <c r="BI489" s="293"/>
      <c r="BJ489" s="293"/>
      <c r="BK489" s="293"/>
      <c r="BL489" s="293"/>
      <c r="BM489" s="293"/>
      <c r="BN489" s="293"/>
      <c r="BO489" s="293"/>
      <c r="BP489" s="293"/>
      <c r="BQ489" s="293"/>
      <c r="BR489" s="293"/>
      <c r="BS489" s="293"/>
      <c r="BT489" s="293"/>
      <c r="BU489" s="293"/>
      <c r="BV489" s="293"/>
      <c r="BW489" s="293"/>
      <c r="BX489" s="293"/>
      <c r="BY489" s="293"/>
      <c r="BZ489" s="293"/>
    </row>
    <row r="490" customHeight="1" spans="47:78">
      <c r="AU490" s="279"/>
      <c r="AV490" s="279"/>
      <c r="AW490" s="279"/>
      <c r="AX490" s="279"/>
      <c r="AY490" s="279"/>
      <c r="AZ490" s="279"/>
      <c r="BA490" s="279"/>
      <c r="BB490" s="279"/>
      <c r="BC490" s="279"/>
      <c r="BD490" s="279"/>
      <c r="BE490" s="279"/>
      <c r="BF490" s="279"/>
      <c r="BG490" s="279"/>
      <c r="BH490" s="293"/>
      <c r="BI490" s="293"/>
      <c r="BJ490" s="293"/>
      <c r="BK490" s="293"/>
      <c r="BL490" s="293"/>
      <c r="BM490" s="293"/>
      <c r="BN490" s="293"/>
      <c r="BO490" s="293"/>
      <c r="BP490" s="293"/>
      <c r="BQ490" s="293"/>
      <c r="BR490" s="293"/>
      <c r="BS490" s="293"/>
      <c r="BT490" s="293"/>
      <c r="BU490" s="293"/>
      <c r="BV490" s="293"/>
      <c r="BW490" s="293"/>
      <c r="BX490" s="293"/>
      <c r="BY490" s="293"/>
      <c r="BZ490" s="293"/>
    </row>
    <row r="491" customHeight="1" spans="47:78">
      <c r="AU491" s="279"/>
      <c r="AV491" s="279"/>
      <c r="AW491" s="279"/>
      <c r="AX491" s="279"/>
      <c r="AY491" s="279"/>
      <c r="AZ491" s="279"/>
      <c r="BA491" s="279"/>
      <c r="BB491" s="279"/>
      <c r="BC491" s="279"/>
      <c r="BD491" s="279"/>
      <c r="BE491" s="279"/>
      <c r="BF491" s="279"/>
      <c r="BG491" s="279"/>
      <c r="BH491" s="293"/>
      <c r="BI491" s="293"/>
      <c r="BJ491" s="293"/>
      <c r="BK491" s="293"/>
      <c r="BL491" s="293"/>
      <c r="BM491" s="293"/>
      <c r="BN491" s="293"/>
      <c r="BO491" s="293"/>
      <c r="BP491" s="293"/>
      <c r="BQ491" s="293"/>
      <c r="BR491" s="293"/>
      <c r="BS491" s="293"/>
      <c r="BT491" s="293"/>
      <c r="BU491" s="293"/>
      <c r="BV491" s="293"/>
      <c r="BW491" s="293"/>
      <c r="BX491" s="293"/>
      <c r="BY491" s="293"/>
      <c r="BZ491" s="293"/>
    </row>
    <row r="492" customHeight="1" spans="47:78">
      <c r="AU492" s="279"/>
      <c r="AV492" s="279"/>
      <c r="AW492" s="279"/>
      <c r="AX492" s="279"/>
      <c r="AY492" s="279"/>
      <c r="AZ492" s="279"/>
      <c r="BA492" s="279"/>
      <c r="BB492" s="279"/>
      <c r="BC492" s="279"/>
      <c r="BD492" s="279"/>
      <c r="BE492" s="279"/>
      <c r="BF492" s="279"/>
      <c r="BG492" s="279"/>
      <c r="BH492" s="293"/>
      <c r="BI492" s="293"/>
      <c r="BJ492" s="293"/>
      <c r="BK492" s="293"/>
      <c r="BL492" s="293"/>
      <c r="BM492" s="293"/>
      <c r="BN492" s="293"/>
      <c r="BO492" s="293"/>
      <c r="BP492" s="293"/>
      <c r="BQ492" s="293"/>
      <c r="BR492" s="293"/>
      <c r="BS492" s="293"/>
      <c r="BT492" s="293"/>
      <c r="BU492" s="293"/>
      <c r="BV492" s="293"/>
      <c r="BW492" s="293"/>
      <c r="BX492" s="293"/>
      <c r="BY492" s="293"/>
      <c r="BZ492" s="293"/>
    </row>
    <row r="493" customHeight="1" spans="47:78">
      <c r="AU493" s="279"/>
      <c r="AV493" s="279"/>
      <c r="AW493" s="279"/>
      <c r="AX493" s="279"/>
      <c r="AY493" s="279"/>
      <c r="AZ493" s="279"/>
      <c r="BA493" s="279"/>
      <c r="BB493" s="279"/>
      <c r="BC493" s="279"/>
      <c r="BD493" s="279"/>
      <c r="BE493" s="279"/>
      <c r="BF493" s="279"/>
      <c r="BG493" s="279"/>
      <c r="BH493" s="293"/>
      <c r="BI493" s="293"/>
      <c r="BJ493" s="293"/>
      <c r="BK493" s="293"/>
      <c r="BL493" s="293"/>
      <c r="BM493" s="293"/>
      <c r="BN493" s="293"/>
      <c r="BO493" s="293"/>
      <c r="BP493" s="293"/>
      <c r="BQ493" s="293"/>
      <c r="BR493" s="293"/>
      <c r="BS493" s="293"/>
      <c r="BT493" s="293"/>
      <c r="BU493" s="293"/>
      <c r="BV493" s="293"/>
      <c r="BW493" s="293"/>
      <c r="BX493" s="293"/>
      <c r="BY493" s="293"/>
      <c r="BZ493" s="293"/>
    </row>
    <row r="494" customHeight="1" spans="47:78">
      <c r="AU494" s="279"/>
      <c r="AV494" s="279"/>
      <c r="AW494" s="279"/>
      <c r="AX494" s="279"/>
      <c r="AY494" s="279"/>
      <c r="AZ494" s="279"/>
      <c r="BA494" s="279"/>
      <c r="BB494" s="279"/>
      <c r="BC494" s="279"/>
      <c r="BD494" s="279"/>
      <c r="BE494" s="279"/>
      <c r="BF494" s="279"/>
      <c r="BG494" s="279"/>
      <c r="BH494" s="293"/>
      <c r="BI494" s="293"/>
      <c r="BJ494" s="293"/>
      <c r="BK494" s="293"/>
      <c r="BL494" s="293"/>
      <c r="BM494" s="293"/>
      <c r="BN494" s="293"/>
      <c r="BO494" s="293"/>
      <c r="BP494" s="293"/>
      <c r="BQ494" s="293"/>
      <c r="BR494" s="293"/>
      <c r="BS494" s="293"/>
      <c r="BT494" s="293"/>
      <c r="BU494" s="293"/>
      <c r="BV494" s="293"/>
      <c r="BW494" s="293"/>
      <c r="BX494" s="293"/>
      <c r="BY494" s="293"/>
      <c r="BZ494" s="293"/>
    </row>
    <row r="495" customHeight="1" spans="47:78">
      <c r="AU495" s="279"/>
      <c r="AV495" s="279"/>
      <c r="AW495" s="279"/>
      <c r="AX495" s="279"/>
      <c r="AY495" s="279"/>
      <c r="AZ495" s="279"/>
      <c r="BA495" s="279"/>
      <c r="BB495" s="279"/>
      <c r="BC495" s="279"/>
      <c r="BD495" s="279"/>
      <c r="BE495" s="279"/>
      <c r="BF495" s="279"/>
      <c r="BG495" s="279"/>
      <c r="BH495" s="293"/>
      <c r="BI495" s="293"/>
      <c r="BJ495" s="293"/>
      <c r="BK495" s="293"/>
      <c r="BL495" s="293"/>
      <c r="BM495" s="293"/>
      <c r="BN495" s="293"/>
      <c r="BO495" s="293"/>
      <c r="BP495" s="293"/>
      <c r="BQ495" s="293"/>
      <c r="BR495" s="293"/>
      <c r="BS495" s="293"/>
      <c r="BT495" s="293"/>
      <c r="BU495" s="293"/>
      <c r="BV495" s="293"/>
      <c r="BW495" s="293"/>
      <c r="BX495" s="293"/>
      <c r="BY495" s="293"/>
      <c r="BZ495" s="293"/>
    </row>
    <row r="496" customHeight="1" spans="47:78">
      <c r="AU496" s="279"/>
      <c r="AV496" s="279"/>
      <c r="AW496" s="279"/>
      <c r="AX496" s="279"/>
      <c r="AY496" s="279"/>
      <c r="AZ496" s="279"/>
      <c r="BA496" s="279"/>
      <c r="BB496" s="279"/>
      <c r="BC496" s="279"/>
      <c r="BD496" s="279"/>
      <c r="BE496" s="279"/>
      <c r="BF496" s="279"/>
      <c r="BG496" s="279"/>
      <c r="BH496" s="293"/>
      <c r="BI496" s="293"/>
      <c r="BJ496" s="293"/>
      <c r="BK496" s="293"/>
      <c r="BL496" s="293"/>
      <c r="BM496" s="293"/>
      <c r="BN496" s="293"/>
      <c r="BO496" s="293"/>
      <c r="BP496" s="293"/>
      <c r="BQ496" s="293"/>
      <c r="BR496" s="293"/>
      <c r="BS496" s="293"/>
      <c r="BT496" s="293"/>
      <c r="BU496" s="293"/>
      <c r="BV496" s="293"/>
      <c r="BW496" s="293"/>
      <c r="BX496" s="293"/>
      <c r="BY496" s="293"/>
      <c r="BZ496" s="293"/>
    </row>
    <row r="497" customHeight="1" spans="47:78">
      <c r="AU497" s="279"/>
      <c r="AV497" s="279"/>
      <c r="AW497" s="279"/>
      <c r="AX497" s="279"/>
      <c r="AY497" s="279"/>
      <c r="AZ497" s="279"/>
      <c r="BA497" s="279"/>
      <c r="BB497" s="279"/>
      <c r="BC497" s="279"/>
      <c r="BD497" s="279"/>
      <c r="BE497" s="279"/>
      <c r="BF497" s="279"/>
      <c r="BG497" s="279"/>
      <c r="BH497" s="293"/>
      <c r="BI497" s="293"/>
      <c r="BJ497" s="293"/>
      <c r="BK497" s="293"/>
      <c r="BL497" s="293"/>
      <c r="BM497" s="293"/>
      <c r="BN497" s="293"/>
      <c r="BO497" s="293"/>
      <c r="BP497" s="293"/>
      <c r="BQ497" s="293"/>
      <c r="BR497" s="293"/>
      <c r="BS497" s="293"/>
      <c r="BT497" s="293"/>
      <c r="BU497" s="293"/>
      <c r="BV497" s="293"/>
      <c r="BW497" s="293"/>
      <c r="BX497" s="293"/>
      <c r="BY497" s="293"/>
      <c r="BZ497" s="293"/>
    </row>
    <row r="498" customHeight="1" spans="47:78">
      <c r="AU498" s="279"/>
      <c r="AV498" s="279"/>
      <c r="AW498" s="279"/>
      <c r="AX498" s="279"/>
      <c r="AY498" s="279"/>
      <c r="AZ498" s="279"/>
      <c r="BA498" s="279"/>
      <c r="BB498" s="279"/>
      <c r="BC498" s="279"/>
      <c r="BD498" s="279"/>
      <c r="BE498" s="279"/>
      <c r="BF498" s="279"/>
      <c r="BG498" s="279"/>
      <c r="BH498" s="293"/>
      <c r="BI498" s="293"/>
      <c r="BJ498" s="293"/>
      <c r="BK498" s="293"/>
      <c r="BL498" s="293"/>
      <c r="BM498" s="293"/>
      <c r="BN498" s="293"/>
      <c r="BO498" s="293"/>
      <c r="BP498" s="293"/>
      <c r="BQ498" s="293"/>
      <c r="BR498" s="293"/>
      <c r="BS498" s="293"/>
      <c r="BT498" s="293"/>
      <c r="BU498" s="293"/>
      <c r="BV498" s="293"/>
      <c r="BW498" s="293"/>
      <c r="BX498" s="293"/>
      <c r="BY498" s="293"/>
      <c r="BZ498" s="293"/>
    </row>
    <row r="499" customHeight="1" spans="47:78">
      <c r="AU499" s="279"/>
      <c r="AV499" s="279"/>
      <c r="AW499" s="279"/>
      <c r="AX499" s="279"/>
      <c r="AY499" s="279"/>
      <c r="AZ499" s="279"/>
      <c r="BA499" s="279"/>
      <c r="BB499" s="279"/>
      <c r="BC499" s="279"/>
      <c r="BD499" s="279"/>
      <c r="BE499" s="279"/>
      <c r="BF499" s="279"/>
      <c r="BG499" s="279"/>
      <c r="BH499" s="293"/>
      <c r="BI499" s="293"/>
      <c r="BJ499" s="293"/>
      <c r="BK499" s="293"/>
      <c r="BL499" s="293"/>
      <c r="BM499" s="293"/>
      <c r="BN499" s="293"/>
      <c r="BO499" s="293"/>
      <c r="BP499" s="293"/>
      <c r="BQ499" s="293"/>
      <c r="BR499" s="293"/>
      <c r="BS499" s="293"/>
      <c r="BT499" s="293"/>
      <c r="BU499" s="293"/>
      <c r="BV499" s="293"/>
      <c r="BW499" s="293"/>
      <c r="BX499" s="293"/>
      <c r="BY499" s="293"/>
      <c r="BZ499" s="293"/>
    </row>
    <row r="500" customHeight="1" spans="47:78">
      <c r="AU500" s="279"/>
      <c r="AV500" s="279"/>
      <c r="AW500" s="279"/>
      <c r="AX500" s="279"/>
      <c r="AY500" s="279"/>
      <c r="AZ500" s="279"/>
      <c r="BA500" s="279"/>
      <c r="BB500" s="279"/>
      <c r="BC500" s="279"/>
      <c r="BD500" s="279"/>
      <c r="BE500" s="279"/>
      <c r="BF500" s="279"/>
      <c r="BG500" s="279"/>
      <c r="BH500" s="293"/>
      <c r="BI500" s="293"/>
      <c r="BJ500" s="293"/>
      <c r="BK500" s="293"/>
      <c r="BL500" s="293"/>
      <c r="BM500" s="293"/>
      <c r="BN500" s="293"/>
      <c r="BO500" s="293"/>
      <c r="BP500" s="293"/>
      <c r="BQ500" s="293"/>
      <c r="BR500" s="293"/>
      <c r="BS500" s="293"/>
      <c r="BT500" s="293"/>
      <c r="BU500" s="293"/>
      <c r="BV500" s="293"/>
      <c r="BW500" s="293"/>
      <c r="BX500" s="293"/>
      <c r="BY500" s="293"/>
      <c r="BZ500" s="293"/>
    </row>
    <row r="501" customHeight="1" spans="47:78">
      <c r="AU501" s="279"/>
      <c r="AV501" s="279"/>
      <c r="AW501" s="279"/>
      <c r="AX501" s="279"/>
      <c r="AY501" s="279"/>
      <c r="AZ501" s="279"/>
      <c r="BA501" s="279"/>
      <c r="BB501" s="279"/>
      <c r="BC501" s="279"/>
      <c r="BD501" s="279"/>
      <c r="BE501" s="279"/>
      <c r="BF501" s="279"/>
      <c r="BG501" s="279"/>
      <c r="BH501" s="293"/>
      <c r="BI501" s="293"/>
      <c r="BJ501" s="293"/>
      <c r="BK501" s="293"/>
      <c r="BL501" s="293"/>
      <c r="BM501" s="293"/>
      <c r="BN501" s="293"/>
      <c r="BO501" s="293"/>
      <c r="BP501" s="293"/>
      <c r="BQ501" s="293"/>
      <c r="BR501" s="293"/>
      <c r="BS501" s="293"/>
      <c r="BT501" s="293"/>
      <c r="BU501" s="293"/>
      <c r="BV501" s="293"/>
      <c r="BW501" s="293"/>
      <c r="BX501" s="293"/>
      <c r="BY501" s="293"/>
      <c r="BZ501" s="293"/>
    </row>
    <row r="502" customHeight="1" spans="47:78">
      <c r="AU502" s="279"/>
      <c r="AV502" s="279"/>
      <c r="AW502" s="279"/>
      <c r="AX502" s="279"/>
      <c r="AY502" s="279"/>
      <c r="AZ502" s="279"/>
      <c r="BA502" s="279"/>
      <c r="BB502" s="279"/>
      <c r="BC502" s="279"/>
      <c r="BD502" s="279"/>
      <c r="BE502" s="279"/>
      <c r="BF502" s="279"/>
      <c r="BG502" s="279"/>
      <c r="BH502" s="293"/>
      <c r="BI502" s="293"/>
      <c r="BJ502" s="293"/>
      <c r="BK502" s="293"/>
      <c r="BL502" s="293"/>
      <c r="BM502" s="293"/>
      <c r="BN502" s="293"/>
      <c r="BO502" s="293"/>
      <c r="BP502" s="293"/>
      <c r="BQ502" s="293"/>
      <c r="BR502" s="293"/>
      <c r="BS502" s="293"/>
      <c r="BT502" s="293"/>
      <c r="BU502" s="293"/>
      <c r="BV502" s="293"/>
      <c r="BW502" s="293"/>
      <c r="BX502" s="293"/>
      <c r="BY502" s="293"/>
      <c r="BZ502" s="293"/>
    </row>
    <row r="503" customHeight="1" spans="47:78">
      <c r="AU503" s="279"/>
      <c r="AV503" s="279"/>
      <c r="AW503" s="279"/>
      <c r="AX503" s="279"/>
      <c r="AY503" s="279"/>
      <c r="AZ503" s="279"/>
      <c r="BA503" s="279"/>
      <c r="BB503" s="279"/>
      <c r="BC503" s="279"/>
      <c r="BD503" s="279"/>
      <c r="BE503" s="279"/>
      <c r="BF503" s="279"/>
      <c r="BG503" s="279"/>
      <c r="BH503" s="293"/>
      <c r="BI503" s="293"/>
      <c r="BJ503" s="293"/>
      <c r="BK503" s="293"/>
      <c r="BL503" s="293"/>
      <c r="BM503" s="293"/>
      <c r="BN503" s="293"/>
      <c r="BO503" s="293"/>
      <c r="BP503" s="293"/>
      <c r="BQ503" s="293"/>
      <c r="BR503" s="293"/>
      <c r="BS503" s="293"/>
      <c r="BT503" s="293"/>
      <c r="BU503" s="293"/>
      <c r="BV503" s="293"/>
      <c r="BW503" s="293"/>
      <c r="BX503" s="293"/>
      <c r="BY503" s="293"/>
      <c r="BZ503" s="293"/>
    </row>
    <row r="504" customHeight="1" spans="47:78">
      <c r="AU504" s="279"/>
      <c r="AV504" s="279"/>
      <c r="AW504" s="279"/>
      <c r="AX504" s="279"/>
      <c r="AY504" s="279"/>
      <c r="AZ504" s="279"/>
      <c r="BA504" s="279"/>
      <c r="BB504" s="279"/>
      <c r="BC504" s="279"/>
      <c r="BD504" s="279"/>
      <c r="BE504" s="279"/>
      <c r="BF504" s="279"/>
      <c r="BG504" s="279"/>
      <c r="BH504" s="293"/>
      <c r="BI504" s="293"/>
      <c r="BJ504" s="293"/>
      <c r="BK504" s="293"/>
      <c r="BL504" s="293"/>
      <c r="BM504" s="293"/>
      <c r="BN504" s="293"/>
      <c r="BO504" s="293"/>
      <c r="BP504" s="293"/>
      <c r="BQ504" s="293"/>
      <c r="BR504" s="293"/>
      <c r="BS504" s="293"/>
      <c r="BT504" s="293"/>
      <c r="BU504" s="293"/>
      <c r="BV504" s="293"/>
      <c r="BW504" s="293"/>
      <c r="BX504" s="293"/>
      <c r="BY504" s="293"/>
      <c r="BZ504" s="293"/>
    </row>
    <row r="505" customHeight="1" spans="47:78">
      <c r="AU505" s="279"/>
      <c r="AV505" s="279"/>
      <c r="AW505" s="279"/>
      <c r="AX505" s="279"/>
      <c r="AY505" s="279"/>
      <c r="AZ505" s="279"/>
      <c r="BA505" s="279"/>
      <c r="BB505" s="279"/>
      <c r="BC505" s="279"/>
      <c r="BD505" s="279"/>
      <c r="BE505" s="279"/>
      <c r="BF505" s="279"/>
      <c r="BG505" s="279"/>
      <c r="BH505" s="293"/>
      <c r="BI505" s="293"/>
      <c r="BJ505" s="293"/>
      <c r="BK505" s="293"/>
      <c r="BL505" s="293"/>
      <c r="BM505" s="293"/>
      <c r="BN505" s="293"/>
      <c r="BO505" s="293"/>
      <c r="BP505" s="293"/>
      <c r="BQ505" s="293"/>
      <c r="BR505" s="293"/>
      <c r="BS505" s="293"/>
      <c r="BT505" s="293"/>
      <c r="BU505" s="293"/>
      <c r="BV505" s="293"/>
      <c r="BW505" s="293"/>
      <c r="BX505" s="293"/>
      <c r="BY505" s="293"/>
      <c r="BZ505" s="293"/>
    </row>
    <row r="506" customHeight="1" spans="47:78">
      <c r="AU506" s="279"/>
      <c r="AV506" s="279"/>
      <c r="AW506" s="279"/>
      <c r="AX506" s="279"/>
      <c r="AY506" s="279"/>
      <c r="AZ506" s="279"/>
      <c r="BA506" s="279"/>
      <c r="BB506" s="279"/>
      <c r="BC506" s="279"/>
      <c r="BD506" s="279"/>
      <c r="BE506" s="279"/>
      <c r="BF506" s="279"/>
      <c r="BG506" s="279"/>
      <c r="BH506" s="293"/>
      <c r="BI506" s="293"/>
      <c r="BJ506" s="293"/>
      <c r="BK506" s="293"/>
      <c r="BL506" s="293"/>
      <c r="BM506" s="293"/>
      <c r="BN506" s="293"/>
      <c r="BO506" s="293"/>
      <c r="BP506" s="293"/>
      <c r="BQ506" s="293"/>
      <c r="BR506" s="293"/>
      <c r="BS506" s="293"/>
      <c r="BT506" s="293"/>
      <c r="BU506" s="293"/>
      <c r="BV506" s="293"/>
      <c r="BW506" s="293"/>
      <c r="BX506" s="293"/>
      <c r="BY506" s="293"/>
      <c r="BZ506" s="293"/>
    </row>
    <row r="507" customHeight="1" spans="47:78">
      <c r="AU507" s="279"/>
      <c r="AV507" s="279"/>
      <c r="AW507" s="279"/>
      <c r="AX507" s="279"/>
      <c r="AY507" s="279"/>
      <c r="AZ507" s="279"/>
      <c r="BA507" s="279"/>
      <c r="BB507" s="279"/>
      <c r="BC507" s="279"/>
      <c r="BD507" s="279"/>
      <c r="BE507" s="279"/>
      <c r="BF507" s="279"/>
      <c r="BG507" s="279"/>
      <c r="BH507" s="293"/>
      <c r="BI507" s="293"/>
      <c r="BJ507" s="293"/>
      <c r="BK507" s="293"/>
      <c r="BL507" s="293"/>
      <c r="BM507" s="293"/>
      <c r="BN507" s="293"/>
      <c r="BO507" s="293"/>
      <c r="BP507" s="293"/>
      <c r="BQ507" s="293"/>
      <c r="BR507" s="293"/>
      <c r="BS507" s="293"/>
      <c r="BT507" s="293"/>
      <c r="BU507" s="293"/>
      <c r="BV507" s="293"/>
      <c r="BW507" s="293"/>
      <c r="BX507" s="293"/>
      <c r="BY507" s="293"/>
      <c r="BZ507" s="293"/>
    </row>
    <row r="508" customHeight="1" spans="47:78">
      <c r="AU508" s="279"/>
      <c r="AV508" s="279"/>
      <c r="AW508" s="279"/>
      <c r="AX508" s="279"/>
      <c r="AY508" s="279"/>
      <c r="AZ508" s="279"/>
      <c r="BA508" s="279"/>
      <c r="BB508" s="279"/>
      <c r="BC508" s="279"/>
      <c r="BD508" s="279"/>
      <c r="BE508" s="279"/>
      <c r="BF508" s="279"/>
      <c r="BG508" s="279"/>
      <c r="BH508" s="293"/>
      <c r="BI508" s="293"/>
      <c r="BJ508" s="293"/>
      <c r="BK508" s="293"/>
      <c r="BL508" s="293"/>
      <c r="BM508" s="293"/>
      <c r="BN508" s="293"/>
      <c r="BO508" s="293"/>
      <c r="BP508" s="293"/>
      <c r="BQ508" s="293"/>
      <c r="BR508" s="293"/>
      <c r="BS508" s="293"/>
      <c r="BT508" s="293"/>
      <c r="BU508" s="293"/>
      <c r="BV508" s="293"/>
      <c r="BW508" s="293"/>
      <c r="BX508" s="293"/>
      <c r="BY508" s="293"/>
      <c r="BZ508" s="293"/>
    </row>
    <row r="509" customHeight="1" spans="47:78">
      <c r="AU509" s="279"/>
      <c r="AV509" s="279"/>
      <c r="AW509" s="279"/>
      <c r="AX509" s="279"/>
      <c r="AY509" s="279"/>
      <c r="AZ509" s="279"/>
      <c r="BA509" s="279"/>
      <c r="BB509" s="279"/>
      <c r="BC509" s="279"/>
      <c r="BD509" s="279"/>
      <c r="BE509" s="279"/>
      <c r="BF509" s="279"/>
      <c r="BG509" s="279"/>
      <c r="BH509" s="293"/>
      <c r="BI509" s="293"/>
      <c r="BJ509" s="293"/>
      <c r="BK509" s="293"/>
      <c r="BL509" s="293"/>
      <c r="BM509" s="293"/>
      <c r="BN509" s="293"/>
      <c r="BO509" s="293"/>
      <c r="BP509" s="293"/>
      <c r="BQ509" s="293"/>
      <c r="BR509" s="293"/>
      <c r="BS509" s="293"/>
      <c r="BT509" s="293"/>
      <c r="BU509" s="293"/>
      <c r="BV509" s="293"/>
      <c r="BW509" s="293"/>
      <c r="BX509" s="293"/>
      <c r="BY509" s="293"/>
      <c r="BZ509" s="293"/>
    </row>
    <row r="510" customHeight="1" spans="47:78">
      <c r="AU510" s="279"/>
      <c r="AV510" s="279"/>
      <c r="AW510" s="279"/>
      <c r="AX510" s="279"/>
      <c r="AY510" s="279"/>
      <c r="AZ510" s="279"/>
      <c r="BA510" s="279"/>
      <c r="BB510" s="279"/>
      <c r="BC510" s="279"/>
      <c r="BD510" s="279"/>
      <c r="BE510" s="279"/>
      <c r="BF510" s="279"/>
      <c r="BG510" s="279"/>
      <c r="BH510" s="293"/>
      <c r="BI510" s="293"/>
      <c r="BJ510" s="293"/>
      <c r="BK510" s="293"/>
      <c r="BL510" s="293"/>
      <c r="BM510" s="293"/>
      <c r="BN510" s="293"/>
      <c r="BO510" s="293"/>
      <c r="BP510" s="293"/>
      <c r="BQ510" s="293"/>
      <c r="BR510" s="293"/>
      <c r="BS510" s="293"/>
      <c r="BT510" s="293"/>
      <c r="BU510" s="293"/>
      <c r="BV510" s="293"/>
      <c r="BW510" s="293"/>
      <c r="BX510" s="293"/>
      <c r="BY510" s="293"/>
      <c r="BZ510" s="293"/>
    </row>
    <row r="511" customHeight="1" spans="47:78">
      <c r="AU511" s="279"/>
      <c r="AV511" s="279"/>
      <c r="AW511" s="279"/>
      <c r="AX511" s="279"/>
      <c r="AY511" s="279"/>
      <c r="AZ511" s="279"/>
      <c r="BA511" s="279"/>
      <c r="BB511" s="279"/>
      <c r="BC511" s="279"/>
      <c r="BD511" s="279"/>
      <c r="BE511" s="279"/>
      <c r="BF511" s="279"/>
      <c r="BG511" s="279"/>
      <c r="BH511" s="293"/>
      <c r="BI511" s="293"/>
      <c r="BJ511" s="293"/>
      <c r="BK511" s="293"/>
      <c r="BL511" s="293"/>
      <c r="BM511" s="293"/>
      <c r="BN511" s="293"/>
      <c r="BO511" s="293"/>
      <c r="BP511" s="293"/>
      <c r="BQ511" s="293"/>
      <c r="BR511" s="293"/>
      <c r="BS511" s="293"/>
      <c r="BT511" s="293"/>
      <c r="BU511" s="293"/>
      <c r="BV511" s="293"/>
      <c r="BW511" s="293"/>
      <c r="BX511" s="293"/>
      <c r="BY511" s="293"/>
      <c r="BZ511" s="293"/>
    </row>
    <row r="512" customHeight="1" spans="47:78">
      <c r="AU512" s="279"/>
      <c r="AV512" s="279"/>
      <c r="AW512" s="279"/>
      <c r="AX512" s="279"/>
      <c r="AY512" s="279"/>
      <c r="AZ512" s="279"/>
      <c r="BA512" s="279"/>
      <c r="BB512" s="279"/>
      <c r="BC512" s="279"/>
      <c r="BD512" s="279"/>
      <c r="BE512" s="279"/>
      <c r="BF512" s="279"/>
      <c r="BG512" s="279"/>
      <c r="BH512" s="293"/>
      <c r="BI512" s="293"/>
      <c r="BJ512" s="293"/>
      <c r="BK512" s="293"/>
      <c r="BL512" s="293"/>
      <c r="BM512" s="293"/>
      <c r="BN512" s="293"/>
      <c r="BO512" s="293"/>
      <c r="BP512" s="293"/>
      <c r="BQ512" s="293"/>
      <c r="BR512" s="293"/>
      <c r="BS512" s="293"/>
      <c r="BT512" s="293"/>
      <c r="BU512" s="293"/>
      <c r="BV512" s="293"/>
      <c r="BW512" s="293"/>
      <c r="BX512" s="293"/>
      <c r="BY512" s="293"/>
      <c r="BZ512" s="293"/>
    </row>
    <row r="513" customHeight="1" spans="47:78">
      <c r="AU513" s="279"/>
      <c r="AV513" s="279"/>
      <c r="AW513" s="279"/>
      <c r="AX513" s="279"/>
      <c r="AY513" s="279"/>
      <c r="AZ513" s="279"/>
      <c r="BA513" s="279"/>
      <c r="BB513" s="279"/>
      <c r="BC513" s="279"/>
      <c r="BD513" s="279"/>
      <c r="BE513" s="279"/>
      <c r="BF513" s="279"/>
      <c r="BG513" s="279"/>
      <c r="BH513" s="293"/>
      <c r="BI513" s="293"/>
      <c r="BJ513" s="293"/>
      <c r="BK513" s="293"/>
      <c r="BL513" s="293"/>
      <c r="BM513" s="293"/>
      <c r="BN513" s="293"/>
      <c r="BO513" s="293"/>
      <c r="BP513" s="293"/>
      <c r="BQ513" s="293"/>
      <c r="BR513" s="293"/>
      <c r="BS513" s="293"/>
      <c r="BT513" s="293"/>
      <c r="BU513" s="293"/>
      <c r="BV513" s="293"/>
      <c r="BW513" s="293"/>
      <c r="BX513" s="293"/>
      <c r="BY513" s="293"/>
      <c r="BZ513" s="293"/>
    </row>
    <row r="514" customHeight="1" spans="47:78">
      <c r="AU514" s="279"/>
      <c r="AV514" s="279"/>
      <c r="AW514" s="279"/>
      <c r="AX514" s="279"/>
      <c r="AY514" s="279"/>
      <c r="AZ514" s="279"/>
      <c r="BA514" s="279"/>
      <c r="BB514" s="279"/>
      <c r="BC514" s="279"/>
      <c r="BD514" s="279"/>
      <c r="BE514" s="279"/>
      <c r="BF514" s="279"/>
      <c r="BG514" s="279"/>
      <c r="BH514" s="293"/>
      <c r="BI514" s="293"/>
      <c r="BJ514" s="293"/>
      <c r="BK514" s="293"/>
      <c r="BL514" s="293"/>
      <c r="BM514" s="293"/>
      <c r="BN514" s="293"/>
      <c r="BO514" s="293"/>
      <c r="BP514" s="293"/>
      <c r="BQ514" s="293"/>
      <c r="BR514" s="293"/>
      <c r="BS514" s="293"/>
      <c r="BT514" s="293"/>
      <c r="BU514" s="293"/>
      <c r="BV514" s="293"/>
      <c r="BW514" s="293"/>
      <c r="BX514" s="293"/>
      <c r="BY514" s="293"/>
      <c r="BZ514" s="293"/>
    </row>
    <row r="515" customHeight="1" spans="47:78">
      <c r="AU515" s="279"/>
      <c r="AV515" s="279"/>
      <c r="AW515" s="279"/>
      <c r="AX515" s="279"/>
      <c r="AY515" s="279"/>
      <c r="AZ515" s="279"/>
      <c r="BA515" s="279"/>
      <c r="BB515" s="279"/>
      <c r="BC515" s="279"/>
      <c r="BD515" s="279"/>
      <c r="BE515" s="279"/>
      <c r="BF515" s="279"/>
      <c r="BG515" s="279"/>
      <c r="BH515" s="293"/>
      <c r="BI515" s="293"/>
      <c r="BJ515" s="293"/>
      <c r="BK515" s="293"/>
      <c r="BL515" s="293"/>
      <c r="BM515" s="293"/>
      <c r="BN515" s="293"/>
      <c r="BO515" s="293"/>
      <c r="BP515" s="293"/>
      <c r="BQ515" s="293"/>
      <c r="BR515" s="293"/>
      <c r="BS515" s="293"/>
      <c r="BT515" s="293"/>
      <c r="BU515" s="293"/>
      <c r="BV515" s="293"/>
      <c r="BW515" s="293"/>
      <c r="BX515" s="293"/>
      <c r="BY515" s="293"/>
      <c r="BZ515" s="293"/>
    </row>
    <row r="516" customHeight="1" spans="47:78">
      <c r="AU516" s="279"/>
      <c r="AV516" s="279"/>
      <c r="AW516" s="279"/>
      <c r="AX516" s="279"/>
      <c r="AY516" s="279"/>
      <c r="AZ516" s="279"/>
      <c r="BA516" s="279"/>
      <c r="BB516" s="279"/>
      <c r="BC516" s="279"/>
      <c r="BD516" s="279"/>
      <c r="BE516" s="279"/>
      <c r="BF516" s="279"/>
      <c r="BG516" s="279"/>
      <c r="BH516" s="293"/>
      <c r="BI516" s="293"/>
      <c r="BJ516" s="293"/>
      <c r="BK516" s="293"/>
      <c r="BL516" s="293"/>
      <c r="BM516" s="293"/>
      <c r="BN516" s="293"/>
      <c r="BO516" s="293"/>
      <c r="BP516" s="293"/>
      <c r="BQ516" s="293"/>
      <c r="BR516" s="293"/>
      <c r="BS516" s="293"/>
      <c r="BT516" s="293"/>
      <c r="BU516" s="293"/>
      <c r="BV516" s="293"/>
      <c r="BW516" s="293"/>
      <c r="BX516" s="293"/>
      <c r="BY516" s="293"/>
      <c r="BZ516" s="293"/>
    </row>
    <row r="517" customHeight="1" spans="47:78">
      <c r="AU517" s="279"/>
      <c r="AV517" s="279"/>
      <c r="AW517" s="279"/>
      <c r="AX517" s="279"/>
      <c r="AY517" s="279"/>
      <c r="AZ517" s="279"/>
      <c r="BA517" s="279"/>
      <c r="BB517" s="279"/>
      <c r="BC517" s="279"/>
      <c r="BD517" s="279"/>
      <c r="BE517" s="279"/>
      <c r="BF517" s="279"/>
      <c r="BG517" s="279"/>
      <c r="BH517" s="293"/>
      <c r="BI517" s="293"/>
      <c r="BJ517" s="293"/>
      <c r="BK517" s="293"/>
      <c r="BL517" s="293"/>
      <c r="BM517" s="293"/>
      <c r="BN517" s="293"/>
      <c r="BO517" s="293"/>
      <c r="BP517" s="293"/>
      <c r="BQ517" s="293"/>
      <c r="BR517" s="293"/>
      <c r="BS517" s="293"/>
      <c r="BT517" s="293"/>
      <c r="BU517" s="293"/>
      <c r="BV517" s="293"/>
      <c r="BW517" s="293"/>
      <c r="BX517" s="293"/>
      <c r="BY517" s="293"/>
      <c r="BZ517" s="293"/>
    </row>
    <row r="518" customHeight="1" spans="47:78">
      <c r="AU518" s="279"/>
      <c r="AV518" s="279"/>
      <c r="AW518" s="279"/>
      <c r="AX518" s="279"/>
      <c r="AY518" s="279"/>
      <c r="AZ518" s="279"/>
      <c r="BA518" s="279"/>
      <c r="BB518" s="279"/>
      <c r="BC518" s="279"/>
      <c r="BD518" s="279"/>
      <c r="BE518" s="279"/>
      <c r="BF518" s="279"/>
      <c r="BG518" s="279"/>
      <c r="BH518" s="293"/>
      <c r="BI518" s="293"/>
      <c r="BJ518" s="293"/>
      <c r="BK518" s="293"/>
      <c r="BL518" s="293"/>
      <c r="BM518" s="293"/>
      <c r="BN518" s="293"/>
      <c r="BO518" s="293"/>
      <c r="BP518" s="293"/>
      <c r="BQ518" s="293"/>
      <c r="BR518" s="293"/>
      <c r="BS518" s="293"/>
      <c r="BT518" s="293"/>
      <c r="BU518" s="293"/>
      <c r="BV518" s="293"/>
      <c r="BW518" s="293"/>
      <c r="BX518" s="293"/>
      <c r="BY518" s="293"/>
      <c r="BZ518" s="293"/>
    </row>
    <row r="519" customHeight="1" spans="47:78">
      <c r="AU519" s="279"/>
      <c r="AV519" s="279"/>
      <c r="AW519" s="279"/>
      <c r="AX519" s="279"/>
      <c r="AY519" s="279"/>
      <c r="AZ519" s="279"/>
      <c r="BA519" s="279"/>
      <c r="BB519" s="279"/>
      <c r="BC519" s="279"/>
      <c r="BD519" s="279"/>
      <c r="BE519" s="279"/>
      <c r="BF519" s="279"/>
      <c r="BG519" s="279"/>
      <c r="BH519" s="293"/>
      <c r="BI519" s="293"/>
      <c r="BJ519" s="293"/>
      <c r="BK519" s="293"/>
      <c r="BL519" s="293"/>
      <c r="BM519" s="293"/>
      <c r="BN519" s="293"/>
      <c r="BO519" s="293"/>
      <c r="BP519" s="293"/>
      <c r="BQ519" s="293"/>
      <c r="BR519" s="293"/>
      <c r="BS519" s="293"/>
      <c r="BT519" s="293"/>
      <c r="BU519" s="293"/>
      <c r="BV519" s="293"/>
      <c r="BW519" s="293"/>
      <c r="BX519" s="293"/>
      <c r="BY519" s="293"/>
      <c r="BZ519" s="293"/>
    </row>
    <row r="520" customHeight="1" spans="47:78">
      <c r="AU520" s="279"/>
      <c r="AV520" s="279"/>
      <c r="AW520" s="279"/>
      <c r="AX520" s="279"/>
      <c r="AY520" s="279"/>
      <c r="AZ520" s="279"/>
      <c r="BA520" s="279"/>
      <c r="BB520" s="279"/>
      <c r="BC520" s="279"/>
      <c r="BD520" s="279"/>
      <c r="BE520" s="279"/>
      <c r="BF520" s="279"/>
      <c r="BG520" s="279"/>
      <c r="BH520" s="293"/>
      <c r="BI520" s="293"/>
      <c r="BJ520" s="293"/>
      <c r="BK520" s="293"/>
      <c r="BL520" s="293"/>
      <c r="BM520" s="293"/>
      <c r="BN520" s="293"/>
      <c r="BO520" s="293"/>
      <c r="BP520" s="293"/>
      <c r="BQ520" s="293"/>
      <c r="BR520" s="293"/>
      <c r="BS520" s="293"/>
      <c r="BT520" s="293"/>
      <c r="BU520" s="293"/>
      <c r="BV520" s="293"/>
      <c r="BW520" s="293"/>
      <c r="BX520" s="293"/>
      <c r="BY520" s="293"/>
      <c r="BZ520" s="293"/>
    </row>
    <row r="521" customHeight="1" spans="47:78">
      <c r="AU521" s="279"/>
      <c r="AV521" s="279"/>
      <c r="AW521" s="279"/>
      <c r="AX521" s="279"/>
      <c r="AY521" s="279"/>
      <c r="AZ521" s="279"/>
      <c r="BA521" s="279"/>
      <c r="BB521" s="279"/>
      <c r="BC521" s="279"/>
      <c r="BD521" s="279"/>
      <c r="BE521" s="279"/>
      <c r="BF521" s="279"/>
      <c r="BG521" s="279"/>
      <c r="BH521" s="293"/>
      <c r="BI521" s="293"/>
      <c r="BJ521" s="293"/>
      <c r="BK521" s="293"/>
      <c r="BL521" s="293"/>
      <c r="BM521" s="293"/>
      <c r="BN521" s="293"/>
      <c r="BO521" s="293"/>
      <c r="BP521" s="293"/>
      <c r="BQ521" s="293"/>
      <c r="BR521" s="293"/>
      <c r="BS521" s="293"/>
      <c r="BT521" s="293"/>
      <c r="BU521" s="293"/>
      <c r="BV521" s="293"/>
      <c r="BW521" s="293"/>
      <c r="BX521" s="293"/>
      <c r="BY521" s="293"/>
      <c r="BZ521" s="293"/>
    </row>
    <row r="522" customHeight="1" spans="47:78">
      <c r="AU522" s="279"/>
      <c r="AV522" s="279"/>
      <c r="AW522" s="279"/>
      <c r="AX522" s="279"/>
      <c r="AY522" s="279"/>
      <c r="AZ522" s="279"/>
      <c r="BA522" s="279"/>
      <c r="BB522" s="279"/>
      <c r="BC522" s="279"/>
      <c r="BD522" s="279"/>
      <c r="BE522" s="279"/>
      <c r="BF522" s="279"/>
      <c r="BG522" s="279"/>
      <c r="BH522" s="293"/>
      <c r="BI522" s="293"/>
      <c r="BJ522" s="293"/>
      <c r="BK522" s="293"/>
      <c r="BL522" s="293"/>
      <c r="BM522" s="293"/>
      <c r="BN522" s="293"/>
      <c r="BO522" s="293"/>
      <c r="BP522" s="293"/>
      <c r="BQ522" s="293"/>
      <c r="BR522" s="293"/>
      <c r="BS522" s="293"/>
      <c r="BT522" s="293"/>
      <c r="BU522" s="293"/>
      <c r="BV522" s="293"/>
      <c r="BW522" s="293"/>
      <c r="BX522" s="293"/>
      <c r="BY522" s="293"/>
      <c r="BZ522" s="293"/>
    </row>
    <row r="523" customHeight="1" spans="47:78">
      <c r="AU523" s="279"/>
      <c r="AV523" s="279"/>
      <c r="AW523" s="279"/>
      <c r="AX523" s="279"/>
      <c r="AY523" s="279"/>
      <c r="AZ523" s="279"/>
      <c r="BA523" s="279"/>
      <c r="BB523" s="279"/>
      <c r="BC523" s="279"/>
      <c r="BD523" s="279"/>
      <c r="BE523" s="279"/>
      <c r="BF523" s="279"/>
      <c r="BG523" s="279"/>
      <c r="BH523" s="293"/>
      <c r="BI523" s="293"/>
      <c r="BJ523" s="293"/>
      <c r="BK523" s="293"/>
      <c r="BL523" s="293"/>
      <c r="BM523" s="293"/>
      <c r="BN523" s="293"/>
      <c r="BO523" s="293"/>
      <c r="BP523" s="293"/>
      <c r="BQ523" s="293"/>
      <c r="BR523" s="293"/>
      <c r="BS523" s="293"/>
      <c r="BT523" s="293"/>
      <c r="BU523" s="293"/>
      <c r="BV523" s="293"/>
      <c r="BW523" s="293"/>
      <c r="BX523" s="293"/>
      <c r="BY523" s="293"/>
      <c r="BZ523" s="293"/>
    </row>
    <row r="524" customHeight="1" spans="47:78">
      <c r="AU524" s="279"/>
      <c r="AV524" s="279"/>
      <c r="AW524" s="279"/>
      <c r="AX524" s="279"/>
      <c r="AY524" s="279"/>
      <c r="AZ524" s="279"/>
      <c r="BA524" s="279"/>
      <c r="BB524" s="279"/>
      <c r="BC524" s="279"/>
      <c r="BD524" s="279"/>
      <c r="BE524" s="279"/>
      <c r="BF524" s="279"/>
      <c r="BG524" s="279"/>
      <c r="BH524" s="293"/>
      <c r="BI524" s="293"/>
      <c r="BJ524" s="293"/>
      <c r="BK524" s="293"/>
      <c r="BL524" s="293"/>
      <c r="BM524" s="293"/>
      <c r="BN524" s="293"/>
      <c r="BO524" s="293"/>
      <c r="BP524" s="293"/>
      <c r="BQ524" s="293"/>
      <c r="BR524" s="293"/>
      <c r="BS524" s="293"/>
      <c r="BT524" s="293"/>
      <c r="BU524" s="293"/>
      <c r="BV524" s="293"/>
      <c r="BW524" s="293"/>
      <c r="BX524" s="293"/>
      <c r="BY524" s="293"/>
      <c r="BZ524" s="293"/>
    </row>
    <row r="525" customHeight="1" spans="47:78">
      <c r="AU525" s="279"/>
      <c r="AV525" s="279"/>
      <c r="AW525" s="279"/>
      <c r="AX525" s="279"/>
      <c r="AY525" s="279"/>
      <c r="AZ525" s="279"/>
      <c r="BA525" s="279"/>
      <c r="BB525" s="279"/>
      <c r="BC525" s="279"/>
      <c r="BD525" s="279"/>
      <c r="BE525" s="279"/>
      <c r="BF525" s="279"/>
      <c r="BG525" s="279"/>
      <c r="BH525" s="293"/>
      <c r="BI525" s="293"/>
      <c r="BJ525" s="293"/>
      <c r="BK525" s="293"/>
      <c r="BL525" s="293"/>
      <c r="BM525" s="293"/>
      <c r="BN525" s="293"/>
      <c r="BO525" s="293"/>
      <c r="BP525" s="293"/>
      <c r="BQ525" s="293"/>
      <c r="BR525" s="293"/>
      <c r="BS525" s="293"/>
      <c r="BT525" s="293"/>
      <c r="BU525" s="293"/>
      <c r="BV525" s="293"/>
      <c r="BW525" s="293"/>
      <c r="BX525" s="293"/>
      <c r="BY525" s="293"/>
      <c r="BZ525" s="293"/>
    </row>
    <row r="526" customHeight="1" spans="47:78">
      <c r="AU526" s="279"/>
      <c r="AV526" s="279"/>
      <c r="AW526" s="279"/>
      <c r="AX526" s="279"/>
      <c r="AY526" s="279"/>
      <c r="AZ526" s="279"/>
      <c r="BA526" s="279"/>
      <c r="BB526" s="279"/>
      <c r="BC526" s="279"/>
      <c r="BD526" s="279"/>
      <c r="BE526" s="279"/>
      <c r="BF526" s="279"/>
      <c r="BG526" s="279"/>
      <c r="BH526" s="293"/>
      <c r="BI526" s="293"/>
      <c r="BJ526" s="293"/>
      <c r="BK526" s="293"/>
      <c r="BL526" s="293"/>
      <c r="BM526" s="293"/>
      <c r="BN526" s="293"/>
      <c r="BO526" s="293"/>
      <c r="BP526" s="293"/>
      <c r="BQ526" s="293"/>
      <c r="BR526" s="293"/>
      <c r="BS526" s="293"/>
      <c r="BT526" s="293"/>
      <c r="BU526" s="293"/>
      <c r="BV526" s="293"/>
      <c r="BW526" s="293"/>
      <c r="BX526" s="293"/>
      <c r="BY526" s="293"/>
      <c r="BZ526" s="293"/>
    </row>
    <row r="527" customHeight="1" spans="47:78">
      <c r="AU527" s="279"/>
      <c r="AV527" s="279"/>
      <c r="AW527" s="279"/>
      <c r="AX527" s="279"/>
      <c r="AY527" s="279"/>
      <c r="AZ527" s="279"/>
      <c r="BA527" s="279"/>
      <c r="BB527" s="279"/>
      <c r="BC527" s="279"/>
      <c r="BD527" s="279"/>
      <c r="BE527" s="279"/>
      <c r="BF527" s="279"/>
      <c r="BG527" s="279"/>
      <c r="BH527" s="293"/>
      <c r="BI527" s="293"/>
      <c r="BJ527" s="293"/>
      <c r="BK527" s="293"/>
      <c r="BL527" s="293"/>
      <c r="BM527" s="293"/>
      <c r="BN527" s="293"/>
      <c r="BO527" s="293"/>
      <c r="BP527" s="293"/>
      <c r="BQ527" s="293"/>
      <c r="BR527" s="293"/>
      <c r="BS527" s="293"/>
      <c r="BT527" s="293"/>
      <c r="BU527" s="293"/>
      <c r="BV527" s="293"/>
      <c r="BW527" s="293"/>
      <c r="BX527" s="293"/>
      <c r="BY527" s="293"/>
      <c r="BZ527" s="293"/>
    </row>
    <row r="528" customHeight="1" spans="47:78">
      <c r="AU528" s="279"/>
      <c r="AV528" s="279"/>
      <c r="AW528" s="279"/>
      <c r="AX528" s="279"/>
      <c r="AY528" s="279"/>
      <c r="AZ528" s="279"/>
      <c r="BA528" s="279"/>
      <c r="BB528" s="279"/>
      <c r="BC528" s="279"/>
      <c r="BD528" s="279"/>
      <c r="BE528" s="279"/>
      <c r="BF528" s="279"/>
      <c r="BG528" s="279"/>
      <c r="BH528" s="293"/>
      <c r="BI528" s="293"/>
      <c r="BJ528" s="293"/>
      <c r="BK528" s="293"/>
      <c r="BL528" s="293"/>
      <c r="BM528" s="293"/>
      <c r="BN528" s="293"/>
      <c r="BO528" s="293"/>
      <c r="BP528" s="293"/>
      <c r="BQ528" s="293"/>
      <c r="BR528" s="293"/>
      <c r="BS528" s="293"/>
      <c r="BT528" s="293"/>
      <c r="BU528" s="293"/>
      <c r="BV528" s="293"/>
      <c r="BW528" s="293"/>
      <c r="BX528" s="293"/>
      <c r="BY528" s="293"/>
      <c r="BZ528" s="293"/>
    </row>
    <row r="529" customHeight="1" spans="47:78">
      <c r="AU529" s="279"/>
      <c r="AV529" s="279"/>
      <c r="AW529" s="279"/>
      <c r="AX529" s="279"/>
      <c r="AY529" s="279"/>
      <c r="AZ529" s="279"/>
      <c r="BA529" s="279"/>
      <c r="BB529" s="279"/>
      <c r="BC529" s="279"/>
      <c r="BD529" s="279"/>
      <c r="BE529" s="279"/>
      <c r="BF529" s="279"/>
      <c r="BG529" s="279"/>
      <c r="BH529" s="293"/>
      <c r="BI529" s="293"/>
      <c r="BJ529" s="293"/>
      <c r="BK529" s="293"/>
      <c r="BL529" s="293"/>
      <c r="BM529" s="293"/>
      <c r="BN529" s="293"/>
      <c r="BO529" s="293"/>
      <c r="BP529" s="293"/>
      <c r="BQ529" s="293"/>
      <c r="BR529" s="293"/>
      <c r="BS529" s="293"/>
      <c r="BT529" s="293"/>
      <c r="BU529" s="293"/>
      <c r="BV529" s="293"/>
      <c r="BW529" s="293"/>
      <c r="BX529" s="293"/>
      <c r="BY529" s="293"/>
      <c r="BZ529" s="293"/>
    </row>
    <row r="530" customHeight="1" spans="47:78">
      <c r="AU530" s="279"/>
      <c r="AV530" s="279"/>
      <c r="AW530" s="279"/>
      <c r="AX530" s="279"/>
      <c r="AY530" s="279"/>
      <c r="AZ530" s="279"/>
      <c r="BA530" s="279"/>
      <c r="BB530" s="279"/>
      <c r="BC530" s="279"/>
      <c r="BD530" s="279"/>
      <c r="BE530" s="279"/>
      <c r="BF530" s="279"/>
      <c r="BG530" s="279"/>
      <c r="BH530" s="293"/>
      <c r="BI530" s="293"/>
      <c r="BJ530" s="293"/>
      <c r="BK530" s="293"/>
      <c r="BL530" s="293"/>
      <c r="BM530" s="293"/>
      <c r="BN530" s="293"/>
      <c r="BO530" s="293"/>
      <c r="BP530" s="293"/>
      <c r="BQ530" s="293"/>
      <c r="BR530" s="293"/>
      <c r="BS530" s="293"/>
      <c r="BT530" s="293"/>
      <c r="BU530" s="293"/>
      <c r="BV530" s="293"/>
      <c r="BW530" s="293"/>
      <c r="BX530" s="293"/>
      <c r="BY530" s="293"/>
      <c r="BZ530" s="293"/>
    </row>
    <row r="531" customHeight="1" spans="47:78">
      <c r="AU531" s="279"/>
      <c r="AV531" s="279"/>
      <c r="AW531" s="279"/>
      <c r="AX531" s="279"/>
      <c r="AY531" s="279"/>
      <c r="AZ531" s="279"/>
      <c r="BA531" s="279"/>
      <c r="BB531" s="279"/>
      <c r="BC531" s="279"/>
      <c r="BD531" s="279"/>
      <c r="BE531" s="279"/>
      <c r="BF531" s="279"/>
      <c r="BG531" s="279"/>
      <c r="BH531" s="293"/>
      <c r="BI531" s="293"/>
      <c r="BJ531" s="293"/>
      <c r="BK531" s="293"/>
      <c r="BL531" s="293"/>
      <c r="BM531" s="293"/>
      <c r="BN531" s="293"/>
      <c r="BO531" s="293"/>
      <c r="BP531" s="293"/>
      <c r="BQ531" s="293"/>
      <c r="BR531" s="293"/>
      <c r="BS531" s="293"/>
      <c r="BT531" s="293"/>
      <c r="BU531" s="293"/>
      <c r="BV531" s="293"/>
      <c r="BW531" s="293"/>
      <c r="BX531" s="293"/>
      <c r="BY531" s="293"/>
      <c r="BZ531" s="293"/>
    </row>
    <row r="532" customHeight="1" spans="47:78">
      <c r="AU532" s="279"/>
      <c r="AV532" s="279"/>
      <c r="AW532" s="279"/>
      <c r="AX532" s="279"/>
      <c r="AY532" s="279"/>
      <c r="AZ532" s="279"/>
      <c r="BA532" s="279"/>
      <c r="BB532" s="279"/>
      <c r="BC532" s="279"/>
      <c r="BD532" s="279"/>
      <c r="BE532" s="279"/>
      <c r="BF532" s="279"/>
      <c r="BG532" s="279"/>
      <c r="BH532" s="293"/>
      <c r="BI532" s="293"/>
      <c r="BJ532" s="293"/>
      <c r="BK532" s="293"/>
      <c r="BL532" s="293"/>
      <c r="BM532" s="293"/>
      <c r="BN532" s="293"/>
      <c r="BO532" s="293"/>
      <c r="BP532" s="293"/>
      <c r="BQ532" s="293"/>
      <c r="BR532" s="293"/>
      <c r="BS532" s="293"/>
      <c r="BT532" s="293"/>
      <c r="BU532" s="293"/>
      <c r="BV532" s="293"/>
      <c r="BW532" s="293"/>
      <c r="BX532" s="293"/>
      <c r="BY532" s="293"/>
      <c r="BZ532" s="293"/>
    </row>
    <row r="533" customHeight="1" spans="47:78">
      <c r="AU533" s="279"/>
      <c r="AV533" s="279"/>
      <c r="AW533" s="279"/>
      <c r="AX533" s="279"/>
      <c r="AY533" s="279"/>
      <c r="AZ533" s="279"/>
      <c r="BA533" s="279"/>
      <c r="BB533" s="279"/>
      <c r="BC533" s="279"/>
      <c r="BD533" s="279"/>
      <c r="BE533" s="279"/>
      <c r="BF533" s="279"/>
      <c r="BG533" s="279"/>
      <c r="BH533" s="293"/>
      <c r="BI533" s="293"/>
      <c r="BJ533" s="293"/>
      <c r="BK533" s="293"/>
      <c r="BL533" s="293"/>
      <c r="BM533" s="293"/>
      <c r="BN533" s="293"/>
      <c r="BO533" s="293"/>
      <c r="BP533" s="293"/>
      <c r="BQ533" s="293"/>
      <c r="BR533" s="293"/>
      <c r="BS533" s="293"/>
      <c r="BT533" s="293"/>
      <c r="BU533" s="293"/>
      <c r="BV533" s="293"/>
      <c r="BW533" s="293"/>
      <c r="BX533" s="293"/>
      <c r="BY533" s="293"/>
      <c r="BZ533" s="293"/>
    </row>
    <row r="534" customHeight="1" spans="47:78">
      <c r="AU534" s="279"/>
      <c r="AV534" s="279"/>
      <c r="AW534" s="279"/>
      <c r="AX534" s="279"/>
      <c r="AY534" s="279"/>
      <c r="AZ534" s="279"/>
      <c r="BA534" s="279"/>
      <c r="BB534" s="279"/>
      <c r="BC534" s="279"/>
      <c r="BD534" s="279"/>
      <c r="BE534" s="279"/>
      <c r="BF534" s="279"/>
      <c r="BG534" s="279"/>
      <c r="BH534" s="293"/>
      <c r="BI534" s="293"/>
      <c r="BJ534" s="293"/>
      <c r="BK534" s="293"/>
      <c r="BL534" s="293"/>
      <c r="BM534" s="293"/>
      <c r="BN534" s="293"/>
      <c r="BO534" s="293"/>
      <c r="BP534" s="293"/>
      <c r="BQ534" s="293"/>
      <c r="BR534" s="293"/>
      <c r="BS534" s="293"/>
      <c r="BT534" s="293"/>
      <c r="BU534" s="293"/>
      <c r="BV534" s="293"/>
      <c r="BW534" s="293"/>
      <c r="BX534" s="293"/>
      <c r="BY534" s="293"/>
      <c r="BZ534" s="293"/>
    </row>
    <row r="535" customHeight="1" spans="47:78">
      <c r="AU535" s="279"/>
      <c r="AV535" s="279"/>
      <c r="AW535" s="279"/>
      <c r="AX535" s="279"/>
      <c r="AY535" s="279"/>
      <c r="AZ535" s="279"/>
      <c r="BA535" s="279"/>
      <c r="BB535" s="279"/>
      <c r="BC535" s="279"/>
      <c r="BD535" s="279"/>
      <c r="BE535" s="279"/>
      <c r="BF535" s="279"/>
      <c r="BG535" s="279"/>
      <c r="BH535" s="293"/>
      <c r="BI535" s="293"/>
      <c r="BJ535" s="293"/>
      <c r="BK535" s="293"/>
      <c r="BL535" s="293"/>
      <c r="BM535" s="293"/>
      <c r="BN535" s="293"/>
      <c r="BO535" s="293"/>
      <c r="BP535" s="293"/>
      <c r="BQ535" s="293"/>
      <c r="BR535" s="293"/>
      <c r="BS535" s="293"/>
      <c r="BT535" s="293"/>
      <c r="BU535" s="293"/>
      <c r="BV535" s="293"/>
      <c r="BW535" s="293"/>
      <c r="BX535" s="293"/>
      <c r="BY535" s="293"/>
      <c r="BZ535" s="293"/>
    </row>
    <row r="536" customHeight="1" spans="47:78">
      <c r="AU536" s="279"/>
      <c r="AV536" s="279"/>
      <c r="AW536" s="279"/>
      <c r="AX536" s="279"/>
      <c r="AY536" s="279"/>
      <c r="AZ536" s="279"/>
      <c r="BA536" s="279"/>
      <c r="BB536" s="279"/>
      <c r="BC536" s="279"/>
      <c r="BD536" s="279"/>
      <c r="BE536" s="279"/>
      <c r="BF536" s="279"/>
      <c r="BG536" s="279"/>
      <c r="BH536" s="293"/>
      <c r="BI536" s="293"/>
      <c r="BJ536" s="293"/>
      <c r="BK536" s="293"/>
      <c r="BL536" s="293"/>
      <c r="BM536" s="293"/>
      <c r="BN536" s="293"/>
      <c r="BO536" s="293"/>
      <c r="BP536" s="293"/>
      <c r="BQ536" s="293"/>
      <c r="BR536" s="293"/>
      <c r="BS536" s="293"/>
      <c r="BT536" s="293"/>
      <c r="BU536" s="293"/>
      <c r="BV536" s="293"/>
      <c r="BW536" s="293"/>
      <c r="BX536" s="293"/>
      <c r="BY536" s="293"/>
      <c r="BZ536" s="293"/>
    </row>
    <row r="537" customHeight="1" spans="47:78">
      <c r="AU537" s="279"/>
      <c r="AV537" s="279"/>
      <c r="AW537" s="279"/>
      <c r="AX537" s="279"/>
      <c r="AY537" s="279"/>
      <c r="AZ537" s="279"/>
      <c r="BA537" s="279"/>
      <c r="BB537" s="279"/>
      <c r="BC537" s="279"/>
      <c r="BD537" s="279"/>
      <c r="BE537" s="279"/>
      <c r="BF537" s="279"/>
      <c r="BG537" s="279"/>
      <c r="BH537" s="293"/>
      <c r="BI537" s="293"/>
      <c r="BJ537" s="293"/>
      <c r="BK537" s="293"/>
      <c r="BL537" s="293"/>
      <c r="BM537" s="293"/>
      <c r="BN537" s="293"/>
      <c r="BO537" s="293"/>
      <c r="BP537" s="293"/>
      <c r="BQ537" s="293"/>
      <c r="BR537" s="293"/>
      <c r="BS537" s="293"/>
      <c r="BT537" s="293"/>
      <c r="BU537" s="293"/>
      <c r="BV537" s="293"/>
      <c r="BW537" s="293"/>
      <c r="BX537" s="293"/>
      <c r="BY537" s="293"/>
      <c r="BZ537" s="293"/>
    </row>
    <row r="538" customHeight="1" spans="47:78">
      <c r="AU538" s="279"/>
      <c r="AV538" s="279"/>
      <c r="AW538" s="279"/>
      <c r="AX538" s="279"/>
      <c r="AY538" s="279"/>
      <c r="AZ538" s="279"/>
      <c r="BA538" s="279"/>
      <c r="BB538" s="279"/>
      <c r="BC538" s="279"/>
      <c r="BD538" s="279"/>
      <c r="BE538" s="279"/>
      <c r="BF538" s="279"/>
      <c r="BG538" s="279"/>
      <c r="BH538" s="293"/>
      <c r="BI538" s="293"/>
      <c r="BJ538" s="293"/>
      <c r="BK538" s="293"/>
      <c r="BL538" s="293"/>
      <c r="BM538" s="293"/>
      <c r="BN538" s="293"/>
      <c r="BO538" s="293"/>
      <c r="BP538" s="293"/>
      <c r="BQ538" s="293"/>
      <c r="BR538" s="293"/>
      <c r="BS538" s="293"/>
      <c r="BT538" s="293"/>
      <c r="BU538" s="293"/>
      <c r="BV538" s="293"/>
      <c r="BW538" s="293"/>
      <c r="BX538" s="293"/>
      <c r="BY538" s="293"/>
      <c r="BZ538" s="293"/>
    </row>
    <row r="539" customHeight="1" spans="47:78">
      <c r="AU539" s="279"/>
      <c r="AV539" s="279"/>
      <c r="AW539" s="279"/>
      <c r="AX539" s="279"/>
      <c r="AY539" s="279"/>
      <c r="AZ539" s="279"/>
      <c r="BA539" s="279"/>
      <c r="BB539" s="279"/>
      <c r="BC539" s="279"/>
      <c r="BD539" s="279"/>
      <c r="BE539" s="279"/>
      <c r="BF539" s="279"/>
      <c r="BG539" s="279"/>
      <c r="BH539" s="293"/>
      <c r="BI539" s="293"/>
      <c r="BJ539" s="293"/>
      <c r="BK539" s="293"/>
      <c r="BL539" s="293"/>
      <c r="BM539" s="293"/>
      <c r="BN539" s="293"/>
      <c r="BO539" s="293"/>
      <c r="BP539" s="293"/>
      <c r="BQ539" s="293"/>
      <c r="BR539" s="293"/>
      <c r="BS539" s="293"/>
      <c r="BT539" s="293"/>
      <c r="BU539" s="293"/>
      <c r="BV539" s="293"/>
      <c r="BW539" s="293"/>
      <c r="BX539" s="293"/>
      <c r="BY539" s="293"/>
      <c r="BZ539" s="293"/>
    </row>
    <row r="540" customHeight="1" spans="47:78">
      <c r="AU540" s="279"/>
      <c r="AV540" s="279"/>
      <c r="AW540" s="279"/>
      <c r="AX540" s="279"/>
      <c r="AY540" s="279"/>
      <c r="AZ540" s="279"/>
      <c r="BA540" s="279"/>
      <c r="BB540" s="279"/>
      <c r="BC540" s="279"/>
      <c r="BD540" s="279"/>
      <c r="BE540" s="279"/>
      <c r="BF540" s="279"/>
      <c r="BG540" s="279"/>
      <c r="BH540" s="293"/>
      <c r="BI540" s="293"/>
      <c r="BJ540" s="293"/>
      <c r="BK540" s="293"/>
      <c r="BL540" s="293"/>
      <c r="BM540" s="293"/>
      <c r="BN540" s="293"/>
      <c r="BO540" s="293"/>
      <c r="BP540" s="293"/>
      <c r="BQ540" s="293"/>
      <c r="BR540" s="293"/>
      <c r="BS540" s="293"/>
      <c r="BT540" s="293"/>
      <c r="BU540" s="293"/>
      <c r="BV540" s="293"/>
      <c r="BW540" s="293"/>
      <c r="BX540" s="293"/>
      <c r="BY540" s="293"/>
      <c r="BZ540" s="293"/>
    </row>
    <row r="541" customHeight="1" spans="47:78">
      <c r="AU541" s="279"/>
      <c r="AV541" s="279"/>
      <c r="AW541" s="279"/>
      <c r="AX541" s="279"/>
      <c r="AY541" s="279"/>
      <c r="AZ541" s="279"/>
      <c r="BA541" s="279"/>
      <c r="BB541" s="279"/>
      <c r="BC541" s="279"/>
      <c r="BD541" s="279"/>
      <c r="BE541" s="279"/>
      <c r="BF541" s="279"/>
      <c r="BG541" s="279"/>
      <c r="BH541" s="293"/>
      <c r="BI541" s="293"/>
      <c r="BJ541" s="293"/>
      <c r="BK541" s="293"/>
      <c r="BL541" s="293"/>
      <c r="BM541" s="293"/>
      <c r="BN541" s="293"/>
      <c r="BO541" s="293"/>
      <c r="BP541" s="293"/>
      <c r="BQ541" s="293"/>
      <c r="BR541" s="293"/>
      <c r="BS541" s="293"/>
      <c r="BT541" s="293"/>
      <c r="BU541" s="293"/>
      <c r="BV541" s="293"/>
      <c r="BW541" s="293"/>
      <c r="BX541" s="293"/>
      <c r="BY541" s="293"/>
      <c r="BZ541" s="293"/>
    </row>
    <row r="542" customHeight="1" spans="47:78">
      <c r="AU542" s="279"/>
      <c r="AV542" s="279"/>
      <c r="AW542" s="279"/>
      <c r="AX542" s="279"/>
      <c r="AY542" s="279"/>
      <c r="AZ542" s="279"/>
      <c r="BA542" s="279"/>
      <c r="BB542" s="279"/>
      <c r="BC542" s="279"/>
      <c r="BD542" s="279"/>
      <c r="BE542" s="279"/>
      <c r="BF542" s="279"/>
      <c r="BG542" s="279"/>
      <c r="BH542" s="293"/>
      <c r="BI542" s="293"/>
      <c r="BJ542" s="293"/>
      <c r="BK542" s="293"/>
      <c r="BL542" s="293"/>
      <c r="BM542" s="293"/>
      <c r="BN542" s="293"/>
      <c r="BO542" s="293"/>
      <c r="BP542" s="293"/>
      <c r="BQ542" s="293"/>
      <c r="BR542" s="293"/>
      <c r="BS542" s="293"/>
      <c r="BT542" s="293"/>
      <c r="BU542" s="293"/>
      <c r="BV542" s="293"/>
      <c r="BW542" s="293"/>
      <c r="BX542" s="293"/>
      <c r="BY542" s="293"/>
      <c r="BZ542" s="293"/>
    </row>
    <row r="543" customHeight="1" spans="47:78">
      <c r="AU543" s="279"/>
      <c r="AV543" s="279"/>
      <c r="AW543" s="279"/>
      <c r="AX543" s="279"/>
      <c r="AY543" s="279"/>
      <c r="AZ543" s="279"/>
      <c r="BA543" s="279"/>
      <c r="BB543" s="279"/>
      <c r="BC543" s="279"/>
      <c r="BD543" s="279"/>
      <c r="BE543" s="279"/>
      <c r="BF543" s="279"/>
      <c r="BG543" s="279"/>
      <c r="BH543" s="293"/>
      <c r="BI543" s="293"/>
      <c r="BJ543" s="293"/>
      <c r="BK543" s="293"/>
      <c r="BL543" s="293"/>
      <c r="BM543" s="293"/>
      <c r="BN543" s="293"/>
      <c r="BO543" s="293"/>
      <c r="BP543" s="293"/>
      <c r="BQ543" s="293"/>
      <c r="BR543" s="293"/>
      <c r="BS543" s="293"/>
      <c r="BT543" s="293"/>
      <c r="BU543" s="293"/>
      <c r="BV543" s="293"/>
      <c r="BW543" s="293"/>
      <c r="BX543" s="293"/>
      <c r="BY543" s="293"/>
      <c r="BZ543" s="293"/>
    </row>
    <row r="544" customHeight="1" spans="47:78">
      <c r="AU544" s="279"/>
      <c r="AV544" s="279"/>
      <c r="AW544" s="279"/>
      <c r="AX544" s="279"/>
      <c r="AY544" s="279"/>
      <c r="AZ544" s="279"/>
      <c r="BA544" s="279"/>
      <c r="BB544" s="279"/>
      <c r="BC544" s="279"/>
      <c r="BD544" s="279"/>
      <c r="BE544" s="279"/>
      <c r="BF544" s="279"/>
      <c r="BG544" s="279"/>
      <c r="BH544" s="293"/>
      <c r="BI544" s="293"/>
      <c r="BJ544" s="293"/>
      <c r="BK544" s="293"/>
      <c r="BL544" s="293"/>
      <c r="BM544" s="293"/>
      <c r="BN544" s="293"/>
      <c r="BO544" s="293"/>
      <c r="BP544" s="293"/>
      <c r="BQ544" s="293"/>
      <c r="BR544" s="293"/>
      <c r="BS544" s="293"/>
      <c r="BT544" s="293"/>
      <c r="BU544" s="293"/>
      <c r="BV544" s="293"/>
      <c r="BW544" s="293"/>
      <c r="BX544" s="293"/>
      <c r="BY544" s="293"/>
      <c r="BZ544" s="293"/>
    </row>
    <row r="545" customHeight="1" spans="47:78">
      <c r="AU545" s="279"/>
      <c r="AV545" s="279"/>
      <c r="AW545" s="279"/>
      <c r="AX545" s="279"/>
      <c r="AY545" s="279"/>
      <c r="AZ545" s="279"/>
      <c r="BA545" s="279"/>
      <c r="BB545" s="279"/>
      <c r="BC545" s="279"/>
      <c r="BD545" s="279"/>
      <c r="BE545" s="279"/>
      <c r="BF545" s="279"/>
      <c r="BG545" s="279"/>
      <c r="BH545" s="293"/>
      <c r="BI545" s="293"/>
      <c r="BJ545" s="293"/>
      <c r="BK545" s="293"/>
      <c r="BL545" s="293"/>
      <c r="BM545" s="293"/>
      <c r="BN545" s="293"/>
      <c r="BO545" s="293"/>
      <c r="BP545" s="293"/>
      <c r="BQ545" s="293"/>
      <c r="BR545" s="293"/>
      <c r="BS545" s="293"/>
      <c r="BT545" s="293"/>
      <c r="BU545" s="293"/>
      <c r="BV545" s="293"/>
      <c r="BW545" s="293"/>
      <c r="BX545" s="293"/>
      <c r="BY545" s="293"/>
      <c r="BZ545" s="293"/>
    </row>
    <row r="546" customHeight="1" spans="47:78">
      <c r="AU546" s="279"/>
      <c r="AV546" s="279"/>
      <c r="AW546" s="279"/>
      <c r="AX546" s="279"/>
      <c r="AY546" s="279"/>
      <c r="AZ546" s="279"/>
      <c r="BA546" s="279"/>
      <c r="BB546" s="279"/>
      <c r="BC546" s="279"/>
      <c r="BD546" s="279"/>
      <c r="BE546" s="279"/>
      <c r="BF546" s="279"/>
      <c r="BG546" s="279"/>
      <c r="BH546" s="293"/>
      <c r="BI546" s="293"/>
      <c r="BJ546" s="293"/>
      <c r="BK546" s="293"/>
      <c r="BL546" s="293"/>
      <c r="BM546" s="293"/>
      <c r="BN546" s="293"/>
      <c r="BO546" s="293"/>
      <c r="BP546" s="293"/>
      <c r="BQ546" s="293"/>
      <c r="BR546" s="293"/>
      <c r="BS546" s="293"/>
      <c r="BT546" s="293"/>
      <c r="BU546" s="293"/>
      <c r="BV546" s="293"/>
      <c r="BW546" s="293"/>
      <c r="BX546" s="293"/>
      <c r="BY546" s="293"/>
      <c r="BZ546" s="293"/>
    </row>
    <row r="547" customHeight="1" spans="47:78">
      <c r="AU547" s="279"/>
      <c r="AV547" s="279"/>
      <c r="AW547" s="279"/>
      <c r="AX547" s="279"/>
      <c r="AY547" s="279"/>
      <c r="AZ547" s="279"/>
      <c r="BA547" s="279"/>
      <c r="BB547" s="279"/>
      <c r="BC547" s="279"/>
      <c r="BD547" s="279"/>
      <c r="BE547" s="279"/>
      <c r="BF547" s="279"/>
      <c r="BG547" s="279"/>
      <c r="BH547" s="293"/>
      <c r="BI547" s="293"/>
      <c r="BJ547" s="293"/>
      <c r="BK547" s="293"/>
      <c r="BL547" s="293"/>
      <c r="BM547" s="293"/>
      <c r="BN547" s="293"/>
      <c r="BO547" s="293"/>
      <c r="BP547" s="293"/>
      <c r="BQ547" s="293"/>
      <c r="BR547" s="293"/>
      <c r="BS547" s="293"/>
      <c r="BT547" s="293"/>
      <c r="BU547" s="293"/>
      <c r="BV547" s="293"/>
      <c r="BW547" s="293"/>
      <c r="BX547" s="293"/>
      <c r="BY547" s="293"/>
      <c r="BZ547" s="293"/>
    </row>
    <row r="548" customHeight="1" spans="47:78">
      <c r="AU548" s="279"/>
      <c r="AV548" s="279"/>
      <c r="AW548" s="279"/>
      <c r="AX548" s="279"/>
      <c r="AY548" s="279"/>
      <c r="AZ548" s="279"/>
      <c r="BA548" s="279"/>
      <c r="BB548" s="279"/>
      <c r="BC548" s="279"/>
      <c r="BD548" s="279"/>
      <c r="BE548" s="279"/>
      <c r="BF548" s="279"/>
      <c r="BG548" s="279"/>
      <c r="BH548" s="293"/>
      <c r="BI548" s="293"/>
      <c r="BJ548" s="293"/>
      <c r="BK548" s="293"/>
      <c r="BL548" s="293"/>
      <c r="BM548" s="293"/>
      <c r="BN548" s="293"/>
      <c r="BO548" s="293"/>
      <c r="BP548" s="293"/>
      <c r="BQ548" s="293"/>
      <c r="BR548" s="293"/>
      <c r="BS548" s="293"/>
      <c r="BT548" s="293"/>
      <c r="BU548" s="293"/>
      <c r="BV548" s="293"/>
      <c r="BW548" s="293"/>
      <c r="BX548" s="293"/>
      <c r="BY548" s="293"/>
      <c r="BZ548" s="293"/>
    </row>
    <row r="549" customHeight="1" spans="47:78">
      <c r="AU549" s="279"/>
      <c r="AV549" s="279"/>
      <c r="AW549" s="279"/>
      <c r="AX549" s="279"/>
      <c r="AY549" s="279"/>
      <c r="AZ549" s="279"/>
      <c r="BA549" s="279"/>
      <c r="BB549" s="279"/>
      <c r="BC549" s="279"/>
      <c r="BD549" s="279"/>
      <c r="BE549" s="279"/>
      <c r="BF549" s="279"/>
      <c r="BG549" s="279"/>
      <c r="BH549" s="293"/>
      <c r="BI549" s="293"/>
      <c r="BJ549" s="293"/>
      <c r="BK549" s="293"/>
      <c r="BL549" s="293"/>
      <c r="BM549" s="293"/>
      <c r="BN549" s="293"/>
      <c r="BO549" s="293"/>
      <c r="BP549" s="293"/>
      <c r="BQ549" s="293"/>
      <c r="BR549" s="293"/>
      <c r="BS549" s="293"/>
      <c r="BT549" s="293"/>
      <c r="BU549" s="293"/>
      <c r="BV549" s="293"/>
      <c r="BW549" s="293"/>
      <c r="BX549" s="293"/>
      <c r="BY549" s="293"/>
      <c r="BZ549" s="293"/>
    </row>
    <row r="550" customHeight="1" spans="47:78">
      <c r="AU550" s="279"/>
      <c r="AV550" s="279"/>
      <c r="AW550" s="279"/>
      <c r="AX550" s="279"/>
      <c r="AY550" s="279"/>
      <c r="AZ550" s="279"/>
      <c r="BA550" s="279"/>
      <c r="BB550" s="279"/>
      <c r="BC550" s="279"/>
      <c r="BD550" s="279"/>
      <c r="BE550" s="279"/>
      <c r="BF550" s="279"/>
      <c r="BG550" s="279"/>
      <c r="BH550" s="293"/>
      <c r="BI550" s="293"/>
      <c r="BJ550" s="293"/>
      <c r="BK550" s="293"/>
      <c r="BL550" s="293"/>
      <c r="BM550" s="293"/>
      <c r="BN550" s="293"/>
      <c r="BO550" s="293"/>
      <c r="BP550" s="293"/>
      <c r="BQ550" s="293"/>
      <c r="BR550" s="293"/>
      <c r="BS550" s="293"/>
      <c r="BT550" s="293"/>
      <c r="BU550" s="293"/>
      <c r="BV550" s="293"/>
      <c r="BW550" s="293"/>
      <c r="BX550" s="293"/>
      <c r="BY550" s="293"/>
      <c r="BZ550" s="293"/>
    </row>
    <row r="551" customHeight="1" spans="47:78">
      <c r="AU551" s="279"/>
      <c r="AV551" s="279"/>
      <c r="AW551" s="279"/>
      <c r="AX551" s="279"/>
      <c r="AY551" s="279"/>
      <c r="AZ551" s="279"/>
      <c r="BA551" s="279"/>
      <c r="BB551" s="279"/>
      <c r="BC551" s="279"/>
      <c r="BD551" s="279"/>
      <c r="BE551" s="279"/>
      <c r="BF551" s="279"/>
      <c r="BG551" s="279"/>
      <c r="BH551" s="293"/>
      <c r="BI551" s="293"/>
      <c r="BJ551" s="293"/>
      <c r="BK551" s="293"/>
      <c r="BL551" s="293"/>
      <c r="BM551" s="293"/>
      <c r="BN551" s="293"/>
      <c r="BO551" s="293"/>
      <c r="BP551" s="293"/>
      <c r="BQ551" s="293"/>
      <c r="BR551" s="293"/>
      <c r="BS551" s="293"/>
      <c r="BT551" s="293"/>
      <c r="BU551" s="293"/>
      <c r="BV551" s="293"/>
      <c r="BW551" s="293"/>
      <c r="BX551" s="293"/>
      <c r="BY551" s="293"/>
      <c r="BZ551" s="293"/>
    </row>
    <row r="552" customHeight="1" spans="47:78">
      <c r="AU552" s="279"/>
      <c r="AV552" s="279"/>
      <c r="AW552" s="279"/>
      <c r="AX552" s="279"/>
      <c r="AY552" s="279"/>
      <c r="AZ552" s="279"/>
      <c r="BA552" s="279"/>
      <c r="BB552" s="279"/>
      <c r="BC552" s="279"/>
      <c r="BD552" s="279"/>
      <c r="BE552" s="279"/>
      <c r="BF552" s="279"/>
      <c r="BG552" s="279"/>
      <c r="BH552" s="293"/>
      <c r="BI552" s="293"/>
      <c r="BJ552" s="293"/>
      <c r="BK552" s="293"/>
      <c r="BL552" s="293"/>
      <c r="BM552" s="293"/>
      <c r="BN552" s="293"/>
      <c r="BO552" s="293"/>
      <c r="BP552" s="293"/>
      <c r="BQ552" s="293"/>
      <c r="BR552" s="293"/>
      <c r="BS552" s="293"/>
      <c r="BT552" s="293"/>
      <c r="BU552" s="293"/>
      <c r="BV552" s="293"/>
      <c r="BW552" s="293"/>
      <c r="BX552" s="293"/>
      <c r="BY552" s="293"/>
      <c r="BZ552" s="293"/>
    </row>
    <row r="553" customHeight="1" spans="47:78">
      <c r="AU553" s="279"/>
      <c r="AV553" s="279"/>
      <c r="AW553" s="279"/>
      <c r="AX553" s="279"/>
      <c r="AY553" s="279"/>
      <c r="AZ553" s="279"/>
      <c r="BA553" s="279"/>
      <c r="BB553" s="279"/>
      <c r="BC553" s="279"/>
      <c r="BD553" s="279"/>
      <c r="BE553" s="279"/>
      <c r="BF553" s="279"/>
      <c r="BG553" s="279"/>
      <c r="BH553" s="293"/>
      <c r="BI553" s="293"/>
      <c r="BJ553" s="293"/>
      <c r="BK553" s="293"/>
      <c r="BL553" s="293"/>
      <c r="BM553" s="293"/>
      <c r="BN553" s="293"/>
      <c r="BO553" s="293"/>
      <c r="BP553" s="293"/>
      <c r="BQ553" s="293"/>
      <c r="BR553" s="293"/>
      <c r="BS553" s="293"/>
      <c r="BT553" s="293"/>
      <c r="BU553" s="293"/>
      <c r="BV553" s="293"/>
      <c r="BW553" s="293"/>
      <c r="BX553" s="293"/>
      <c r="BY553" s="293"/>
      <c r="BZ553" s="293"/>
    </row>
    <row r="554" customHeight="1" spans="47:78">
      <c r="AU554" s="279"/>
      <c r="AV554" s="279"/>
      <c r="AW554" s="279"/>
      <c r="AX554" s="279"/>
      <c r="AY554" s="279"/>
      <c r="AZ554" s="279"/>
      <c r="BA554" s="279"/>
      <c r="BB554" s="279"/>
      <c r="BC554" s="279"/>
      <c r="BD554" s="279"/>
      <c r="BE554" s="279"/>
      <c r="BF554" s="279"/>
      <c r="BG554" s="279"/>
      <c r="BH554" s="293"/>
      <c r="BI554" s="293"/>
      <c r="BJ554" s="293"/>
      <c r="BK554" s="293"/>
      <c r="BL554" s="293"/>
      <c r="BM554" s="293"/>
      <c r="BN554" s="293"/>
      <c r="BO554" s="293"/>
      <c r="BP554" s="293"/>
      <c r="BQ554" s="293"/>
      <c r="BR554" s="293"/>
      <c r="BS554" s="293"/>
      <c r="BT554" s="293"/>
      <c r="BU554" s="293"/>
      <c r="BV554" s="293"/>
      <c r="BW554" s="293"/>
      <c r="BX554" s="293"/>
      <c r="BY554" s="293"/>
      <c r="BZ554" s="293"/>
    </row>
    <row r="555" customHeight="1" spans="47:78">
      <c r="AU555" s="279"/>
      <c r="AV555" s="279"/>
      <c r="AW555" s="279"/>
      <c r="AX555" s="279"/>
      <c r="AY555" s="279"/>
      <c r="AZ555" s="279"/>
      <c r="BA555" s="279"/>
      <c r="BB555" s="279"/>
      <c r="BC555" s="279"/>
      <c r="BD555" s="279"/>
      <c r="BE555" s="279"/>
      <c r="BF555" s="279"/>
      <c r="BG555" s="279"/>
      <c r="BH555" s="293"/>
      <c r="BI555" s="293"/>
      <c r="BJ555" s="293"/>
      <c r="BK555" s="293"/>
      <c r="BL555" s="293"/>
      <c r="BM555" s="293"/>
      <c r="BN555" s="293"/>
      <c r="BO555" s="293"/>
      <c r="BP555" s="293"/>
      <c r="BQ555" s="293"/>
      <c r="BR555" s="293"/>
      <c r="BS555" s="293"/>
      <c r="BT555" s="293"/>
      <c r="BU555" s="293"/>
      <c r="BV555" s="293"/>
      <c r="BW555" s="293"/>
      <c r="BX555" s="293"/>
      <c r="BY555" s="293"/>
      <c r="BZ555" s="293"/>
    </row>
    <row r="556" customHeight="1" spans="47:78">
      <c r="AU556" s="279"/>
      <c r="AV556" s="279"/>
      <c r="AW556" s="279"/>
      <c r="AX556" s="279"/>
      <c r="AY556" s="279"/>
      <c r="AZ556" s="279"/>
      <c r="BA556" s="279"/>
      <c r="BB556" s="279"/>
      <c r="BC556" s="279"/>
      <c r="BD556" s="279"/>
      <c r="BE556" s="279"/>
      <c r="BF556" s="279"/>
      <c r="BG556" s="279"/>
      <c r="BH556" s="293"/>
      <c r="BI556" s="293"/>
      <c r="BJ556" s="293"/>
      <c r="BK556" s="293"/>
      <c r="BL556" s="293"/>
      <c r="BM556" s="293"/>
      <c r="BN556" s="293"/>
      <c r="BO556" s="293"/>
      <c r="BP556" s="293"/>
      <c r="BQ556" s="293"/>
      <c r="BR556" s="293"/>
      <c r="BS556" s="293"/>
      <c r="BT556" s="293"/>
      <c r="BU556" s="293"/>
      <c r="BV556" s="293"/>
      <c r="BW556" s="293"/>
      <c r="BX556" s="293"/>
      <c r="BY556" s="293"/>
      <c r="BZ556" s="293"/>
    </row>
    <row r="557" customHeight="1" spans="47:78">
      <c r="AU557" s="279"/>
      <c r="AV557" s="279"/>
      <c r="AW557" s="279"/>
      <c r="AX557" s="279"/>
      <c r="AY557" s="279"/>
      <c r="AZ557" s="279"/>
      <c r="BA557" s="279"/>
      <c r="BB557" s="279"/>
      <c r="BC557" s="279"/>
      <c r="BD557" s="279"/>
      <c r="BE557" s="279"/>
      <c r="BF557" s="279"/>
      <c r="BG557" s="279"/>
      <c r="BH557" s="293"/>
      <c r="BI557" s="293"/>
      <c r="BJ557" s="293"/>
      <c r="BK557" s="293"/>
      <c r="BL557" s="293"/>
      <c r="BM557" s="293"/>
      <c r="BN557" s="293"/>
      <c r="BO557" s="293"/>
      <c r="BP557" s="293"/>
      <c r="BQ557" s="293"/>
      <c r="BR557" s="293"/>
      <c r="BS557" s="293"/>
      <c r="BT557" s="293"/>
      <c r="BU557" s="293"/>
      <c r="BV557" s="293"/>
      <c r="BW557" s="293"/>
      <c r="BX557" s="293"/>
      <c r="BY557" s="293"/>
      <c r="BZ557" s="293"/>
    </row>
    <row r="558" customHeight="1" spans="47:78">
      <c r="AU558" s="279"/>
      <c r="AV558" s="279"/>
      <c r="AW558" s="279"/>
      <c r="AX558" s="279"/>
      <c r="AY558" s="279"/>
      <c r="AZ558" s="279"/>
      <c r="BA558" s="279"/>
      <c r="BB558" s="279"/>
      <c r="BC558" s="279"/>
      <c r="BD558" s="279"/>
      <c r="BE558" s="279"/>
      <c r="BF558" s="279"/>
      <c r="BG558" s="279"/>
      <c r="BH558" s="293"/>
      <c r="BI558" s="293"/>
      <c r="BJ558" s="293"/>
      <c r="BK558" s="293"/>
      <c r="BL558" s="293"/>
      <c r="BM558" s="293"/>
      <c r="BN558" s="293"/>
      <c r="BO558" s="293"/>
      <c r="BP558" s="293"/>
      <c r="BQ558" s="293"/>
      <c r="BR558" s="293"/>
      <c r="BS558" s="293"/>
      <c r="BT558" s="293"/>
      <c r="BU558" s="293"/>
      <c r="BV558" s="293"/>
      <c r="BW558" s="293"/>
      <c r="BX558" s="293"/>
      <c r="BY558" s="293"/>
      <c r="BZ558" s="293"/>
    </row>
    <row r="559" customHeight="1" spans="47:78">
      <c r="AU559" s="279"/>
      <c r="AV559" s="279"/>
      <c r="AW559" s="279"/>
      <c r="AX559" s="279"/>
      <c r="AY559" s="279"/>
      <c r="AZ559" s="279"/>
      <c r="BA559" s="279"/>
      <c r="BB559" s="279"/>
      <c r="BC559" s="279"/>
      <c r="BD559" s="279"/>
      <c r="BE559" s="279"/>
      <c r="BF559" s="279"/>
      <c r="BG559" s="279"/>
      <c r="BH559" s="293"/>
      <c r="BI559" s="293"/>
      <c r="BJ559" s="293"/>
      <c r="BK559" s="293"/>
      <c r="BL559" s="293"/>
      <c r="BM559" s="293"/>
      <c r="BN559" s="293"/>
      <c r="BO559" s="293"/>
      <c r="BP559" s="293"/>
      <c r="BQ559" s="293"/>
      <c r="BR559" s="293"/>
      <c r="BS559" s="293"/>
      <c r="BT559" s="293"/>
      <c r="BU559" s="293"/>
      <c r="BV559" s="293"/>
      <c r="BW559" s="293"/>
      <c r="BX559" s="293"/>
      <c r="BY559" s="293"/>
      <c r="BZ559" s="293"/>
    </row>
    <row r="560" customHeight="1" spans="47:78">
      <c r="AU560" s="279"/>
      <c r="AV560" s="279"/>
      <c r="AW560" s="279"/>
      <c r="AX560" s="279"/>
      <c r="AY560" s="279"/>
      <c r="AZ560" s="279"/>
      <c r="BA560" s="279"/>
      <c r="BB560" s="279"/>
      <c r="BC560" s="279"/>
      <c r="BD560" s="279"/>
      <c r="BE560" s="279"/>
      <c r="BF560" s="279"/>
      <c r="BG560" s="279"/>
      <c r="BH560" s="293"/>
      <c r="BI560" s="293"/>
      <c r="BJ560" s="293"/>
      <c r="BK560" s="293"/>
      <c r="BL560" s="293"/>
      <c r="BM560" s="293"/>
      <c r="BN560" s="293"/>
      <c r="BO560" s="293"/>
      <c r="BP560" s="293"/>
      <c r="BQ560" s="293"/>
      <c r="BR560" s="293"/>
      <c r="BS560" s="293"/>
      <c r="BT560" s="293"/>
      <c r="BU560" s="293"/>
      <c r="BV560" s="293"/>
      <c r="BW560" s="293"/>
      <c r="BX560" s="293"/>
      <c r="BY560" s="293"/>
      <c r="BZ560" s="293"/>
    </row>
    <row r="561" customHeight="1" spans="47:78">
      <c r="AU561" s="279"/>
      <c r="AV561" s="279"/>
      <c r="AW561" s="279"/>
      <c r="AX561" s="279"/>
      <c r="AY561" s="279"/>
      <c r="AZ561" s="279"/>
      <c r="BA561" s="279"/>
      <c r="BB561" s="279"/>
      <c r="BC561" s="279"/>
      <c r="BD561" s="279"/>
      <c r="BE561" s="279"/>
      <c r="BF561" s="279"/>
      <c r="BG561" s="279"/>
      <c r="BH561" s="293"/>
      <c r="BI561" s="293"/>
      <c r="BJ561" s="293"/>
      <c r="BK561" s="293"/>
      <c r="BL561" s="293"/>
      <c r="BM561" s="293"/>
      <c r="BN561" s="293"/>
      <c r="BO561" s="293"/>
      <c r="BP561" s="293"/>
      <c r="BQ561" s="293"/>
      <c r="BR561" s="293"/>
      <c r="BS561" s="293"/>
      <c r="BT561" s="293"/>
      <c r="BU561" s="293"/>
      <c r="BV561" s="293"/>
      <c r="BW561" s="293"/>
      <c r="BX561" s="293"/>
      <c r="BY561" s="293"/>
      <c r="BZ561" s="293"/>
    </row>
    <row r="562" customHeight="1" spans="47:78">
      <c r="AU562" s="279"/>
      <c r="AV562" s="279"/>
      <c r="AW562" s="279"/>
      <c r="AX562" s="279"/>
      <c r="AY562" s="279"/>
      <c r="AZ562" s="279"/>
      <c r="BA562" s="279"/>
      <c r="BB562" s="279"/>
      <c r="BC562" s="279"/>
      <c r="BD562" s="279"/>
      <c r="BE562" s="279"/>
      <c r="BF562" s="279"/>
      <c r="BG562" s="279"/>
      <c r="BH562" s="293"/>
      <c r="BI562" s="293"/>
      <c r="BJ562" s="293"/>
      <c r="BK562" s="293"/>
      <c r="BL562" s="293"/>
      <c r="BM562" s="293"/>
      <c r="BN562" s="293"/>
      <c r="BO562" s="293"/>
      <c r="BP562" s="293"/>
      <c r="BQ562" s="293"/>
      <c r="BR562" s="293"/>
      <c r="BS562" s="293"/>
      <c r="BT562" s="293"/>
      <c r="BU562" s="293"/>
      <c r="BV562" s="293"/>
      <c r="BW562" s="293"/>
      <c r="BX562" s="293"/>
      <c r="BY562" s="293"/>
      <c r="BZ562" s="293"/>
    </row>
    <row r="563" customHeight="1" spans="47:78">
      <c r="AU563" s="279"/>
      <c r="AV563" s="279"/>
      <c r="AW563" s="279"/>
      <c r="AX563" s="279"/>
      <c r="AY563" s="279"/>
      <c r="AZ563" s="279"/>
      <c r="BA563" s="279"/>
      <c r="BB563" s="279"/>
      <c r="BC563" s="279"/>
      <c r="BD563" s="279"/>
      <c r="BE563" s="279"/>
      <c r="BF563" s="279"/>
      <c r="BG563" s="279"/>
      <c r="BH563" s="293"/>
      <c r="BI563" s="293"/>
      <c r="BJ563" s="293"/>
      <c r="BK563" s="293"/>
      <c r="BL563" s="293"/>
      <c r="BM563" s="293"/>
      <c r="BN563" s="293"/>
      <c r="BO563" s="293"/>
      <c r="BP563" s="293"/>
      <c r="BQ563" s="293"/>
      <c r="BR563" s="293"/>
      <c r="BS563" s="293"/>
      <c r="BT563" s="293"/>
      <c r="BU563" s="293"/>
      <c r="BV563" s="293"/>
      <c r="BW563" s="293"/>
      <c r="BX563" s="293"/>
      <c r="BY563" s="293"/>
      <c r="BZ563" s="293"/>
    </row>
    <row r="564" customHeight="1" spans="47:78">
      <c r="AU564" s="279"/>
      <c r="AV564" s="279"/>
      <c r="AW564" s="279"/>
      <c r="AX564" s="279"/>
      <c r="AY564" s="279"/>
      <c r="AZ564" s="279"/>
      <c r="BA564" s="279"/>
      <c r="BB564" s="279"/>
      <c r="BC564" s="279"/>
      <c r="BD564" s="279"/>
      <c r="BE564" s="279"/>
      <c r="BF564" s="279"/>
      <c r="BG564" s="279"/>
      <c r="BH564" s="293"/>
      <c r="BI564" s="293"/>
      <c r="BJ564" s="293"/>
      <c r="BK564" s="293"/>
      <c r="BL564" s="293"/>
      <c r="BM564" s="293"/>
      <c r="BN564" s="293"/>
      <c r="BO564" s="293"/>
      <c r="BP564" s="293"/>
      <c r="BQ564" s="293"/>
      <c r="BR564" s="293"/>
      <c r="BS564" s="293"/>
      <c r="BT564" s="293"/>
      <c r="BU564" s="293"/>
      <c r="BV564" s="293"/>
      <c r="BW564" s="293"/>
      <c r="BX564" s="293"/>
      <c r="BY564" s="293"/>
      <c r="BZ564" s="293"/>
    </row>
    <row r="565" customHeight="1" spans="47:78">
      <c r="AU565" s="279"/>
      <c r="AV565" s="279"/>
      <c r="AW565" s="279"/>
      <c r="AX565" s="279"/>
      <c r="AY565" s="279"/>
      <c r="AZ565" s="279"/>
      <c r="BA565" s="279"/>
      <c r="BB565" s="279"/>
      <c r="BC565" s="279"/>
      <c r="BD565" s="279"/>
      <c r="BE565" s="279"/>
      <c r="BF565" s="279"/>
      <c r="BG565" s="279"/>
      <c r="BH565" s="293"/>
      <c r="BI565" s="293"/>
      <c r="BJ565" s="293"/>
      <c r="BK565" s="293"/>
      <c r="BL565" s="293"/>
      <c r="BM565" s="293"/>
      <c r="BN565" s="293"/>
      <c r="BO565" s="293"/>
      <c r="BP565" s="293"/>
      <c r="BQ565" s="293"/>
      <c r="BR565" s="293"/>
      <c r="BS565" s="293"/>
      <c r="BT565" s="293"/>
      <c r="BU565" s="293"/>
      <c r="BV565" s="293"/>
      <c r="BW565" s="293"/>
      <c r="BX565" s="293"/>
      <c r="BY565" s="293"/>
      <c r="BZ565" s="293"/>
    </row>
    <row r="566" customHeight="1" spans="47:78">
      <c r="AU566" s="279"/>
      <c r="AV566" s="279"/>
      <c r="AW566" s="279"/>
      <c r="AX566" s="279"/>
      <c r="AY566" s="279"/>
      <c r="AZ566" s="279"/>
      <c r="BA566" s="279"/>
      <c r="BB566" s="279"/>
      <c r="BC566" s="279"/>
      <c r="BD566" s="279"/>
      <c r="BE566" s="279"/>
      <c r="BF566" s="279"/>
      <c r="BG566" s="279"/>
      <c r="BH566" s="293"/>
      <c r="BI566" s="293"/>
      <c r="BJ566" s="293"/>
      <c r="BK566" s="293"/>
      <c r="BL566" s="293"/>
      <c r="BM566" s="293"/>
      <c r="BN566" s="293"/>
      <c r="BO566" s="293"/>
      <c r="BP566" s="293"/>
      <c r="BQ566" s="293"/>
      <c r="BR566" s="293"/>
      <c r="BS566" s="293"/>
      <c r="BT566" s="293"/>
      <c r="BU566" s="293"/>
      <c r="BV566" s="293"/>
      <c r="BW566" s="293"/>
      <c r="BX566" s="293"/>
      <c r="BY566" s="293"/>
      <c r="BZ566" s="293"/>
    </row>
    <row r="567" customHeight="1" spans="47:78">
      <c r="AU567" s="279"/>
      <c r="AV567" s="279"/>
      <c r="AW567" s="279"/>
      <c r="AX567" s="279"/>
      <c r="AY567" s="279"/>
      <c r="AZ567" s="279"/>
      <c r="BA567" s="279"/>
      <c r="BB567" s="279"/>
      <c r="BC567" s="279"/>
      <c r="BD567" s="279"/>
      <c r="BE567" s="279"/>
      <c r="BF567" s="279"/>
      <c r="BG567" s="279"/>
      <c r="BH567" s="293"/>
      <c r="BI567" s="293"/>
      <c r="BJ567" s="293"/>
      <c r="BK567" s="293"/>
      <c r="BL567" s="293"/>
      <c r="BM567" s="293"/>
      <c r="BN567" s="293"/>
      <c r="BO567" s="293"/>
      <c r="BP567" s="293"/>
      <c r="BQ567" s="293"/>
      <c r="BR567" s="293"/>
      <c r="BS567" s="293"/>
      <c r="BT567" s="293"/>
      <c r="BU567" s="293"/>
      <c r="BV567" s="293"/>
      <c r="BW567" s="293"/>
      <c r="BX567" s="293"/>
      <c r="BY567" s="293"/>
      <c r="BZ567" s="293"/>
    </row>
    <row r="568" customHeight="1" spans="47:78">
      <c r="AU568" s="279"/>
      <c r="AV568" s="279"/>
      <c r="AW568" s="279"/>
      <c r="AX568" s="279"/>
      <c r="AY568" s="279"/>
      <c r="AZ568" s="279"/>
      <c r="BA568" s="279"/>
      <c r="BB568" s="279"/>
      <c r="BC568" s="279"/>
      <c r="BD568" s="279"/>
      <c r="BE568" s="279"/>
      <c r="BF568" s="279"/>
      <c r="BG568" s="279"/>
      <c r="BH568" s="293"/>
      <c r="BI568" s="293"/>
      <c r="BJ568" s="293"/>
      <c r="BK568" s="293"/>
      <c r="BL568" s="293"/>
      <c r="BM568" s="293"/>
      <c r="BN568" s="293"/>
      <c r="BO568" s="293"/>
      <c r="BP568" s="293"/>
      <c r="BQ568" s="293"/>
      <c r="BR568" s="293"/>
      <c r="BS568" s="293"/>
      <c r="BT568" s="293"/>
      <c r="BU568" s="293"/>
      <c r="BV568" s="293"/>
      <c r="BW568" s="293"/>
      <c r="BX568" s="293"/>
      <c r="BY568" s="293"/>
      <c r="BZ568" s="293"/>
    </row>
    <row r="569" customHeight="1" spans="47:78">
      <c r="AU569" s="279"/>
      <c r="AV569" s="279"/>
      <c r="AW569" s="279"/>
      <c r="AX569" s="279"/>
      <c r="AY569" s="279"/>
      <c r="AZ569" s="279"/>
      <c r="BA569" s="279"/>
      <c r="BB569" s="279"/>
      <c r="BC569" s="279"/>
      <c r="BD569" s="279"/>
      <c r="BE569" s="279"/>
      <c r="BF569" s="279"/>
      <c r="BG569" s="279"/>
      <c r="BH569" s="293"/>
      <c r="BI569" s="293"/>
      <c r="BJ569" s="293"/>
      <c r="BK569" s="293"/>
      <c r="BL569" s="293"/>
      <c r="BM569" s="293"/>
      <c r="BN569" s="293"/>
      <c r="BO569" s="293"/>
      <c r="BP569" s="293"/>
      <c r="BQ569" s="293"/>
      <c r="BR569" s="293"/>
      <c r="BS569" s="293"/>
      <c r="BT569" s="293"/>
      <c r="BU569" s="293"/>
      <c r="BV569" s="293"/>
      <c r="BW569" s="293"/>
      <c r="BX569" s="293"/>
      <c r="BY569" s="293"/>
      <c r="BZ569" s="293"/>
    </row>
    <row r="570" customHeight="1" spans="47:78">
      <c r="AU570" s="279"/>
      <c r="AV570" s="279"/>
      <c r="AW570" s="279"/>
      <c r="AX570" s="279"/>
      <c r="AY570" s="279"/>
      <c r="AZ570" s="279"/>
      <c r="BA570" s="279"/>
      <c r="BB570" s="279"/>
      <c r="BC570" s="279"/>
      <c r="BD570" s="279"/>
      <c r="BE570" s="279"/>
      <c r="BF570" s="279"/>
      <c r="BG570" s="279"/>
      <c r="BH570" s="293"/>
      <c r="BI570" s="293"/>
      <c r="BJ570" s="293"/>
      <c r="BK570" s="293"/>
      <c r="BL570" s="293"/>
      <c r="BM570" s="293"/>
      <c r="BN570" s="293"/>
      <c r="BO570" s="293"/>
      <c r="BP570" s="293"/>
      <c r="BQ570" s="293"/>
      <c r="BR570" s="293"/>
      <c r="BS570" s="293"/>
      <c r="BT570" s="293"/>
      <c r="BU570" s="293"/>
      <c r="BV570" s="293"/>
      <c r="BW570" s="293"/>
      <c r="BX570" s="293"/>
      <c r="BY570" s="293"/>
      <c r="BZ570" s="293"/>
    </row>
    <row r="571" customHeight="1" spans="47:78">
      <c r="AU571" s="279"/>
      <c r="AV571" s="279"/>
      <c r="AW571" s="279"/>
      <c r="AX571" s="279"/>
      <c r="AY571" s="279"/>
      <c r="AZ571" s="279"/>
      <c r="BA571" s="279"/>
      <c r="BB571" s="279"/>
      <c r="BC571" s="279"/>
      <c r="BD571" s="279"/>
      <c r="BE571" s="279"/>
      <c r="BF571" s="279"/>
      <c r="BG571" s="279"/>
      <c r="BH571" s="293"/>
      <c r="BI571" s="293"/>
      <c r="BJ571" s="293"/>
      <c r="BK571" s="293"/>
      <c r="BL571" s="293"/>
      <c r="BM571" s="293"/>
      <c r="BN571" s="293"/>
      <c r="BO571" s="293"/>
      <c r="BP571" s="293"/>
      <c r="BQ571" s="293"/>
      <c r="BR571" s="293"/>
      <c r="BS571" s="293"/>
      <c r="BT571" s="293"/>
      <c r="BU571" s="293"/>
      <c r="BV571" s="293"/>
      <c r="BW571" s="293"/>
      <c r="BX571" s="293"/>
      <c r="BY571" s="293"/>
      <c r="BZ571" s="293"/>
    </row>
    <row r="572" customHeight="1" spans="47:78">
      <c r="AU572" s="279"/>
      <c r="AV572" s="279"/>
      <c r="AW572" s="279"/>
      <c r="AX572" s="279"/>
      <c r="AY572" s="279"/>
      <c r="AZ572" s="279"/>
      <c r="BA572" s="279"/>
      <c r="BB572" s="279"/>
      <c r="BC572" s="279"/>
      <c r="BD572" s="279"/>
      <c r="BE572" s="279"/>
      <c r="BF572" s="279"/>
      <c r="BG572" s="279"/>
      <c r="BH572" s="293"/>
      <c r="BI572" s="293"/>
      <c r="BJ572" s="293"/>
      <c r="BK572" s="293"/>
      <c r="BL572" s="293"/>
      <c r="BM572" s="293"/>
      <c r="BN572" s="293"/>
      <c r="BO572" s="293"/>
      <c r="BP572" s="293"/>
      <c r="BQ572" s="293"/>
      <c r="BR572" s="293"/>
      <c r="BS572" s="293"/>
      <c r="BT572" s="293"/>
      <c r="BU572" s="293"/>
      <c r="BV572" s="293"/>
      <c r="BW572" s="293"/>
      <c r="BX572" s="293"/>
      <c r="BY572" s="293"/>
      <c r="BZ572" s="293"/>
    </row>
    <row r="573" customHeight="1" spans="47:78">
      <c r="AU573" s="279"/>
      <c r="AV573" s="279"/>
      <c r="AW573" s="279"/>
      <c r="AX573" s="279"/>
      <c r="AY573" s="279"/>
      <c r="AZ573" s="279"/>
      <c r="BA573" s="279"/>
      <c r="BB573" s="279"/>
      <c r="BC573" s="279"/>
      <c r="BD573" s="279"/>
      <c r="BE573" s="279"/>
      <c r="BF573" s="279"/>
      <c r="BG573" s="279"/>
      <c r="BH573" s="293"/>
      <c r="BI573" s="293"/>
      <c r="BJ573" s="293"/>
      <c r="BK573" s="293"/>
      <c r="BL573" s="293"/>
      <c r="BM573" s="293"/>
      <c r="BN573" s="293"/>
      <c r="BO573" s="293"/>
      <c r="BP573" s="293"/>
      <c r="BQ573" s="293"/>
      <c r="BR573" s="293"/>
      <c r="BS573" s="293"/>
      <c r="BT573" s="293"/>
      <c r="BU573" s="293"/>
      <c r="BV573" s="293"/>
      <c r="BW573" s="293"/>
      <c r="BX573" s="293"/>
      <c r="BY573" s="293"/>
      <c r="BZ573" s="293"/>
    </row>
    <row r="574" customHeight="1" spans="47:78">
      <c r="AU574" s="279"/>
      <c r="AV574" s="279"/>
      <c r="AW574" s="279"/>
      <c r="AX574" s="279"/>
      <c r="AY574" s="279"/>
      <c r="AZ574" s="279"/>
      <c r="BA574" s="279"/>
      <c r="BB574" s="279"/>
      <c r="BC574" s="279"/>
      <c r="BD574" s="279"/>
      <c r="BE574" s="279"/>
      <c r="BF574" s="279"/>
      <c r="BG574" s="279"/>
      <c r="BH574" s="293"/>
      <c r="BI574" s="293"/>
      <c r="BJ574" s="293"/>
      <c r="BK574" s="293"/>
      <c r="BL574" s="293"/>
      <c r="BM574" s="293"/>
      <c r="BN574" s="293"/>
      <c r="BO574" s="293"/>
      <c r="BP574" s="293"/>
      <c r="BQ574" s="293"/>
      <c r="BR574" s="293"/>
      <c r="BS574" s="293"/>
      <c r="BT574" s="293"/>
      <c r="BU574" s="293"/>
      <c r="BV574" s="293"/>
      <c r="BW574" s="293"/>
      <c r="BX574" s="293"/>
      <c r="BY574" s="293"/>
      <c r="BZ574" s="293"/>
    </row>
    <row r="575" customHeight="1" spans="47:78">
      <c r="AU575" s="279"/>
      <c r="AV575" s="279"/>
      <c r="AW575" s="279"/>
      <c r="AX575" s="279"/>
      <c r="AY575" s="279"/>
      <c r="AZ575" s="279"/>
      <c r="BA575" s="279"/>
      <c r="BB575" s="279"/>
      <c r="BC575" s="279"/>
      <c r="BD575" s="279"/>
      <c r="BE575" s="279"/>
      <c r="BF575" s="279"/>
      <c r="BG575" s="279"/>
      <c r="BH575" s="293"/>
      <c r="BI575" s="293"/>
      <c r="BJ575" s="293"/>
      <c r="BK575" s="293"/>
      <c r="BL575" s="293"/>
      <c r="BM575" s="293"/>
      <c r="BN575" s="293"/>
      <c r="BO575" s="293"/>
      <c r="BP575" s="293"/>
      <c r="BQ575" s="293"/>
      <c r="BR575" s="293"/>
      <c r="BS575" s="293"/>
      <c r="BT575" s="293"/>
      <c r="BU575" s="293"/>
      <c r="BV575" s="293"/>
      <c r="BW575" s="293"/>
      <c r="BX575" s="293"/>
      <c r="BY575" s="293"/>
      <c r="BZ575" s="293"/>
    </row>
    <row r="576" customHeight="1" spans="47:78">
      <c r="AU576" s="279"/>
      <c r="AV576" s="279"/>
      <c r="AW576" s="279"/>
      <c r="AX576" s="279"/>
      <c r="AY576" s="279"/>
      <c r="AZ576" s="279"/>
      <c r="BA576" s="279"/>
      <c r="BB576" s="279"/>
      <c r="BC576" s="279"/>
      <c r="BD576" s="279"/>
      <c r="BE576" s="279"/>
      <c r="BF576" s="279"/>
      <c r="BG576" s="279"/>
      <c r="BH576" s="293"/>
      <c r="BI576" s="293"/>
      <c r="BJ576" s="293"/>
      <c r="BK576" s="293"/>
      <c r="BL576" s="293"/>
      <c r="BM576" s="293"/>
      <c r="BN576" s="293"/>
      <c r="BO576" s="293"/>
      <c r="BP576" s="293"/>
      <c r="BQ576" s="293"/>
      <c r="BR576" s="293"/>
      <c r="BS576" s="293"/>
      <c r="BT576" s="293"/>
      <c r="BU576" s="293"/>
      <c r="BV576" s="293"/>
      <c r="BW576" s="293"/>
      <c r="BX576" s="293"/>
      <c r="BY576" s="293"/>
      <c r="BZ576" s="293"/>
    </row>
    <row r="577" customHeight="1" spans="47:78">
      <c r="AU577" s="279"/>
      <c r="AV577" s="279"/>
      <c r="AW577" s="279"/>
      <c r="AX577" s="279"/>
      <c r="AY577" s="279"/>
      <c r="AZ577" s="279"/>
      <c r="BA577" s="279"/>
      <c r="BB577" s="279"/>
      <c r="BC577" s="279"/>
      <c r="BD577" s="279"/>
      <c r="BE577" s="279"/>
      <c r="BF577" s="279"/>
      <c r="BG577" s="279"/>
      <c r="BH577" s="293"/>
      <c r="BI577" s="293"/>
      <c r="BJ577" s="293"/>
      <c r="BK577" s="293"/>
      <c r="BL577" s="293"/>
      <c r="BM577" s="293"/>
      <c r="BN577" s="293"/>
      <c r="BO577" s="293"/>
      <c r="BP577" s="293"/>
      <c r="BQ577" s="293"/>
      <c r="BR577" s="293"/>
      <c r="BS577" s="293"/>
      <c r="BT577" s="293"/>
      <c r="BU577" s="293"/>
      <c r="BV577" s="293"/>
      <c r="BW577" s="293"/>
      <c r="BX577" s="293"/>
      <c r="BY577" s="293"/>
      <c r="BZ577" s="293"/>
    </row>
    <row r="578" customHeight="1" spans="47:78">
      <c r="AU578" s="279"/>
      <c r="AV578" s="279"/>
      <c r="AW578" s="279"/>
      <c r="AX578" s="279"/>
      <c r="AY578" s="279"/>
      <c r="AZ578" s="279"/>
      <c r="BA578" s="279"/>
      <c r="BB578" s="279"/>
      <c r="BC578" s="279"/>
      <c r="BD578" s="279"/>
      <c r="BE578" s="279"/>
      <c r="BF578" s="279"/>
      <c r="BG578" s="279"/>
      <c r="BH578" s="293"/>
      <c r="BI578" s="293"/>
      <c r="BJ578" s="293"/>
      <c r="BK578" s="293"/>
      <c r="BL578" s="293"/>
      <c r="BM578" s="293"/>
      <c r="BN578" s="293"/>
      <c r="BO578" s="293"/>
      <c r="BP578" s="293"/>
      <c r="BQ578" s="293"/>
      <c r="BR578" s="293"/>
      <c r="BS578" s="293"/>
      <c r="BT578" s="293"/>
      <c r="BU578" s="293"/>
      <c r="BV578" s="293"/>
      <c r="BW578" s="293"/>
      <c r="BX578" s="293"/>
      <c r="BY578" s="293"/>
      <c r="BZ578" s="293"/>
    </row>
    <row r="579" customHeight="1" spans="47:78">
      <c r="AU579" s="279"/>
      <c r="AV579" s="279"/>
      <c r="AW579" s="279"/>
      <c r="AX579" s="279"/>
      <c r="AY579" s="279"/>
      <c r="AZ579" s="279"/>
      <c r="BA579" s="279"/>
      <c r="BB579" s="279"/>
      <c r="BC579" s="279"/>
      <c r="BD579" s="279"/>
      <c r="BE579" s="279"/>
      <c r="BF579" s="279"/>
      <c r="BG579" s="279"/>
      <c r="BH579" s="293"/>
      <c r="BI579" s="293"/>
      <c r="BJ579" s="293"/>
      <c r="BK579" s="293"/>
      <c r="BL579" s="293"/>
      <c r="BM579" s="293"/>
      <c r="BN579" s="293"/>
      <c r="BO579" s="293"/>
      <c r="BP579" s="293"/>
      <c r="BQ579" s="293"/>
      <c r="BR579" s="293"/>
      <c r="BS579" s="293"/>
      <c r="BT579" s="293"/>
      <c r="BU579" s="293"/>
      <c r="BV579" s="293"/>
      <c r="BW579" s="293"/>
      <c r="BX579" s="293"/>
      <c r="BY579" s="293"/>
      <c r="BZ579" s="293"/>
    </row>
    <row r="580" customHeight="1" spans="47:78">
      <c r="AU580" s="279"/>
      <c r="AV580" s="279"/>
      <c r="AW580" s="279"/>
      <c r="AX580" s="279"/>
      <c r="AY580" s="279"/>
      <c r="AZ580" s="279"/>
      <c r="BA580" s="279"/>
      <c r="BB580" s="279"/>
      <c r="BC580" s="279"/>
      <c r="BD580" s="279"/>
      <c r="BE580" s="279"/>
      <c r="BF580" s="279"/>
      <c r="BG580" s="279"/>
      <c r="BH580" s="293"/>
      <c r="BI580" s="293"/>
      <c r="BJ580" s="293"/>
      <c r="BK580" s="293"/>
      <c r="BL580" s="293"/>
      <c r="BM580" s="293"/>
      <c r="BN580" s="293"/>
      <c r="BO580" s="293"/>
      <c r="BP580" s="293"/>
      <c r="BQ580" s="293"/>
      <c r="BR580" s="293"/>
      <c r="BS580" s="293"/>
      <c r="BT580" s="293"/>
      <c r="BU580" s="293"/>
      <c r="BV580" s="293"/>
      <c r="BW580" s="293"/>
      <c r="BX580" s="293"/>
      <c r="BY580" s="293"/>
      <c r="BZ580" s="293"/>
    </row>
    <row r="581" customHeight="1" spans="47:78">
      <c r="AU581" s="279"/>
      <c r="AV581" s="279"/>
      <c r="AW581" s="279"/>
      <c r="AX581" s="279"/>
      <c r="AY581" s="279"/>
      <c r="AZ581" s="279"/>
      <c r="BA581" s="279"/>
      <c r="BB581" s="279"/>
      <c r="BC581" s="279"/>
      <c r="BD581" s="279"/>
      <c r="BE581" s="279"/>
      <c r="BF581" s="279"/>
      <c r="BG581" s="279"/>
      <c r="BH581" s="293"/>
      <c r="BI581" s="293"/>
      <c r="BJ581" s="293"/>
      <c r="BK581" s="293"/>
      <c r="BL581" s="293"/>
      <c r="BM581" s="293"/>
      <c r="BN581" s="293"/>
      <c r="BO581" s="293"/>
      <c r="BP581" s="293"/>
      <c r="BQ581" s="293"/>
      <c r="BR581" s="293"/>
      <c r="BS581" s="293"/>
      <c r="BT581" s="293"/>
      <c r="BU581" s="293"/>
      <c r="BV581" s="293"/>
      <c r="BW581" s="293"/>
      <c r="BX581" s="293"/>
      <c r="BY581" s="293"/>
      <c r="BZ581" s="293"/>
    </row>
    <row r="582" customHeight="1" spans="47:78">
      <c r="AU582" s="279"/>
      <c r="AV582" s="279"/>
      <c r="AW582" s="279"/>
      <c r="AX582" s="279"/>
      <c r="AY582" s="279"/>
      <c r="AZ582" s="279"/>
      <c r="BA582" s="279"/>
      <c r="BB582" s="279"/>
      <c r="BC582" s="279"/>
      <c r="BD582" s="279"/>
      <c r="BE582" s="279"/>
      <c r="BF582" s="279"/>
      <c r="BG582" s="279"/>
      <c r="BH582" s="293"/>
      <c r="BI582" s="293"/>
      <c r="BJ582" s="293"/>
      <c r="BK582" s="293"/>
      <c r="BL582" s="293"/>
      <c r="BM582" s="293"/>
      <c r="BN582" s="293"/>
      <c r="BO582" s="293"/>
      <c r="BP582" s="293"/>
      <c r="BQ582" s="293"/>
      <c r="BR582" s="293"/>
      <c r="BS582" s="293"/>
      <c r="BT582" s="293"/>
      <c r="BU582" s="293"/>
      <c r="BV582" s="293"/>
      <c r="BW582" s="293"/>
      <c r="BX582" s="293"/>
      <c r="BY582" s="293"/>
      <c r="BZ582" s="293"/>
    </row>
    <row r="583" customHeight="1" spans="47:78">
      <c r="AU583" s="279"/>
      <c r="AV583" s="279"/>
      <c r="AW583" s="279"/>
      <c r="AX583" s="279"/>
      <c r="AY583" s="279"/>
      <c r="AZ583" s="279"/>
      <c r="BA583" s="279"/>
      <c r="BB583" s="279"/>
      <c r="BC583" s="279"/>
      <c r="BD583" s="279"/>
      <c r="BE583" s="279"/>
      <c r="BF583" s="279"/>
      <c r="BG583" s="279"/>
      <c r="BH583" s="293"/>
      <c r="BI583" s="293"/>
      <c r="BJ583" s="293"/>
      <c r="BK583" s="293"/>
      <c r="BL583" s="293"/>
      <c r="BM583" s="293"/>
      <c r="BN583" s="293"/>
      <c r="BO583" s="293"/>
      <c r="BP583" s="293"/>
      <c r="BQ583" s="293"/>
      <c r="BR583" s="293"/>
      <c r="BS583" s="293"/>
      <c r="BT583" s="293"/>
      <c r="BU583" s="293"/>
      <c r="BV583" s="293"/>
      <c r="BW583" s="293"/>
      <c r="BX583" s="293"/>
      <c r="BY583" s="293"/>
      <c r="BZ583" s="293"/>
    </row>
    <row r="584" customHeight="1" spans="47:78">
      <c r="AU584" s="279"/>
      <c r="AV584" s="279"/>
      <c r="AW584" s="279"/>
      <c r="AX584" s="279"/>
      <c r="AY584" s="279"/>
      <c r="AZ584" s="279"/>
      <c r="BA584" s="279"/>
      <c r="BB584" s="279"/>
      <c r="BC584" s="279"/>
      <c r="BD584" s="279"/>
      <c r="BE584" s="279"/>
      <c r="BF584" s="279"/>
      <c r="BG584" s="279"/>
      <c r="BH584" s="293"/>
      <c r="BI584" s="293"/>
      <c r="BJ584" s="293"/>
      <c r="BK584" s="293"/>
      <c r="BL584" s="293"/>
      <c r="BM584" s="293"/>
      <c r="BN584" s="293"/>
      <c r="BO584" s="293"/>
      <c r="BP584" s="293"/>
      <c r="BQ584" s="293"/>
      <c r="BR584" s="293"/>
      <c r="BS584" s="293"/>
      <c r="BT584" s="293"/>
      <c r="BU584" s="293"/>
      <c r="BV584" s="293"/>
      <c r="BW584" s="293"/>
      <c r="BX584" s="293"/>
      <c r="BY584" s="293"/>
      <c r="BZ584" s="293"/>
    </row>
    <row r="585" customHeight="1" spans="47:78">
      <c r="AU585" s="279"/>
      <c r="AV585" s="279"/>
      <c r="AW585" s="279"/>
      <c r="AX585" s="279"/>
      <c r="AY585" s="279"/>
      <c r="AZ585" s="279"/>
      <c r="BA585" s="279"/>
      <c r="BB585" s="279"/>
      <c r="BC585" s="279"/>
      <c r="BD585" s="279"/>
      <c r="BE585" s="279"/>
      <c r="BF585" s="279"/>
      <c r="BG585" s="279"/>
      <c r="BH585" s="293"/>
      <c r="BI585" s="293"/>
      <c r="BJ585" s="293"/>
      <c r="BK585" s="293"/>
      <c r="BL585" s="293"/>
      <c r="BM585" s="293"/>
      <c r="BN585" s="293"/>
      <c r="BO585" s="293"/>
      <c r="BP585" s="293"/>
      <c r="BQ585" s="293"/>
      <c r="BR585" s="293"/>
      <c r="BS585" s="293"/>
      <c r="BT585" s="293"/>
      <c r="BU585" s="293"/>
      <c r="BV585" s="293"/>
      <c r="BW585" s="293"/>
      <c r="BX585" s="293"/>
      <c r="BY585" s="293"/>
      <c r="BZ585" s="293"/>
    </row>
    <row r="586" customHeight="1" spans="47:78">
      <c r="AU586" s="279"/>
      <c r="AV586" s="279"/>
      <c r="AW586" s="279"/>
      <c r="AX586" s="279"/>
      <c r="AY586" s="279"/>
      <c r="AZ586" s="279"/>
      <c r="BA586" s="279"/>
      <c r="BB586" s="279"/>
      <c r="BC586" s="279"/>
      <c r="BD586" s="279"/>
      <c r="BE586" s="279"/>
      <c r="BF586" s="279"/>
      <c r="BG586" s="279"/>
      <c r="BH586" s="293"/>
      <c r="BI586" s="293"/>
      <c r="BJ586" s="293"/>
      <c r="BK586" s="293"/>
      <c r="BL586" s="293"/>
      <c r="BM586" s="293"/>
      <c r="BN586" s="293"/>
      <c r="BO586" s="293"/>
      <c r="BP586" s="293"/>
      <c r="BQ586" s="293"/>
      <c r="BR586" s="293"/>
      <c r="BS586" s="293"/>
      <c r="BT586" s="293"/>
      <c r="BU586" s="293"/>
      <c r="BV586" s="293"/>
      <c r="BW586" s="293"/>
      <c r="BX586" s="293"/>
      <c r="BY586" s="293"/>
      <c r="BZ586" s="293"/>
    </row>
    <row r="587" customHeight="1" spans="47:78">
      <c r="AU587" s="279"/>
      <c r="AV587" s="279"/>
      <c r="AW587" s="279"/>
      <c r="AX587" s="279"/>
      <c r="AY587" s="279"/>
      <c r="AZ587" s="279"/>
      <c r="BA587" s="279"/>
      <c r="BB587" s="279"/>
      <c r="BC587" s="279"/>
      <c r="BD587" s="279"/>
      <c r="BE587" s="279"/>
      <c r="BF587" s="279"/>
      <c r="BG587" s="279"/>
      <c r="BH587" s="293"/>
      <c r="BI587" s="293"/>
      <c r="BJ587" s="293"/>
      <c r="BK587" s="293"/>
      <c r="BL587" s="293"/>
      <c r="BM587" s="293"/>
      <c r="BN587" s="293"/>
      <c r="BO587" s="293"/>
      <c r="BP587" s="293"/>
      <c r="BQ587" s="293"/>
      <c r="BR587" s="293"/>
      <c r="BS587" s="293"/>
      <c r="BT587" s="293"/>
      <c r="BU587" s="293"/>
      <c r="BV587" s="293"/>
      <c r="BW587" s="293"/>
      <c r="BX587" s="293"/>
      <c r="BY587" s="293"/>
      <c r="BZ587" s="293"/>
    </row>
    <row r="588" customHeight="1" spans="47:78">
      <c r="AU588" s="279"/>
      <c r="AV588" s="279"/>
      <c r="AW588" s="279"/>
      <c r="AX588" s="279"/>
      <c r="AY588" s="279"/>
      <c r="AZ588" s="279"/>
      <c r="BA588" s="279"/>
      <c r="BB588" s="279"/>
      <c r="BC588" s="279"/>
      <c r="BD588" s="279"/>
      <c r="BE588" s="279"/>
      <c r="BF588" s="279"/>
      <c r="BG588" s="279"/>
      <c r="BH588" s="293"/>
      <c r="BI588" s="293"/>
      <c r="BJ588" s="293"/>
      <c r="BK588" s="293"/>
      <c r="BL588" s="293"/>
      <c r="BM588" s="293"/>
      <c r="BN588" s="293"/>
      <c r="BO588" s="293"/>
      <c r="BP588" s="293"/>
      <c r="BQ588" s="293"/>
      <c r="BR588" s="293"/>
      <c r="BS588" s="293"/>
      <c r="BT588" s="293"/>
      <c r="BU588" s="293"/>
      <c r="BV588" s="293"/>
      <c r="BW588" s="293"/>
      <c r="BX588" s="293"/>
      <c r="BY588" s="293"/>
      <c r="BZ588" s="293"/>
    </row>
    <row r="589" customHeight="1" spans="47:78">
      <c r="AU589" s="279"/>
      <c r="AV589" s="279"/>
      <c r="AW589" s="279"/>
      <c r="AX589" s="279"/>
      <c r="AY589" s="279"/>
      <c r="AZ589" s="279"/>
      <c r="BA589" s="279"/>
      <c r="BB589" s="279"/>
      <c r="BC589" s="279"/>
      <c r="BD589" s="279"/>
      <c r="BE589" s="279"/>
      <c r="BF589" s="279"/>
      <c r="BG589" s="279"/>
      <c r="BH589" s="293"/>
      <c r="BI589" s="293"/>
      <c r="BJ589" s="293"/>
      <c r="BK589" s="293"/>
      <c r="BL589" s="293"/>
      <c r="BM589" s="293"/>
      <c r="BN589" s="293"/>
      <c r="BO589" s="293"/>
      <c r="BP589" s="293"/>
      <c r="BQ589" s="293"/>
      <c r="BR589" s="293"/>
      <c r="BS589" s="293"/>
      <c r="BT589" s="293"/>
      <c r="BU589" s="293"/>
      <c r="BV589" s="293"/>
      <c r="BW589" s="293"/>
      <c r="BX589" s="293"/>
      <c r="BY589" s="293"/>
      <c r="BZ589" s="293"/>
    </row>
    <row r="590" customHeight="1" spans="47:78">
      <c r="AU590" s="279"/>
      <c r="AV590" s="279"/>
      <c r="AW590" s="279"/>
      <c r="AX590" s="279"/>
      <c r="AY590" s="279"/>
      <c r="AZ590" s="279"/>
      <c r="BA590" s="279"/>
      <c r="BB590" s="279"/>
      <c r="BC590" s="279"/>
      <c r="BD590" s="279"/>
      <c r="BE590" s="279"/>
      <c r="BF590" s="279"/>
      <c r="BG590" s="279"/>
      <c r="BH590" s="293"/>
      <c r="BI590" s="293"/>
      <c r="BJ590" s="293"/>
      <c r="BK590" s="293"/>
      <c r="BL590" s="293"/>
      <c r="BM590" s="293"/>
      <c r="BN590" s="293"/>
      <c r="BO590" s="293"/>
      <c r="BP590" s="293"/>
      <c r="BQ590" s="293"/>
      <c r="BR590" s="293"/>
      <c r="BS590" s="293"/>
      <c r="BT590" s="293"/>
      <c r="BU590" s="293"/>
      <c r="BV590" s="293"/>
      <c r="BW590" s="293"/>
      <c r="BX590" s="293"/>
      <c r="BY590" s="293"/>
      <c r="BZ590" s="293"/>
    </row>
    <row r="591" customHeight="1" spans="47:78">
      <c r="AU591" s="279"/>
      <c r="AV591" s="279"/>
      <c r="AW591" s="279"/>
      <c r="AX591" s="279"/>
      <c r="AY591" s="279"/>
      <c r="AZ591" s="279"/>
      <c r="BA591" s="279"/>
      <c r="BB591" s="279"/>
      <c r="BC591" s="279"/>
      <c r="BD591" s="279"/>
      <c r="BE591" s="279"/>
      <c r="BF591" s="279"/>
      <c r="BG591" s="279"/>
      <c r="BH591" s="293"/>
      <c r="BI591" s="293"/>
      <c r="BJ591" s="293"/>
      <c r="BK591" s="293"/>
      <c r="BL591" s="293"/>
      <c r="BM591" s="293"/>
      <c r="BN591" s="293"/>
      <c r="BO591" s="293"/>
      <c r="BP591" s="293"/>
      <c r="BQ591" s="293"/>
      <c r="BR591" s="293"/>
      <c r="BS591" s="293"/>
      <c r="BT591" s="293"/>
      <c r="BU591" s="293"/>
      <c r="BV591" s="293"/>
      <c r="BW591" s="293"/>
      <c r="BX591" s="293"/>
      <c r="BY591" s="293"/>
      <c r="BZ591" s="293"/>
    </row>
    <row r="592" customHeight="1" spans="47:78">
      <c r="AU592" s="279"/>
      <c r="AV592" s="279"/>
      <c r="AW592" s="279"/>
      <c r="AX592" s="279"/>
      <c r="AY592" s="279"/>
      <c r="AZ592" s="279"/>
      <c r="BA592" s="279"/>
      <c r="BB592" s="279"/>
      <c r="BC592" s="279"/>
      <c r="BD592" s="279"/>
      <c r="BE592" s="279"/>
      <c r="BF592" s="279"/>
      <c r="BG592" s="279"/>
      <c r="BH592" s="293"/>
      <c r="BI592" s="293"/>
      <c r="BJ592" s="293"/>
      <c r="BK592" s="293"/>
      <c r="BL592" s="293"/>
      <c r="BM592" s="293"/>
      <c r="BN592" s="293"/>
      <c r="BO592" s="293"/>
      <c r="BP592" s="293"/>
      <c r="BQ592" s="293"/>
      <c r="BR592" s="293"/>
      <c r="BS592" s="293"/>
      <c r="BT592" s="293"/>
      <c r="BU592" s="293"/>
      <c r="BV592" s="293"/>
      <c r="BW592" s="293"/>
      <c r="BX592" s="293"/>
      <c r="BY592" s="293"/>
      <c r="BZ592" s="293"/>
    </row>
    <row r="593" customHeight="1" spans="47:78">
      <c r="AU593" s="279"/>
      <c r="AV593" s="279"/>
      <c r="AW593" s="279"/>
      <c r="AX593" s="279"/>
      <c r="AY593" s="279"/>
      <c r="AZ593" s="279"/>
      <c r="BA593" s="279"/>
      <c r="BB593" s="279"/>
      <c r="BC593" s="279"/>
      <c r="BD593" s="279"/>
      <c r="BE593" s="279"/>
      <c r="BF593" s="279"/>
      <c r="BG593" s="279"/>
      <c r="BH593" s="293"/>
      <c r="BI593" s="293"/>
      <c r="BJ593" s="293"/>
      <c r="BK593" s="293"/>
      <c r="BL593" s="293"/>
      <c r="BM593" s="293"/>
      <c r="BN593" s="293"/>
      <c r="BO593" s="293"/>
      <c r="BP593" s="293"/>
      <c r="BQ593" s="293"/>
      <c r="BR593" s="293"/>
      <c r="BS593" s="293"/>
      <c r="BT593" s="293"/>
      <c r="BU593" s="293"/>
      <c r="BV593" s="293"/>
      <c r="BW593" s="293"/>
      <c r="BX593" s="293"/>
      <c r="BY593" s="293"/>
      <c r="BZ593" s="293"/>
    </row>
    <row r="594" customHeight="1" spans="47:78">
      <c r="AU594" s="279"/>
      <c r="AV594" s="279"/>
      <c r="AW594" s="279"/>
      <c r="AX594" s="279"/>
      <c r="AY594" s="279"/>
      <c r="AZ594" s="279"/>
      <c r="BA594" s="279"/>
      <c r="BB594" s="279"/>
      <c r="BC594" s="279"/>
      <c r="BD594" s="279"/>
      <c r="BE594" s="279"/>
      <c r="BF594" s="279"/>
      <c r="BG594" s="279"/>
      <c r="BH594" s="293"/>
      <c r="BI594" s="293"/>
      <c r="BJ594" s="293"/>
      <c r="BK594" s="293"/>
      <c r="BL594" s="293"/>
      <c r="BM594" s="293"/>
      <c r="BN594" s="293"/>
      <c r="BO594" s="293"/>
      <c r="BP594" s="293"/>
      <c r="BQ594" s="293"/>
      <c r="BR594" s="293"/>
      <c r="BS594" s="293"/>
      <c r="BT594" s="293"/>
      <c r="BU594" s="293"/>
      <c r="BV594" s="293"/>
      <c r="BW594" s="293"/>
      <c r="BX594" s="293"/>
      <c r="BY594" s="293"/>
      <c r="BZ594" s="293"/>
    </row>
    <row r="595" customHeight="1" spans="47:78">
      <c r="AU595" s="279"/>
      <c r="AV595" s="279"/>
      <c r="AW595" s="279"/>
      <c r="AX595" s="279"/>
      <c r="AY595" s="279"/>
      <c r="AZ595" s="279"/>
      <c r="BA595" s="279"/>
      <c r="BB595" s="279"/>
      <c r="BC595" s="279"/>
      <c r="BD595" s="279"/>
      <c r="BE595" s="279"/>
      <c r="BF595" s="279"/>
      <c r="BG595" s="279"/>
      <c r="BH595" s="293"/>
      <c r="BI595" s="293"/>
      <c r="BJ595" s="293"/>
      <c r="BK595" s="293"/>
      <c r="BL595" s="293"/>
      <c r="BM595" s="293"/>
      <c r="BN595" s="293"/>
      <c r="BO595" s="293"/>
      <c r="BP595" s="293"/>
      <c r="BQ595" s="293"/>
      <c r="BR595" s="293"/>
      <c r="BS595" s="293"/>
      <c r="BT595" s="293"/>
      <c r="BU595" s="293"/>
      <c r="BV595" s="293"/>
      <c r="BW595" s="293"/>
      <c r="BX595" s="293"/>
      <c r="BY595" s="293"/>
      <c r="BZ595" s="293"/>
    </row>
    <row r="596" customHeight="1" spans="47:78">
      <c r="AU596" s="279"/>
      <c r="AV596" s="279"/>
      <c r="AW596" s="279"/>
      <c r="AX596" s="279"/>
      <c r="AY596" s="279"/>
      <c r="AZ596" s="279"/>
      <c r="BA596" s="279"/>
      <c r="BB596" s="279"/>
      <c r="BC596" s="279"/>
      <c r="BD596" s="279"/>
      <c r="BE596" s="279"/>
      <c r="BF596" s="279"/>
      <c r="BG596" s="279"/>
      <c r="BH596" s="293"/>
      <c r="BI596" s="293"/>
      <c r="BJ596" s="293"/>
      <c r="BK596" s="293"/>
      <c r="BL596" s="293"/>
      <c r="BM596" s="293"/>
      <c r="BN596" s="293"/>
      <c r="BO596" s="293"/>
      <c r="BP596" s="293"/>
      <c r="BQ596" s="293"/>
      <c r="BR596" s="293"/>
      <c r="BS596" s="293"/>
      <c r="BT596" s="293"/>
      <c r="BU596" s="293"/>
      <c r="BV596" s="293"/>
      <c r="BW596" s="293"/>
      <c r="BX596" s="293"/>
      <c r="BY596" s="293"/>
      <c r="BZ596" s="293"/>
    </row>
    <row r="597" customHeight="1" spans="47:78">
      <c r="AU597" s="279"/>
      <c r="AV597" s="279"/>
      <c r="AW597" s="279"/>
      <c r="AX597" s="279"/>
      <c r="AY597" s="279"/>
      <c r="AZ597" s="279"/>
      <c r="BA597" s="279"/>
      <c r="BB597" s="279"/>
      <c r="BC597" s="279"/>
      <c r="BD597" s="279"/>
      <c r="BE597" s="279"/>
      <c r="BF597" s="279"/>
      <c r="BG597" s="279"/>
      <c r="BH597" s="293"/>
      <c r="BI597" s="293"/>
      <c r="BJ597" s="293"/>
      <c r="BK597" s="293"/>
      <c r="BL597" s="293"/>
      <c r="BM597" s="293"/>
      <c r="BN597" s="293"/>
      <c r="BO597" s="293"/>
      <c r="BP597" s="293"/>
      <c r="BQ597" s="293"/>
      <c r="BR597" s="293"/>
      <c r="BS597" s="293"/>
      <c r="BT597" s="293"/>
      <c r="BU597" s="293"/>
      <c r="BV597" s="293"/>
      <c r="BW597" s="293"/>
      <c r="BX597" s="293"/>
      <c r="BY597" s="293"/>
      <c r="BZ597" s="293"/>
    </row>
    <row r="598" customHeight="1" spans="47:78">
      <c r="AU598" s="279"/>
      <c r="AV598" s="279"/>
      <c r="AW598" s="279"/>
      <c r="AX598" s="279"/>
      <c r="AY598" s="279"/>
      <c r="AZ598" s="279"/>
      <c r="BA598" s="279"/>
      <c r="BB598" s="279"/>
      <c r="BC598" s="279"/>
      <c r="BD598" s="279"/>
      <c r="BE598" s="279"/>
      <c r="BF598" s="279"/>
      <c r="BG598" s="279"/>
      <c r="BH598" s="293"/>
      <c r="BI598" s="293"/>
      <c r="BJ598" s="293"/>
      <c r="BK598" s="293"/>
      <c r="BL598" s="293"/>
      <c r="BM598" s="293"/>
      <c r="BN598" s="293"/>
      <c r="BO598" s="293"/>
      <c r="BP598" s="293"/>
      <c r="BQ598" s="293"/>
      <c r="BR598" s="293"/>
      <c r="BS598" s="293"/>
      <c r="BT598" s="293"/>
      <c r="BU598" s="293"/>
      <c r="BV598" s="293"/>
      <c r="BW598" s="293"/>
      <c r="BX598" s="293"/>
      <c r="BY598" s="293"/>
      <c r="BZ598" s="293"/>
    </row>
    <row r="599" customHeight="1" spans="47:78">
      <c r="AU599" s="279"/>
      <c r="AV599" s="279"/>
      <c r="AW599" s="279"/>
      <c r="AX599" s="279"/>
      <c r="AY599" s="279"/>
      <c r="AZ599" s="279"/>
      <c r="BA599" s="279"/>
      <c r="BB599" s="279"/>
      <c r="BC599" s="279"/>
      <c r="BD599" s="279"/>
      <c r="BE599" s="279"/>
      <c r="BF599" s="279"/>
      <c r="BG599" s="279"/>
      <c r="BH599" s="293"/>
      <c r="BI599" s="293"/>
      <c r="BJ599" s="293"/>
      <c r="BK599" s="293"/>
      <c r="BL599" s="293"/>
      <c r="BM599" s="293"/>
      <c r="BN599" s="293"/>
      <c r="BO599" s="293"/>
      <c r="BP599" s="293"/>
      <c r="BQ599" s="293"/>
      <c r="BR599" s="293"/>
      <c r="BS599" s="293"/>
      <c r="BT599" s="293"/>
      <c r="BU599" s="293"/>
      <c r="BV599" s="293"/>
      <c r="BW599" s="293"/>
      <c r="BX599" s="293"/>
      <c r="BY599" s="293"/>
      <c r="BZ599" s="293"/>
    </row>
    <row r="600" customHeight="1" spans="47:78">
      <c r="AU600" s="279"/>
      <c r="AV600" s="279"/>
      <c r="AW600" s="279"/>
      <c r="AX600" s="279"/>
      <c r="AY600" s="279"/>
      <c r="AZ600" s="279"/>
      <c r="BA600" s="279"/>
      <c r="BB600" s="279"/>
      <c r="BC600" s="279"/>
      <c r="BD600" s="279"/>
      <c r="BE600" s="279"/>
      <c r="BF600" s="279"/>
      <c r="BG600" s="279"/>
      <c r="BH600" s="293"/>
      <c r="BI600" s="293"/>
      <c r="BJ600" s="293"/>
      <c r="BK600" s="293"/>
      <c r="BL600" s="293"/>
      <c r="BM600" s="293"/>
      <c r="BN600" s="293"/>
      <c r="BO600" s="293"/>
      <c r="BP600" s="293"/>
      <c r="BQ600" s="293"/>
      <c r="BR600" s="293"/>
      <c r="BS600" s="293"/>
      <c r="BT600" s="293"/>
      <c r="BU600" s="293"/>
      <c r="BV600" s="293"/>
      <c r="BW600" s="293"/>
      <c r="BX600" s="293"/>
      <c r="BY600" s="293"/>
      <c r="BZ600" s="293"/>
    </row>
    <row r="601" customHeight="1" spans="47:78">
      <c r="AU601" s="279"/>
      <c r="AV601" s="279"/>
      <c r="AW601" s="279"/>
      <c r="AX601" s="279"/>
      <c r="AY601" s="279"/>
      <c r="AZ601" s="279"/>
      <c r="BA601" s="279"/>
      <c r="BB601" s="279"/>
      <c r="BC601" s="279"/>
      <c r="BD601" s="279"/>
      <c r="BE601" s="279"/>
      <c r="BF601" s="279"/>
      <c r="BG601" s="279"/>
      <c r="BH601" s="293"/>
      <c r="BI601" s="293"/>
      <c r="BJ601" s="293"/>
      <c r="BK601" s="293"/>
      <c r="BL601" s="293"/>
      <c r="BM601" s="293"/>
      <c r="BN601" s="293"/>
      <c r="BO601" s="293"/>
      <c r="BP601" s="293"/>
      <c r="BQ601" s="293"/>
      <c r="BR601" s="293"/>
      <c r="BS601" s="293"/>
      <c r="BT601" s="293"/>
      <c r="BU601" s="293"/>
      <c r="BV601" s="293"/>
      <c r="BW601" s="293"/>
      <c r="BX601" s="293"/>
      <c r="BY601" s="293"/>
      <c r="BZ601" s="293"/>
    </row>
    <row r="602" customHeight="1" spans="47:78">
      <c r="AU602" s="279"/>
      <c r="AV602" s="279"/>
      <c r="AW602" s="279"/>
      <c r="AX602" s="279"/>
      <c r="AY602" s="279"/>
      <c r="AZ602" s="279"/>
      <c r="BA602" s="279"/>
      <c r="BB602" s="279"/>
      <c r="BC602" s="279"/>
      <c r="BD602" s="279"/>
      <c r="BE602" s="279"/>
      <c r="BF602" s="279"/>
      <c r="BG602" s="279"/>
      <c r="BH602" s="293"/>
      <c r="BI602" s="293"/>
      <c r="BJ602" s="293"/>
      <c r="BK602" s="293"/>
      <c r="BL602" s="293"/>
      <c r="BM602" s="293"/>
      <c r="BN602" s="293"/>
      <c r="BO602" s="293"/>
      <c r="BP602" s="293"/>
      <c r="BQ602" s="293"/>
      <c r="BR602" s="293"/>
      <c r="BS602" s="293"/>
      <c r="BT602" s="293"/>
      <c r="BU602" s="293"/>
      <c r="BV602" s="293"/>
      <c r="BW602" s="293"/>
      <c r="BX602" s="293"/>
      <c r="BY602" s="293"/>
      <c r="BZ602" s="293"/>
    </row>
    <row r="603" customHeight="1" spans="47:78">
      <c r="AU603" s="279"/>
      <c r="AV603" s="279"/>
      <c r="AW603" s="279"/>
      <c r="AX603" s="279"/>
      <c r="AY603" s="279"/>
      <c r="AZ603" s="279"/>
      <c r="BA603" s="279"/>
      <c r="BB603" s="279"/>
      <c r="BC603" s="279"/>
      <c r="BD603" s="279"/>
      <c r="BE603" s="279"/>
      <c r="BF603" s="279"/>
      <c r="BG603" s="279"/>
      <c r="BH603" s="293"/>
      <c r="BI603" s="293"/>
      <c r="BJ603" s="293"/>
      <c r="BK603" s="293"/>
      <c r="BL603" s="293"/>
      <c r="BM603" s="293"/>
      <c r="BN603" s="293"/>
      <c r="BO603" s="293"/>
      <c r="BP603" s="293"/>
      <c r="BQ603" s="293"/>
      <c r="BR603" s="293"/>
      <c r="BS603" s="293"/>
      <c r="BT603" s="293"/>
      <c r="BU603" s="293"/>
      <c r="BV603" s="293"/>
      <c r="BW603" s="293"/>
      <c r="BX603" s="293"/>
      <c r="BY603" s="293"/>
      <c r="BZ603" s="293"/>
    </row>
    <row r="604" customHeight="1" spans="47:78">
      <c r="AU604" s="279"/>
      <c r="AV604" s="279"/>
      <c r="AW604" s="279"/>
      <c r="AX604" s="279"/>
      <c r="AY604" s="279"/>
      <c r="AZ604" s="279"/>
      <c r="BA604" s="279"/>
      <c r="BB604" s="279"/>
      <c r="BC604" s="279"/>
      <c r="BD604" s="279"/>
      <c r="BE604" s="279"/>
      <c r="BF604" s="279"/>
      <c r="BG604" s="279"/>
      <c r="BH604" s="293"/>
      <c r="BI604" s="293"/>
      <c r="BJ604" s="293"/>
      <c r="BK604" s="293"/>
      <c r="BL604" s="293"/>
      <c r="BM604" s="293"/>
      <c r="BN604" s="293"/>
      <c r="BO604" s="293"/>
      <c r="BP604" s="293"/>
      <c r="BQ604" s="293"/>
      <c r="BR604" s="293"/>
      <c r="BS604" s="293"/>
      <c r="BT604" s="293"/>
      <c r="BU604" s="293"/>
      <c r="BV604" s="293"/>
      <c r="BW604" s="293"/>
      <c r="BX604" s="293"/>
      <c r="BY604" s="293"/>
      <c r="BZ604" s="293"/>
    </row>
    <row r="605" customHeight="1" spans="47:78">
      <c r="AU605" s="279"/>
      <c r="AV605" s="279"/>
      <c r="AW605" s="279"/>
      <c r="AX605" s="279"/>
      <c r="AY605" s="279"/>
      <c r="AZ605" s="279"/>
      <c r="BA605" s="279"/>
      <c r="BB605" s="279"/>
      <c r="BC605" s="279"/>
      <c r="BD605" s="279"/>
      <c r="BE605" s="279"/>
      <c r="BF605" s="279"/>
      <c r="BG605" s="279"/>
      <c r="BH605" s="293"/>
      <c r="BI605" s="293"/>
      <c r="BJ605" s="293"/>
      <c r="BK605" s="293"/>
      <c r="BL605" s="293"/>
      <c r="BM605" s="293"/>
      <c r="BN605" s="293"/>
      <c r="BO605" s="293"/>
      <c r="BP605" s="293"/>
      <c r="BQ605" s="293"/>
      <c r="BR605" s="293"/>
      <c r="BS605" s="293"/>
      <c r="BT605" s="293"/>
      <c r="BU605" s="293"/>
      <c r="BV605" s="293"/>
      <c r="BW605" s="293"/>
      <c r="BX605" s="293"/>
      <c r="BY605" s="293"/>
      <c r="BZ605" s="293"/>
    </row>
    <row r="606" customHeight="1" spans="47:78">
      <c r="AU606" s="279"/>
      <c r="AV606" s="279"/>
      <c r="AW606" s="279"/>
      <c r="AX606" s="279"/>
      <c r="AY606" s="279"/>
      <c r="AZ606" s="279"/>
      <c r="BA606" s="279"/>
      <c r="BB606" s="279"/>
      <c r="BC606" s="279"/>
      <c r="BD606" s="279"/>
      <c r="BE606" s="279"/>
      <c r="BF606" s="279"/>
      <c r="BG606" s="279"/>
      <c r="BH606" s="293"/>
      <c r="BI606" s="293"/>
      <c r="BJ606" s="293"/>
      <c r="BK606" s="293"/>
      <c r="BL606" s="293"/>
      <c r="BM606" s="293"/>
      <c r="BN606" s="293"/>
      <c r="BO606" s="293"/>
      <c r="BP606" s="293"/>
      <c r="BQ606" s="293"/>
      <c r="BR606" s="293"/>
      <c r="BS606" s="293"/>
      <c r="BT606" s="293"/>
      <c r="BU606" s="293"/>
      <c r="BV606" s="293"/>
      <c r="BW606" s="293"/>
      <c r="BX606" s="293"/>
      <c r="BY606" s="293"/>
      <c r="BZ606" s="293"/>
    </row>
    <row r="607" customHeight="1" spans="47:78">
      <c r="AU607" s="279"/>
      <c r="AV607" s="279"/>
      <c r="AW607" s="279"/>
      <c r="AX607" s="279"/>
      <c r="AY607" s="279"/>
      <c r="AZ607" s="279"/>
      <c r="BA607" s="279"/>
      <c r="BB607" s="279"/>
      <c r="BC607" s="279"/>
      <c r="BD607" s="279"/>
      <c r="BE607" s="279"/>
      <c r="BF607" s="279"/>
      <c r="BG607" s="279"/>
      <c r="BH607" s="293"/>
      <c r="BI607" s="293"/>
      <c r="BJ607" s="293"/>
      <c r="BK607" s="293"/>
      <c r="BL607" s="293"/>
      <c r="BM607" s="293"/>
      <c r="BN607" s="293"/>
      <c r="BO607" s="293"/>
      <c r="BP607" s="293"/>
      <c r="BQ607" s="293"/>
      <c r="BR607" s="293"/>
      <c r="BS607" s="293"/>
      <c r="BT607" s="293"/>
      <c r="BU607" s="293"/>
      <c r="BV607" s="293"/>
      <c r="BW607" s="293"/>
      <c r="BX607" s="293"/>
      <c r="BY607" s="293"/>
      <c r="BZ607" s="293"/>
    </row>
    <row r="608" customHeight="1" spans="47:78">
      <c r="AU608" s="279"/>
      <c r="AV608" s="279"/>
      <c r="AW608" s="279"/>
      <c r="AX608" s="279"/>
      <c r="AY608" s="279"/>
      <c r="AZ608" s="279"/>
      <c r="BA608" s="279"/>
      <c r="BB608" s="279"/>
      <c r="BC608" s="279"/>
      <c r="BD608" s="279"/>
      <c r="BE608" s="279"/>
      <c r="BF608" s="279"/>
      <c r="BG608" s="279"/>
      <c r="BH608" s="293"/>
      <c r="BI608" s="293"/>
      <c r="BJ608" s="293"/>
      <c r="BK608" s="293"/>
      <c r="BL608" s="293"/>
      <c r="BM608" s="293"/>
      <c r="BN608" s="293"/>
      <c r="BO608" s="293"/>
      <c r="BP608" s="293"/>
      <c r="BQ608" s="293"/>
      <c r="BR608" s="293"/>
      <c r="BS608" s="293"/>
      <c r="BT608" s="293"/>
      <c r="BU608" s="293"/>
      <c r="BV608" s="293"/>
      <c r="BW608" s="293"/>
      <c r="BX608" s="293"/>
      <c r="BY608" s="293"/>
      <c r="BZ608" s="293"/>
    </row>
    <row r="609" customHeight="1" spans="47:78">
      <c r="AU609" s="279"/>
      <c r="AV609" s="279"/>
      <c r="AW609" s="279"/>
      <c r="AX609" s="279"/>
      <c r="AY609" s="279"/>
      <c r="AZ609" s="279"/>
      <c r="BA609" s="279"/>
      <c r="BB609" s="279"/>
      <c r="BC609" s="279"/>
      <c r="BD609" s="279"/>
      <c r="BE609" s="279"/>
      <c r="BF609" s="279"/>
      <c r="BG609" s="279"/>
      <c r="BH609" s="293"/>
      <c r="BI609" s="293"/>
      <c r="BJ609" s="293"/>
      <c r="BK609" s="293"/>
      <c r="BL609" s="293"/>
      <c r="BM609" s="293"/>
      <c r="BN609" s="293"/>
      <c r="BO609" s="293"/>
      <c r="BP609" s="293"/>
      <c r="BQ609" s="293"/>
      <c r="BR609" s="293"/>
      <c r="BS609" s="293"/>
      <c r="BT609" s="293"/>
      <c r="BU609" s="293"/>
      <c r="BV609" s="293"/>
      <c r="BW609" s="293"/>
      <c r="BX609" s="293"/>
      <c r="BY609" s="293"/>
      <c r="BZ609" s="293"/>
    </row>
    <row r="610" customHeight="1" spans="47:78">
      <c r="AU610" s="279"/>
      <c r="AV610" s="279"/>
      <c r="AW610" s="279"/>
      <c r="AX610" s="279"/>
      <c r="AY610" s="279"/>
      <c r="AZ610" s="279"/>
      <c r="BA610" s="279"/>
      <c r="BB610" s="279"/>
      <c r="BC610" s="279"/>
      <c r="BD610" s="279"/>
      <c r="BE610" s="279"/>
      <c r="BF610" s="279"/>
      <c r="BG610" s="279"/>
      <c r="BH610" s="293"/>
      <c r="BI610" s="293"/>
      <c r="BJ610" s="293"/>
      <c r="BK610" s="293"/>
      <c r="BL610" s="293"/>
      <c r="BM610" s="293"/>
      <c r="BN610" s="293"/>
      <c r="BO610" s="293"/>
      <c r="BP610" s="293"/>
      <c r="BQ610" s="293"/>
      <c r="BR610" s="293"/>
      <c r="BS610" s="293"/>
      <c r="BT610" s="293"/>
      <c r="BU610" s="293"/>
      <c r="BV610" s="293"/>
      <c r="BW610" s="293"/>
      <c r="BX610" s="293"/>
      <c r="BY610" s="293"/>
      <c r="BZ610" s="293"/>
    </row>
    <row r="611" customHeight="1" spans="47:78">
      <c r="AU611" s="279"/>
      <c r="AV611" s="279"/>
      <c r="AW611" s="279"/>
      <c r="AX611" s="279"/>
      <c r="AY611" s="279"/>
      <c r="AZ611" s="279"/>
      <c r="BA611" s="279"/>
      <c r="BB611" s="279"/>
      <c r="BC611" s="279"/>
      <c r="BD611" s="279"/>
      <c r="BE611" s="279"/>
      <c r="BF611" s="279"/>
      <c r="BG611" s="279"/>
      <c r="BH611" s="293"/>
      <c r="BI611" s="293"/>
      <c r="BJ611" s="293"/>
      <c r="BK611" s="293"/>
      <c r="BL611" s="293"/>
      <c r="BM611" s="293"/>
      <c r="BN611" s="293"/>
      <c r="BO611" s="293"/>
      <c r="BP611" s="293"/>
      <c r="BQ611" s="293"/>
      <c r="BR611" s="293"/>
      <c r="BS611" s="293"/>
      <c r="BT611" s="293"/>
      <c r="BU611" s="293"/>
      <c r="BV611" s="293"/>
      <c r="BW611" s="293"/>
      <c r="BX611" s="293"/>
      <c r="BY611" s="293"/>
      <c r="BZ611" s="293"/>
    </row>
    <row r="612" customHeight="1" spans="47:78">
      <c r="AU612" s="279"/>
      <c r="AV612" s="279"/>
      <c r="AW612" s="279"/>
      <c r="AX612" s="279"/>
      <c r="AY612" s="279"/>
      <c r="AZ612" s="279"/>
      <c r="BA612" s="279"/>
      <c r="BB612" s="279"/>
      <c r="BC612" s="279"/>
      <c r="BD612" s="279"/>
      <c r="BE612" s="279"/>
      <c r="BF612" s="279"/>
      <c r="BG612" s="279"/>
      <c r="BH612" s="293"/>
      <c r="BI612" s="293"/>
      <c r="BJ612" s="293"/>
      <c r="BK612" s="293"/>
      <c r="BL612" s="293"/>
      <c r="BM612" s="293"/>
      <c r="BN612" s="293"/>
      <c r="BO612" s="293"/>
      <c r="BP612" s="293"/>
      <c r="BQ612" s="293"/>
      <c r="BR612" s="293"/>
      <c r="BS612" s="293"/>
      <c r="BT612" s="293"/>
      <c r="BU612" s="293"/>
      <c r="BV612" s="293"/>
      <c r="BW612" s="293"/>
      <c r="BX612" s="293"/>
      <c r="BY612" s="293"/>
      <c r="BZ612" s="293"/>
    </row>
  </sheetData>
  <mergeCells count="1704">
    <mergeCell ref="A3:C3"/>
    <mergeCell ref="D3:J3"/>
    <mergeCell ref="K3:M3"/>
    <mergeCell ref="N3:T3"/>
    <mergeCell ref="U3:W3"/>
    <mergeCell ref="X3:AB3"/>
    <mergeCell ref="A4:C4"/>
    <mergeCell ref="D4:J4"/>
    <mergeCell ref="K4:M4"/>
    <mergeCell ref="N4:T4"/>
    <mergeCell ref="U4:W4"/>
    <mergeCell ref="X4:AB4"/>
    <mergeCell ref="A5:C5"/>
    <mergeCell ref="D5:T5"/>
    <mergeCell ref="U5:W5"/>
    <mergeCell ref="X5:AB5"/>
    <mergeCell ref="AC5:AI5"/>
    <mergeCell ref="AK5:AN5"/>
    <mergeCell ref="AO5:AR5"/>
    <mergeCell ref="F6:L6"/>
    <mergeCell ref="M6:P6"/>
    <mergeCell ref="F7:G7"/>
    <mergeCell ref="H7:J7"/>
    <mergeCell ref="K7:L7"/>
    <mergeCell ref="M7:N7"/>
    <mergeCell ref="O7:P7"/>
    <mergeCell ref="A8:B8"/>
    <mergeCell ref="C8:E8"/>
    <mergeCell ref="F8:G8"/>
    <mergeCell ref="H8:J8"/>
    <mergeCell ref="K8:L8"/>
    <mergeCell ref="M8:N8"/>
    <mergeCell ref="O8:P8"/>
    <mergeCell ref="Q8:R8"/>
    <mergeCell ref="S8:W8"/>
    <mergeCell ref="X8:Z8"/>
    <mergeCell ref="AA8:AB8"/>
    <mergeCell ref="A9:B9"/>
    <mergeCell ref="C9:E9"/>
    <mergeCell ref="F9:G9"/>
    <mergeCell ref="H9:J9"/>
    <mergeCell ref="K9:L9"/>
    <mergeCell ref="M9:N9"/>
    <mergeCell ref="O9:P9"/>
    <mergeCell ref="Q9:R9"/>
    <mergeCell ref="S9:W9"/>
    <mergeCell ref="X9:Z9"/>
    <mergeCell ref="AA9:AB9"/>
    <mergeCell ref="A10:B10"/>
    <mergeCell ref="C10:E10"/>
    <mergeCell ref="F10:G10"/>
    <mergeCell ref="H10:J10"/>
    <mergeCell ref="K10:L10"/>
    <mergeCell ref="M10:N10"/>
    <mergeCell ref="O10:P10"/>
    <mergeCell ref="Q10:R10"/>
    <mergeCell ref="S10:W10"/>
    <mergeCell ref="X10:Z10"/>
    <mergeCell ref="AA10:AB10"/>
    <mergeCell ref="A11:B11"/>
    <mergeCell ref="C11:E11"/>
    <mergeCell ref="F11:G11"/>
    <mergeCell ref="H11:J11"/>
    <mergeCell ref="K11:L11"/>
    <mergeCell ref="M11:N11"/>
    <mergeCell ref="O11:P11"/>
    <mergeCell ref="Q11:R11"/>
    <mergeCell ref="S11:W11"/>
    <mergeCell ref="X11:Z11"/>
    <mergeCell ref="AA11:AB11"/>
    <mergeCell ref="A12:B12"/>
    <mergeCell ref="C12:E12"/>
    <mergeCell ref="F12:G12"/>
    <mergeCell ref="H12:J12"/>
    <mergeCell ref="K12:L12"/>
    <mergeCell ref="M12:N12"/>
    <mergeCell ref="O12:P12"/>
    <mergeCell ref="Q12:R12"/>
    <mergeCell ref="S12:W12"/>
    <mergeCell ref="X12:Z12"/>
    <mergeCell ref="AA12:AB12"/>
    <mergeCell ref="A13:B13"/>
    <mergeCell ref="C13:E13"/>
    <mergeCell ref="F13:G13"/>
    <mergeCell ref="H13:J13"/>
    <mergeCell ref="K13:L13"/>
    <mergeCell ref="M13:N13"/>
    <mergeCell ref="O13:P13"/>
    <mergeCell ref="Q13:R13"/>
    <mergeCell ref="S13:W13"/>
    <mergeCell ref="X13:Z13"/>
    <mergeCell ref="AA13:AB13"/>
    <mergeCell ref="A14:B14"/>
    <mergeCell ref="C14:E14"/>
    <mergeCell ref="F14:G14"/>
    <mergeCell ref="H14:J14"/>
    <mergeCell ref="K14:L14"/>
    <mergeCell ref="M14:N14"/>
    <mergeCell ref="O14:P14"/>
    <mergeCell ref="Q14:R14"/>
    <mergeCell ref="S14:W14"/>
    <mergeCell ref="X14:Z14"/>
    <mergeCell ref="AA14:AB14"/>
    <mergeCell ref="A15:B15"/>
    <mergeCell ref="C15:E15"/>
    <mergeCell ref="F15:G15"/>
    <mergeCell ref="H15:J15"/>
    <mergeCell ref="K15:L15"/>
    <mergeCell ref="M15:N15"/>
    <mergeCell ref="O15:P15"/>
    <mergeCell ref="Q15:R15"/>
    <mergeCell ref="S15:W15"/>
    <mergeCell ref="X15:Z15"/>
    <mergeCell ref="AA15:AB15"/>
    <mergeCell ref="A16:B16"/>
    <mergeCell ref="C16:E16"/>
    <mergeCell ref="F16:G16"/>
    <mergeCell ref="H16:J16"/>
    <mergeCell ref="K16:L16"/>
    <mergeCell ref="M16:N16"/>
    <mergeCell ref="O16:P16"/>
    <mergeCell ref="Q16:R16"/>
    <mergeCell ref="S16:W16"/>
    <mergeCell ref="X16:Z16"/>
    <mergeCell ref="AA16:AB16"/>
    <mergeCell ref="A17:B17"/>
    <mergeCell ref="C17:E17"/>
    <mergeCell ref="F17:G17"/>
    <mergeCell ref="H17:J17"/>
    <mergeCell ref="K17:L17"/>
    <mergeCell ref="M17:N17"/>
    <mergeCell ref="O17:P17"/>
    <mergeCell ref="Q17:R17"/>
    <mergeCell ref="S17:W17"/>
    <mergeCell ref="X17:Z17"/>
    <mergeCell ref="AA17:AB17"/>
    <mergeCell ref="A18:B18"/>
    <mergeCell ref="C18:E18"/>
    <mergeCell ref="F18:G18"/>
    <mergeCell ref="H18:J18"/>
    <mergeCell ref="K18:L18"/>
    <mergeCell ref="M18:N18"/>
    <mergeCell ref="O18:P18"/>
    <mergeCell ref="Q18:R18"/>
    <mergeCell ref="S18:W18"/>
    <mergeCell ref="X18:Z18"/>
    <mergeCell ref="AA18:AB18"/>
    <mergeCell ref="A19:B19"/>
    <mergeCell ref="C19:E19"/>
    <mergeCell ref="F19:G19"/>
    <mergeCell ref="H19:J19"/>
    <mergeCell ref="K19:L19"/>
    <mergeCell ref="M19:N19"/>
    <mergeCell ref="O19:P19"/>
    <mergeCell ref="Q19:R19"/>
    <mergeCell ref="S19:W19"/>
    <mergeCell ref="X19:Z19"/>
    <mergeCell ref="AA19:AB19"/>
    <mergeCell ref="A20:B20"/>
    <mergeCell ref="C20:E20"/>
    <mergeCell ref="F20:G20"/>
    <mergeCell ref="H20:J20"/>
    <mergeCell ref="K20:L20"/>
    <mergeCell ref="M20:N20"/>
    <mergeCell ref="O20:P20"/>
    <mergeCell ref="Q20:R20"/>
    <mergeCell ref="S20:W20"/>
    <mergeCell ref="X20:Z20"/>
    <mergeCell ref="AA20:AB20"/>
    <mergeCell ref="A21:B21"/>
    <mergeCell ref="C21:E21"/>
    <mergeCell ref="F21:G21"/>
    <mergeCell ref="H21:J21"/>
    <mergeCell ref="K21:L21"/>
    <mergeCell ref="M21:N21"/>
    <mergeCell ref="O21:P21"/>
    <mergeCell ref="Q21:R21"/>
    <mergeCell ref="S21:W21"/>
    <mergeCell ref="X21:Z21"/>
    <mergeCell ref="AA21:AB21"/>
    <mergeCell ref="C22:E22"/>
    <mergeCell ref="F22:G22"/>
    <mergeCell ref="H22:J22"/>
    <mergeCell ref="K22:L22"/>
    <mergeCell ref="M22:N22"/>
    <mergeCell ref="O22:P22"/>
    <mergeCell ref="Q22:R22"/>
    <mergeCell ref="T22:U22"/>
    <mergeCell ref="X22:Y22"/>
    <mergeCell ref="Z22:AA22"/>
    <mergeCell ref="A23:AA23"/>
    <mergeCell ref="AY27:AZ27"/>
    <mergeCell ref="BA27:BC27"/>
    <mergeCell ref="BD27:BE27"/>
    <mergeCell ref="BF27:BH27"/>
    <mergeCell ref="BI27:BJ27"/>
    <mergeCell ref="BK27:BL27"/>
    <mergeCell ref="BM27:BN27"/>
    <mergeCell ref="BO27:BP27"/>
    <mergeCell ref="BQ27:BZ27"/>
    <mergeCell ref="AY28:AZ28"/>
    <mergeCell ref="BA28:BC28"/>
    <mergeCell ref="BD28:BE28"/>
    <mergeCell ref="BF28:BH28"/>
    <mergeCell ref="BI28:BJ28"/>
    <mergeCell ref="BK28:BL28"/>
    <mergeCell ref="BM28:BN28"/>
    <mergeCell ref="BO28:BP28"/>
    <mergeCell ref="BQ28:BZ28"/>
    <mergeCell ref="AY29:AZ29"/>
    <mergeCell ref="BA29:BC29"/>
    <mergeCell ref="BD29:BE29"/>
    <mergeCell ref="BF29:BH29"/>
    <mergeCell ref="BI29:BJ29"/>
    <mergeCell ref="BK29:BL29"/>
    <mergeCell ref="BM29:BN29"/>
    <mergeCell ref="BO29:BP29"/>
    <mergeCell ref="BQ29:BZ29"/>
    <mergeCell ref="AY30:AZ30"/>
    <mergeCell ref="BA30:BC30"/>
    <mergeCell ref="BD30:BE30"/>
    <mergeCell ref="BF30:BH30"/>
    <mergeCell ref="BI30:BJ30"/>
    <mergeCell ref="BK30:BL30"/>
    <mergeCell ref="BM30:BN30"/>
    <mergeCell ref="BO30:BP30"/>
    <mergeCell ref="BQ30:BZ30"/>
    <mergeCell ref="AY31:AZ31"/>
    <mergeCell ref="BA31:BC31"/>
    <mergeCell ref="BD31:BE31"/>
    <mergeCell ref="BF31:BH31"/>
    <mergeCell ref="BI31:BJ31"/>
    <mergeCell ref="BK31:BL31"/>
    <mergeCell ref="BM31:BN31"/>
    <mergeCell ref="BO31:BP31"/>
    <mergeCell ref="BQ31:BU31"/>
    <mergeCell ref="BV31:BZ31"/>
    <mergeCell ref="AY32:AZ32"/>
    <mergeCell ref="BA32:BC32"/>
    <mergeCell ref="BD32:BE32"/>
    <mergeCell ref="BF32:BH32"/>
    <mergeCell ref="BI32:BJ32"/>
    <mergeCell ref="BK32:BL32"/>
    <mergeCell ref="BM32:BN32"/>
    <mergeCell ref="BO32:BP32"/>
    <mergeCell ref="BQ32:BU32"/>
    <mergeCell ref="BV32:BZ32"/>
    <mergeCell ref="AY33:AZ33"/>
    <mergeCell ref="BA33:BZ33"/>
    <mergeCell ref="AY34:AZ34"/>
    <mergeCell ref="BA34:BC34"/>
    <mergeCell ref="BD34:BE34"/>
    <mergeCell ref="BF34:BH34"/>
    <mergeCell ref="BI34:BJ34"/>
    <mergeCell ref="BK34:BL34"/>
    <mergeCell ref="BM34:BN34"/>
    <mergeCell ref="BO34:BP34"/>
    <mergeCell ref="BQ34:BU34"/>
    <mergeCell ref="BV34:BZ34"/>
    <mergeCell ref="AY35:AZ35"/>
    <mergeCell ref="BA35:BC35"/>
    <mergeCell ref="BD35:BE35"/>
    <mergeCell ref="BF35:BH35"/>
    <mergeCell ref="BI35:BJ35"/>
    <mergeCell ref="BK35:BL35"/>
    <mergeCell ref="BM35:BN35"/>
    <mergeCell ref="BO35:BP35"/>
    <mergeCell ref="BQ35:BZ35"/>
    <mergeCell ref="AY36:AZ36"/>
    <mergeCell ref="BA36:BC36"/>
    <mergeCell ref="BD36:BE36"/>
    <mergeCell ref="BF36:BH36"/>
    <mergeCell ref="BI36:BJ36"/>
    <mergeCell ref="BK36:BL36"/>
    <mergeCell ref="BM36:BN36"/>
    <mergeCell ref="BO36:BP36"/>
    <mergeCell ref="BQ36:BU36"/>
    <mergeCell ref="BV36:BZ36"/>
    <mergeCell ref="AY37:AZ37"/>
    <mergeCell ref="BA37:BJ37"/>
    <mergeCell ref="AY38:AZ38"/>
    <mergeCell ref="BA38:BC38"/>
    <mergeCell ref="BD38:BE38"/>
    <mergeCell ref="BF38:BH38"/>
    <mergeCell ref="BI38:BJ38"/>
    <mergeCell ref="BK38:BL38"/>
    <mergeCell ref="BM38:BN38"/>
    <mergeCell ref="BO38:BP38"/>
    <mergeCell ref="BQ38:BZ38"/>
    <mergeCell ref="AY39:AZ39"/>
    <mergeCell ref="BA39:BC39"/>
    <mergeCell ref="BD39:BE39"/>
    <mergeCell ref="BF39:BH39"/>
    <mergeCell ref="BI39:BJ39"/>
    <mergeCell ref="BK39:BL39"/>
    <mergeCell ref="BM39:BN39"/>
    <mergeCell ref="BO39:BP39"/>
    <mergeCell ref="BQ39:BZ39"/>
    <mergeCell ref="AY40:AZ40"/>
    <mergeCell ref="BA40:BC40"/>
    <mergeCell ref="BD40:BE40"/>
    <mergeCell ref="BF40:BH40"/>
    <mergeCell ref="BI40:BJ40"/>
    <mergeCell ref="BK40:BL40"/>
    <mergeCell ref="BM40:BN40"/>
    <mergeCell ref="BO40:BP40"/>
    <mergeCell ref="BQ40:BZ40"/>
    <mergeCell ref="AY41:AZ41"/>
    <mergeCell ref="BA41:BC41"/>
    <mergeCell ref="BD41:BE41"/>
    <mergeCell ref="BF41:BH41"/>
    <mergeCell ref="BI41:BJ41"/>
    <mergeCell ref="BK41:BL41"/>
    <mergeCell ref="BM41:BN41"/>
    <mergeCell ref="BO41:BP41"/>
    <mergeCell ref="BQ41:BZ41"/>
    <mergeCell ref="AY42:AZ42"/>
    <mergeCell ref="BA42:BC42"/>
    <mergeCell ref="BD42:BE42"/>
    <mergeCell ref="BF42:BH42"/>
    <mergeCell ref="BI42:BJ42"/>
    <mergeCell ref="BK42:BL42"/>
    <mergeCell ref="BM42:BN42"/>
    <mergeCell ref="BO42:BP42"/>
    <mergeCell ref="BQ42:BZ42"/>
    <mergeCell ref="AY43:AZ43"/>
    <mergeCell ref="BA43:BC43"/>
    <mergeCell ref="BD43:BE43"/>
    <mergeCell ref="BF43:BH43"/>
    <mergeCell ref="BI43:BJ43"/>
    <mergeCell ref="BK43:BL43"/>
    <mergeCell ref="BM43:BN43"/>
    <mergeCell ref="BO43:BP43"/>
    <mergeCell ref="BQ43:BU43"/>
    <mergeCell ref="BV43:BZ43"/>
    <mergeCell ref="AY44:AZ44"/>
    <mergeCell ref="BA44:BC44"/>
    <mergeCell ref="BD44:BE44"/>
    <mergeCell ref="BF44:BH44"/>
    <mergeCell ref="BI44:BJ44"/>
    <mergeCell ref="BK44:BL44"/>
    <mergeCell ref="BM44:BN44"/>
    <mergeCell ref="BO44:BP44"/>
    <mergeCell ref="BQ44:BU44"/>
    <mergeCell ref="BV44:BZ44"/>
    <mergeCell ref="AY45:AZ45"/>
    <mergeCell ref="BA45:BZ45"/>
    <mergeCell ref="AY46:AZ46"/>
    <mergeCell ref="BA46:BC46"/>
    <mergeCell ref="BD46:BE46"/>
    <mergeCell ref="BF46:BH46"/>
    <mergeCell ref="BI46:BJ46"/>
    <mergeCell ref="BK46:BL46"/>
    <mergeCell ref="BM46:BN46"/>
    <mergeCell ref="BO46:BP46"/>
    <mergeCell ref="BQ46:BU46"/>
    <mergeCell ref="BV46:BZ46"/>
    <mergeCell ref="AY47:AZ47"/>
    <mergeCell ref="BA47:BC47"/>
    <mergeCell ref="BD47:BE47"/>
    <mergeCell ref="BF47:BH47"/>
    <mergeCell ref="BI47:BJ47"/>
    <mergeCell ref="BK47:BL47"/>
    <mergeCell ref="BM47:BN47"/>
    <mergeCell ref="BO47:BP47"/>
    <mergeCell ref="BQ47:BZ47"/>
    <mergeCell ref="AY48:AZ48"/>
    <mergeCell ref="BA48:BC48"/>
    <mergeCell ref="BD48:BE48"/>
    <mergeCell ref="BF48:BH48"/>
    <mergeCell ref="BI48:BJ48"/>
    <mergeCell ref="BK48:BL48"/>
    <mergeCell ref="BM48:BN48"/>
    <mergeCell ref="BO48:BP48"/>
    <mergeCell ref="BQ48:BU48"/>
    <mergeCell ref="BV48:BZ48"/>
    <mergeCell ref="AY49:AZ49"/>
    <mergeCell ref="BA49:BJ49"/>
    <mergeCell ref="AY50:AZ50"/>
    <mergeCell ref="BA50:BC50"/>
    <mergeCell ref="BD50:BE50"/>
    <mergeCell ref="BF50:BH50"/>
    <mergeCell ref="BI50:BJ50"/>
    <mergeCell ref="BK50:BL50"/>
    <mergeCell ref="BM50:BN50"/>
    <mergeCell ref="BO50:BP50"/>
    <mergeCell ref="BQ50:BZ50"/>
    <mergeCell ref="AY51:AZ51"/>
    <mergeCell ref="BA51:BC51"/>
    <mergeCell ref="BD51:BE51"/>
    <mergeCell ref="BF51:BH51"/>
    <mergeCell ref="BI51:BJ51"/>
    <mergeCell ref="BK51:BL51"/>
    <mergeCell ref="BM51:BN51"/>
    <mergeCell ref="BO51:BP51"/>
    <mergeCell ref="BQ51:BZ51"/>
    <mergeCell ref="AY52:AZ52"/>
    <mergeCell ref="BA52:BC52"/>
    <mergeCell ref="BD52:BE52"/>
    <mergeCell ref="BF52:BH52"/>
    <mergeCell ref="BI52:BJ52"/>
    <mergeCell ref="BK52:BL52"/>
    <mergeCell ref="BM52:BN52"/>
    <mergeCell ref="BO52:BP52"/>
    <mergeCell ref="BQ52:BZ52"/>
    <mergeCell ref="AY53:AZ53"/>
    <mergeCell ref="BA53:BC53"/>
    <mergeCell ref="BD53:BE53"/>
    <mergeCell ref="BF53:BH53"/>
    <mergeCell ref="BI53:BJ53"/>
    <mergeCell ref="BK53:BL53"/>
    <mergeCell ref="BM53:BN53"/>
    <mergeCell ref="BO53:BP53"/>
    <mergeCell ref="BQ53:BZ53"/>
    <mergeCell ref="AY54:AZ54"/>
    <mergeCell ref="BA54:BC54"/>
    <mergeCell ref="BD54:BE54"/>
    <mergeCell ref="BF54:BH54"/>
    <mergeCell ref="BI54:BJ54"/>
    <mergeCell ref="BK54:BL54"/>
    <mergeCell ref="BM54:BN54"/>
    <mergeCell ref="BO54:BP54"/>
    <mergeCell ref="BQ54:BZ54"/>
    <mergeCell ref="AY55:AZ55"/>
    <mergeCell ref="BA55:BC55"/>
    <mergeCell ref="BD55:BE55"/>
    <mergeCell ref="BF55:BH55"/>
    <mergeCell ref="BI55:BJ55"/>
    <mergeCell ref="BK55:BL55"/>
    <mergeCell ref="BM55:BN55"/>
    <mergeCell ref="BO55:BP55"/>
    <mergeCell ref="BQ55:BZ55"/>
    <mergeCell ref="AY56:AZ56"/>
    <mergeCell ref="BA56:BC56"/>
    <mergeCell ref="BD56:BE56"/>
    <mergeCell ref="BF56:BH56"/>
    <mergeCell ref="BI56:BJ56"/>
    <mergeCell ref="BK56:BL56"/>
    <mergeCell ref="BM56:BN56"/>
    <mergeCell ref="BO56:BP56"/>
    <mergeCell ref="BQ56:BZ56"/>
    <mergeCell ref="AY57:AZ57"/>
    <mergeCell ref="BA57:BZ57"/>
    <mergeCell ref="AY58:AZ58"/>
    <mergeCell ref="BA58:BC58"/>
    <mergeCell ref="BD58:BE58"/>
    <mergeCell ref="BF58:BH58"/>
    <mergeCell ref="BI58:BJ58"/>
    <mergeCell ref="BK58:BL58"/>
    <mergeCell ref="BM58:BN58"/>
    <mergeCell ref="BO58:BP58"/>
    <mergeCell ref="BQ58:BU58"/>
    <mergeCell ref="BV58:BZ58"/>
    <mergeCell ref="AY59:AZ59"/>
    <mergeCell ref="BA59:BC59"/>
    <mergeCell ref="BD59:BE59"/>
    <mergeCell ref="BF59:BH59"/>
    <mergeCell ref="BI59:BJ59"/>
    <mergeCell ref="BK59:BL59"/>
    <mergeCell ref="BM59:BN59"/>
    <mergeCell ref="BO59:BP59"/>
    <mergeCell ref="BQ59:BZ59"/>
    <mergeCell ref="AY60:AZ60"/>
    <mergeCell ref="BA60:BC60"/>
    <mergeCell ref="BD60:BE60"/>
    <mergeCell ref="BF60:BH60"/>
    <mergeCell ref="BI60:BJ60"/>
    <mergeCell ref="BK60:BL60"/>
    <mergeCell ref="BM60:BN60"/>
    <mergeCell ref="BO60:BP60"/>
    <mergeCell ref="BQ60:BU60"/>
    <mergeCell ref="BV60:BZ60"/>
    <mergeCell ref="AY61:AZ61"/>
    <mergeCell ref="BA61:BJ61"/>
    <mergeCell ref="AY62:AZ62"/>
    <mergeCell ref="BA62:BC62"/>
    <mergeCell ref="BD62:BE62"/>
    <mergeCell ref="BF62:BH62"/>
    <mergeCell ref="BI62:BJ62"/>
    <mergeCell ref="BK62:BL62"/>
    <mergeCell ref="BM62:BN62"/>
    <mergeCell ref="BO62:BP62"/>
    <mergeCell ref="BQ62:BZ62"/>
    <mergeCell ref="AY63:AZ63"/>
    <mergeCell ref="BA63:BC63"/>
    <mergeCell ref="BD63:BE63"/>
    <mergeCell ref="BF63:BH63"/>
    <mergeCell ref="BI63:BJ63"/>
    <mergeCell ref="BK63:BL63"/>
    <mergeCell ref="BM63:BN63"/>
    <mergeCell ref="BO63:BP63"/>
    <mergeCell ref="BQ63:BZ63"/>
    <mergeCell ref="AY64:AZ64"/>
    <mergeCell ref="BA64:BC64"/>
    <mergeCell ref="BD64:BE64"/>
    <mergeCell ref="BF64:BH64"/>
    <mergeCell ref="BI64:BJ64"/>
    <mergeCell ref="BK64:BL64"/>
    <mergeCell ref="BM64:BN64"/>
    <mergeCell ref="BO64:BP64"/>
    <mergeCell ref="BQ64:BZ64"/>
    <mergeCell ref="AY65:AZ65"/>
    <mergeCell ref="BA65:BC65"/>
    <mergeCell ref="BD65:BE65"/>
    <mergeCell ref="BF65:BH65"/>
    <mergeCell ref="BI65:BJ65"/>
    <mergeCell ref="BK65:BL65"/>
    <mergeCell ref="BM65:BN65"/>
    <mergeCell ref="BO65:BP65"/>
    <mergeCell ref="BQ65:BZ65"/>
    <mergeCell ref="AY66:AZ66"/>
    <mergeCell ref="BA66:BC66"/>
    <mergeCell ref="BD66:BE66"/>
    <mergeCell ref="BF66:BH66"/>
    <mergeCell ref="BI66:BJ66"/>
    <mergeCell ref="BK66:BL66"/>
    <mergeCell ref="BM66:BN66"/>
    <mergeCell ref="BO66:BP66"/>
    <mergeCell ref="BQ66:BZ66"/>
    <mergeCell ref="AY67:AZ67"/>
    <mergeCell ref="BA67:BC67"/>
    <mergeCell ref="BD67:BE67"/>
    <mergeCell ref="BF67:BH67"/>
    <mergeCell ref="BI67:BJ67"/>
    <mergeCell ref="BK67:BL67"/>
    <mergeCell ref="BM67:BN67"/>
    <mergeCell ref="BO67:BP67"/>
    <mergeCell ref="BQ67:BU67"/>
    <mergeCell ref="BV67:BZ67"/>
    <mergeCell ref="AY68:AZ68"/>
    <mergeCell ref="BA68:BC68"/>
    <mergeCell ref="BD68:BE68"/>
    <mergeCell ref="BF68:BH68"/>
    <mergeCell ref="BI68:BJ68"/>
    <mergeCell ref="BK68:BL68"/>
    <mergeCell ref="BM68:BN68"/>
    <mergeCell ref="BO68:BP68"/>
    <mergeCell ref="BQ68:BU68"/>
    <mergeCell ref="BV68:BZ68"/>
    <mergeCell ref="AY69:AZ69"/>
    <mergeCell ref="BA69:BZ69"/>
    <mergeCell ref="AY70:AZ70"/>
    <mergeCell ref="BA70:BC70"/>
    <mergeCell ref="BD70:BE70"/>
    <mergeCell ref="BF70:BH70"/>
    <mergeCell ref="BI70:BJ70"/>
    <mergeCell ref="BK70:BL70"/>
    <mergeCell ref="BM70:BN70"/>
    <mergeCell ref="BO70:BP70"/>
    <mergeCell ref="BQ70:BU70"/>
    <mergeCell ref="BV70:BZ70"/>
    <mergeCell ref="AY71:AZ71"/>
    <mergeCell ref="BA71:BC71"/>
    <mergeCell ref="BD71:BE71"/>
    <mergeCell ref="BF71:BH71"/>
    <mergeCell ref="BI71:BJ71"/>
    <mergeCell ref="BK71:BL71"/>
    <mergeCell ref="BM71:BN71"/>
    <mergeCell ref="BO71:BP71"/>
    <mergeCell ref="BQ71:BZ71"/>
    <mergeCell ref="AY72:AZ72"/>
    <mergeCell ref="BA72:BC72"/>
    <mergeCell ref="BD72:BE72"/>
    <mergeCell ref="BF72:BH72"/>
    <mergeCell ref="BI72:BJ72"/>
    <mergeCell ref="BK72:BL72"/>
    <mergeCell ref="BM72:BN72"/>
    <mergeCell ref="BO72:BP72"/>
    <mergeCell ref="BQ72:BU72"/>
    <mergeCell ref="BV72:BZ72"/>
    <mergeCell ref="AY73:AZ73"/>
    <mergeCell ref="BA73:BJ73"/>
    <mergeCell ref="AY74:AZ74"/>
    <mergeCell ref="BA74:BC74"/>
    <mergeCell ref="BD74:BE74"/>
    <mergeCell ref="BF74:BH74"/>
    <mergeCell ref="BI74:BJ74"/>
    <mergeCell ref="BK74:BL74"/>
    <mergeCell ref="BM74:BN74"/>
    <mergeCell ref="BO74:BP74"/>
    <mergeCell ref="BQ74:BZ74"/>
    <mergeCell ref="AY75:AZ75"/>
    <mergeCell ref="BA75:BC75"/>
    <mergeCell ref="BD75:BE75"/>
    <mergeCell ref="BF75:BH75"/>
    <mergeCell ref="BI75:BJ75"/>
    <mergeCell ref="BK75:BL75"/>
    <mergeCell ref="BM75:BN75"/>
    <mergeCell ref="BO75:BP75"/>
    <mergeCell ref="BQ75:BZ75"/>
    <mergeCell ref="AY76:AZ76"/>
    <mergeCell ref="BA76:BC76"/>
    <mergeCell ref="BD76:BE76"/>
    <mergeCell ref="BF76:BH76"/>
    <mergeCell ref="BI76:BJ76"/>
    <mergeCell ref="BK76:BL76"/>
    <mergeCell ref="BM76:BN76"/>
    <mergeCell ref="BO76:BP76"/>
    <mergeCell ref="BQ76:BZ76"/>
    <mergeCell ref="AY77:AZ77"/>
    <mergeCell ref="BA77:BC77"/>
    <mergeCell ref="BD77:BE77"/>
    <mergeCell ref="BF77:BH77"/>
    <mergeCell ref="BI77:BJ77"/>
    <mergeCell ref="BK77:BL77"/>
    <mergeCell ref="BM77:BN77"/>
    <mergeCell ref="BO77:BP77"/>
    <mergeCell ref="BQ77:BZ77"/>
    <mergeCell ref="AY78:AZ78"/>
    <mergeCell ref="BA78:BC78"/>
    <mergeCell ref="BD78:BE78"/>
    <mergeCell ref="BF78:BH78"/>
    <mergeCell ref="BI78:BJ78"/>
    <mergeCell ref="BK78:BL78"/>
    <mergeCell ref="BM78:BN78"/>
    <mergeCell ref="BO78:BP78"/>
    <mergeCell ref="BQ78:BZ78"/>
    <mergeCell ref="AY79:AZ79"/>
    <mergeCell ref="BA79:BC79"/>
    <mergeCell ref="BD79:BE79"/>
    <mergeCell ref="BF79:BH79"/>
    <mergeCell ref="BI79:BJ79"/>
    <mergeCell ref="BK79:BL79"/>
    <mergeCell ref="BM79:BN79"/>
    <mergeCell ref="BO79:BP79"/>
    <mergeCell ref="BQ79:BZ79"/>
    <mergeCell ref="AY80:AZ80"/>
    <mergeCell ref="BA80:BC80"/>
    <mergeCell ref="BD80:BE80"/>
    <mergeCell ref="BF80:BH80"/>
    <mergeCell ref="BI80:BJ80"/>
    <mergeCell ref="BK80:BL80"/>
    <mergeCell ref="BM80:BN80"/>
    <mergeCell ref="BO80:BP80"/>
    <mergeCell ref="BQ80:BZ80"/>
    <mergeCell ref="AY81:AZ81"/>
    <mergeCell ref="BA81:BZ81"/>
    <mergeCell ref="AY82:AZ82"/>
    <mergeCell ref="BA82:BC82"/>
    <mergeCell ref="BD82:BE82"/>
    <mergeCell ref="BF82:BH82"/>
    <mergeCell ref="BI82:BJ82"/>
    <mergeCell ref="BK82:BL82"/>
    <mergeCell ref="BM82:BN82"/>
    <mergeCell ref="BO82:BP82"/>
    <mergeCell ref="BQ82:BU82"/>
    <mergeCell ref="BV82:BZ82"/>
    <mergeCell ref="AY83:AZ83"/>
    <mergeCell ref="BA83:BC83"/>
    <mergeCell ref="BD83:BE83"/>
    <mergeCell ref="BF83:BH83"/>
    <mergeCell ref="BI83:BJ83"/>
    <mergeCell ref="BK83:BL83"/>
    <mergeCell ref="BM83:BN83"/>
    <mergeCell ref="BO83:BP83"/>
    <mergeCell ref="BQ83:BZ83"/>
    <mergeCell ref="AY84:AZ84"/>
    <mergeCell ref="BA84:BC84"/>
    <mergeCell ref="BD84:BE84"/>
    <mergeCell ref="BF84:BH84"/>
    <mergeCell ref="BI84:BJ84"/>
    <mergeCell ref="BK84:BL84"/>
    <mergeCell ref="BM84:BN84"/>
    <mergeCell ref="BO84:BP84"/>
    <mergeCell ref="BQ84:BU84"/>
    <mergeCell ref="BV84:BZ84"/>
    <mergeCell ref="AY85:AZ85"/>
    <mergeCell ref="BA85:BC85"/>
    <mergeCell ref="BD85:BE85"/>
    <mergeCell ref="BF85:BH85"/>
    <mergeCell ref="BI85:BJ85"/>
    <mergeCell ref="BK85:BL85"/>
    <mergeCell ref="BM85:BN85"/>
    <mergeCell ref="BO85:BP85"/>
    <mergeCell ref="BQ85:BU85"/>
    <mergeCell ref="BV85:BZ85"/>
    <mergeCell ref="AY86:AZ86"/>
    <mergeCell ref="BA86:BC86"/>
    <mergeCell ref="BD86:BE86"/>
    <mergeCell ref="BF86:BH86"/>
    <mergeCell ref="BI86:BJ86"/>
    <mergeCell ref="BK86:BL86"/>
    <mergeCell ref="BM86:BN86"/>
    <mergeCell ref="BO86:BP86"/>
    <mergeCell ref="BQ86:BZ86"/>
    <mergeCell ref="AY87:AZ87"/>
    <mergeCell ref="BA87:BC87"/>
    <mergeCell ref="BD87:BE87"/>
    <mergeCell ref="BF87:BH87"/>
    <mergeCell ref="BI87:BJ87"/>
    <mergeCell ref="BK87:BL87"/>
    <mergeCell ref="BM87:BN87"/>
    <mergeCell ref="BO87:BP87"/>
    <mergeCell ref="BQ87:BZ87"/>
    <mergeCell ref="AY88:AZ88"/>
    <mergeCell ref="BA88:BZ88"/>
    <mergeCell ref="AY89:AZ89"/>
    <mergeCell ref="BA89:BC89"/>
    <mergeCell ref="BD89:BE89"/>
    <mergeCell ref="BF89:BH89"/>
    <mergeCell ref="BI89:BJ89"/>
    <mergeCell ref="BK89:BL89"/>
    <mergeCell ref="BM89:BN89"/>
    <mergeCell ref="BO89:BP89"/>
    <mergeCell ref="BQ89:BZ89"/>
    <mergeCell ref="AY90:AZ90"/>
    <mergeCell ref="BA90:BC90"/>
    <mergeCell ref="BD90:BE90"/>
    <mergeCell ref="BF90:BH90"/>
    <mergeCell ref="BI90:BJ90"/>
    <mergeCell ref="BK90:BL90"/>
    <mergeCell ref="BM90:BN90"/>
    <mergeCell ref="BO90:BP90"/>
    <mergeCell ref="BQ90:BZ90"/>
    <mergeCell ref="AY91:AZ91"/>
    <mergeCell ref="BA91:BC91"/>
    <mergeCell ref="BD91:BE91"/>
    <mergeCell ref="BF91:BH91"/>
    <mergeCell ref="BI91:BJ91"/>
    <mergeCell ref="BK91:BL91"/>
    <mergeCell ref="BM91:BN91"/>
    <mergeCell ref="BO91:BP91"/>
    <mergeCell ref="BQ91:BZ91"/>
    <mergeCell ref="AY92:AZ92"/>
    <mergeCell ref="BA92:BC92"/>
    <mergeCell ref="BD92:BE92"/>
    <mergeCell ref="BF92:BH92"/>
    <mergeCell ref="BI92:BJ92"/>
    <mergeCell ref="BK92:BL92"/>
    <mergeCell ref="BM92:BN92"/>
    <mergeCell ref="BO92:BP92"/>
    <mergeCell ref="BQ92:BU92"/>
    <mergeCell ref="BV92:BZ92"/>
    <mergeCell ref="AY93:AZ93"/>
    <mergeCell ref="BA93:BC93"/>
    <mergeCell ref="BD93:BE93"/>
    <mergeCell ref="BF93:BH93"/>
    <mergeCell ref="BI93:BJ93"/>
    <mergeCell ref="BK93:BL93"/>
    <mergeCell ref="BM93:BN93"/>
    <mergeCell ref="BO93:BP93"/>
    <mergeCell ref="BQ93:BU93"/>
    <mergeCell ref="BV93:BZ93"/>
    <mergeCell ref="AY94:AZ94"/>
    <mergeCell ref="BA94:BC94"/>
    <mergeCell ref="BD94:BE94"/>
    <mergeCell ref="BF94:BH94"/>
    <mergeCell ref="BI94:BJ94"/>
    <mergeCell ref="BK94:BL94"/>
    <mergeCell ref="BM94:BN94"/>
    <mergeCell ref="BO94:BP94"/>
    <mergeCell ref="BQ94:BU94"/>
    <mergeCell ref="BV94:BZ94"/>
    <mergeCell ref="AY95:AZ95"/>
    <mergeCell ref="BA95:BZ95"/>
    <mergeCell ref="AY96:AZ96"/>
    <mergeCell ref="BA96:BC96"/>
    <mergeCell ref="BD96:BE96"/>
    <mergeCell ref="BF96:BH96"/>
    <mergeCell ref="BI96:BJ96"/>
    <mergeCell ref="BK96:BL96"/>
    <mergeCell ref="BM96:BN96"/>
    <mergeCell ref="BO96:BP96"/>
    <mergeCell ref="BQ96:BU96"/>
    <mergeCell ref="BV96:BZ96"/>
    <mergeCell ref="AY97:AZ97"/>
    <mergeCell ref="BA97:BC97"/>
    <mergeCell ref="BD97:BE97"/>
    <mergeCell ref="BF97:BH97"/>
    <mergeCell ref="BI97:BJ97"/>
    <mergeCell ref="BK97:BL97"/>
    <mergeCell ref="BM97:BN97"/>
    <mergeCell ref="BO97:BP97"/>
    <mergeCell ref="BQ97:BZ97"/>
    <mergeCell ref="AY98:AZ98"/>
    <mergeCell ref="BA98:BC98"/>
    <mergeCell ref="BD98:BE98"/>
    <mergeCell ref="BF98:BH98"/>
    <mergeCell ref="BI98:BJ98"/>
    <mergeCell ref="BK98:BL98"/>
    <mergeCell ref="BM98:BN98"/>
    <mergeCell ref="BO98:BP98"/>
    <mergeCell ref="BQ98:BU98"/>
    <mergeCell ref="BV98:BZ98"/>
    <mergeCell ref="AY99:AZ99"/>
    <mergeCell ref="BA99:BC99"/>
    <mergeCell ref="BD99:BE99"/>
    <mergeCell ref="BF99:BH99"/>
    <mergeCell ref="BI99:BJ99"/>
    <mergeCell ref="BK99:BL99"/>
    <mergeCell ref="BM99:BN99"/>
    <mergeCell ref="BO99:BP99"/>
    <mergeCell ref="BQ99:BU99"/>
    <mergeCell ref="BV99:BZ99"/>
    <mergeCell ref="AY100:AZ100"/>
    <mergeCell ref="BA100:BC100"/>
    <mergeCell ref="BD100:BE100"/>
    <mergeCell ref="BF100:BH100"/>
    <mergeCell ref="BI100:BJ100"/>
    <mergeCell ref="BK100:BL100"/>
    <mergeCell ref="BM100:BN100"/>
    <mergeCell ref="BO100:BP100"/>
    <mergeCell ref="BQ100:BZ100"/>
    <mergeCell ref="AY101:AZ101"/>
    <mergeCell ref="BA101:BC101"/>
    <mergeCell ref="BD101:BE101"/>
    <mergeCell ref="BF101:BH101"/>
    <mergeCell ref="BI101:BJ101"/>
    <mergeCell ref="BK101:BL101"/>
    <mergeCell ref="BM101:BN101"/>
    <mergeCell ref="BO101:BP101"/>
    <mergeCell ref="BQ101:BZ101"/>
    <mergeCell ref="AY102:AZ102"/>
    <mergeCell ref="BA102:BZ102"/>
    <mergeCell ref="AY103:AZ103"/>
    <mergeCell ref="BA103:BC103"/>
    <mergeCell ref="BD103:BE103"/>
    <mergeCell ref="BF103:BH103"/>
    <mergeCell ref="BI103:BJ103"/>
    <mergeCell ref="BK103:BL103"/>
    <mergeCell ref="BM103:BN103"/>
    <mergeCell ref="BO103:BP103"/>
    <mergeCell ref="BQ103:BZ103"/>
    <mergeCell ref="AY104:AZ104"/>
    <mergeCell ref="BA104:BC104"/>
    <mergeCell ref="BD104:BE104"/>
    <mergeCell ref="BF104:BH104"/>
    <mergeCell ref="BI104:BJ104"/>
    <mergeCell ref="BK104:BL104"/>
    <mergeCell ref="BM104:BN104"/>
    <mergeCell ref="BO104:BP104"/>
    <mergeCell ref="BQ104:BZ104"/>
    <mergeCell ref="AY105:AZ105"/>
    <mergeCell ref="BA105:BC105"/>
    <mergeCell ref="BD105:BE105"/>
    <mergeCell ref="BF105:BH105"/>
    <mergeCell ref="BI105:BJ105"/>
    <mergeCell ref="BK105:BL105"/>
    <mergeCell ref="BM105:BN105"/>
    <mergeCell ref="BO105:BP105"/>
    <mergeCell ref="BQ105:BZ105"/>
    <mergeCell ref="AY106:AZ106"/>
    <mergeCell ref="BA106:BC106"/>
    <mergeCell ref="BD106:BE106"/>
    <mergeCell ref="BF106:BH106"/>
    <mergeCell ref="BI106:BJ106"/>
    <mergeCell ref="BK106:BL106"/>
    <mergeCell ref="BM106:BN106"/>
    <mergeCell ref="BO106:BP106"/>
    <mergeCell ref="BQ106:BU106"/>
    <mergeCell ref="BV106:BZ106"/>
    <mergeCell ref="AY107:AZ107"/>
    <mergeCell ref="BA107:BC107"/>
    <mergeCell ref="BD107:BE107"/>
    <mergeCell ref="BF107:BH107"/>
    <mergeCell ref="BI107:BJ107"/>
    <mergeCell ref="BK107:BL107"/>
    <mergeCell ref="BM107:BN107"/>
    <mergeCell ref="BO107:BP107"/>
    <mergeCell ref="BQ107:BU107"/>
    <mergeCell ref="BV107:BZ107"/>
    <mergeCell ref="AY108:AZ108"/>
    <mergeCell ref="BA108:BZ108"/>
    <mergeCell ref="AY109:AZ109"/>
    <mergeCell ref="BA109:BC109"/>
    <mergeCell ref="BD109:BE109"/>
    <mergeCell ref="BF109:BH109"/>
    <mergeCell ref="BI109:BJ109"/>
    <mergeCell ref="BK109:BL109"/>
    <mergeCell ref="BM109:BN109"/>
    <mergeCell ref="BO109:BP109"/>
    <mergeCell ref="BQ109:BU109"/>
    <mergeCell ref="BV109:BZ109"/>
    <mergeCell ref="AY110:AZ110"/>
    <mergeCell ref="BA110:BC110"/>
    <mergeCell ref="BD110:BE110"/>
    <mergeCell ref="BF110:BH110"/>
    <mergeCell ref="BI110:BJ110"/>
    <mergeCell ref="BK110:BL110"/>
    <mergeCell ref="BM110:BN110"/>
    <mergeCell ref="BO110:BP110"/>
    <mergeCell ref="BQ110:BZ110"/>
    <mergeCell ref="AY111:AZ111"/>
    <mergeCell ref="BA111:BC111"/>
    <mergeCell ref="BD111:BE111"/>
    <mergeCell ref="BF111:BH111"/>
    <mergeCell ref="BI111:BJ111"/>
    <mergeCell ref="BK111:BL111"/>
    <mergeCell ref="BM111:BN111"/>
    <mergeCell ref="BO111:BP111"/>
    <mergeCell ref="BQ111:BU111"/>
    <mergeCell ref="BV111:BZ111"/>
    <mergeCell ref="AY112:AZ112"/>
    <mergeCell ref="BA112:BC112"/>
    <mergeCell ref="BD112:BE112"/>
    <mergeCell ref="BF112:BH112"/>
    <mergeCell ref="BI112:BJ112"/>
    <mergeCell ref="BK112:BL112"/>
    <mergeCell ref="BM112:BN112"/>
    <mergeCell ref="BO112:BP112"/>
    <mergeCell ref="BQ112:BU112"/>
    <mergeCell ref="BV112:BZ112"/>
    <mergeCell ref="AY113:AZ113"/>
    <mergeCell ref="BA113:BC113"/>
    <mergeCell ref="BD113:BE113"/>
    <mergeCell ref="BF113:BH113"/>
    <mergeCell ref="BI113:BJ113"/>
    <mergeCell ref="BK113:BL113"/>
    <mergeCell ref="BM113:BN113"/>
    <mergeCell ref="BO113:BP113"/>
    <mergeCell ref="BQ113:BZ113"/>
    <mergeCell ref="AY114:AZ114"/>
    <mergeCell ref="BA114:BC114"/>
    <mergeCell ref="BD114:BE114"/>
    <mergeCell ref="BF114:BH114"/>
    <mergeCell ref="BI114:BJ114"/>
    <mergeCell ref="BK114:BL114"/>
    <mergeCell ref="BM114:BN114"/>
    <mergeCell ref="BO114:BP114"/>
    <mergeCell ref="BQ114:BZ114"/>
    <mergeCell ref="AY115:AZ115"/>
    <mergeCell ref="BA115:BZ115"/>
    <mergeCell ref="AY116:AZ116"/>
    <mergeCell ref="BA116:BC116"/>
    <mergeCell ref="BD116:BE116"/>
    <mergeCell ref="BF116:BH116"/>
    <mergeCell ref="BI116:BJ116"/>
    <mergeCell ref="BK116:BL116"/>
    <mergeCell ref="BM116:BN116"/>
    <mergeCell ref="BO116:BP116"/>
    <mergeCell ref="BQ116:BZ116"/>
    <mergeCell ref="AY117:AZ117"/>
    <mergeCell ref="BA117:BC117"/>
    <mergeCell ref="BD117:BE117"/>
    <mergeCell ref="BF117:BH117"/>
    <mergeCell ref="BI117:BJ117"/>
    <mergeCell ref="BK117:BL117"/>
    <mergeCell ref="BM117:BN117"/>
    <mergeCell ref="BO117:BP117"/>
    <mergeCell ref="BQ117:BZ117"/>
    <mergeCell ref="AY118:AZ118"/>
    <mergeCell ref="BA118:BC118"/>
    <mergeCell ref="BD118:BE118"/>
    <mergeCell ref="BF118:BH118"/>
    <mergeCell ref="BI118:BJ118"/>
    <mergeCell ref="BK118:BL118"/>
    <mergeCell ref="BM118:BN118"/>
    <mergeCell ref="BO118:BP118"/>
    <mergeCell ref="BQ118:BZ118"/>
    <mergeCell ref="AY119:AZ119"/>
    <mergeCell ref="BA119:BC119"/>
    <mergeCell ref="BD119:BE119"/>
    <mergeCell ref="BF119:BH119"/>
    <mergeCell ref="BI119:BJ119"/>
    <mergeCell ref="BK119:BL119"/>
    <mergeCell ref="BM119:BN119"/>
    <mergeCell ref="BO119:BP119"/>
    <mergeCell ref="BQ119:BU119"/>
    <mergeCell ref="BV119:BZ119"/>
    <mergeCell ref="AY120:AZ120"/>
    <mergeCell ref="BA120:BC120"/>
    <mergeCell ref="BD120:BE120"/>
    <mergeCell ref="BF120:BH120"/>
    <mergeCell ref="BI120:BJ120"/>
    <mergeCell ref="BK120:BL120"/>
    <mergeCell ref="BM120:BN120"/>
    <mergeCell ref="BO120:BP120"/>
    <mergeCell ref="BQ120:BU120"/>
    <mergeCell ref="BV120:BZ120"/>
    <mergeCell ref="AY121:AZ121"/>
    <mergeCell ref="BA121:BZ121"/>
    <mergeCell ref="AY122:AZ122"/>
    <mergeCell ref="BA122:BC122"/>
    <mergeCell ref="BD122:BE122"/>
    <mergeCell ref="BF122:BH122"/>
    <mergeCell ref="BI122:BJ122"/>
    <mergeCell ref="BK122:BL122"/>
    <mergeCell ref="BM122:BN122"/>
    <mergeCell ref="BO122:BP122"/>
    <mergeCell ref="BQ122:BU122"/>
    <mergeCell ref="BV122:BZ122"/>
    <mergeCell ref="AY123:AZ123"/>
    <mergeCell ref="BA123:BC123"/>
    <mergeCell ref="BD123:BE123"/>
    <mergeCell ref="BF123:BH123"/>
    <mergeCell ref="BI123:BJ123"/>
    <mergeCell ref="BK123:BL123"/>
    <mergeCell ref="BM123:BN123"/>
    <mergeCell ref="BO123:BP123"/>
    <mergeCell ref="BQ123:BZ123"/>
    <mergeCell ref="AY124:AZ124"/>
    <mergeCell ref="BA124:BC124"/>
    <mergeCell ref="BD124:BE124"/>
    <mergeCell ref="BF124:BH124"/>
    <mergeCell ref="BI124:BJ124"/>
    <mergeCell ref="BK124:BL124"/>
    <mergeCell ref="BM124:BN124"/>
    <mergeCell ref="BO124:BP124"/>
    <mergeCell ref="BQ124:BU124"/>
    <mergeCell ref="BV124:BZ124"/>
    <mergeCell ref="AY125:AZ125"/>
    <mergeCell ref="BA125:BC125"/>
    <mergeCell ref="BD125:BE125"/>
    <mergeCell ref="BF125:BH125"/>
    <mergeCell ref="BI125:BJ125"/>
    <mergeCell ref="BK125:BL125"/>
    <mergeCell ref="BM125:BN125"/>
    <mergeCell ref="BO125:BP125"/>
    <mergeCell ref="BQ125:BU125"/>
    <mergeCell ref="BV125:BZ125"/>
    <mergeCell ref="AY126:AZ126"/>
    <mergeCell ref="BA126:BC126"/>
    <mergeCell ref="BD126:BE126"/>
    <mergeCell ref="BF126:BH126"/>
    <mergeCell ref="BI126:BJ126"/>
    <mergeCell ref="BK126:BL126"/>
    <mergeCell ref="BM126:BN126"/>
    <mergeCell ref="BO126:BP126"/>
    <mergeCell ref="BQ126:BZ126"/>
    <mergeCell ref="AY127:AZ127"/>
    <mergeCell ref="BA127:BC127"/>
    <mergeCell ref="BD127:BE127"/>
    <mergeCell ref="BF127:BH127"/>
    <mergeCell ref="BI127:BJ127"/>
    <mergeCell ref="BK127:BL127"/>
    <mergeCell ref="BM127:BN127"/>
    <mergeCell ref="BO127:BP127"/>
    <mergeCell ref="BQ127:BZ127"/>
    <mergeCell ref="AY128:AZ128"/>
    <mergeCell ref="BA128:BZ128"/>
    <mergeCell ref="AY129:AZ129"/>
    <mergeCell ref="BA129:BC129"/>
    <mergeCell ref="BD129:BE129"/>
    <mergeCell ref="BF129:BH129"/>
    <mergeCell ref="BI129:BJ129"/>
    <mergeCell ref="BK129:BL129"/>
    <mergeCell ref="BM129:BN129"/>
    <mergeCell ref="BO129:BP129"/>
    <mergeCell ref="BQ129:BZ129"/>
    <mergeCell ref="AY130:AZ130"/>
    <mergeCell ref="BA130:BC130"/>
    <mergeCell ref="BD130:BE130"/>
    <mergeCell ref="BF130:BH130"/>
    <mergeCell ref="BI130:BJ130"/>
    <mergeCell ref="BK130:BL130"/>
    <mergeCell ref="BM130:BN130"/>
    <mergeCell ref="BO130:BP130"/>
    <mergeCell ref="BQ130:BZ130"/>
    <mergeCell ref="AY131:AZ131"/>
    <mergeCell ref="BA131:BC131"/>
    <mergeCell ref="BD131:BE131"/>
    <mergeCell ref="BF131:BH131"/>
    <mergeCell ref="BI131:BJ131"/>
    <mergeCell ref="BK131:BL131"/>
    <mergeCell ref="BM131:BN131"/>
    <mergeCell ref="BO131:BP131"/>
    <mergeCell ref="BQ131:BZ131"/>
    <mergeCell ref="AY132:AZ132"/>
    <mergeCell ref="BA132:BC132"/>
    <mergeCell ref="BD132:BE132"/>
    <mergeCell ref="BF132:BH132"/>
    <mergeCell ref="BI132:BJ132"/>
    <mergeCell ref="BK132:BL132"/>
    <mergeCell ref="BM132:BN132"/>
    <mergeCell ref="BO132:BP132"/>
    <mergeCell ref="BQ132:BU132"/>
    <mergeCell ref="BV132:BZ132"/>
    <mergeCell ref="AY133:AZ133"/>
    <mergeCell ref="BA133:BC133"/>
    <mergeCell ref="BD133:BE133"/>
    <mergeCell ref="BF133:BH133"/>
    <mergeCell ref="BI133:BJ133"/>
    <mergeCell ref="BK133:BL133"/>
    <mergeCell ref="BM133:BN133"/>
    <mergeCell ref="BO133:BP133"/>
    <mergeCell ref="BQ133:BU133"/>
    <mergeCell ref="BV133:BZ133"/>
    <mergeCell ref="AY134:AZ134"/>
    <mergeCell ref="BA134:BC134"/>
    <mergeCell ref="BD134:BE134"/>
    <mergeCell ref="BF134:BH134"/>
    <mergeCell ref="BI134:BJ134"/>
    <mergeCell ref="BK134:BL134"/>
    <mergeCell ref="BM134:BN134"/>
    <mergeCell ref="BO134:BP134"/>
    <mergeCell ref="BQ134:BU134"/>
    <mergeCell ref="BV134:BZ134"/>
    <mergeCell ref="AY135:AZ135"/>
    <mergeCell ref="BA135:BZ135"/>
    <mergeCell ref="AY136:AZ136"/>
    <mergeCell ref="BA136:BC136"/>
    <mergeCell ref="BD136:BE136"/>
    <mergeCell ref="BF136:BH136"/>
    <mergeCell ref="BI136:BJ136"/>
    <mergeCell ref="BK136:BL136"/>
    <mergeCell ref="BM136:BN136"/>
    <mergeCell ref="BO136:BP136"/>
    <mergeCell ref="BQ136:BU136"/>
    <mergeCell ref="BV136:BZ136"/>
    <mergeCell ref="AY137:AZ137"/>
    <mergeCell ref="BA137:BC137"/>
    <mergeCell ref="BD137:BE137"/>
    <mergeCell ref="BF137:BH137"/>
    <mergeCell ref="BI137:BJ137"/>
    <mergeCell ref="BK137:BL137"/>
    <mergeCell ref="BM137:BN137"/>
    <mergeCell ref="BO137:BP137"/>
    <mergeCell ref="BQ137:BZ137"/>
    <mergeCell ref="AY138:AZ138"/>
    <mergeCell ref="BA138:BC138"/>
    <mergeCell ref="BD138:BE138"/>
    <mergeCell ref="BF138:BH138"/>
    <mergeCell ref="BI138:BJ138"/>
    <mergeCell ref="BK138:BL138"/>
    <mergeCell ref="BM138:BN138"/>
    <mergeCell ref="BO138:BP138"/>
    <mergeCell ref="BQ138:BU138"/>
    <mergeCell ref="BV138:BZ138"/>
    <mergeCell ref="AY139:AZ139"/>
    <mergeCell ref="BA139:BC139"/>
    <mergeCell ref="BD139:BE139"/>
    <mergeCell ref="BF139:BH139"/>
    <mergeCell ref="BI139:BJ139"/>
    <mergeCell ref="BK139:BL139"/>
    <mergeCell ref="BM139:BN139"/>
    <mergeCell ref="BO139:BP139"/>
    <mergeCell ref="BQ139:BU139"/>
    <mergeCell ref="BV139:BZ139"/>
    <mergeCell ref="AY140:AZ140"/>
    <mergeCell ref="BA140:BC140"/>
    <mergeCell ref="BD140:BE140"/>
    <mergeCell ref="BF140:BH140"/>
    <mergeCell ref="BI140:BJ140"/>
    <mergeCell ref="BK140:BL140"/>
    <mergeCell ref="BM140:BN140"/>
    <mergeCell ref="BO140:BP140"/>
    <mergeCell ref="BQ140:BZ140"/>
    <mergeCell ref="AY141:AZ141"/>
    <mergeCell ref="BA141:BC141"/>
    <mergeCell ref="BD141:BE141"/>
    <mergeCell ref="BF141:BH141"/>
    <mergeCell ref="BI141:BJ141"/>
    <mergeCell ref="BK141:BL141"/>
    <mergeCell ref="BM141:BN141"/>
    <mergeCell ref="BO141:BP141"/>
    <mergeCell ref="BQ141:BZ141"/>
    <mergeCell ref="AY142:AZ142"/>
    <mergeCell ref="BA142:BZ142"/>
    <mergeCell ref="AY143:AZ143"/>
    <mergeCell ref="BA143:BC143"/>
    <mergeCell ref="BD143:BE143"/>
    <mergeCell ref="BF143:BH143"/>
    <mergeCell ref="BI143:BJ143"/>
    <mergeCell ref="BK143:BL143"/>
    <mergeCell ref="BM143:BN143"/>
    <mergeCell ref="BO143:BP143"/>
    <mergeCell ref="BQ143:BZ143"/>
    <mergeCell ref="AY144:AZ144"/>
    <mergeCell ref="BA144:BC144"/>
    <mergeCell ref="BD144:BE144"/>
    <mergeCell ref="BF144:BH144"/>
    <mergeCell ref="BI144:BJ144"/>
    <mergeCell ref="BK144:BL144"/>
    <mergeCell ref="BM144:BN144"/>
    <mergeCell ref="BO144:BP144"/>
    <mergeCell ref="BQ144:BZ144"/>
    <mergeCell ref="AY145:AZ145"/>
    <mergeCell ref="BA145:BC145"/>
    <mergeCell ref="BD145:BE145"/>
    <mergeCell ref="BF145:BH145"/>
    <mergeCell ref="BI145:BJ145"/>
    <mergeCell ref="BK145:BL145"/>
    <mergeCell ref="BM145:BN145"/>
    <mergeCell ref="BO145:BP145"/>
    <mergeCell ref="BQ145:BU145"/>
    <mergeCell ref="BV145:BZ145"/>
    <mergeCell ref="AY146:AZ146"/>
    <mergeCell ref="BA146:BC146"/>
    <mergeCell ref="BD146:BE146"/>
    <mergeCell ref="BF146:BH146"/>
    <mergeCell ref="BI146:BJ146"/>
    <mergeCell ref="BK146:BL146"/>
    <mergeCell ref="BM146:BN146"/>
    <mergeCell ref="BO146:BP146"/>
    <mergeCell ref="BQ146:BU146"/>
    <mergeCell ref="BV146:BZ146"/>
    <mergeCell ref="AY147:AZ147"/>
    <mergeCell ref="BA147:BC147"/>
    <mergeCell ref="BD147:BE147"/>
    <mergeCell ref="BF147:BH147"/>
    <mergeCell ref="BI147:BJ147"/>
    <mergeCell ref="BK147:BL147"/>
    <mergeCell ref="BM147:BN147"/>
    <mergeCell ref="BO147:BP147"/>
    <mergeCell ref="BQ147:BU147"/>
    <mergeCell ref="BV147:BZ147"/>
    <mergeCell ref="AY148:AZ148"/>
    <mergeCell ref="BA148:BC148"/>
    <mergeCell ref="BD148:BE148"/>
    <mergeCell ref="BF148:BH148"/>
    <mergeCell ref="BI148:BJ148"/>
    <mergeCell ref="BK148:BL148"/>
    <mergeCell ref="BM148:BN148"/>
    <mergeCell ref="BO148:BP148"/>
    <mergeCell ref="BQ148:BU148"/>
    <mergeCell ref="BV148:BZ148"/>
    <mergeCell ref="AY149:AZ149"/>
    <mergeCell ref="BA149:BZ149"/>
    <mergeCell ref="AY150:AZ150"/>
    <mergeCell ref="BA150:BC150"/>
    <mergeCell ref="BD150:BE150"/>
    <mergeCell ref="BF150:BH150"/>
    <mergeCell ref="BI150:BJ150"/>
    <mergeCell ref="BK150:BL150"/>
    <mergeCell ref="BM150:BN150"/>
    <mergeCell ref="BO150:BP150"/>
    <mergeCell ref="BQ150:BU150"/>
    <mergeCell ref="BV150:BZ150"/>
    <mergeCell ref="AY151:AZ151"/>
    <mergeCell ref="BA151:BC151"/>
    <mergeCell ref="BD151:BE151"/>
    <mergeCell ref="BF151:BH151"/>
    <mergeCell ref="BI151:BJ151"/>
    <mergeCell ref="BK151:BL151"/>
    <mergeCell ref="BM151:BN151"/>
    <mergeCell ref="BO151:BP151"/>
    <mergeCell ref="BQ151:BZ151"/>
    <mergeCell ref="AY152:AZ152"/>
    <mergeCell ref="BA152:BC152"/>
    <mergeCell ref="BD152:BE152"/>
    <mergeCell ref="BF152:BH152"/>
    <mergeCell ref="BI152:BJ152"/>
    <mergeCell ref="BK152:BL152"/>
    <mergeCell ref="BM152:BN152"/>
    <mergeCell ref="BO152:BP152"/>
    <mergeCell ref="BQ152:BU152"/>
    <mergeCell ref="BV152:BZ152"/>
    <mergeCell ref="AY153:AZ153"/>
    <mergeCell ref="BA153:BC153"/>
    <mergeCell ref="BD153:BE153"/>
    <mergeCell ref="BF153:BH153"/>
    <mergeCell ref="BI153:BJ153"/>
    <mergeCell ref="BK153:BL153"/>
    <mergeCell ref="BM153:BN153"/>
    <mergeCell ref="BO153:BP153"/>
    <mergeCell ref="BQ153:BU153"/>
    <mergeCell ref="BV153:BZ153"/>
    <mergeCell ref="AY154:AZ154"/>
    <mergeCell ref="BA154:BC154"/>
    <mergeCell ref="BD154:BE154"/>
    <mergeCell ref="BF154:BH154"/>
    <mergeCell ref="BI154:BJ154"/>
    <mergeCell ref="BK154:BL154"/>
    <mergeCell ref="BM154:BN154"/>
    <mergeCell ref="BO154:BP154"/>
    <mergeCell ref="BQ154:BZ154"/>
    <mergeCell ref="AY155:AZ155"/>
    <mergeCell ref="BA155:BC155"/>
    <mergeCell ref="BD155:BE155"/>
    <mergeCell ref="BF155:BH155"/>
    <mergeCell ref="BI155:BJ155"/>
    <mergeCell ref="BK155:BL155"/>
    <mergeCell ref="BM155:BN155"/>
    <mergeCell ref="BO155:BP155"/>
    <mergeCell ref="BQ155:BZ155"/>
    <mergeCell ref="AY156:AZ156"/>
    <mergeCell ref="BA156:BZ156"/>
    <mergeCell ref="AY157:AZ157"/>
    <mergeCell ref="BA157:BC157"/>
    <mergeCell ref="BD157:BE157"/>
    <mergeCell ref="BF157:BH157"/>
    <mergeCell ref="BI157:BJ157"/>
    <mergeCell ref="BK157:BL157"/>
    <mergeCell ref="BM157:BN157"/>
    <mergeCell ref="BO157:BP157"/>
    <mergeCell ref="BQ157:BZ157"/>
    <mergeCell ref="AY158:AZ158"/>
    <mergeCell ref="BA158:BC158"/>
    <mergeCell ref="BD158:BE158"/>
    <mergeCell ref="BF158:BH158"/>
    <mergeCell ref="BI158:BJ158"/>
    <mergeCell ref="BK158:BL158"/>
    <mergeCell ref="BM158:BN158"/>
    <mergeCell ref="BO158:BP158"/>
    <mergeCell ref="BQ158:BZ158"/>
    <mergeCell ref="AY159:AZ159"/>
    <mergeCell ref="BA159:BC159"/>
    <mergeCell ref="BD159:BE159"/>
    <mergeCell ref="BF159:BH159"/>
    <mergeCell ref="BI159:BJ159"/>
    <mergeCell ref="BK159:BL159"/>
    <mergeCell ref="BM159:BN159"/>
    <mergeCell ref="BO159:BP159"/>
    <mergeCell ref="BQ159:BU159"/>
    <mergeCell ref="BV159:BZ159"/>
    <mergeCell ref="AY160:AZ160"/>
    <mergeCell ref="BA160:BC160"/>
    <mergeCell ref="BD160:BE160"/>
    <mergeCell ref="BF160:BH160"/>
    <mergeCell ref="BI160:BJ160"/>
    <mergeCell ref="BK160:BL160"/>
    <mergeCell ref="BM160:BN160"/>
    <mergeCell ref="BO160:BP160"/>
    <mergeCell ref="BQ160:BU160"/>
    <mergeCell ref="BV160:BZ160"/>
    <mergeCell ref="AY161:AZ161"/>
    <mergeCell ref="BA161:BC161"/>
    <mergeCell ref="BD161:BE161"/>
    <mergeCell ref="BF161:BH161"/>
    <mergeCell ref="BI161:BJ161"/>
    <mergeCell ref="BK161:BL161"/>
    <mergeCell ref="BM161:BN161"/>
    <mergeCell ref="BO161:BP161"/>
    <mergeCell ref="BQ161:BU161"/>
    <mergeCell ref="BV161:BZ161"/>
    <mergeCell ref="AY162:AZ162"/>
    <mergeCell ref="BA162:BZ162"/>
    <mergeCell ref="AY163:AZ163"/>
    <mergeCell ref="BA163:BC163"/>
    <mergeCell ref="BD163:BE163"/>
    <mergeCell ref="BF163:BH163"/>
    <mergeCell ref="BI163:BJ163"/>
    <mergeCell ref="BK163:BL163"/>
    <mergeCell ref="BM163:BN163"/>
    <mergeCell ref="BO163:BP163"/>
    <mergeCell ref="BQ163:BU163"/>
    <mergeCell ref="BV163:BZ163"/>
    <mergeCell ref="AY164:AZ164"/>
    <mergeCell ref="BA164:BC164"/>
    <mergeCell ref="BD164:BE164"/>
    <mergeCell ref="BF164:BH164"/>
    <mergeCell ref="BI164:BJ164"/>
    <mergeCell ref="BK164:BL164"/>
    <mergeCell ref="BM164:BN164"/>
    <mergeCell ref="BO164:BP164"/>
    <mergeCell ref="BQ164:BU164"/>
    <mergeCell ref="BV164:BZ164"/>
    <mergeCell ref="AY165:AZ165"/>
    <mergeCell ref="BA165:BC165"/>
    <mergeCell ref="BD165:BE165"/>
    <mergeCell ref="BF165:BH165"/>
    <mergeCell ref="BI165:BJ165"/>
    <mergeCell ref="BK165:BL165"/>
    <mergeCell ref="BM165:BN165"/>
    <mergeCell ref="BO165:BP165"/>
    <mergeCell ref="BQ165:BU165"/>
    <mergeCell ref="BV165:BZ165"/>
    <mergeCell ref="AY166:AZ166"/>
    <mergeCell ref="BA166:BC166"/>
    <mergeCell ref="BD166:BE166"/>
    <mergeCell ref="BF166:BH166"/>
    <mergeCell ref="BI166:BJ166"/>
    <mergeCell ref="BK166:BL166"/>
    <mergeCell ref="BM166:BN166"/>
    <mergeCell ref="BO166:BP166"/>
    <mergeCell ref="BQ166:BU166"/>
    <mergeCell ref="BV166:BZ166"/>
    <mergeCell ref="AY167:AZ167"/>
    <mergeCell ref="BA167:BC167"/>
    <mergeCell ref="BD167:BE167"/>
    <mergeCell ref="BF167:BH167"/>
    <mergeCell ref="BI167:BJ167"/>
    <mergeCell ref="BK167:BL167"/>
    <mergeCell ref="BM167:BN167"/>
    <mergeCell ref="BO167:BP167"/>
    <mergeCell ref="BQ167:BZ167"/>
    <mergeCell ref="AY168:AZ168"/>
    <mergeCell ref="BA168:BC168"/>
    <mergeCell ref="BD168:BE168"/>
    <mergeCell ref="BF168:BH168"/>
    <mergeCell ref="BI168:BJ168"/>
    <mergeCell ref="BK168:BL168"/>
    <mergeCell ref="BM168:BN168"/>
    <mergeCell ref="BO168:BP168"/>
    <mergeCell ref="BQ168:BU168"/>
    <mergeCell ref="BV168:BZ168"/>
    <mergeCell ref="AY169:AZ169"/>
    <mergeCell ref="BA169:BZ169"/>
    <mergeCell ref="AY170:AZ170"/>
    <mergeCell ref="BA170:BC170"/>
    <mergeCell ref="BD170:BE170"/>
    <mergeCell ref="BF170:BH170"/>
    <mergeCell ref="BI170:BJ170"/>
    <mergeCell ref="BK170:BL170"/>
    <mergeCell ref="BM170:BN170"/>
    <mergeCell ref="BO170:BP170"/>
    <mergeCell ref="BQ170:BU170"/>
    <mergeCell ref="BV170:BZ170"/>
    <mergeCell ref="AY171:AZ171"/>
    <mergeCell ref="BA171:BC171"/>
    <mergeCell ref="BD171:BE171"/>
    <mergeCell ref="BF171:BH171"/>
    <mergeCell ref="BI171:BJ171"/>
    <mergeCell ref="BK171:BL171"/>
    <mergeCell ref="BM171:BN171"/>
    <mergeCell ref="BO171:BP171"/>
    <mergeCell ref="BQ171:BU171"/>
    <mergeCell ref="BV171:BZ171"/>
    <mergeCell ref="AY172:AZ172"/>
    <mergeCell ref="BA172:BC172"/>
    <mergeCell ref="BD172:BE172"/>
    <mergeCell ref="BF172:BH172"/>
    <mergeCell ref="BI172:BJ172"/>
    <mergeCell ref="BK172:BL172"/>
    <mergeCell ref="BM172:BN172"/>
    <mergeCell ref="BO172:BP172"/>
    <mergeCell ref="BQ172:BU172"/>
    <mergeCell ref="BV172:BZ172"/>
    <mergeCell ref="AY173:AZ173"/>
    <mergeCell ref="BA173:BC173"/>
    <mergeCell ref="BD173:BE173"/>
    <mergeCell ref="BF173:BH173"/>
    <mergeCell ref="BI173:BJ173"/>
    <mergeCell ref="BK173:BL173"/>
    <mergeCell ref="BM173:BN173"/>
    <mergeCell ref="BO173:BP173"/>
    <mergeCell ref="BQ173:BU173"/>
    <mergeCell ref="BV173:BZ173"/>
    <mergeCell ref="AY174:AZ174"/>
    <mergeCell ref="BA174:BC174"/>
    <mergeCell ref="BD174:BE174"/>
    <mergeCell ref="BF174:BH174"/>
    <mergeCell ref="BI174:BJ174"/>
    <mergeCell ref="BK174:BL174"/>
    <mergeCell ref="BM174:BN174"/>
    <mergeCell ref="BO174:BP174"/>
    <mergeCell ref="BQ174:BZ174"/>
    <mergeCell ref="AY175:AZ175"/>
    <mergeCell ref="BA175:BC175"/>
    <mergeCell ref="BD175:BE175"/>
    <mergeCell ref="BF175:BH175"/>
    <mergeCell ref="BI175:BJ175"/>
    <mergeCell ref="BK175:BL175"/>
    <mergeCell ref="BM175:BN175"/>
    <mergeCell ref="BO175:BP175"/>
    <mergeCell ref="BQ175:BZ175"/>
    <mergeCell ref="AY176:AZ176"/>
    <mergeCell ref="BA176:BC176"/>
    <mergeCell ref="BD176:BE176"/>
    <mergeCell ref="BF176:BH176"/>
    <mergeCell ref="BI176:BJ176"/>
    <mergeCell ref="BK176:BL176"/>
    <mergeCell ref="BM176:BN176"/>
    <mergeCell ref="BO176:BP176"/>
    <mergeCell ref="BQ176:BU176"/>
    <mergeCell ref="BV176:BZ176"/>
    <mergeCell ref="AY177:AZ177"/>
    <mergeCell ref="BA177:BZ177"/>
    <mergeCell ref="AY178:AZ178"/>
    <mergeCell ref="BA178:BC178"/>
    <mergeCell ref="BD178:BE178"/>
    <mergeCell ref="BF178:BH178"/>
    <mergeCell ref="BI178:BJ178"/>
    <mergeCell ref="BK178:BL178"/>
    <mergeCell ref="BM178:BN178"/>
    <mergeCell ref="BO178:BP178"/>
    <mergeCell ref="BQ178:BU178"/>
    <mergeCell ref="BV178:BZ178"/>
    <mergeCell ref="AY179:AZ179"/>
    <mergeCell ref="BA179:BC179"/>
    <mergeCell ref="BD179:BE179"/>
    <mergeCell ref="BF179:BH179"/>
    <mergeCell ref="BI179:BJ179"/>
    <mergeCell ref="BK179:BL179"/>
    <mergeCell ref="BM179:BN179"/>
    <mergeCell ref="BO179:BP179"/>
    <mergeCell ref="BQ179:BU179"/>
    <mergeCell ref="BV179:BZ179"/>
    <mergeCell ref="AY180:AZ180"/>
    <mergeCell ref="BA180:BC180"/>
    <mergeCell ref="BD180:BE180"/>
    <mergeCell ref="BF180:BH180"/>
    <mergeCell ref="BI180:BJ180"/>
    <mergeCell ref="BK180:BL180"/>
    <mergeCell ref="BM180:BN180"/>
    <mergeCell ref="BO180:BP180"/>
    <mergeCell ref="BQ180:BU180"/>
    <mergeCell ref="BV180:BZ180"/>
    <mergeCell ref="AY181:AZ181"/>
    <mergeCell ref="BA181:BC181"/>
    <mergeCell ref="BD181:BE181"/>
    <mergeCell ref="BF181:BH181"/>
    <mergeCell ref="BI181:BJ181"/>
    <mergeCell ref="BK181:BL181"/>
    <mergeCell ref="BM181:BN181"/>
    <mergeCell ref="BO181:BP181"/>
    <mergeCell ref="BQ181:BU181"/>
    <mergeCell ref="BV181:BZ181"/>
    <mergeCell ref="AY182:AZ182"/>
    <mergeCell ref="BA182:BC182"/>
    <mergeCell ref="BD182:BE182"/>
    <mergeCell ref="BF182:BH182"/>
    <mergeCell ref="BI182:BJ182"/>
    <mergeCell ref="BK182:BL182"/>
    <mergeCell ref="BM182:BN182"/>
    <mergeCell ref="BO182:BP182"/>
    <mergeCell ref="BQ182:BZ182"/>
    <mergeCell ref="AY183:AZ183"/>
    <mergeCell ref="BA183:BC183"/>
    <mergeCell ref="BD183:BE183"/>
    <mergeCell ref="BF183:BH183"/>
    <mergeCell ref="BI183:BJ183"/>
    <mergeCell ref="BK183:BL183"/>
    <mergeCell ref="BM183:BN183"/>
    <mergeCell ref="BO183:BP183"/>
    <mergeCell ref="BQ183:BZ183"/>
    <mergeCell ref="AY184:AZ184"/>
    <mergeCell ref="BA184:BC184"/>
    <mergeCell ref="BD184:BE184"/>
    <mergeCell ref="BF184:BH184"/>
    <mergeCell ref="BI184:BJ184"/>
    <mergeCell ref="BK184:BL184"/>
    <mergeCell ref="BM184:BN184"/>
    <mergeCell ref="BO184:BP184"/>
    <mergeCell ref="BQ184:BU184"/>
    <mergeCell ref="BV184:BZ184"/>
    <mergeCell ref="AY185:AZ185"/>
    <mergeCell ref="BA185:BZ185"/>
    <mergeCell ref="AY186:AZ186"/>
    <mergeCell ref="BA186:BC186"/>
    <mergeCell ref="BD186:BE186"/>
    <mergeCell ref="BF186:BH186"/>
    <mergeCell ref="BI186:BJ186"/>
    <mergeCell ref="BK186:BL186"/>
    <mergeCell ref="BM186:BN186"/>
    <mergeCell ref="BO186:BP186"/>
    <mergeCell ref="BQ186:BU186"/>
    <mergeCell ref="BV186:BZ186"/>
    <mergeCell ref="AY187:AZ187"/>
    <mergeCell ref="BA187:BC187"/>
    <mergeCell ref="BD187:BE187"/>
    <mergeCell ref="BF187:BH187"/>
    <mergeCell ref="BI187:BJ187"/>
    <mergeCell ref="BK187:BL187"/>
    <mergeCell ref="BM187:BN187"/>
    <mergeCell ref="BO187:BP187"/>
    <mergeCell ref="BQ187:BU187"/>
    <mergeCell ref="BV187:BZ187"/>
    <mergeCell ref="AY188:AZ188"/>
    <mergeCell ref="BA188:BC188"/>
    <mergeCell ref="BD188:BE188"/>
    <mergeCell ref="BF188:BH188"/>
    <mergeCell ref="BI188:BJ188"/>
    <mergeCell ref="BK188:BL188"/>
    <mergeCell ref="BM188:BN188"/>
    <mergeCell ref="BO188:BP188"/>
    <mergeCell ref="BQ188:BU188"/>
    <mergeCell ref="BV188:BZ188"/>
    <mergeCell ref="AY189:AZ189"/>
    <mergeCell ref="BA189:BC189"/>
    <mergeCell ref="BD189:BE189"/>
    <mergeCell ref="BF189:BH189"/>
    <mergeCell ref="BI189:BJ189"/>
    <mergeCell ref="BK189:BL189"/>
    <mergeCell ref="BM189:BN189"/>
    <mergeCell ref="BO189:BP189"/>
    <mergeCell ref="BQ189:BU189"/>
    <mergeCell ref="BV189:BZ189"/>
    <mergeCell ref="AY190:AZ190"/>
    <mergeCell ref="BA190:BC190"/>
    <mergeCell ref="BD190:BE190"/>
    <mergeCell ref="BF190:BH190"/>
    <mergeCell ref="BI190:BJ190"/>
    <mergeCell ref="BK190:BL190"/>
    <mergeCell ref="BM190:BN190"/>
    <mergeCell ref="BO190:BP190"/>
    <mergeCell ref="BQ190:BZ190"/>
    <mergeCell ref="AY191:AZ191"/>
    <mergeCell ref="BA191:BZ191"/>
    <mergeCell ref="AY192:AZ192"/>
    <mergeCell ref="BA192:BC192"/>
    <mergeCell ref="BD192:BE192"/>
    <mergeCell ref="BF192:BH192"/>
    <mergeCell ref="BI192:BJ192"/>
    <mergeCell ref="BK192:BL192"/>
    <mergeCell ref="BM192:BN192"/>
    <mergeCell ref="BO192:BP192"/>
    <mergeCell ref="BQ192:BU192"/>
    <mergeCell ref="BV192:BZ192"/>
    <mergeCell ref="AY193:AZ193"/>
    <mergeCell ref="BA193:BC193"/>
    <mergeCell ref="BD193:BE193"/>
    <mergeCell ref="BF193:BH193"/>
    <mergeCell ref="BI193:BJ193"/>
    <mergeCell ref="BK193:BL193"/>
    <mergeCell ref="BM193:BN193"/>
    <mergeCell ref="BO193:BP193"/>
    <mergeCell ref="BQ193:BZ193"/>
    <mergeCell ref="AY194:AZ194"/>
    <mergeCell ref="BA194:BC194"/>
    <mergeCell ref="BD194:BE194"/>
    <mergeCell ref="BF194:BH194"/>
    <mergeCell ref="BI194:BJ194"/>
    <mergeCell ref="BK194:BL194"/>
    <mergeCell ref="BM194:BN194"/>
    <mergeCell ref="BO194:BP194"/>
    <mergeCell ref="BQ194:BZ194"/>
    <mergeCell ref="AY195:AZ195"/>
    <mergeCell ref="BA195:BC195"/>
    <mergeCell ref="BD195:BE195"/>
    <mergeCell ref="BF195:BH195"/>
    <mergeCell ref="BI195:BJ195"/>
    <mergeCell ref="BK195:BL195"/>
    <mergeCell ref="BM195:BN195"/>
    <mergeCell ref="BO195:BP195"/>
    <mergeCell ref="BQ195:BZ195"/>
    <mergeCell ref="AY196:AZ196"/>
    <mergeCell ref="BA196:BC196"/>
    <mergeCell ref="BD196:BE196"/>
    <mergeCell ref="BF196:BH196"/>
    <mergeCell ref="BI196:BJ196"/>
    <mergeCell ref="BK196:BL196"/>
    <mergeCell ref="BM196:BN196"/>
    <mergeCell ref="BO196:BP196"/>
    <mergeCell ref="BQ196:BZ196"/>
    <mergeCell ref="AY197:AZ197"/>
    <mergeCell ref="BA197:BZ197"/>
    <mergeCell ref="AY198:AZ198"/>
    <mergeCell ref="BA198:BZ198"/>
    <mergeCell ref="AY199:AZ199"/>
    <mergeCell ref="BA199:BC199"/>
    <mergeCell ref="BD199:BE199"/>
    <mergeCell ref="BF199:BH199"/>
    <mergeCell ref="BI199:BJ199"/>
    <mergeCell ref="BK199:BL199"/>
    <mergeCell ref="BM199:BN199"/>
    <mergeCell ref="BO199:BP199"/>
    <mergeCell ref="BQ199:BU199"/>
    <mergeCell ref="BV199:BZ199"/>
    <mergeCell ref="AY200:AZ200"/>
    <mergeCell ref="BA200:BC200"/>
    <mergeCell ref="BD200:BE200"/>
    <mergeCell ref="BF200:BH200"/>
    <mergeCell ref="BI200:BJ200"/>
    <mergeCell ref="BK200:BL200"/>
    <mergeCell ref="BM200:BN200"/>
    <mergeCell ref="BO200:BP200"/>
    <mergeCell ref="BQ200:BU200"/>
    <mergeCell ref="BV200:BZ200"/>
    <mergeCell ref="AY201:AZ201"/>
    <mergeCell ref="BA201:BC201"/>
    <mergeCell ref="BD201:BE201"/>
    <mergeCell ref="BF201:BH201"/>
    <mergeCell ref="BI201:BJ201"/>
    <mergeCell ref="BK201:BL201"/>
    <mergeCell ref="BM201:BN201"/>
    <mergeCell ref="BO201:BP201"/>
    <mergeCell ref="BQ201:BU201"/>
    <mergeCell ref="BV201:BZ201"/>
    <mergeCell ref="AY202:AZ202"/>
    <mergeCell ref="BA202:BC202"/>
    <mergeCell ref="BD202:BE202"/>
    <mergeCell ref="BF202:BH202"/>
    <mergeCell ref="BI202:BJ202"/>
    <mergeCell ref="BK202:BL202"/>
    <mergeCell ref="BM202:BN202"/>
    <mergeCell ref="BO202:BP202"/>
    <mergeCell ref="BQ202:BU202"/>
    <mergeCell ref="BV202:BZ202"/>
    <mergeCell ref="AY203:AZ203"/>
    <mergeCell ref="BA203:BC203"/>
    <mergeCell ref="BD203:BE203"/>
    <mergeCell ref="BF203:BH203"/>
    <mergeCell ref="BI203:BJ203"/>
    <mergeCell ref="BK203:BL203"/>
    <mergeCell ref="BM203:BN203"/>
    <mergeCell ref="BO203:BP203"/>
    <mergeCell ref="BQ203:BU203"/>
    <mergeCell ref="BV203:BZ203"/>
    <mergeCell ref="AY204:AZ204"/>
    <mergeCell ref="BA204:BC204"/>
    <mergeCell ref="BD204:BE204"/>
    <mergeCell ref="BF204:BH204"/>
    <mergeCell ref="BI204:BJ204"/>
    <mergeCell ref="BK204:BL204"/>
    <mergeCell ref="BM204:BN204"/>
    <mergeCell ref="BO204:BP204"/>
    <mergeCell ref="BQ204:BU204"/>
    <mergeCell ref="BV204:BZ204"/>
    <mergeCell ref="AC6:AC7"/>
    <mergeCell ref="AD6:AD7"/>
    <mergeCell ref="AE6:AE7"/>
    <mergeCell ref="AF6:AF7"/>
    <mergeCell ref="AG6:AG7"/>
    <mergeCell ref="AH6:AH7"/>
    <mergeCell ref="AI6:AI7"/>
    <mergeCell ref="AJ6:AJ7"/>
    <mergeCell ref="AK6:AK7"/>
    <mergeCell ref="AL6:AL7"/>
    <mergeCell ref="AM6:AM7"/>
    <mergeCell ref="AN6:AN7"/>
    <mergeCell ref="AO6:AO7"/>
    <mergeCell ref="AP6:AP7"/>
    <mergeCell ref="AQ6:AQ7"/>
    <mergeCell ref="AR6:AR7"/>
    <mergeCell ref="AS6:AS7"/>
    <mergeCell ref="AT6:AT7"/>
    <mergeCell ref="A1:AB2"/>
    <mergeCell ref="AC1:AI4"/>
    <mergeCell ref="A6:B7"/>
    <mergeCell ref="Q6:R7"/>
    <mergeCell ref="C6:E7"/>
    <mergeCell ref="S6:W7"/>
    <mergeCell ref="X6:AB7"/>
  </mergeCells>
  <dataValidations count="1">
    <dataValidation type="list" allowBlank="1" showInputMessage="1" showErrorMessage="1" sqref="D5:T5 IZ5:JP5 SV5:TL5 ACR5:ADH5 AMN5:AND5 AWJ5:AWZ5 BGF5:BGV5 BQB5:BQR5 BZX5:CAN5 CJT5:CKJ5 CTP5:CUF5 DDL5:DEB5 DNH5:DNX5 DXD5:DXT5 EGZ5:EHP5 EQV5:ERL5 FAR5:FBH5 FKN5:FLD5 FUJ5:FUZ5 GEF5:GEV5 GOB5:GOR5 GXX5:GYN5 HHT5:HIJ5 HRP5:HSF5 IBL5:ICB5 ILH5:ILX5 IVD5:IVT5 JEZ5:JFP5 JOV5:JPL5 JYR5:JZH5 KIN5:KJD5 KSJ5:KSZ5 LCF5:LCV5 LMB5:LMR5 LVX5:LWN5 MFT5:MGJ5 MPP5:MQF5 MZL5:NAB5 NJH5:NJX5 NTD5:NTT5 OCZ5:ODP5 OMV5:ONL5 OWR5:OXH5 PGN5:PHD5 PQJ5:PQZ5 QAF5:QAV5 QKB5:QKR5 QTX5:QUN5 RDT5:REJ5 RNP5:ROF5 RXL5:RYB5 SHH5:SHX5 SRD5:SRT5 TAZ5:TBP5 TKV5:TLL5 TUR5:TVH5 UEN5:UFD5 UOJ5:UOZ5 UYF5:UYV5 VIB5:VIR5 VRX5:VSN5 WBT5:WCJ5 WLP5:WMF5 WVL5:WWB5 D65543:T65543 IZ65543:JP65543 SV65543:TL65543 ACR65543:ADH65543 AMN65543:AND65543 AWJ65543:AWZ65543 BGF65543:BGV65543 BQB65543:BQR65543 BZX65543:CAN65543 CJT65543:CKJ65543 CTP65543:CUF65543 DDL65543:DEB65543 DNH65543:DNX65543 DXD65543:DXT65543 EGZ65543:EHP65543 EQV65543:ERL65543 FAR65543:FBH65543 FKN65543:FLD65543 FUJ65543:FUZ65543 GEF65543:GEV65543 GOB65543:GOR65543 GXX65543:GYN65543 HHT65543:HIJ65543 HRP65543:HSF65543 IBL65543:ICB65543 ILH65543:ILX65543 IVD65543:IVT65543 JEZ65543:JFP65543 JOV65543:JPL65543 JYR65543:JZH65543 KIN65543:KJD65543 KSJ65543:KSZ65543 LCF65543:LCV65543 LMB65543:LMR65543 LVX65543:LWN65543 MFT65543:MGJ65543 MPP65543:MQF65543 MZL65543:NAB65543 NJH65543:NJX65543 NTD65543:NTT65543 OCZ65543:ODP65543 OMV65543:ONL65543 OWR65543:OXH65543 PGN65543:PHD65543 PQJ65543:PQZ65543 QAF65543:QAV65543 QKB65543:QKR65543 QTX65543:QUN65543 RDT65543:REJ65543 RNP65543:ROF65543 RXL65543:RYB65543 SHH65543:SHX65543 SRD65543:SRT65543 TAZ65543:TBP65543 TKV65543:TLL65543 TUR65543:TVH65543 UEN65543:UFD65543 UOJ65543:UOZ65543 UYF65543:UYV65543 VIB65543:VIR65543 VRX65543:VSN65543 WBT65543:WCJ65543 WLP65543:WMF65543 WVL65543:WWB65543 D131079:T131079 IZ131079:JP131079 SV131079:TL131079 ACR131079:ADH131079 AMN131079:AND131079 AWJ131079:AWZ131079 BGF131079:BGV131079 BQB131079:BQR131079 BZX131079:CAN131079 CJT131079:CKJ131079 CTP131079:CUF131079 DDL131079:DEB131079 DNH131079:DNX131079 DXD131079:DXT131079 EGZ131079:EHP131079 EQV131079:ERL131079 FAR131079:FBH131079 FKN131079:FLD131079 FUJ131079:FUZ131079 GEF131079:GEV131079 GOB131079:GOR131079 GXX131079:GYN131079 HHT131079:HIJ131079 HRP131079:HSF131079 IBL131079:ICB131079 ILH131079:ILX131079 IVD131079:IVT131079 JEZ131079:JFP131079 JOV131079:JPL131079 JYR131079:JZH131079 KIN131079:KJD131079 KSJ131079:KSZ131079 LCF131079:LCV131079 LMB131079:LMR131079 LVX131079:LWN131079 MFT131079:MGJ131079 MPP131079:MQF131079 MZL131079:NAB131079 NJH131079:NJX131079 NTD131079:NTT131079 OCZ131079:ODP131079 OMV131079:ONL131079 OWR131079:OXH131079 PGN131079:PHD131079 PQJ131079:PQZ131079 QAF131079:QAV131079 QKB131079:QKR131079 QTX131079:QUN131079 RDT131079:REJ131079 RNP131079:ROF131079 RXL131079:RYB131079 SHH131079:SHX131079 SRD131079:SRT131079 TAZ131079:TBP131079 TKV131079:TLL131079 TUR131079:TVH131079 UEN131079:UFD131079 UOJ131079:UOZ131079 UYF131079:UYV131079 VIB131079:VIR131079 VRX131079:VSN131079 WBT131079:WCJ131079 WLP131079:WMF131079 WVL131079:WWB131079 D196615:T196615 IZ196615:JP196615 SV196615:TL196615 ACR196615:ADH196615 AMN196615:AND196615 AWJ196615:AWZ196615 BGF196615:BGV196615 BQB196615:BQR196615 BZX196615:CAN196615 CJT196615:CKJ196615 CTP196615:CUF196615 DDL196615:DEB196615 DNH196615:DNX196615 DXD196615:DXT196615 EGZ196615:EHP196615 EQV196615:ERL196615 FAR196615:FBH196615 FKN196615:FLD196615 FUJ196615:FUZ196615 GEF196615:GEV196615 GOB196615:GOR196615 GXX196615:GYN196615 HHT196615:HIJ196615 HRP196615:HSF196615 IBL196615:ICB196615 ILH196615:ILX196615 IVD196615:IVT196615 JEZ196615:JFP196615 JOV196615:JPL196615 JYR196615:JZH196615 KIN196615:KJD196615 KSJ196615:KSZ196615 LCF196615:LCV196615 LMB196615:LMR196615 LVX196615:LWN196615 MFT196615:MGJ196615 MPP196615:MQF196615 MZL196615:NAB196615 NJH196615:NJX196615 NTD196615:NTT196615 OCZ196615:ODP196615 OMV196615:ONL196615 OWR196615:OXH196615 PGN196615:PHD196615 PQJ196615:PQZ196615 QAF196615:QAV196615 QKB196615:QKR196615 QTX196615:QUN196615 RDT196615:REJ196615 RNP196615:ROF196615 RXL196615:RYB196615 SHH196615:SHX196615 SRD196615:SRT196615 TAZ196615:TBP196615 TKV196615:TLL196615 TUR196615:TVH196615 UEN196615:UFD196615 UOJ196615:UOZ196615 UYF196615:UYV196615 VIB196615:VIR196615 VRX196615:VSN196615 WBT196615:WCJ196615 WLP196615:WMF196615 WVL196615:WWB196615 D262151:T262151 IZ262151:JP262151 SV262151:TL262151 ACR262151:ADH262151 AMN262151:AND262151 AWJ262151:AWZ262151 BGF262151:BGV262151 BQB262151:BQR262151 BZX262151:CAN262151 CJT262151:CKJ262151 CTP262151:CUF262151 DDL262151:DEB262151 DNH262151:DNX262151 DXD262151:DXT262151 EGZ262151:EHP262151 EQV262151:ERL262151 FAR262151:FBH262151 FKN262151:FLD262151 FUJ262151:FUZ262151 GEF262151:GEV262151 GOB262151:GOR262151 GXX262151:GYN262151 HHT262151:HIJ262151 HRP262151:HSF262151 IBL262151:ICB262151 ILH262151:ILX262151 IVD262151:IVT262151 JEZ262151:JFP262151 JOV262151:JPL262151 JYR262151:JZH262151 KIN262151:KJD262151 KSJ262151:KSZ262151 LCF262151:LCV262151 LMB262151:LMR262151 LVX262151:LWN262151 MFT262151:MGJ262151 MPP262151:MQF262151 MZL262151:NAB262151 NJH262151:NJX262151 NTD262151:NTT262151 OCZ262151:ODP262151 OMV262151:ONL262151 OWR262151:OXH262151 PGN262151:PHD262151 PQJ262151:PQZ262151 QAF262151:QAV262151 QKB262151:QKR262151 QTX262151:QUN262151 RDT262151:REJ262151 RNP262151:ROF262151 RXL262151:RYB262151 SHH262151:SHX262151 SRD262151:SRT262151 TAZ262151:TBP262151 TKV262151:TLL262151 TUR262151:TVH262151 UEN262151:UFD262151 UOJ262151:UOZ262151 UYF262151:UYV262151 VIB262151:VIR262151 VRX262151:VSN262151 WBT262151:WCJ262151 WLP262151:WMF262151 WVL262151:WWB262151 D327687:T327687 IZ327687:JP327687 SV327687:TL327687 ACR327687:ADH327687 AMN327687:AND327687 AWJ327687:AWZ327687 BGF327687:BGV327687 BQB327687:BQR327687 BZX327687:CAN327687 CJT327687:CKJ327687 CTP327687:CUF327687 DDL327687:DEB327687 DNH327687:DNX327687 DXD327687:DXT327687 EGZ327687:EHP327687 EQV327687:ERL327687 FAR327687:FBH327687 FKN327687:FLD327687 FUJ327687:FUZ327687 GEF327687:GEV327687 GOB327687:GOR327687 GXX327687:GYN327687 HHT327687:HIJ327687 HRP327687:HSF327687 IBL327687:ICB327687 ILH327687:ILX327687 IVD327687:IVT327687 JEZ327687:JFP327687 JOV327687:JPL327687 JYR327687:JZH327687 KIN327687:KJD327687 KSJ327687:KSZ327687 LCF327687:LCV327687 LMB327687:LMR327687 LVX327687:LWN327687 MFT327687:MGJ327687 MPP327687:MQF327687 MZL327687:NAB327687 NJH327687:NJX327687 NTD327687:NTT327687 OCZ327687:ODP327687 OMV327687:ONL327687 OWR327687:OXH327687 PGN327687:PHD327687 PQJ327687:PQZ327687 QAF327687:QAV327687 QKB327687:QKR327687 QTX327687:QUN327687 RDT327687:REJ327687 RNP327687:ROF327687 RXL327687:RYB327687 SHH327687:SHX327687 SRD327687:SRT327687 TAZ327687:TBP327687 TKV327687:TLL327687 TUR327687:TVH327687 UEN327687:UFD327687 UOJ327687:UOZ327687 UYF327687:UYV327687 VIB327687:VIR327687 VRX327687:VSN327687 WBT327687:WCJ327687 WLP327687:WMF327687 WVL327687:WWB327687 D393223:T393223 IZ393223:JP393223 SV393223:TL393223 ACR393223:ADH393223 AMN393223:AND393223 AWJ393223:AWZ393223 BGF393223:BGV393223 BQB393223:BQR393223 BZX393223:CAN393223 CJT393223:CKJ393223 CTP393223:CUF393223 DDL393223:DEB393223 DNH393223:DNX393223 DXD393223:DXT393223 EGZ393223:EHP393223 EQV393223:ERL393223 FAR393223:FBH393223 FKN393223:FLD393223 FUJ393223:FUZ393223 GEF393223:GEV393223 GOB393223:GOR393223 GXX393223:GYN393223 HHT393223:HIJ393223 HRP393223:HSF393223 IBL393223:ICB393223 ILH393223:ILX393223 IVD393223:IVT393223 JEZ393223:JFP393223 JOV393223:JPL393223 JYR393223:JZH393223 KIN393223:KJD393223 KSJ393223:KSZ393223 LCF393223:LCV393223 LMB393223:LMR393223 LVX393223:LWN393223 MFT393223:MGJ393223 MPP393223:MQF393223 MZL393223:NAB393223 NJH393223:NJX393223 NTD393223:NTT393223 OCZ393223:ODP393223 OMV393223:ONL393223 OWR393223:OXH393223 PGN393223:PHD393223 PQJ393223:PQZ393223 QAF393223:QAV393223 QKB393223:QKR393223 QTX393223:QUN393223 RDT393223:REJ393223 RNP393223:ROF393223 RXL393223:RYB393223 SHH393223:SHX393223 SRD393223:SRT393223 TAZ393223:TBP393223 TKV393223:TLL393223 TUR393223:TVH393223 UEN393223:UFD393223 UOJ393223:UOZ393223 UYF393223:UYV393223 VIB393223:VIR393223 VRX393223:VSN393223 WBT393223:WCJ393223 WLP393223:WMF393223 WVL393223:WWB393223 D458759:T458759 IZ458759:JP458759 SV458759:TL458759 ACR458759:ADH458759 AMN458759:AND458759 AWJ458759:AWZ458759 BGF458759:BGV458759 BQB458759:BQR458759 BZX458759:CAN458759 CJT458759:CKJ458759 CTP458759:CUF458759 DDL458759:DEB458759 DNH458759:DNX458759 DXD458759:DXT458759 EGZ458759:EHP458759 EQV458759:ERL458759 FAR458759:FBH458759 FKN458759:FLD458759 FUJ458759:FUZ458759 GEF458759:GEV458759 GOB458759:GOR458759 GXX458759:GYN458759 HHT458759:HIJ458759 HRP458759:HSF458759 IBL458759:ICB458759 ILH458759:ILX458759 IVD458759:IVT458759 JEZ458759:JFP458759 JOV458759:JPL458759 JYR458759:JZH458759 KIN458759:KJD458759 KSJ458759:KSZ458759 LCF458759:LCV458759 LMB458759:LMR458759 LVX458759:LWN458759 MFT458759:MGJ458759 MPP458759:MQF458759 MZL458759:NAB458759 NJH458759:NJX458759 NTD458759:NTT458759 OCZ458759:ODP458759 OMV458759:ONL458759 OWR458759:OXH458759 PGN458759:PHD458759 PQJ458759:PQZ458759 QAF458759:QAV458759 QKB458759:QKR458759 QTX458759:QUN458759 RDT458759:REJ458759 RNP458759:ROF458759 RXL458759:RYB458759 SHH458759:SHX458759 SRD458759:SRT458759 TAZ458759:TBP458759 TKV458759:TLL458759 TUR458759:TVH458759 UEN458759:UFD458759 UOJ458759:UOZ458759 UYF458759:UYV458759 VIB458759:VIR458759 VRX458759:VSN458759 WBT458759:WCJ458759 WLP458759:WMF458759 WVL458759:WWB458759 D524295:T524295 IZ524295:JP524295 SV524295:TL524295 ACR524295:ADH524295 AMN524295:AND524295 AWJ524295:AWZ524295 BGF524295:BGV524295 BQB524295:BQR524295 BZX524295:CAN524295 CJT524295:CKJ524295 CTP524295:CUF524295 DDL524295:DEB524295 DNH524295:DNX524295 DXD524295:DXT524295 EGZ524295:EHP524295 EQV524295:ERL524295 FAR524295:FBH524295 FKN524295:FLD524295 FUJ524295:FUZ524295 GEF524295:GEV524295 GOB524295:GOR524295 GXX524295:GYN524295 HHT524295:HIJ524295 HRP524295:HSF524295 IBL524295:ICB524295 ILH524295:ILX524295 IVD524295:IVT524295 JEZ524295:JFP524295 JOV524295:JPL524295 JYR524295:JZH524295 KIN524295:KJD524295 KSJ524295:KSZ524295 LCF524295:LCV524295 LMB524295:LMR524295 LVX524295:LWN524295 MFT524295:MGJ524295 MPP524295:MQF524295 MZL524295:NAB524295 NJH524295:NJX524295 NTD524295:NTT524295 OCZ524295:ODP524295 OMV524295:ONL524295 OWR524295:OXH524295 PGN524295:PHD524295 PQJ524295:PQZ524295 QAF524295:QAV524295 QKB524295:QKR524295 QTX524295:QUN524295 RDT524295:REJ524295 RNP524295:ROF524295 RXL524295:RYB524295 SHH524295:SHX524295 SRD524295:SRT524295 TAZ524295:TBP524295 TKV524295:TLL524295 TUR524295:TVH524295 UEN524295:UFD524295 UOJ524295:UOZ524295 UYF524295:UYV524295 VIB524295:VIR524295 VRX524295:VSN524295 WBT524295:WCJ524295 WLP524295:WMF524295 WVL524295:WWB524295 D589831:T589831 IZ589831:JP589831 SV589831:TL589831 ACR589831:ADH589831 AMN589831:AND589831 AWJ589831:AWZ589831 BGF589831:BGV589831 BQB589831:BQR589831 BZX589831:CAN589831 CJT589831:CKJ589831 CTP589831:CUF589831 DDL589831:DEB589831 DNH589831:DNX589831 DXD589831:DXT589831 EGZ589831:EHP589831 EQV589831:ERL589831 FAR589831:FBH589831 FKN589831:FLD589831 FUJ589831:FUZ589831 GEF589831:GEV589831 GOB589831:GOR589831 GXX589831:GYN589831 HHT589831:HIJ589831 HRP589831:HSF589831 IBL589831:ICB589831 ILH589831:ILX589831 IVD589831:IVT589831 JEZ589831:JFP589831 JOV589831:JPL589831 JYR589831:JZH589831 KIN589831:KJD589831 KSJ589831:KSZ589831 LCF589831:LCV589831 LMB589831:LMR589831 LVX589831:LWN589831 MFT589831:MGJ589831 MPP589831:MQF589831 MZL589831:NAB589831 NJH589831:NJX589831 NTD589831:NTT589831 OCZ589831:ODP589831 OMV589831:ONL589831 OWR589831:OXH589831 PGN589831:PHD589831 PQJ589831:PQZ589831 QAF589831:QAV589831 QKB589831:QKR589831 QTX589831:QUN589831 RDT589831:REJ589831 RNP589831:ROF589831 RXL589831:RYB589831 SHH589831:SHX589831 SRD589831:SRT589831 TAZ589831:TBP589831 TKV589831:TLL589831 TUR589831:TVH589831 UEN589831:UFD589831 UOJ589831:UOZ589831 UYF589831:UYV589831 VIB589831:VIR589831 VRX589831:VSN589831 WBT589831:WCJ589831 WLP589831:WMF589831 WVL589831:WWB589831 D655367:T655367 IZ655367:JP655367 SV655367:TL655367 ACR655367:ADH655367 AMN655367:AND655367 AWJ655367:AWZ655367 BGF655367:BGV655367 BQB655367:BQR655367 BZX655367:CAN655367 CJT655367:CKJ655367 CTP655367:CUF655367 DDL655367:DEB655367 DNH655367:DNX655367 DXD655367:DXT655367 EGZ655367:EHP655367 EQV655367:ERL655367 FAR655367:FBH655367 FKN655367:FLD655367 FUJ655367:FUZ655367 GEF655367:GEV655367 GOB655367:GOR655367 GXX655367:GYN655367 HHT655367:HIJ655367 HRP655367:HSF655367 IBL655367:ICB655367 ILH655367:ILX655367 IVD655367:IVT655367 JEZ655367:JFP655367 JOV655367:JPL655367 JYR655367:JZH655367 KIN655367:KJD655367 KSJ655367:KSZ655367 LCF655367:LCV655367 LMB655367:LMR655367 LVX655367:LWN655367 MFT655367:MGJ655367 MPP655367:MQF655367 MZL655367:NAB655367 NJH655367:NJX655367 NTD655367:NTT655367 OCZ655367:ODP655367 OMV655367:ONL655367 OWR655367:OXH655367 PGN655367:PHD655367 PQJ655367:PQZ655367 QAF655367:QAV655367 QKB655367:QKR655367 QTX655367:QUN655367 RDT655367:REJ655367 RNP655367:ROF655367 RXL655367:RYB655367 SHH655367:SHX655367 SRD655367:SRT655367 TAZ655367:TBP655367 TKV655367:TLL655367 TUR655367:TVH655367 UEN655367:UFD655367 UOJ655367:UOZ655367 UYF655367:UYV655367 VIB655367:VIR655367 VRX655367:VSN655367 WBT655367:WCJ655367 WLP655367:WMF655367 WVL655367:WWB655367 D720903:T720903 IZ720903:JP720903 SV720903:TL720903 ACR720903:ADH720903 AMN720903:AND720903 AWJ720903:AWZ720903 BGF720903:BGV720903 BQB720903:BQR720903 BZX720903:CAN720903 CJT720903:CKJ720903 CTP720903:CUF720903 DDL720903:DEB720903 DNH720903:DNX720903 DXD720903:DXT720903 EGZ720903:EHP720903 EQV720903:ERL720903 FAR720903:FBH720903 FKN720903:FLD720903 FUJ720903:FUZ720903 GEF720903:GEV720903 GOB720903:GOR720903 GXX720903:GYN720903 HHT720903:HIJ720903 HRP720903:HSF720903 IBL720903:ICB720903 ILH720903:ILX720903 IVD720903:IVT720903 JEZ720903:JFP720903 JOV720903:JPL720903 JYR720903:JZH720903 KIN720903:KJD720903 KSJ720903:KSZ720903 LCF720903:LCV720903 LMB720903:LMR720903 LVX720903:LWN720903 MFT720903:MGJ720903 MPP720903:MQF720903 MZL720903:NAB720903 NJH720903:NJX720903 NTD720903:NTT720903 OCZ720903:ODP720903 OMV720903:ONL720903 OWR720903:OXH720903 PGN720903:PHD720903 PQJ720903:PQZ720903 QAF720903:QAV720903 QKB720903:QKR720903 QTX720903:QUN720903 RDT720903:REJ720903 RNP720903:ROF720903 RXL720903:RYB720903 SHH720903:SHX720903 SRD720903:SRT720903 TAZ720903:TBP720903 TKV720903:TLL720903 TUR720903:TVH720903 UEN720903:UFD720903 UOJ720903:UOZ720903 UYF720903:UYV720903 VIB720903:VIR720903 VRX720903:VSN720903 WBT720903:WCJ720903 WLP720903:WMF720903 WVL720903:WWB720903 D786439:T786439 IZ786439:JP786439 SV786439:TL786439 ACR786439:ADH786439 AMN786439:AND786439 AWJ786439:AWZ786439 BGF786439:BGV786439 BQB786439:BQR786439 BZX786439:CAN786439 CJT786439:CKJ786439 CTP786439:CUF786439 DDL786439:DEB786439 DNH786439:DNX786439 DXD786439:DXT786439 EGZ786439:EHP786439 EQV786439:ERL786439 FAR786439:FBH786439 FKN786439:FLD786439 FUJ786439:FUZ786439 GEF786439:GEV786439 GOB786439:GOR786439 GXX786439:GYN786439 HHT786439:HIJ786439 HRP786439:HSF786439 IBL786439:ICB786439 ILH786439:ILX786439 IVD786439:IVT786439 JEZ786439:JFP786439 JOV786439:JPL786439 JYR786439:JZH786439 KIN786439:KJD786439 KSJ786439:KSZ786439 LCF786439:LCV786439 LMB786439:LMR786439 LVX786439:LWN786439 MFT786439:MGJ786439 MPP786439:MQF786439 MZL786439:NAB786439 NJH786439:NJX786439 NTD786439:NTT786439 OCZ786439:ODP786439 OMV786439:ONL786439 OWR786439:OXH786439 PGN786439:PHD786439 PQJ786439:PQZ786439 QAF786439:QAV786439 QKB786439:QKR786439 QTX786439:QUN786439 RDT786439:REJ786439 RNP786439:ROF786439 RXL786439:RYB786439 SHH786439:SHX786439 SRD786439:SRT786439 TAZ786439:TBP786439 TKV786439:TLL786439 TUR786439:TVH786439 UEN786439:UFD786439 UOJ786439:UOZ786439 UYF786439:UYV786439 VIB786439:VIR786439 VRX786439:VSN786439 WBT786439:WCJ786439 WLP786439:WMF786439 WVL786439:WWB786439 D851975:T851975 IZ851975:JP851975 SV851975:TL851975 ACR851975:ADH851975 AMN851975:AND851975 AWJ851975:AWZ851975 BGF851975:BGV851975 BQB851975:BQR851975 BZX851975:CAN851975 CJT851975:CKJ851975 CTP851975:CUF851975 DDL851975:DEB851975 DNH851975:DNX851975 DXD851975:DXT851975 EGZ851975:EHP851975 EQV851975:ERL851975 FAR851975:FBH851975 FKN851975:FLD851975 FUJ851975:FUZ851975 GEF851975:GEV851975 GOB851975:GOR851975 GXX851975:GYN851975 HHT851975:HIJ851975 HRP851975:HSF851975 IBL851975:ICB851975 ILH851975:ILX851975 IVD851975:IVT851975 JEZ851975:JFP851975 JOV851975:JPL851975 JYR851975:JZH851975 KIN851975:KJD851975 KSJ851975:KSZ851975 LCF851975:LCV851975 LMB851975:LMR851975 LVX851975:LWN851975 MFT851975:MGJ851975 MPP851975:MQF851975 MZL851975:NAB851975 NJH851975:NJX851975 NTD851975:NTT851975 OCZ851975:ODP851975 OMV851975:ONL851975 OWR851975:OXH851975 PGN851975:PHD851975 PQJ851975:PQZ851975 QAF851975:QAV851975 QKB851975:QKR851975 QTX851975:QUN851975 RDT851975:REJ851975 RNP851975:ROF851975 RXL851975:RYB851975 SHH851975:SHX851975 SRD851975:SRT851975 TAZ851975:TBP851975 TKV851975:TLL851975 TUR851975:TVH851975 UEN851975:UFD851975 UOJ851975:UOZ851975 UYF851975:UYV851975 VIB851975:VIR851975 VRX851975:VSN851975 WBT851975:WCJ851975 WLP851975:WMF851975 WVL851975:WWB851975 D917511:T917511 IZ917511:JP917511 SV917511:TL917511 ACR917511:ADH917511 AMN917511:AND917511 AWJ917511:AWZ917511 BGF917511:BGV917511 BQB917511:BQR917511 BZX917511:CAN917511 CJT917511:CKJ917511 CTP917511:CUF917511 DDL917511:DEB917511 DNH917511:DNX917511 DXD917511:DXT917511 EGZ917511:EHP917511 EQV917511:ERL917511 FAR917511:FBH917511 FKN917511:FLD917511 FUJ917511:FUZ917511 GEF917511:GEV917511 GOB917511:GOR917511 GXX917511:GYN917511 HHT917511:HIJ917511 HRP917511:HSF917511 IBL917511:ICB917511 ILH917511:ILX917511 IVD917511:IVT917511 JEZ917511:JFP917511 JOV917511:JPL917511 JYR917511:JZH917511 KIN917511:KJD917511 KSJ917511:KSZ917511 LCF917511:LCV917511 LMB917511:LMR917511 LVX917511:LWN917511 MFT917511:MGJ917511 MPP917511:MQF917511 MZL917511:NAB917511 NJH917511:NJX917511 NTD917511:NTT917511 OCZ917511:ODP917511 OMV917511:ONL917511 OWR917511:OXH917511 PGN917511:PHD917511 PQJ917511:PQZ917511 QAF917511:QAV917511 QKB917511:QKR917511 QTX917511:QUN917511 RDT917511:REJ917511 RNP917511:ROF917511 RXL917511:RYB917511 SHH917511:SHX917511 SRD917511:SRT917511 TAZ917511:TBP917511 TKV917511:TLL917511 TUR917511:TVH917511 UEN917511:UFD917511 UOJ917511:UOZ917511 UYF917511:UYV917511 VIB917511:VIR917511 VRX917511:VSN917511 WBT917511:WCJ917511 WLP917511:WMF917511 WVL917511:WWB917511 D983047:T983047 IZ983047:JP983047 SV983047:TL983047 ACR983047:ADH983047 AMN983047:AND983047 AWJ983047:AWZ983047 BGF983047:BGV983047 BQB983047:BQR983047 BZX983047:CAN983047 CJT983047:CKJ983047 CTP983047:CUF983047 DDL983047:DEB983047 DNH983047:DNX983047 DXD983047:DXT983047 EGZ983047:EHP983047 EQV983047:ERL983047 FAR983047:FBH983047 FKN983047:FLD983047 FUJ983047:FUZ983047 GEF983047:GEV983047 GOB983047:GOR983047 GXX983047:GYN983047 HHT983047:HIJ983047 HRP983047:HSF983047 IBL983047:ICB983047 ILH983047:ILX983047 IVD983047:IVT983047 JEZ983047:JFP983047 JOV983047:JPL983047 JYR983047:JZH983047 KIN983047:KJD983047 KSJ983047:KSZ983047 LCF983047:LCV983047 LMB983047:LMR983047 LVX983047:LWN983047 MFT983047:MGJ983047 MPP983047:MQF983047 MZL983047:NAB983047 NJH983047:NJX983047 NTD983047:NTT983047 OCZ983047:ODP983047 OMV983047:ONL983047 OWR983047:OXH983047 PGN983047:PHD983047 PQJ983047:PQZ983047 QAF983047:QAV983047 QKB983047:QKR983047 QTX983047:QUN983047 RDT983047:REJ983047 RNP983047:ROF983047 RXL983047:RYB983047 SHH983047:SHX983047 SRD983047:SRT983047 TAZ983047:TBP983047 TKV983047:TLL983047 TUR983047:TVH983047 UEN983047:UFD983047 UOJ983047:UOZ983047 UYF983047:UYV983047 VIB983047:VIR983047 VRX983047:VSN983047 WBT983047:WCJ983047 WLP983047:WMF983047 WVL983047:WWB983047">
      <formula1>$AV$1:$AV$21</formula1>
    </dataValidation>
  </dataValidations>
  <pageMargins left="0.314583333333333" right="0.314583333333333" top="0.747916666666667" bottom="0.747916666666667" header="0.314583333333333" footer="0.314583333333333"/>
  <pageSetup paperSize="9" scale="90" orientation="portrait"/>
  <headerFooter>
    <oddFooter>&amp;L&amp;"华文行楷,加粗"&amp;16
&amp;"-,常规"&amp;11
制单：
日期：&amp;C审核：
日期：</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O74"/>
  <sheetViews>
    <sheetView view="pageBreakPreview" zoomScaleNormal="130" zoomScaleSheetLayoutView="100" workbookViewId="0">
      <selection activeCell="B5" sqref="B5:D5"/>
    </sheetView>
  </sheetViews>
  <sheetFormatPr defaultColWidth="9" defaultRowHeight="13.5"/>
  <cols>
    <col min="1" max="1" width="2.875" style="56" customWidth="1"/>
    <col min="2" max="3" width="3.125" style="56" customWidth="1"/>
    <col min="4" max="4" width="19.125" style="56" customWidth="1"/>
    <col min="5" max="5" width="15.125" style="56" customWidth="1"/>
    <col min="6" max="6" width="5.75" style="56" customWidth="1"/>
    <col min="7" max="7" width="3.75" style="56" customWidth="1"/>
    <col min="8" max="8" width="8.125" style="56" customWidth="1"/>
    <col min="9" max="9" width="2.5" style="56" customWidth="1"/>
    <col min="10" max="10" width="2.75" style="56" customWidth="1"/>
    <col min="11" max="11" width="11.375" style="56" customWidth="1"/>
    <col min="12" max="12" width="12.875" style="56" customWidth="1"/>
    <col min="13" max="13" width="5.625" style="56" customWidth="1"/>
    <col min="14" max="14" width="4" style="56" customWidth="1"/>
    <col min="15" max="15" width="8.125" style="56" customWidth="1"/>
    <col min="16" max="53" width="9" style="118"/>
    <col min="54" max="256" width="9" style="56"/>
    <col min="257" max="257" width="2.875" style="56" customWidth="1"/>
    <col min="258" max="259" width="3.125" style="56" customWidth="1"/>
    <col min="260" max="260" width="19.125" style="56" customWidth="1"/>
    <col min="261" max="261" width="15.125" style="56" customWidth="1"/>
    <col min="262" max="262" width="5.75" style="56" customWidth="1"/>
    <col min="263" max="263" width="3.75" style="56" customWidth="1"/>
    <col min="264" max="264" width="8.125" style="56" customWidth="1"/>
    <col min="265" max="265" width="2.5" style="56" customWidth="1"/>
    <col min="266" max="266" width="2.75" style="56" customWidth="1"/>
    <col min="267" max="267" width="11.375" style="56" customWidth="1"/>
    <col min="268" max="268" width="12.875" style="56" customWidth="1"/>
    <col min="269" max="269" width="5.625" style="56" customWidth="1"/>
    <col min="270" max="270" width="4" style="56" customWidth="1"/>
    <col min="271" max="271" width="8.125" style="56" customWidth="1"/>
    <col min="272" max="512" width="9" style="56"/>
    <col min="513" max="513" width="2.875" style="56" customWidth="1"/>
    <col min="514" max="515" width="3.125" style="56" customWidth="1"/>
    <col min="516" max="516" width="19.125" style="56" customWidth="1"/>
    <col min="517" max="517" width="15.125" style="56" customWidth="1"/>
    <col min="518" max="518" width="5.75" style="56" customWidth="1"/>
    <col min="519" max="519" width="3.75" style="56" customWidth="1"/>
    <col min="520" max="520" width="8.125" style="56" customWidth="1"/>
    <col min="521" max="521" width="2.5" style="56" customWidth="1"/>
    <col min="522" max="522" width="2.75" style="56" customWidth="1"/>
    <col min="523" max="523" width="11.375" style="56" customWidth="1"/>
    <col min="524" max="524" width="12.875" style="56" customWidth="1"/>
    <col min="525" max="525" width="5.625" style="56" customWidth="1"/>
    <col min="526" max="526" width="4" style="56" customWidth="1"/>
    <col min="527" max="527" width="8.125" style="56" customWidth="1"/>
    <col min="528" max="768" width="9" style="56"/>
    <col min="769" max="769" width="2.875" style="56" customWidth="1"/>
    <col min="770" max="771" width="3.125" style="56" customWidth="1"/>
    <col min="772" max="772" width="19.125" style="56" customWidth="1"/>
    <col min="773" max="773" width="15.125" style="56" customWidth="1"/>
    <col min="774" max="774" width="5.75" style="56" customWidth="1"/>
    <col min="775" max="775" width="3.75" style="56" customWidth="1"/>
    <col min="776" max="776" width="8.125" style="56" customWidth="1"/>
    <col min="777" max="777" width="2.5" style="56" customWidth="1"/>
    <col min="778" max="778" width="2.75" style="56" customWidth="1"/>
    <col min="779" max="779" width="11.375" style="56" customWidth="1"/>
    <col min="780" max="780" width="12.875" style="56" customWidth="1"/>
    <col min="781" max="781" width="5.625" style="56" customWidth="1"/>
    <col min="782" max="782" width="4" style="56" customWidth="1"/>
    <col min="783" max="783" width="8.125" style="56" customWidth="1"/>
    <col min="784" max="1024" width="9" style="56"/>
    <col min="1025" max="1025" width="2.875" style="56" customWidth="1"/>
    <col min="1026" max="1027" width="3.125" style="56" customWidth="1"/>
    <col min="1028" max="1028" width="19.125" style="56" customWidth="1"/>
    <col min="1029" max="1029" width="15.125" style="56" customWidth="1"/>
    <col min="1030" max="1030" width="5.75" style="56" customWidth="1"/>
    <col min="1031" max="1031" width="3.75" style="56" customWidth="1"/>
    <col min="1032" max="1032" width="8.125" style="56" customWidth="1"/>
    <col min="1033" max="1033" width="2.5" style="56" customWidth="1"/>
    <col min="1034" max="1034" width="2.75" style="56" customWidth="1"/>
    <col min="1035" max="1035" width="11.375" style="56" customWidth="1"/>
    <col min="1036" max="1036" width="12.875" style="56" customWidth="1"/>
    <col min="1037" max="1037" width="5.625" style="56" customWidth="1"/>
    <col min="1038" max="1038" width="4" style="56" customWidth="1"/>
    <col min="1039" max="1039" width="8.125" style="56" customWidth="1"/>
    <col min="1040" max="1280" width="9" style="56"/>
    <col min="1281" max="1281" width="2.875" style="56" customWidth="1"/>
    <col min="1282" max="1283" width="3.125" style="56" customWidth="1"/>
    <col min="1284" max="1284" width="19.125" style="56" customWidth="1"/>
    <col min="1285" max="1285" width="15.125" style="56" customWidth="1"/>
    <col min="1286" max="1286" width="5.75" style="56" customWidth="1"/>
    <col min="1287" max="1287" width="3.75" style="56" customWidth="1"/>
    <col min="1288" max="1288" width="8.125" style="56" customWidth="1"/>
    <col min="1289" max="1289" width="2.5" style="56" customWidth="1"/>
    <col min="1290" max="1290" width="2.75" style="56" customWidth="1"/>
    <col min="1291" max="1291" width="11.375" style="56" customWidth="1"/>
    <col min="1292" max="1292" width="12.875" style="56" customWidth="1"/>
    <col min="1293" max="1293" width="5.625" style="56" customWidth="1"/>
    <col min="1294" max="1294" width="4" style="56" customWidth="1"/>
    <col min="1295" max="1295" width="8.125" style="56" customWidth="1"/>
    <col min="1296" max="1536" width="9" style="56"/>
    <col min="1537" max="1537" width="2.875" style="56" customWidth="1"/>
    <col min="1538" max="1539" width="3.125" style="56" customWidth="1"/>
    <col min="1540" max="1540" width="19.125" style="56" customWidth="1"/>
    <col min="1541" max="1541" width="15.125" style="56" customWidth="1"/>
    <col min="1542" max="1542" width="5.75" style="56" customWidth="1"/>
    <col min="1543" max="1543" width="3.75" style="56" customWidth="1"/>
    <col min="1544" max="1544" width="8.125" style="56" customWidth="1"/>
    <col min="1545" max="1545" width="2.5" style="56" customWidth="1"/>
    <col min="1546" max="1546" width="2.75" style="56" customWidth="1"/>
    <col min="1547" max="1547" width="11.375" style="56" customWidth="1"/>
    <col min="1548" max="1548" width="12.875" style="56" customWidth="1"/>
    <col min="1549" max="1549" width="5.625" style="56" customWidth="1"/>
    <col min="1550" max="1550" width="4" style="56" customWidth="1"/>
    <col min="1551" max="1551" width="8.125" style="56" customWidth="1"/>
    <col min="1552" max="1792" width="9" style="56"/>
    <col min="1793" max="1793" width="2.875" style="56" customWidth="1"/>
    <col min="1794" max="1795" width="3.125" style="56" customWidth="1"/>
    <col min="1796" max="1796" width="19.125" style="56" customWidth="1"/>
    <col min="1797" max="1797" width="15.125" style="56" customWidth="1"/>
    <col min="1798" max="1798" width="5.75" style="56" customWidth="1"/>
    <col min="1799" max="1799" width="3.75" style="56" customWidth="1"/>
    <col min="1800" max="1800" width="8.125" style="56" customWidth="1"/>
    <col min="1801" max="1801" width="2.5" style="56" customWidth="1"/>
    <col min="1802" max="1802" width="2.75" style="56" customWidth="1"/>
    <col min="1803" max="1803" width="11.375" style="56" customWidth="1"/>
    <col min="1804" max="1804" width="12.875" style="56" customWidth="1"/>
    <col min="1805" max="1805" width="5.625" style="56" customWidth="1"/>
    <col min="1806" max="1806" width="4" style="56" customWidth="1"/>
    <col min="1807" max="1807" width="8.125" style="56" customWidth="1"/>
    <col min="1808" max="2048" width="9" style="56"/>
    <col min="2049" max="2049" width="2.875" style="56" customWidth="1"/>
    <col min="2050" max="2051" width="3.125" style="56" customWidth="1"/>
    <col min="2052" max="2052" width="19.125" style="56" customWidth="1"/>
    <col min="2053" max="2053" width="15.125" style="56" customWidth="1"/>
    <col min="2054" max="2054" width="5.75" style="56" customWidth="1"/>
    <col min="2055" max="2055" width="3.75" style="56" customWidth="1"/>
    <col min="2056" max="2056" width="8.125" style="56" customWidth="1"/>
    <col min="2057" max="2057" width="2.5" style="56" customWidth="1"/>
    <col min="2058" max="2058" width="2.75" style="56" customWidth="1"/>
    <col min="2059" max="2059" width="11.375" style="56" customWidth="1"/>
    <col min="2060" max="2060" width="12.875" style="56" customWidth="1"/>
    <col min="2061" max="2061" width="5.625" style="56" customWidth="1"/>
    <col min="2062" max="2062" width="4" style="56" customWidth="1"/>
    <col min="2063" max="2063" width="8.125" style="56" customWidth="1"/>
    <col min="2064" max="2304" width="9" style="56"/>
    <col min="2305" max="2305" width="2.875" style="56" customWidth="1"/>
    <col min="2306" max="2307" width="3.125" style="56" customWidth="1"/>
    <col min="2308" max="2308" width="19.125" style="56" customWidth="1"/>
    <col min="2309" max="2309" width="15.125" style="56" customWidth="1"/>
    <col min="2310" max="2310" width="5.75" style="56" customWidth="1"/>
    <col min="2311" max="2311" width="3.75" style="56" customWidth="1"/>
    <col min="2312" max="2312" width="8.125" style="56" customWidth="1"/>
    <col min="2313" max="2313" width="2.5" style="56" customWidth="1"/>
    <col min="2314" max="2314" width="2.75" style="56" customWidth="1"/>
    <col min="2315" max="2315" width="11.375" style="56" customWidth="1"/>
    <col min="2316" max="2316" width="12.875" style="56" customWidth="1"/>
    <col min="2317" max="2317" width="5.625" style="56" customWidth="1"/>
    <col min="2318" max="2318" width="4" style="56" customWidth="1"/>
    <col min="2319" max="2319" width="8.125" style="56" customWidth="1"/>
    <col min="2320" max="2560" width="9" style="56"/>
    <col min="2561" max="2561" width="2.875" style="56" customWidth="1"/>
    <col min="2562" max="2563" width="3.125" style="56" customWidth="1"/>
    <col min="2564" max="2564" width="19.125" style="56" customWidth="1"/>
    <col min="2565" max="2565" width="15.125" style="56" customWidth="1"/>
    <col min="2566" max="2566" width="5.75" style="56" customWidth="1"/>
    <col min="2567" max="2567" width="3.75" style="56" customWidth="1"/>
    <col min="2568" max="2568" width="8.125" style="56" customWidth="1"/>
    <col min="2569" max="2569" width="2.5" style="56" customWidth="1"/>
    <col min="2570" max="2570" width="2.75" style="56" customWidth="1"/>
    <col min="2571" max="2571" width="11.375" style="56" customWidth="1"/>
    <col min="2572" max="2572" width="12.875" style="56" customWidth="1"/>
    <col min="2573" max="2573" width="5.625" style="56" customWidth="1"/>
    <col min="2574" max="2574" width="4" style="56" customWidth="1"/>
    <col min="2575" max="2575" width="8.125" style="56" customWidth="1"/>
    <col min="2576" max="2816" width="9" style="56"/>
    <col min="2817" max="2817" width="2.875" style="56" customWidth="1"/>
    <col min="2818" max="2819" width="3.125" style="56" customWidth="1"/>
    <col min="2820" max="2820" width="19.125" style="56" customWidth="1"/>
    <col min="2821" max="2821" width="15.125" style="56" customWidth="1"/>
    <col min="2822" max="2822" width="5.75" style="56" customWidth="1"/>
    <col min="2823" max="2823" width="3.75" style="56" customWidth="1"/>
    <col min="2824" max="2824" width="8.125" style="56" customWidth="1"/>
    <col min="2825" max="2825" width="2.5" style="56" customWidth="1"/>
    <col min="2826" max="2826" width="2.75" style="56" customWidth="1"/>
    <col min="2827" max="2827" width="11.375" style="56" customWidth="1"/>
    <col min="2828" max="2828" width="12.875" style="56" customWidth="1"/>
    <col min="2829" max="2829" width="5.625" style="56" customWidth="1"/>
    <col min="2830" max="2830" width="4" style="56" customWidth="1"/>
    <col min="2831" max="2831" width="8.125" style="56" customWidth="1"/>
    <col min="2832" max="3072" width="9" style="56"/>
    <col min="3073" max="3073" width="2.875" style="56" customWidth="1"/>
    <col min="3074" max="3075" width="3.125" style="56" customWidth="1"/>
    <col min="3076" max="3076" width="19.125" style="56" customWidth="1"/>
    <col min="3077" max="3077" width="15.125" style="56" customWidth="1"/>
    <col min="3078" max="3078" width="5.75" style="56" customWidth="1"/>
    <col min="3079" max="3079" width="3.75" style="56" customWidth="1"/>
    <col min="3080" max="3080" width="8.125" style="56" customWidth="1"/>
    <col min="3081" max="3081" width="2.5" style="56" customWidth="1"/>
    <col min="3082" max="3082" width="2.75" style="56" customWidth="1"/>
    <col min="3083" max="3083" width="11.375" style="56" customWidth="1"/>
    <col min="3084" max="3084" width="12.875" style="56" customWidth="1"/>
    <col min="3085" max="3085" width="5.625" style="56" customWidth="1"/>
    <col min="3086" max="3086" width="4" style="56" customWidth="1"/>
    <col min="3087" max="3087" width="8.125" style="56" customWidth="1"/>
    <col min="3088" max="3328" width="9" style="56"/>
    <col min="3329" max="3329" width="2.875" style="56" customWidth="1"/>
    <col min="3330" max="3331" width="3.125" style="56" customWidth="1"/>
    <col min="3332" max="3332" width="19.125" style="56" customWidth="1"/>
    <col min="3333" max="3333" width="15.125" style="56" customWidth="1"/>
    <col min="3334" max="3334" width="5.75" style="56" customWidth="1"/>
    <col min="3335" max="3335" width="3.75" style="56" customWidth="1"/>
    <col min="3336" max="3336" width="8.125" style="56" customWidth="1"/>
    <col min="3337" max="3337" width="2.5" style="56" customWidth="1"/>
    <col min="3338" max="3338" width="2.75" style="56" customWidth="1"/>
    <col min="3339" max="3339" width="11.375" style="56" customWidth="1"/>
    <col min="3340" max="3340" width="12.875" style="56" customWidth="1"/>
    <col min="3341" max="3341" width="5.625" style="56" customWidth="1"/>
    <col min="3342" max="3342" width="4" style="56" customWidth="1"/>
    <col min="3343" max="3343" width="8.125" style="56" customWidth="1"/>
    <col min="3344" max="3584" width="9" style="56"/>
    <col min="3585" max="3585" width="2.875" style="56" customWidth="1"/>
    <col min="3586" max="3587" width="3.125" style="56" customWidth="1"/>
    <col min="3588" max="3588" width="19.125" style="56" customWidth="1"/>
    <col min="3589" max="3589" width="15.125" style="56" customWidth="1"/>
    <col min="3590" max="3590" width="5.75" style="56" customWidth="1"/>
    <col min="3591" max="3591" width="3.75" style="56" customWidth="1"/>
    <col min="3592" max="3592" width="8.125" style="56" customWidth="1"/>
    <col min="3593" max="3593" width="2.5" style="56" customWidth="1"/>
    <col min="3594" max="3594" width="2.75" style="56" customWidth="1"/>
    <col min="3595" max="3595" width="11.375" style="56" customWidth="1"/>
    <col min="3596" max="3596" width="12.875" style="56" customWidth="1"/>
    <col min="3597" max="3597" width="5.625" style="56" customWidth="1"/>
    <col min="3598" max="3598" width="4" style="56" customWidth="1"/>
    <col min="3599" max="3599" width="8.125" style="56" customWidth="1"/>
    <col min="3600" max="3840" width="9" style="56"/>
    <col min="3841" max="3841" width="2.875" style="56" customWidth="1"/>
    <col min="3842" max="3843" width="3.125" style="56" customWidth="1"/>
    <col min="3844" max="3844" width="19.125" style="56" customWidth="1"/>
    <col min="3845" max="3845" width="15.125" style="56" customWidth="1"/>
    <col min="3846" max="3846" width="5.75" style="56" customWidth="1"/>
    <col min="3847" max="3847" width="3.75" style="56" customWidth="1"/>
    <col min="3848" max="3848" width="8.125" style="56" customWidth="1"/>
    <col min="3849" max="3849" width="2.5" style="56" customWidth="1"/>
    <col min="3850" max="3850" width="2.75" style="56" customWidth="1"/>
    <col min="3851" max="3851" width="11.375" style="56" customWidth="1"/>
    <col min="3852" max="3852" width="12.875" style="56" customWidth="1"/>
    <col min="3853" max="3853" width="5.625" style="56" customWidth="1"/>
    <col min="3854" max="3854" width="4" style="56" customWidth="1"/>
    <col min="3855" max="3855" width="8.125" style="56" customWidth="1"/>
    <col min="3856" max="4096" width="9" style="56"/>
    <col min="4097" max="4097" width="2.875" style="56" customWidth="1"/>
    <col min="4098" max="4099" width="3.125" style="56" customWidth="1"/>
    <col min="4100" max="4100" width="19.125" style="56" customWidth="1"/>
    <col min="4101" max="4101" width="15.125" style="56" customWidth="1"/>
    <col min="4102" max="4102" width="5.75" style="56" customWidth="1"/>
    <col min="4103" max="4103" width="3.75" style="56" customWidth="1"/>
    <col min="4104" max="4104" width="8.125" style="56" customWidth="1"/>
    <col min="4105" max="4105" width="2.5" style="56" customWidth="1"/>
    <col min="4106" max="4106" width="2.75" style="56" customWidth="1"/>
    <col min="4107" max="4107" width="11.375" style="56" customWidth="1"/>
    <col min="4108" max="4108" width="12.875" style="56" customWidth="1"/>
    <col min="4109" max="4109" width="5.625" style="56" customWidth="1"/>
    <col min="4110" max="4110" width="4" style="56" customWidth="1"/>
    <col min="4111" max="4111" width="8.125" style="56" customWidth="1"/>
    <col min="4112" max="4352" width="9" style="56"/>
    <col min="4353" max="4353" width="2.875" style="56" customWidth="1"/>
    <col min="4354" max="4355" width="3.125" style="56" customWidth="1"/>
    <col min="4356" max="4356" width="19.125" style="56" customWidth="1"/>
    <col min="4357" max="4357" width="15.125" style="56" customWidth="1"/>
    <col min="4358" max="4358" width="5.75" style="56" customWidth="1"/>
    <col min="4359" max="4359" width="3.75" style="56" customWidth="1"/>
    <col min="4360" max="4360" width="8.125" style="56" customWidth="1"/>
    <col min="4361" max="4361" width="2.5" style="56" customWidth="1"/>
    <col min="4362" max="4362" width="2.75" style="56" customWidth="1"/>
    <col min="4363" max="4363" width="11.375" style="56" customWidth="1"/>
    <col min="4364" max="4364" width="12.875" style="56" customWidth="1"/>
    <col min="4365" max="4365" width="5.625" style="56" customWidth="1"/>
    <col min="4366" max="4366" width="4" style="56" customWidth="1"/>
    <col min="4367" max="4367" width="8.125" style="56" customWidth="1"/>
    <col min="4368" max="4608" width="9" style="56"/>
    <col min="4609" max="4609" width="2.875" style="56" customWidth="1"/>
    <col min="4610" max="4611" width="3.125" style="56" customWidth="1"/>
    <col min="4612" max="4612" width="19.125" style="56" customWidth="1"/>
    <col min="4613" max="4613" width="15.125" style="56" customWidth="1"/>
    <col min="4614" max="4614" width="5.75" style="56" customWidth="1"/>
    <col min="4615" max="4615" width="3.75" style="56" customWidth="1"/>
    <col min="4616" max="4616" width="8.125" style="56" customWidth="1"/>
    <col min="4617" max="4617" width="2.5" style="56" customWidth="1"/>
    <col min="4618" max="4618" width="2.75" style="56" customWidth="1"/>
    <col min="4619" max="4619" width="11.375" style="56" customWidth="1"/>
    <col min="4620" max="4620" width="12.875" style="56" customWidth="1"/>
    <col min="4621" max="4621" width="5.625" style="56" customWidth="1"/>
    <col min="4622" max="4622" width="4" style="56" customWidth="1"/>
    <col min="4623" max="4623" width="8.125" style="56" customWidth="1"/>
    <col min="4624" max="4864" width="9" style="56"/>
    <col min="4865" max="4865" width="2.875" style="56" customWidth="1"/>
    <col min="4866" max="4867" width="3.125" style="56" customWidth="1"/>
    <col min="4868" max="4868" width="19.125" style="56" customWidth="1"/>
    <col min="4869" max="4869" width="15.125" style="56" customWidth="1"/>
    <col min="4870" max="4870" width="5.75" style="56" customWidth="1"/>
    <col min="4871" max="4871" width="3.75" style="56" customWidth="1"/>
    <col min="4872" max="4872" width="8.125" style="56" customWidth="1"/>
    <col min="4873" max="4873" width="2.5" style="56" customWidth="1"/>
    <col min="4874" max="4874" width="2.75" style="56" customWidth="1"/>
    <col min="4875" max="4875" width="11.375" style="56" customWidth="1"/>
    <col min="4876" max="4876" width="12.875" style="56" customWidth="1"/>
    <col min="4877" max="4877" width="5.625" style="56" customWidth="1"/>
    <col min="4878" max="4878" width="4" style="56" customWidth="1"/>
    <col min="4879" max="4879" width="8.125" style="56" customWidth="1"/>
    <col min="4880" max="5120" width="9" style="56"/>
    <col min="5121" max="5121" width="2.875" style="56" customWidth="1"/>
    <col min="5122" max="5123" width="3.125" style="56" customWidth="1"/>
    <col min="5124" max="5124" width="19.125" style="56" customWidth="1"/>
    <col min="5125" max="5125" width="15.125" style="56" customWidth="1"/>
    <col min="5126" max="5126" width="5.75" style="56" customWidth="1"/>
    <col min="5127" max="5127" width="3.75" style="56" customWidth="1"/>
    <col min="5128" max="5128" width="8.125" style="56" customWidth="1"/>
    <col min="5129" max="5129" width="2.5" style="56" customWidth="1"/>
    <col min="5130" max="5130" width="2.75" style="56" customWidth="1"/>
    <col min="5131" max="5131" width="11.375" style="56" customWidth="1"/>
    <col min="5132" max="5132" width="12.875" style="56" customWidth="1"/>
    <col min="5133" max="5133" width="5.625" style="56" customWidth="1"/>
    <col min="5134" max="5134" width="4" style="56" customWidth="1"/>
    <col min="5135" max="5135" width="8.125" style="56" customWidth="1"/>
    <col min="5136" max="5376" width="9" style="56"/>
    <col min="5377" max="5377" width="2.875" style="56" customWidth="1"/>
    <col min="5378" max="5379" width="3.125" style="56" customWidth="1"/>
    <col min="5380" max="5380" width="19.125" style="56" customWidth="1"/>
    <col min="5381" max="5381" width="15.125" style="56" customWidth="1"/>
    <col min="5382" max="5382" width="5.75" style="56" customWidth="1"/>
    <col min="5383" max="5383" width="3.75" style="56" customWidth="1"/>
    <col min="5384" max="5384" width="8.125" style="56" customWidth="1"/>
    <col min="5385" max="5385" width="2.5" style="56" customWidth="1"/>
    <col min="5386" max="5386" width="2.75" style="56" customWidth="1"/>
    <col min="5387" max="5387" width="11.375" style="56" customWidth="1"/>
    <col min="5388" max="5388" width="12.875" style="56" customWidth="1"/>
    <col min="5389" max="5389" width="5.625" style="56" customWidth="1"/>
    <col min="5390" max="5390" width="4" style="56" customWidth="1"/>
    <col min="5391" max="5391" width="8.125" style="56" customWidth="1"/>
    <col min="5392" max="5632" width="9" style="56"/>
    <col min="5633" max="5633" width="2.875" style="56" customWidth="1"/>
    <col min="5634" max="5635" width="3.125" style="56" customWidth="1"/>
    <col min="5636" max="5636" width="19.125" style="56" customWidth="1"/>
    <col min="5637" max="5637" width="15.125" style="56" customWidth="1"/>
    <col min="5638" max="5638" width="5.75" style="56" customWidth="1"/>
    <col min="5639" max="5639" width="3.75" style="56" customWidth="1"/>
    <col min="5640" max="5640" width="8.125" style="56" customWidth="1"/>
    <col min="5641" max="5641" width="2.5" style="56" customWidth="1"/>
    <col min="5642" max="5642" width="2.75" style="56" customWidth="1"/>
    <col min="5643" max="5643" width="11.375" style="56" customWidth="1"/>
    <col min="5644" max="5644" width="12.875" style="56" customWidth="1"/>
    <col min="5645" max="5645" width="5.625" style="56" customWidth="1"/>
    <col min="5646" max="5646" width="4" style="56" customWidth="1"/>
    <col min="5647" max="5647" width="8.125" style="56" customWidth="1"/>
    <col min="5648" max="5888" width="9" style="56"/>
    <col min="5889" max="5889" width="2.875" style="56" customWidth="1"/>
    <col min="5890" max="5891" width="3.125" style="56" customWidth="1"/>
    <col min="5892" max="5892" width="19.125" style="56" customWidth="1"/>
    <col min="5893" max="5893" width="15.125" style="56" customWidth="1"/>
    <col min="5894" max="5894" width="5.75" style="56" customWidth="1"/>
    <col min="5895" max="5895" width="3.75" style="56" customWidth="1"/>
    <col min="5896" max="5896" width="8.125" style="56" customWidth="1"/>
    <col min="5897" max="5897" width="2.5" style="56" customWidth="1"/>
    <col min="5898" max="5898" width="2.75" style="56" customWidth="1"/>
    <col min="5899" max="5899" width="11.375" style="56" customWidth="1"/>
    <col min="5900" max="5900" width="12.875" style="56" customWidth="1"/>
    <col min="5901" max="5901" width="5.625" style="56" customWidth="1"/>
    <col min="5902" max="5902" width="4" style="56" customWidth="1"/>
    <col min="5903" max="5903" width="8.125" style="56" customWidth="1"/>
    <col min="5904" max="6144" width="9" style="56"/>
    <col min="6145" max="6145" width="2.875" style="56" customWidth="1"/>
    <col min="6146" max="6147" width="3.125" style="56" customWidth="1"/>
    <col min="6148" max="6148" width="19.125" style="56" customWidth="1"/>
    <col min="6149" max="6149" width="15.125" style="56" customWidth="1"/>
    <col min="6150" max="6150" width="5.75" style="56" customWidth="1"/>
    <col min="6151" max="6151" width="3.75" style="56" customWidth="1"/>
    <col min="6152" max="6152" width="8.125" style="56" customWidth="1"/>
    <col min="6153" max="6153" width="2.5" style="56" customWidth="1"/>
    <col min="6154" max="6154" width="2.75" style="56" customWidth="1"/>
    <col min="6155" max="6155" width="11.375" style="56" customWidth="1"/>
    <col min="6156" max="6156" width="12.875" style="56" customWidth="1"/>
    <col min="6157" max="6157" width="5.625" style="56" customWidth="1"/>
    <col min="6158" max="6158" width="4" style="56" customWidth="1"/>
    <col min="6159" max="6159" width="8.125" style="56" customWidth="1"/>
    <col min="6160" max="6400" width="9" style="56"/>
    <col min="6401" max="6401" width="2.875" style="56" customWidth="1"/>
    <col min="6402" max="6403" width="3.125" style="56" customWidth="1"/>
    <col min="6404" max="6404" width="19.125" style="56" customWidth="1"/>
    <col min="6405" max="6405" width="15.125" style="56" customWidth="1"/>
    <col min="6406" max="6406" width="5.75" style="56" customWidth="1"/>
    <col min="6407" max="6407" width="3.75" style="56" customWidth="1"/>
    <col min="6408" max="6408" width="8.125" style="56" customWidth="1"/>
    <col min="6409" max="6409" width="2.5" style="56" customWidth="1"/>
    <col min="6410" max="6410" width="2.75" style="56" customWidth="1"/>
    <col min="6411" max="6411" width="11.375" style="56" customWidth="1"/>
    <col min="6412" max="6412" width="12.875" style="56" customWidth="1"/>
    <col min="6413" max="6413" width="5.625" style="56" customWidth="1"/>
    <col min="6414" max="6414" width="4" style="56" customWidth="1"/>
    <col min="6415" max="6415" width="8.125" style="56" customWidth="1"/>
    <col min="6416" max="6656" width="9" style="56"/>
    <col min="6657" max="6657" width="2.875" style="56" customWidth="1"/>
    <col min="6658" max="6659" width="3.125" style="56" customWidth="1"/>
    <col min="6660" max="6660" width="19.125" style="56" customWidth="1"/>
    <col min="6661" max="6661" width="15.125" style="56" customWidth="1"/>
    <col min="6662" max="6662" width="5.75" style="56" customWidth="1"/>
    <col min="6663" max="6663" width="3.75" style="56" customWidth="1"/>
    <col min="6664" max="6664" width="8.125" style="56" customWidth="1"/>
    <col min="6665" max="6665" width="2.5" style="56" customWidth="1"/>
    <col min="6666" max="6666" width="2.75" style="56" customWidth="1"/>
    <col min="6667" max="6667" width="11.375" style="56" customWidth="1"/>
    <col min="6668" max="6668" width="12.875" style="56" customWidth="1"/>
    <col min="6669" max="6669" width="5.625" style="56" customWidth="1"/>
    <col min="6670" max="6670" width="4" style="56" customWidth="1"/>
    <col min="6671" max="6671" width="8.125" style="56" customWidth="1"/>
    <col min="6672" max="6912" width="9" style="56"/>
    <col min="6913" max="6913" width="2.875" style="56" customWidth="1"/>
    <col min="6914" max="6915" width="3.125" style="56" customWidth="1"/>
    <col min="6916" max="6916" width="19.125" style="56" customWidth="1"/>
    <col min="6917" max="6917" width="15.125" style="56" customWidth="1"/>
    <col min="6918" max="6918" width="5.75" style="56" customWidth="1"/>
    <col min="6919" max="6919" width="3.75" style="56" customWidth="1"/>
    <col min="6920" max="6920" width="8.125" style="56" customWidth="1"/>
    <col min="6921" max="6921" width="2.5" style="56" customWidth="1"/>
    <col min="6922" max="6922" width="2.75" style="56" customWidth="1"/>
    <col min="6923" max="6923" width="11.375" style="56" customWidth="1"/>
    <col min="6924" max="6924" width="12.875" style="56" customWidth="1"/>
    <col min="6925" max="6925" width="5.625" style="56" customWidth="1"/>
    <col min="6926" max="6926" width="4" style="56" customWidth="1"/>
    <col min="6927" max="6927" width="8.125" style="56" customWidth="1"/>
    <col min="6928" max="7168" width="9" style="56"/>
    <col min="7169" max="7169" width="2.875" style="56" customWidth="1"/>
    <col min="7170" max="7171" width="3.125" style="56" customWidth="1"/>
    <col min="7172" max="7172" width="19.125" style="56" customWidth="1"/>
    <col min="7173" max="7173" width="15.125" style="56" customWidth="1"/>
    <col min="7174" max="7174" width="5.75" style="56" customWidth="1"/>
    <col min="7175" max="7175" width="3.75" style="56" customWidth="1"/>
    <col min="7176" max="7176" width="8.125" style="56" customWidth="1"/>
    <col min="7177" max="7177" width="2.5" style="56" customWidth="1"/>
    <col min="7178" max="7178" width="2.75" style="56" customWidth="1"/>
    <col min="7179" max="7179" width="11.375" style="56" customWidth="1"/>
    <col min="7180" max="7180" width="12.875" style="56" customWidth="1"/>
    <col min="7181" max="7181" width="5.625" style="56" customWidth="1"/>
    <col min="7182" max="7182" width="4" style="56" customWidth="1"/>
    <col min="7183" max="7183" width="8.125" style="56" customWidth="1"/>
    <col min="7184" max="7424" width="9" style="56"/>
    <col min="7425" max="7425" width="2.875" style="56" customWidth="1"/>
    <col min="7426" max="7427" width="3.125" style="56" customWidth="1"/>
    <col min="7428" max="7428" width="19.125" style="56" customWidth="1"/>
    <col min="7429" max="7429" width="15.125" style="56" customWidth="1"/>
    <col min="7430" max="7430" width="5.75" style="56" customWidth="1"/>
    <col min="7431" max="7431" width="3.75" style="56" customWidth="1"/>
    <col min="7432" max="7432" width="8.125" style="56" customWidth="1"/>
    <col min="7433" max="7433" width="2.5" style="56" customWidth="1"/>
    <col min="7434" max="7434" width="2.75" style="56" customWidth="1"/>
    <col min="7435" max="7435" width="11.375" style="56" customWidth="1"/>
    <col min="7436" max="7436" width="12.875" style="56" customWidth="1"/>
    <col min="7437" max="7437" width="5.625" style="56" customWidth="1"/>
    <col min="7438" max="7438" width="4" style="56" customWidth="1"/>
    <col min="7439" max="7439" width="8.125" style="56" customWidth="1"/>
    <col min="7440" max="7680" width="9" style="56"/>
    <col min="7681" max="7681" width="2.875" style="56" customWidth="1"/>
    <col min="7682" max="7683" width="3.125" style="56" customWidth="1"/>
    <col min="7684" max="7684" width="19.125" style="56" customWidth="1"/>
    <col min="7685" max="7685" width="15.125" style="56" customWidth="1"/>
    <col min="7686" max="7686" width="5.75" style="56" customWidth="1"/>
    <col min="7687" max="7687" width="3.75" style="56" customWidth="1"/>
    <col min="7688" max="7688" width="8.125" style="56" customWidth="1"/>
    <col min="7689" max="7689" width="2.5" style="56" customWidth="1"/>
    <col min="7690" max="7690" width="2.75" style="56" customWidth="1"/>
    <col min="7691" max="7691" width="11.375" style="56" customWidth="1"/>
    <col min="7692" max="7692" width="12.875" style="56" customWidth="1"/>
    <col min="7693" max="7693" width="5.625" style="56" customWidth="1"/>
    <col min="7694" max="7694" width="4" style="56" customWidth="1"/>
    <col min="7695" max="7695" width="8.125" style="56" customWidth="1"/>
    <col min="7696" max="7936" width="9" style="56"/>
    <col min="7937" max="7937" width="2.875" style="56" customWidth="1"/>
    <col min="7938" max="7939" width="3.125" style="56" customWidth="1"/>
    <col min="7940" max="7940" width="19.125" style="56" customWidth="1"/>
    <col min="7941" max="7941" width="15.125" style="56" customWidth="1"/>
    <col min="7942" max="7942" width="5.75" style="56" customWidth="1"/>
    <col min="7943" max="7943" width="3.75" style="56" customWidth="1"/>
    <col min="7944" max="7944" width="8.125" style="56" customWidth="1"/>
    <col min="7945" max="7945" width="2.5" style="56" customWidth="1"/>
    <col min="7946" max="7946" width="2.75" style="56" customWidth="1"/>
    <col min="7947" max="7947" width="11.375" style="56" customWidth="1"/>
    <col min="7948" max="7948" width="12.875" style="56" customWidth="1"/>
    <col min="7949" max="7949" width="5.625" style="56" customWidth="1"/>
    <col min="7950" max="7950" width="4" style="56" customWidth="1"/>
    <col min="7951" max="7951" width="8.125" style="56" customWidth="1"/>
    <col min="7952" max="8192" width="9" style="56"/>
    <col min="8193" max="8193" width="2.875" style="56" customWidth="1"/>
    <col min="8194" max="8195" width="3.125" style="56" customWidth="1"/>
    <col min="8196" max="8196" width="19.125" style="56" customWidth="1"/>
    <col min="8197" max="8197" width="15.125" style="56" customWidth="1"/>
    <col min="8198" max="8198" width="5.75" style="56" customWidth="1"/>
    <col min="8199" max="8199" width="3.75" style="56" customWidth="1"/>
    <col min="8200" max="8200" width="8.125" style="56" customWidth="1"/>
    <col min="8201" max="8201" width="2.5" style="56" customWidth="1"/>
    <col min="8202" max="8202" width="2.75" style="56" customWidth="1"/>
    <col min="8203" max="8203" width="11.375" style="56" customWidth="1"/>
    <col min="8204" max="8204" width="12.875" style="56" customWidth="1"/>
    <col min="8205" max="8205" width="5.625" style="56" customWidth="1"/>
    <col min="8206" max="8206" width="4" style="56" customWidth="1"/>
    <col min="8207" max="8207" width="8.125" style="56" customWidth="1"/>
    <col min="8208" max="8448" width="9" style="56"/>
    <col min="8449" max="8449" width="2.875" style="56" customWidth="1"/>
    <col min="8450" max="8451" width="3.125" style="56" customWidth="1"/>
    <col min="8452" max="8452" width="19.125" style="56" customWidth="1"/>
    <col min="8453" max="8453" width="15.125" style="56" customWidth="1"/>
    <col min="8454" max="8454" width="5.75" style="56" customWidth="1"/>
    <col min="8455" max="8455" width="3.75" style="56" customWidth="1"/>
    <col min="8456" max="8456" width="8.125" style="56" customWidth="1"/>
    <col min="8457" max="8457" width="2.5" style="56" customWidth="1"/>
    <col min="8458" max="8458" width="2.75" style="56" customWidth="1"/>
    <col min="8459" max="8459" width="11.375" style="56" customWidth="1"/>
    <col min="8460" max="8460" width="12.875" style="56" customWidth="1"/>
    <col min="8461" max="8461" width="5.625" style="56" customWidth="1"/>
    <col min="8462" max="8462" width="4" style="56" customWidth="1"/>
    <col min="8463" max="8463" width="8.125" style="56" customWidth="1"/>
    <col min="8464" max="8704" width="9" style="56"/>
    <col min="8705" max="8705" width="2.875" style="56" customWidth="1"/>
    <col min="8706" max="8707" width="3.125" style="56" customWidth="1"/>
    <col min="8708" max="8708" width="19.125" style="56" customWidth="1"/>
    <col min="8709" max="8709" width="15.125" style="56" customWidth="1"/>
    <col min="8710" max="8710" width="5.75" style="56" customWidth="1"/>
    <col min="8711" max="8711" width="3.75" style="56" customWidth="1"/>
    <col min="8712" max="8712" width="8.125" style="56" customWidth="1"/>
    <col min="8713" max="8713" width="2.5" style="56" customWidth="1"/>
    <col min="8714" max="8714" width="2.75" style="56" customWidth="1"/>
    <col min="8715" max="8715" width="11.375" style="56" customWidth="1"/>
    <col min="8716" max="8716" width="12.875" style="56" customWidth="1"/>
    <col min="8717" max="8717" width="5.625" style="56" customWidth="1"/>
    <col min="8718" max="8718" width="4" style="56" customWidth="1"/>
    <col min="8719" max="8719" width="8.125" style="56" customWidth="1"/>
    <col min="8720" max="8960" width="9" style="56"/>
    <col min="8961" max="8961" width="2.875" style="56" customWidth="1"/>
    <col min="8962" max="8963" width="3.125" style="56" customWidth="1"/>
    <col min="8964" max="8964" width="19.125" style="56" customWidth="1"/>
    <col min="8965" max="8965" width="15.125" style="56" customWidth="1"/>
    <col min="8966" max="8966" width="5.75" style="56" customWidth="1"/>
    <col min="8967" max="8967" width="3.75" style="56" customWidth="1"/>
    <col min="8968" max="8968" width="8.125" style="56" customWidth="1"/>
    <col min="8969" max="8969" width="2.5" style="56" customWidth="1"/>
    <col min="8970" max="8970" width="2.75" style="56" customWidth="1"/>
    <col min="8971" max="8971" width="11.375" style="56" customWidth="1"/>
    <col min="8972" max="8972" width="12.875" style="56" customWidth="1"/>
    <col min="8973" max="8973" width="5.625" style="56" customWidth="1"/>
    <col min="8974" max="8974" width="4" style="56" customWidth="1"/>
    <col min="8975" max="8975" width="8.125" style="56" customWidth="1"/>
    <col min="8976" max="9216" width="9" style="56"/>
    <col min="9217" max="9217" width="2.875" style="56" customWidth="1"/>
    <col min="9218" max="9219" width="3.125" style="56" customWidth="1"/>
    <col min="9220" max="9220" width="19.125" style="56" customWidth="1"/>
    <col min="9221" max="9221" width="15.125" style="56" customWidth="1"/>
    <col min="9222" max="9222" width="5.75" style="56" customWidth="1"/>
    <col min="9223" max="9223" width="3.75" style="56" customWidth="1"/>
    <col min="9224" max="9224" width="8.125" style="56" customWidth="1"/>
    <col min="9225" max="9225" width="2.5" style="56" customWidth="1"/>
    <col min="9226" max="9226" width="2.75" style="56" customWidth="1"/>
    <col min="9227" max="9227" width="11.375" style="56" customWidth="1"/>
    <col min="9228" max="9228" width="12.875" style="56" customWidth="1"/>
    <col min="9229" max="9229" width="5.625" style="56" customWidth="1"/>
    <col min="9230" max="9230" width="4" style="56" customWidth="1"/>
    <col min="9231" max="9231" width="8.125" style="56" customWidth="1"/>
    <col min="9232" max="9472" width="9" style="56"/>
    <col min="9473" max="9473" width="2.875" style="56" customWidth="1"/>
    <col min="9474" max="9475" width="3.125" style="56" customWidth="1"/>
    <col min="9476" max="9476" width="19.125" style="56" customWidth="1"/>
    <col min="9477" max="9477" width="15.125" style="56" customWidth="1"/>
    <col min="9478" max="9478" width="5.75" style="56" customWidth="1"/>
    <col min="9479" max="9479" width="3.75" style="56" customWidth="1"/>
    <col min="9480" max="9480" width="8.125" style="56" customWidth="1"/>
    <col min="9481" max="9481" width="2.5" style="56" customWidth="1"/>
    <col min="9482" max="9482" width="2.75" style="56" customWidth="1"/>
    <col min="9483" max="9483" width="11.375" style="56" customWidth="1"/>
    <col min="9484" max="9484" width="12.875" style="56" customWidth="1"/>
    <col min="9485" max="9485" width="5.625" style="56" customWidth="1"/>
    <col min="9486" max="9486" width="4" style="56" customWidth="1"/>
    <col min="9487" max="9487" width="8.125" style="56" customWidth="1"/>
    <col min="9488" max="9728" width="9" style="56"/>
    <col min="9729" max="9729" width="2.875" style="56" customWidth="1"/>
    <col min="9730" max="9731" width="3.125" style="56" customWidth="1"/>
    <col min="9732" max="9732" width="19.125" style="56" customWidth="1"/>
    <col min="9733" max="9733" width="15.125" style="56" customWidth="1"/>
    <col min="9734" max="9734" width="5.75" style="56" customWidth="1"/>
    <col min="9735" max="9735" width="3.75" style="56" customWidth="1"/>
    <col min="9736" max="9736" width="8.125" style="56" customWidth="1"/>
    <col min="9737" max="9737" width="2.5" style="56" customWidth="1"/>
    <col min="9738" max="9738" width="2.75" style="56" customWidth="1"/>
    <col min="9739" max="9739" width="11.375" style="56" customWidth="1"/>
    <col min="9740" max="9740" width="12.875" style="56" customWidth="1"/>
    <col min="9741" max="9741" width="5.625" style="56" customWidth="1"/>
    <col min="9742" max="9742" width="4" style="56" customWidth="1"/>
    <col min="9743" max="9743" width="8.125" style="56" customWidth="1"/>
    <col min="9744" max="9984" width="9" style="56"/>
    <col min="9985" max="9985" width="2.875" style="56" customWidth="1"/>
    <col min="9986" max="9987" width="3.125" style="56" customWidth="1"/>
    <col min="9988" max="9988" width="19.125" style="56" customWidth="1"/>
    <col min="9989" max="9989" width="15.125" style="56" customWidth="1"/>
    <col min="9990" max="9990" width="5.75" style="56" customWidth="1"/>
    <col min="9991" max="9991" width="3.75" style="56" customWidth="1"/>
    <col min="9992" max="9992" width="8.125" style="56" customWidth="1"/>
    <col min="9993" max="9993" width="2.5" style="56" customWidth="1"/>
    <col min="9994" max="9994" width="2.75" style="56" customWidth="1"/>
    <col min="9995" max="9995" width="11.375" style="56" customWidth="1"/>
    <col min="9996" max="9996" width="12.875" style="56" customWidth="1"/>
    <col min="9997" max="9997" width="5.625" style="56" customWidth="1"/>
    <col min="9998" max="9998" width="4" style="56" customWidth="1"/>
    <col min="9999" max="9999" width="8.125" style="56" customWidth="1"/>
    <col min="10000" max="10240" width="9" style="56"/>
    <col min="10241" max="10241" width="2.875" style="56" customWidth="1"/>
    <col min="10242" max="10243" width="3.125" style="56" customWidth="1"/>
    <col min="10244" max="10244" width="19.125" style="56" customWidth="1"/>
    <col min="10245" max="10245" width="15.125" style="56" customWidth="1"/>
    <col min="10246" max="10246" width="5.75" style="56" customWidth="1"/>
    <col min="10247" max="10247" width="3.75" style="56" customWidth="1"/>
    <col min="10248" max="10248" width="8.125" style="56" customWidth="1"/>
    <col min="10249" max="10249" width="2.5" style="56" customWidth="1"/>
    <col min="10250" max="10250" width="2.75" style="56" customWidth="1"/>
    <col min="10251" max="10251" width="11.375" style="56" customWidth="1"/>
    <col min="10252" max="10252" width="12.875" style="56" customWidth="1"/>
    <col min="10253" max="10253" width="5.625" style="56" customWidth="1"/>
    <col min="10254" max="10254" width="4" style="56" customWidth="1"/>
    <col min="10255" max="10255" width="8.125" style="56" customWidth="1"/>
    <col min="10256" max="10496" width="9" style="56"/>
    <col min="10497" max="10497" width="2.875" style="56" customWidth="1"/>
    <col min="10498" max="10499" width="3.125" style="56" customWidth="1"/>
    <col min="10500" max="10500" width="19.125" style="56" customWidth="1"/>
    <col min="10501" max="10501" width="15.125" style="56" customWidth="1"/>
    <col min="10502" max="10502" width="5.75" style="56" customWidth="1"/>
    <col min="10503" max="10503" width="3.75" style="56" customWidth="1"/>
    <col min="10504" max="10504" width="8.125" style="56" customWidth="1"/>
    <col min="10505" max="10505" width="2.5" style="56" customWidth="1"/>
    <col min="10506" max="10506" width="2.75" style="56" customWidth="1"/>
    <col min="10507" max="10507" width="11.375" style="56" customWidth="1"/>
    <col min="10508" max="10508" width="12.875" style="56" customWidth="1"/>
    <col min="10509" max="10509" width="5.625" style="56" customWidth="1"/>
    <col min="10510" max="10510" width="4" style="56" customWidth="1"/>
    <col min="10511" max="10511" width="8.125" style="56" customWidth="1"/>
    <col min="10512" max="10752" width="9" style="56"/>
    <col min="10753" max="10753" width="2.875" style="56" customWidth="1"/>
    <col min="10754" max="10755" width="3.125" style="56" customWidth="1"/>
    <col min="10756" max="10756" width="19.125" style="56" customWidth="1"/>
    <col min="10757" max="10757" width="15.125" style="56" customWidth="1"/>
    <col min="10758" max="10758" width="5.75" style="56" customWidth="1"/>
    <col min="10759" max="10759" width="3.75" style="56" customWidth="1"/>
    <col min="10760" max="10760" width="8.125" style="56" customWidth="1"/>
    <col min="10761" max="10761" width="2.5" style="56" customWidth="1"/>
    <col min="10762" max="10762" width="2.75" style="56" customWidth="1"/>
    <col min="10763" max="10763" width="11.375" style="56" customWidth="1"/>
    <col min="10764" max="10764" width="12.875" style="56" customWidth="1"/>
    <col min="10765" max="10765" width="5.625" style="56" customWidth="1"/>
    <col min="10766" max="10766" width="4" style="56" customWidth="1"/>
    <col min="10767" max="10767" width="8.125" style="56" customWidth="1"/>
    <col min="10768" max="11008" width="9" style="56"/>
    <col min="11009" max="11009" width="2.875" style="56" customWidth="1"/>
    <col min="11010" max="11011" width="3.125" style="56" customWidth="1"/>
    <col min="11012" max="11012" width="19.125" style="56" customWidth="1"/>
    <col min="11013" max="11013" width="15.125" style="56" customWidth="1"/>
    <col min="11014" max="11014" width="5.75" style="56" customWidth="1"/>
    <col min="11015" max="11015" width="3.75" style="56" customWidth="1"/>
    <col min="11016" max="11016" width="8.125" style="56" customWidth="1"/>
    <col min="11017" max="11017" width="2.5" style="56" customWidth="1"/>
    <col min="11018" max="11018" width="2.75" style="56" customWidth="1"/>
    <col min="11019" max="11019" width="11.375" style="56" customWidth="1"/>
    <col min="11020" max="11020" width="12.875" style="56" customWidth="1"/>
    <col min="11021" max="11021" width="5.625" style="56" customWidth="1"/>
    <col min="11022" max="11022" width="4" style="56" customWidth="1"/>
    <col min="11023" max="11023" width="8.125" style="56" customWidth="1"/>
    <col min="11024" max="11264" width="9" style="56"/>
    <col min="11265" max="11265" width="2.875" style="56" customWidth="1"/>
    <col min="11266" max="11267" width="3.125" style="56" customWidth="1"/>
    <col min="11268" max="11268" width="19.125" style="56" customWidth="1"/>
    <col min="11269" max="11269" width="15.125" style="56" customWidth="1"/>
    <col min="11270" max="11270" width="5.75" style="56" customWidth="1"/>
    <col min="11271" max="11271" width="3.75" style="56" customWidth="1"/>
    <col min="11272" max="11272" width="8.125" style="56" customWidth="1"/>
    <col min="11273" max="11273" width="2.5" style="56" customWidth="1"/>
    <col min="11274" max="11274" width="2.75" style="56" customWidth="1"/>
    <col min="11275" max="11275" width="11.375" style="56" customWidth="1"/>
    <col min="11276" max="11276" width="12.875" style="56" customWidth="1"/>
    <col min="11277" max="11277" width="5.625" style="56" customWidth="1"/>
    <col min="11278" max="11278" width="4" style="56" customWidth="1"/>
    <col min="11279" max="11279" width="8.125" style="56" customWidth="1"/>
    <col min="11280" max="11520" width="9" style="56"/>
    <col min="11521" max="11521" width="2.875" style="56" customWidth="1"/>
    <col min="11522" max="11523" width="3.125" style="56" customWidth="1"/>
    <col min="11524" max="11524" width="19.125" style="56" customWidth="1"/>
    <col min="11525" max="11525" width="15.125" style="56" customWidth="1"/>
    <col min="11526" max="11526" width="5.75" style="56" customWidth="1"/>
    <col min="11527" max="11527" width="3.75" style="56" customWidth="1"/>
    <col min="11528" max="11528" width="8.125" style="56" customWidth="1"/>
    <col min="11529" max="11529" width="2.5" style="56" customWidth="1"/>
    <col min="11530" max="11530" width="2.75" style="56" customWidth="1"/>
    <col min="11531" max="11531" width="11.375" style="56" customWidth="1"/>
    <col min="11532" max="11532" width="12.875" style="56" customWidth="1"/>
    <col min="11533" max="11533" width="5.625" style="56" customWidth="1"/>
    <col min="11534" max="11534" width="4" style="56" customWidth="1"/>
    <col min="11535" max="11535" width="8.125" style="56" customWidth="1"/>
    <col min="11536" max="11776" width="9" style="56"/>
    <col min="11777" max="11777" width="2.875" style="56" customWidth="1"/>
    <col min="11778" max="11779" width="3.125" style="56" customWidth="1"/>
    <col min="11780" max="11780" width="19.125" style="56" customWidth="1"/>
    <col min="11781" max="11781" width="15.125" style="56" customWidth="1"/>
    <col min="11782" max="11782" width="5.75" style="56" customWidth="1"/>
    <col min="11783" max="11783" width="3.75" style="56" customWidth="1"/>
    <col min="11784" max="11784" width="8.125" style="56" customWidth="1"/>
    <col min="11785" max="11785" width="2.5" style="56" customWidth="1"/>
    <col min="11786" max="11786" width="2.75" style="56" customWidth="1"/>
    <col min="11787" max="11787" width="11.375" style="56" customWidth="1"/>
    <col min="11788" max="11788" width="12.875" style="56" customWidth="1"/>
    <col min="11789" max="11789" width="5.625" style="56" customWidth="1"/>
    <col min="11790" max="11790" width="4" style="56" customWidth="1"/>
    <col min="11791" max="11791" width="8.125" style="56" customWidth="1"/>
    <col min="11792" max="12032" width="9" style="56"/>
    <col min="12033" max="12033" width="2.875" style="56" customWidth="1"/>
    <col min="12034" max="12035" width="3.125" style="56" customWidth="1"/>
    <col min="12036" max="12036" width="19.125" style="56" customWidth="1"/>
    <col min="12037" max="12037" width="15.125" style="56" customWidth="1"/>
    <col min="12038" max="12038" width="5.75" style="56" customWidth="1"/>
    <col min="12039" max="12039" width="3.75" style="56" customWidth="1"/>
    <col min="12040" max="12040" width="8.125" style="56" customWidth="1"/>
    <col min="12041" max="12041" width="2.5" style="56" customWidth="1"/>
    <col min="12042" max="12042" width="2.75" style="56" customWidth="1"/>
    <col min="12043" max="12043" width="11.375" style="56" customWidth="1"/>
    <col min="12044" max="12044" width="12.875" style="56" customWidth="1"/>
    <col min="12045" max="12045" width="5.625" style="56" customWidth="1"/>
    <col min="12046" max="12046" width="4" style="56" customWidth="1"/>
    <col min="12047" max="12047" width="8.125" style="56" customWidth="1"/>
    <col min="12048" max="12288" width="9" style="56"/>
    <col min="12289" max="12289" width="2.875" style="56" customWidth="1"/>
    <col min="12290" max="12291" width="3.125" style="56" customWidth="1"/>
    <col min="12292" max="12292" width="19.125" style="56" customWidth="1"/>
    <col min="12293" max="12293" width="15.125" style="56" customWidth="1"/>
    <col min="12294" max="12294" width="5.75" style="56" customWidth="1"/>
    <col min="12295" max="12295" width="3.75" style="56" customWidth="1"/>
    <col min="12296" max="12296" width="8.125" style="56" customWidth="1"/>
    <col min="12297" max="12297" width="2.5" style="56" customWidth="1"/>
    <col min="12298" max="12298" width="2.75" style="56" customWidth="1"/>
    <col min="12299" max="12299" width="11.375" style="56" customWidth="1"/>
    <col min="12300" max="12300" width="12.875" style="56" customWidth="1"/>
    <col min="12301" max="12301" width="5.625" style="56" customWidth="1"/>
    <col min="12302" max="12302" width="4" style="56" customWidth="1"/>
    <col min="12303" max="12303" width="8.125" style="56" customWidth="1"/>
    <col min="12304" max="12544" width="9" style="56"/>
    <col min="12545" max="12545" width="2.875" style="56" customWidth="1"/>
    <col min="12546" max="12547" width="3.125" style="56" customWidth="1"/>
    <col min="12548" max="12548" width="19.125" style="56" customWidth="1"/>
    <col min="12549" max="12549" width="15.125" style="56" customWidth="1"/>
    <col min="12550" max="12550" width="5.75" style="56" customWidth="1"/>
    <col min="12551" max="12551" width="3.75" style="56" customWidth="1"/>
    <col min="12552" max="12552" width="8.125" style="56" customWidth="1"/>
    <col min="12553" max="12553" width="2.5" style="56" customWidth="1"/>
    <col min="12554" max="12554" width="2.75" style="56" customWidth="1"/>
    <col min="12555" max="12555" width="11.375" style="56" customWidth="1"/>
    <col min="12556" max="12556" width="12.875" style="56" customWidth="1"/>
    <col min="12557" max="12557" width="5.625" style="56" customWidth="1"/>
    <col min="12558" max="12558" width="4" style="56" customWidth="1"/>
    <col min="12559" max="12559" width="8.125" style="56" customWidth="1"/>
    <col min="12560" max="12800" width="9" style="56"/>
    <col min="12801" max="12801" width="2.875" style="56" customWidth="1"/>
    <col min="12802" max="12803" width="3.125" style="56" customWidth="1"/>
    <col min="12804" max="12804" width="19.125" style="56" customWidth="1"/>
    <col min="12805" max="12805" width="15.125" style="56" customWidth="1"/>
    <col min="12806" max="12806" width="5.75" style="56" customWidth="1"/>
    <col min="12807" max="12807" width="3.75" style="56" customWidth="1"/>
    <col min="12808" max="12808" width="8.125" style="56" customWidth="1"/>
    <col min="12809" max="12809" width="2.5" style="56" customWidth="1"/>
    <col min="12810" max="12810" width="2.75" style="56" customWidth="1"/>
    <col min="12811" max="12811" width="11.375" style="56" customWidth="1"/>
    <col min="12812" max="12812" width="12.875" style="56" customWidth="1"/>
    <col min="12813" max="12813" width="5.625" style="56" customWidth="1"/>
    <col min="12814" max="12814" width="4" style="56" customWidth="1"/>
    <col min="12815" max="12815" width="8.125" style="56" customWidth="1"/>
    <col min="12816" max="13056" width="9" style="56"/>
    <col min="13057" max="13057" width="2.875" style="56" customWidth="1"/>
    <col min="13058" max="13059" width="3.125" style="56" customWidth="1"/>
    <col min="13060" max="13060" width="19.125" style="56" customWidth="1"/>
    <col min="13061" max="13061" width="15.125" style="56" customWidth="1"/>
    <col min="13062" max="13062" width="5.75" style="56" customWidth="1"/>
    <col min="13063" max="13063" width="3.75" style="56" customWidth="1"/>
    <col min="13064" max="13064" width="8.125" style="56" customWidth="1"/>
    <col min="13065" max="13065" width="2.5" style="56" customWidth="1"/>
    <col min="13066" max="13066" width="2.75" style="56" customWidth="1"/>
    <col min="13067" max="13067" width="11.375" style="56" customWidth="1"/>
    <col min="13068" max="13068" width="12.875" style="56" customWidth="1"/>
    <col min="13069" max="13069" width="5.625" style="56" customWidth="1"/>
    <col min="13070" max="13070" width="4" style="56" customWidth="1"/>
    <col min="13071" max="13071" width="8.125" style="56" customWidth="1"/>
    <col min="13072" max="13312" width="9" style="56"/>
    <col min="13313" max="13313" width="2.875" style="56" customWidth="1"/>
    <col min="13314" max="13315" width="3.125" style="56" customWidth="1"/>
    <col min="13316" max="13316" width="19.125" style="56" customWidth="1"/>
    <col min="13317" max="13317" width="15.125" style="56" customWidth="1"/>
    <col min="13318" max="13318" width="5.75" style="56" customWidth="1"/>
    <col min="13319" max="13319" width="3.75" style="56" customWidth="1"/>
    <col min="13320" max="13320" width="8.125" style="56" customWidth="1"/>
    <col min="13321" max="13321" width="2.5" style="56" customWidth="1"/>
    <col min="13322" max="13322" width="2.75" style="56" customWidth="1"/>
    <col min="13323" max="13323" width="11.375" style="56" customWidth="1"/>
    <col min="13324" max="13324" width="12.875" style="56" customWidth="1"/>
    <col min="13325" max="13325" width="5.625" style="56" customWidth="1"/>
    <col min="13326" max="13326" width="4" style="56" customWidth="1"/>
    <col min="13327" max="13327" width="8.125" style="56" customWidth="1"/>
    <col min="13328" max="13568" width="9" style="56"/>
    <col min="13569" max="13569" width="2.875" style="56" customWidth="1"/>
    <col min="13570" max="13571" width="3.125" style="56" customWidth="1"/>
    <col min="13572" max="13572" width="19.125" style="56" customWidth="1"/>
    <col min="13573" max="13573" width="15.125" style="56" customWidth="1"/>
    <col min="13574" max="13574" width="5.75" style="56" customWidth="1"/>
    <col min="13575" max="13575" width="3.75" style="56" customWidth="1"/>
    <col min="13576" max="13576" width="8.125" style="56" customWidth="1"/>
    <col min="13577" max="13577" width="2.5" style="56" customWidth="1"/>
    <col min="13578" max="13578" width="2.75" style="56" customWidth="1"/>
    <col min="13579" max="13579" width="11.375" style="56" customWidth="1"/>
    <col min="13580" max="13580" width="12.875" style="56" customWidth="1"/>
    <col min="13581" max="13581" width="5.625" style="56" customWidth="1"/>
    <col min="13582" max="13582" width="4" style="56" customWidth="1"/>
    <col min="13583" max="13583" width="8.125" style="56" customWidth="1"/>
    <col min="13584" max="13824" width="9" style="56"/>
    <col min="13825" max="13825" width="2.875" style="56" customWidth="1"/>
    <col min="13826" max="13827" width="3.125" style="56" customWidth="1"/>
    <col min="13828" max="13828" width="19.125" style="56" customWidth="1"/>
    <col min="13829" max="13829" width="15.125" style="56" customWidth="1"/>
    <col min="13830" max="13830" width="5.75" style="56" customWidth="1"/>
    <col min="13831" max="13831" width="3.75" style="56" customWidth="1"/>
    <col min="13832" max="13832" width="8.125" style="56" customWidth="1"/>
    <col min="13833" max="13833" width="2.5" style="56" customWidth="1"/>
    <col min="13834" max="13834" width="2.75" style="56" customWidth="1"/>
    <col min="13835" max="13835" width="11.375" style="56" customWidth="1"/>
    <col min="13836" max="13836" width="12.875" style="56" customWidth="1"/>
    <col min="13837" max="13837" width="5.625" style="56" customWidth="1"/>
    <col min="13838" max="13838" width="4" style="56" customWidth="1"/>
    <col min="13839" max="13839" width="8.125" style="56" customWidth="1"/>
    <col min="13840" max="14080" width="9" style="56"/>
    <col min="14081" max="14081" width="2.875" style="56" customWidth="1"/>
    <col min="14082" max="14083" width="3.125" style="56" customWidth="1"/>
    <col min="14084" max="14084" width="19.125" style="56" customWidth="1"/>
    <col min="14085" max="14085" width="15.125" style="56" customWidth="1"/>
    <col min="14086" max="14086" width="5.75" style="56" customWidth="1"/>
    <col min="14087" max="14087" width="3.75" style="56" customWidth="1"/>
    <col min="14088" max="14088" width="8.125" style="56" customWidth="1"/>
    <col min="14089" max="14089" width="2.5" style="56" customWidth="1"/>
    <col min="14090" max="14090" width="2.75" style="56" customWidth="1"/>
    <col min="14091" max="14091" width="11.375" style="56" customWidth="1"/>
    <col min="14092" max="14092" width="12.875" style="56" customWidth="1"/>
    <col min="14093" max="14093" width="5.625" style="56" customWidth="1"/>
    <col min="14094" max="14094" width="4" style="56" customWidth="1"/>
    <col min="14095" max="14095" width="8.125" style="56" customWidth="1"/>
    <col min="14096" max="14336" width="9" style="56"/>
    <col min="14337" max="14337" width="2.875" style="56" customWidth="1"/>
    <col min="14338" max="14339" width="3.125" style="56" customWidth="1"/>
    <col min="14340" max="14340" width="19.125" style="56" customWidth="1"/>
    <col min="14341" max="14341" width="15.125" style="56" customWidth="1"/>
    <col min="14342" max="14342" width="5.75" style="56" customWidth="1"/>
    <col min="14343" max="14343" width="3.75" style="56" customWidth="1"/>
    <col min="14344" max="14344" width="8.125" style="56" customWidth="1"/>
    <col min="14345" max="14345" width="2.5" style="56" customWidth="1"/>
    <col min="14346" max="14346" width="2.75" style="56" customWidth="1"/>
    <col min="14347" max="14347" width="11.375" style="56" customWidth="1"/>
    <col min="14348" max="14348" width="12.875" style="56" customWidth="1"/>
    <col min="14349" max="14349" width="5.625" style="56" customWidth="1"/>
    <col min="14350" max="14350" width="4" style="56" customWidth="1"/>
    <col min="14351" max="14351" width="8.125" style="56" customWidth="1"/>
    <col min="14352" max="14592" width="9" style="56"/>
    <col min="14593" max="14593" width="2.875" style="56" customWidth="1"/>
    <col min="14594" max="14595" width="3.125" style="56" customWidth="1"/>
    <col min="14596" max="14596" width="19.125" style="56" customWidth="1"/>
    <col min="14597" max="14597" width="15.125" style="56" customWidth="1"/>
    <col min="14598" max="14598" width="5.75" style="56" customWidth="1"/>
    <col min="14599" max="14599" width="3.75" style="56" customWidth="1"/>
    <col min="14600" max="14600" width="8.125" style="56" customWidth="1"/>
    <col min="14601" max="14601" width="2.5" style="56" customWidth="1"/>
    <col min="14602" max="14602" width="2.75" style="56" customWidth="1"/>
    <col min="14603" max="14603" width="11.375" style="56" customWidth="1"/>
    <col min="14604" max="14604" width="12.875" style="56" customWidth="1"/>
    <col min="14605" max="14605" width="5.625" style="56" customWidth="1"/>
    <col min="14606" max="14606" width="4" style="56" customWidth="1"/>
    <col min="14607" max="14607" width="8.125" style="56" customWidth="1"/>
    <col min="14608" max="14848" width="9" style="56"/>
    <col min="14849" max="14849" width="2.875" style="56" customWidth="1"/>
    <col min="14850" max="14851" width="3.125" style="56" customWidth="1"/>
    <col min="14852" max="14852" width="19.125" style="56" customWidth="1"/>
    <col min="14853" max="14853" width="15.125" style="56" customWidth="1"/>
    <col min="14854" max="14854" width="5.75" style="56" customWidth="1"/>
    <col min="14855" max="14855" width="3.75" style="56" customWidth="1"/>
    <col min="14856" max="14856" width="8.125" style="56" customWidth="1"/>
    <col min="14857" max="14857" width="2.5" style="56" customWidth="1"/>
    <col min="14858" max="14858" width="2.75" style="56" customWidth="1"/>
    <col min="14859" max="14859" width="11.375" style="56" customWidth="1"/>
    <col min="14860" max="14860" width="12.875" style="56" customWidth="1"/>
    <col min="14861" max="14861" width="5.625" style="56" customWidth="1"/>
    <col min="14862" max="14862" width="4" style="56" customWidth="1"/>
    <col min="14863" max="14863" width="8.125" style="56" customWidth="1"/>
    <col min="14864" max="15104" width="9" style="56"/>
    <col min="15105" max="15105" width="2.875" style="56" customWidth="1"/>
    <col min="15106" max="15107" width="3.125" style="56" customWidth="1"/>
    <col min="15108" max="15108" width="19.125" style="56" customWidth="1"/>
    <col min="15109" max="15109" width="15.125" style="56" customWidth="1"/>
    <col min="15110" max="15110" width="5.75" style="56" customWidth="1"/>
    <col min="15111" max="15111" width="3.75" style="56" customWidth="1"/>
    <col min="15112" max="15112" width="8.125" style="56" customWidth="1"/>
    <col min="15113" max="15113" width="2.5" style="56" customWidth="1"/>
    <col min="15114" max="15114" width="2.75" style="56" customWidth="1"/>
    <col min="15115" max="15115" width="11.375" style="56" customWidth="1"/>
    <col min="15116" max="15116" width="12.875" style="56" customWidth="1"/>
    <col min="15117" max="15117" width="5.625" style="56" customWidth="1"/>
    <col min="15118" max="15118" width="4" style="56" customWidth="1"/>
    <col min="15119" max="15119" width="8.125" style="56" customWidth="1"/>
    <col min="15120" max="15360" width="9" style="56"/>
    <col min="15361" max="15361" width="2.875" style="56" customWidth="1"/>
    <col min="15362" max="15363" width="3.125" style="56" customWidth="1"/>
    <col min="15364" max="15364" width="19.125" style="56" customWidth="1"/>
    <col min="15365" max="15365" width="15.125" style="56" customWidth="1"/>
    <col min="15366" max="15366" width="5.75" style="56" customWidth="1"/>
    <col min="15367" max="15367" width="3.75" style="56" customWidth="1"/>
    <col min="15368" max="15368" width="8.125" style="56" customWidth="1"/>
    <col min="15369" max="15369" width="2.5" style="56" customWidth="1"/>
    <col min="15370" max="15370" width="2.75" style="56" customWidth="1"/>
    <col min="15371" max="15371" width="11.375" style="56" customWidth="1"/>
    <col min="15372" max="15372" width="12.875" style="56" customWidth="1"/>
    <col min="15373" max="15373" width="5.625" style="56" customWidth="1"/>
    <col min="15374" max="15374" width="4" style="56" customWidth="1"/>
    <col min="15375" max="15375" width="8.125" style="56" customWidth="1"/>
    <col min="15376" max="15616" width="9" style="56"/>
    <col min="15617" max="15617" width="2.875" style="56" customWidth="1"/>
    <col min="15618" max="15619" width="3.125" style="56" customWidth="1"/>
    <col min="15620" max="15620" width="19.125" style="56" customWidth="1"/>
    <col min="15621" max="15621" width="15.125" style="56" customWidth="1"/>
    <col min="15622" max="15622" width="5.75" style="56" customWidth="1"/>
    <col min="15623" max="15623" width="3.75" style="56" customWidth="1"/>
    <col min="15624" max="15624" width="8.125" style="56" customWidth="1"/>
    <col min="15625" max="15625" width="2.5" style="56" customWidth="1"/>
    <col min="15626" max="15626" width="2.75" style="56" customWidth="1"/>
    <col min="15627" max="15627" width="11.375" style="56" customWidth="1"/>
    <col min="15628" max="15628" width="12.875" style="56" customWidth="1"/>
    <col min="15629" max="15629" width="5.625" style="56" customWidth="1"/>
    <col min="15630" max="15630" width="4" style="56" customWidth="1"/>
    <col min="15631" max="15631" width="8.125" style="56" customWidth="1"/>
    <col min="15632" max="15872" width="9" style="56"/>
    <col min="15873" max="15873" width="2.875" style="56" customWidth="1"/>
    <col min="15874" max="15875" width="3.125" style="56" customWidth="1"/>
    <col min="15876" max="15876" width="19.125" style="56" customWidth="1"/>
    <col min="15877" max="15877" width="15.125" style="56" customWidth="1"/>
    <col min="15878" max="15878" width="5.75" style="56" customWidth="1"/>
    <col min="15879" max="15879" width="3.75" style="56" customWidth="1"/>
    <col min="15880" max="15880" width="8.125" style="56" customWidth="1"/>
    <col min="15881" max="15881" width="2.5" style="56" customWidth="1"/>
    <col min="15882" max="15882" width="2.75" style="56" customWidth="1"/>
    <col min="15883" max="15883" width="11.375" style="56" customWidth="1"/>
    <col min="15884" max="15884" width="12.875" style="56" customWidth="1"/>
    <col min="15885" max="15885" width="5.625" style="56" customWidth="1"/>
    <col min="15886" max="15886" width="4" style="56" customWidth="1"/>
    <col min="15887" max="15887" width="8.125" style="56" customWidth="1"/>
    <col min="15888" max="16128" width="9" style="56"/>
    <col min="16129" max="16129" width="2.875" style="56" customWidth="1"/>
    <col min="16130" max="16131" width="3.125" style="56" customWidth="1"/>
    <col min="16132" max="16132" width="19.125" style="56" customWidth="1"/>
    <col min="16133" max="16133" width="15.125" style="56" customWidth="1"/>
    <col min="16134" max="16134" width="5.75" style="56" customWidth="1"/>
    <col min="16135" max="16135" width="3.75" style="56" customWidth="1"/>
    <col min="16136" max="16136" width="8.125" style="56" customWidth="1"/>
    <col min="16137" max="16137" width="2.5" style="56" customWidth="1"/>
    <col min="16138" max="16138" width="2.75" style="56" customWidth="1"/>
    <col min="16139" max="16139" width="11.375" style="56" customWidth="1"/>
    <col min="16140" max="16140" width="12.875" style="56" customWidth="1"/>
    <col min="16141" max="16141" width="5.625" style="56" customWidth="1"/>
    <col min="16142" max="16142" width="4" style="56" customWidth="1"/>
    <col min="16143" max="16143" width="8.125" style="56" customWidth="1"/>
    <col min="16144" max="16384" width="9" style="56"/>
  </cols>
  <sheetData>
    <row r="1" ht="22.5" customHeight="1" spans="1:15">
      <c r="A1" s="119" t="s">
        <v>463</v>
      </c>
      <c r="B1" s="119"/>
      <c r="C1" s="119"/>
      <c r="D1" s="119"/>
      <c r="E1" s="119"/>
      <c r="F1" s="119"/>
      <c r="G1" s="119"/>
      <c r="H1" s="119"/>
      <c r="I1" s="119"/>
      <c r="J1" s="119"/>
      <c r="K1" s="119"/>
      <c r="L1" s="119"/>
      <c r="M1" s="119"/>
      <c r="N1" s="119"/>
      <c r="O1" s="119"/>
    </row>
    <row r="2" ht="20.25" customHeight="1" spans="1:15">
      <c r="A2" s="120" t="s">
        <v>464</v>
      </c>
      <c r="B2" s="120"/>
      <c r="C2" s="120"/>
      <c r="D2" s="121" t="str">
        <f>+柜体!D4:J4</f>
        <v>S400374225</v>
      </c>
      <c r="E2" s="122" t="s">
        <v>503</v>
      </c>
      <c r="F2" s="122"/>
      <c r="G2" s="123" t="str">
        <f>+柜体!N4</f>
        <v>壁柜</v>
      </c>
      <c r="H2" s="123"/>
      <c r="I2" s="123"/>
      <c r="J2" s="123"/>
      <c r="K2" s="122" t="s">
        <v>466</v>
      </c>
      <c r="L2" s="170" t="str">
        <f>+柜体!D3</f>
        <v>董婉卿</v>
      </c>
      <c r="M2" s="170"/>
      <c r="N2" s="170"/>
      <c r="O2" s="170"/>
    </row>
    <row r="3" ht="21.75" customHeight="1" spans="1:15">
      <c r="A3" s="120" t="s">
        <v>467</v>
      </c>
      <c r="B3" s="120"/>
      <c r="C3" s="120"/>
      <c r="D3" s="124">
        <f>柜体!X5</f>
        <v>0</v>
      </c>
      <c r="E3" s="125" t="str">
        <f>+柜体!U3</f>
        <v>应完成日期</v>
      </c>
      <c r="F3" s="125"/>
      <c r="G3" s="126" t="str">
        <f>+柜体!X3</f>
        <v>2017-</v>
      </c>
      <c r="H3" s="126"/>
      <c r="I3" s="126"/>
      <c r="J3" s="126"/>
      <c r="K3" s="125" t="s">
        <v>504</v>
      </c>
      <c r="L3" s="171" t="str">
        <f>+柜体!X4</f>
        <v>天津</v>
      </c>
      <c r="M3" s="171"/>
      <c r="N3" s="171"/>
      <c r="O3" s="171"/>
    </row>
    <row r="4" spans="1:15">
      <c r="A4" s="127" t="s">
        <v>81</v>
      </c>
      <c r="B4" s="127"/>
      <c r="C4" s="127"/>
      <c r="D4" s="127"/>
      <c r="E4" s="128" t="s">
        <v>83</v>
      </c>
      <c r="F4" s="128" t="s">
        <v>84</v>
      </c>
      <c r="G4" s="128" t="s">
        <v>27</v>
      </c>
      <c r="H4" s="129" t="s">
        <v>315</v>
      </c>
      <c r="I4" s="128" t="s">
        <v>81</v>
      </c>
      <c r="J4" s="128"/>
      <c r="K4" s="128"/>
      <c r="L4" s="172" t="s">
        <v>83</v>
      </c>
      <c r="M4" s="172" t="s">
        <v>84</v>
      </c>
      <c r="N4" s="172" t="s">
        <v>27</v>
      </c>
      <c r="O4" s="129" t="s">
        <v>315</v>
      </c>
    </row>
    <row r="5" customHeight="1" spans="1:15">
      <c r="A5" s="130" t="s">
        <v>76</v>
      </c>
      <c r="B5" s="131" t="str">
        <f>+IF(OR(混油!AK23&gt;0),(柜体!V24),"")</f>
        <v/>
      </c>
      <c r="C5" s="132"/>
      <c r="D5" s="133"/>
      <c r="E5" s="128" t="str">
        <f>+IF(OR(混油!AK23&gt;0),"25*1220*2440","")</f>
        <v/>
      </c>
      <c r="F5" s="134" t="str">
        <f>+IF(OR(混油!AK23&gt;0),混油!AK24,"")</f>
        <v/>
      </c>
      <c r="G5" s="128" t="str">
        <f>+IF(OR(混油!AK23&gt;0),"张","")</f>
        <v/>
      </c>
      <c r="H5" s="135"/>
      <c r="I5" s="130" t="s">
        <v>505</v>
      </c>
      <c r="J5" s="128"/>
      <c r="K5" s="128"/>
      <c r="L5" s="128"/>
      <c r="M5" s="128"/>
      <c r="N5" s="128"/>
      <c r="O5" s="128"/>
    </row>
    <row r="6" customHeight="1" spans="1:15">
      <c r="A6" s="130"/>
      <c r="B6" s="136" t="str">
        <f>+IF(OR(混油!AL23&gt;0),柜体!V24,"")</f>
        <v/>
      </c>
      <c r="C6" s="137"/>
      <c r="D6" s="138"/>
      <c r="E6" s="139" t="str">
        <f>+IF(OR(混油!AL23&gt;0),"18*1220*2440","")</f>
        <v/>
      </c>
      <c r="F6" s="134" t="str">
        <f>+IF(OR(混油!AL23&gt;0),混油!AL24,"")</f>
        <v/>
      </c>
      <c r="G6" s="128" t="str">
        <f>+IF(OR(混油!AL23&gt;0),"张","")</f>
        <v/>
      </c>
      <c r="H6" s="135"/>
      <c r="I6" s="130"/>
      <c r="J6" s="128"/>
      <c r="K6" s="128"/>
      <c r="L6" s="128"/>
      <c r="M6" s="128"/>
      <c r="N6" s="128"/>
      <c r="O6" s="173"/>
    </row>
    <row r="7" customHeight="1" spans="1:15">
      <c r="A7" s="130"/>
      <c r="B7" s="136" t="str">
        <f>+IF(OR(混油!AM23&gt;0),(柜体!V24),"")</f>
        <v/>
      </c>
      <c r="C7" s="137"/>
      <c r="D7" s="138"/>
      <c r="E7" s="128" t="str">
        <f>+IF(OR(混油!AM23&gt;0),"22*1220*2440","")</f>
        <v/>
      </c>
      <c r="F7" s="134" t="str">
        <f>+IF(OR(混油!AM23&gt;0),混油!AM24,"")</f>
        <v/>
      </c>
      <c r="G7" s="128" t="str">
        <f>+IF(OR(混油!AM23&gt;0),"张","")</f>
        <v/>
      </c>
      <c r="H7" s="135"/>
      <c r="I7" s="130"/>
      <c r="J7" s="128"/>
      <c r="K7" s="128"/>
      <c r="L7" s="128"/>
      <c r="M7" s="128"/>
      <c r="N7" s="128"/>
      <c r="O7" s="128"/>
    </row>
    <row r="8" spans="1:15">
      <c r="A8" s="130"/>
      <c r="B8" s="136" t="str">
        <f>+IF(OR(混油!AJ23&gt;0),"素高林E1级中密度板","")</f>
        <v/>
      </c>
      <c r="C8" s="137"/>
      <c r="D8" s="138"/>
      <c r="E8" s="128" t="str">
        <f>+IF(OR(混油!AJ23&gt;0),"18*1220*2440","")</f>
        <v/>
      </c>
      <c r="F8" s="140" t="str">
        <f>+IF(OR(混油!AJ23&gt;0),混油!AJ24,"")</f>
        <v/>
      </c>
      <c r="G8" s="128" t="str">
        <f>+IF(OR(混油!AJ23&gt;0),"张","")</f>
        <v/>
      </c>
      <c r="H8" s="135"/>
      <c r="I8" s="130"/>
      <c r="J8" s="128"/>
      <c r="K8" s="128"/>
      <c r="L8" s="128"/>
      <c r="M8" s="128"/>
      <c r="N8" s="128"/>
      <c r="O8" s="173"/>
    </row>
    <row r="9" customHeight="1" spans="1:15">
      <c r="A9" s="130"/>
      <c r="B9" s="136"/>
      <c r="C9" s="137"/>
      <c r="D9" s="138"/>
      <c r="E9" s="128" t="str">
        <f>+料单!E9</f>
        <v/>
      </c>
      <c r="F9" s="140"/>
      <c r="G9" s="128"/>
      <c r="H9" s="135"/>
      <c r="I9" s="130"/>
      <c r="J9" s="127"/>
      <c r="K9" s="127"/>
      <c r="L9" s="128"/>
      <c r="M9" s="128"/>
      <c r="N9" s="128"/>
      <c r="O9" s="128"/>
    </row>
    <row r="10" customHeight="1" spans="1:15">
      <c r="A10" s="130" t="s">
        <v>330</v>
      </c>
      <c r="B10" s="141" t="s">
        <v>331</v>
      </c>
      <c r="C10" s="141"/>
      <c r="D10" s="141"/>
      <c r="E10" s="142" t="s">
        <v>332</v>
      </c>
      <c r="F10" s="143">
        <f>+F19*4.1</f>
        <v>0</v>
      </c>
      <c r="G10" s="144" t="s">
        <v>333</v>
      </c>
      <c r="H10" s="135"/>
      <c r="I10" s="130"/>
      <c r="J10" s="128"/>
      <c r="K10" s="128"/>
      <c r="L10" s="128"/>
      <c r="M10" s="128"/>
      <c r="N10" s="174"/>
      <c r="O10" s="174"/>
    </row>
    <row r="11" customHeight="1" spans="1:15">
      <c r="A11" s="130"/>
      <c r="B11" s="141"/>
      <c r="C11" s="141"/>
      <c r="D11" s="141"/>
      <c r="E11" s="142"/>
      <c r="F11" s="143"/>
      <c r="G11" s="144"/>
      <c r="H11" s="135"/>
      <c r="I11" s="130"/>
      <c r="J11" s="127"/>
      <c r="K11" s="127"/>
      <c r="L11" s="128"/>
      <c r="M11" s="128"/>
      <c r="N11" s="128"/>
      <c r="O11" s="128"/>
    </row>
    <row r="12" customHeight="1" spans="1:15">
      <c r="A12" s="130"/>
      <c r="B12" s="141"/>
      <c r="C12" s="141"/>
      <c r="D12" s="141"/>
      <c r="E12" s="142"/>
      <c r="F12" s="143"/>
      <c r="G12" s="144"/>
      <c r="H12" s="135"/>
      <c r="I12" s="130"/>
      <c r="J12" s="127"/>
      <c r="K12" s="127"/>
      <c r="L12" s="128"/>
      <c r="M12" s="128"/>
      <c r="N12" s="128"/>
      <c r="O12" s="173"/>
    </row>
    <row r="13" customHeight="1" spans="1:15">
      <c r="A13" s="130"/>
      <c r="B13" s="141"/>
      <c r="C13" s="141"/>
      <c r="D13" s="141"/>
      <c r="E13" s="142"/>
      <c r="F13" s="143"/>
      <c r="G13" s="144"/>
      <c r="H13" s="145"/>
      <c r="I13" s="130"/>
      <c r="J13" s="127"/>
      <c r="K13" s="127"/>
      <c r="L13" s="128"/>
      <c r="M13" s="128"/>
      <c r="N13" s="128"/>
      <c r="O13" s="128"/>
    </row>
    <row r="14" customHeight="1" spans="1:15">
      <c r="A14" s="130"/>
      <c r="B14" s="141"/>
      <c r="C14" s="141"/>
      <c r="D14" s="141"/>
      <c r="E14" s="144"/>
      <c r="F14" s="146"/>
      <c r="G14" s="144"/>
      <c r="H14" s="145"/>
      <c r="I14" s="130"/>
      <c r="J14" s="127"/>
      <c r="K14" s="127"/>
      <c r="L14" s="128"/>
      <c r="M14" s="128"/>
      <c r="N14" s="128"/>
      <c r="O14" s="128"/>
    </row>
    <row r="15" customHeight="1" spans="1:15">
      <c r="A15" s="130" t="s">
        <v>85</v>
      </c>
      <c r="B15" s="147"/>
      <c r="C15" s="147"/>
      <c r="D15" s="147"/>
      <c r="E15" s="144"/>
      <c r="F15" s="148"/>
      <c r="G15" s="144"/>
      <c r="H15" s="135"/>
      <c r="I15" s="130"/>
      <c r="J15" s="127"/>
      <c r="K15" s="127"/>
      <c r="L15" s="128"/>
      <c r="M15" s="128"/>
      <c r="N15" s="128"/>
      <c r="O15" s="174"/>
    </row>
    <row r="16" customHeight="1" spans="1:15">
      <c r="A16" s="130"/>
      <c r="B16" s="147"/>
      <c r="C16" s="147"/>
      <c r="D16" s="147"/>
      <c r="E16" s="144"/>
      <c r="F16" s="148"/>
      <c r="G16" s="144"/>
      <c r="H16" s="135"/>
      <c r="I16" s="130"/>
      <c r="J16" s="127"/>
      <c r="K16" s="127"/>
      <c r="L16" s="128"/>
      <c r="M16" s="128"/>
      <c r="N16" s="128"/>
      <c r="O16" s="174"/>
    </row>
    <row r="17" customHeight="1" spans="1:15">
      <c r="A17" s="130"/>
      <c r="B17" s="147"/>
      <c r="C17" s="147"/>
      <c r="D17" s="147"/>
      <c r="E17" s="144"/>
      <c r="F17" s="148"/>
      <c r="G17" s="144"/>
      <c r="H17" s="135"/>
      <c r="I17" s="130"/>
      <c r="J17" s="127"/>
      <c r="K17" s="127"/>
      <c r="L17" s="128"/>
      <c r="M17" s="128"/>
      <c r="N17" s="149"/>
      <c r="O17" s="174"/>
    </row>
    <row r="18" customHeight="1" spans="1:15">
      <c r="A18" s="130"/>
      <c r="B18" s="147"/>
      <c r="C18" s="147"/>
      <c r="D18" s="147"/>
      <c r="F18" s="148"/>
      <c r="G18" s="149"/>
      <c r="H18" s="135"/>
      <c r="I18" s="130"/>
      <c r="J18" s="127"/>
      <c r="K18" s="127"/>
      <c r="L18" s="128"/>
      <c r="M18" s="128"/>
      <c r="N18" s="149"/>
      <c r="O18" s="174"/>
    </row>
    <row r="19" customHeight="1" spans="1:15">
      <c r="A19" s="130"/>
      <c r="B19" s="141" t="s">
        <v>506</v>
      </c>
      <c r="C19" s="141"/>
      <c r="D19" s="141"/>
      <c r="E19" s="144" t="s">
        <v>348</v>
      </c>
      <c r="F19" s="146">
        <f>+混油!AP23</f>
        <v>0</v>
      </c>
      <c r="G19" s="149" t="s">
        <v>346</v>
      </c>
      <c r="H19" s="135"/>
      <c r="I19" s="130"/>
      <c r="J19" s="127"/>
      <c r="K19" s="127"/>
      <c r="L19" s="128"/>
      <c r="M19" s="128"/>
      <c r="N19" s="175"/>
      <c r="O19" s="176"/>
    </row>
    <row r="20" customHeight="1" spans="1:15">
      <c r="A20" s="130"/>
      <c r="B20" s="147"/>
      <c r="C20" s="147"/>
      <c r="D20" s="147"/>
      <c r="F20" s="148"/>
      <c r="G20" s="149"/>
      <c r="H20" s="135"/>
      <c r="I20" s="130"/>
      <c r="J20" s="127"/>
      <c r="K20" s="127"/>
      <c r="L20" s="128"/>
      <c r="M20" s="128"/>
      <c r="N20" s="149"/>
      <c r="O20" s="128"/>
    </row>
    <row r="21" customHeight="1" spans="1:15">
      <c r="A21" s="130"/>
      <c r="B21" s="147"/>
      <c r="C21" s="147"/>
      <c r="D21" s="147"/>
      <c r="E21" s="144"/>
      <c r="F21" s="150"/>
      <c r="G21" s="149"/>
      <c r="H21" s="145"/>
      <c r="I21" s="130"/>
      <c r="J21" s="127"/>
      <c r="K21" s="127"/>
      <c r="L21" s="128"/>
      <c r="M21" s="128"/>
      <c r="N21" s="149"/>
      <c r="O21" s="128"/>
    </row>
    <row r="22" customHeight="1" spans="1:15">
      <c r="A22" s="130"/>
      <c r="B22" s="147"/>
      <c r="C22" s="147"/>
      <c r="D22" s="147"/>
      <c r="E22" s="144"/>
      <c r="F22" s="148"/>
      <c r="G22" s="128"/>
      <c r="H22" s="145"/>
      <c r="I22" s="130"/>
      <c r="J22" s="127"/>
      <c r="K22" s="127"/>
      <c r="L22" s="128"/>
      <c r="M22" s="128"/>
      <c r="N22" s="149"/>
      <c r="O22" s="128"/>
    </row>
    <row r="23" customHeight="1" spans="1:15">
      <c r="A23" s="130"/>
      <c r="B23" s="141"/>
      <c r="C23" s="151"/>
      <c r="D23" s="151"/>
      <c r="E23" s="128"/>
      <c r="F23" s="148"/>
      <c r="G23" s="128"/>
      <c r="H23" s="152"/>
      <c r="I23" s="130"/>
      <c r="J23" s="127"/>
      <c r="K23" s="127"/>
      <c r="L23" s="128"/>
      <c r="M23" s="128"/>
      <c r="N23" s="128"/>
      <c r="O23" s="128"/>
    </row>
    <row r="24" customHeight="1" spans="1:15">
      <c r="A24" s="130" t="s">
        <v>367</v>
      </c>
      <c r="B24" s="127"/>
      <c r="C24" s="127"/>
      <c r="D24" s="127"/>
      <c r="E24" s="153"/>
      <c r="F24" s="154"/>
      <c r="G24" s="128"/>
      <c r="H24" s="152"/>
      <c r="I24" s="130"/>
      <c r="J24" s="127"/>
      <c r="K24" s="127"/>
      <c r="L24" s="128"/>
      <c r="M24" s="128"/>
      <c r="N24" s="128"/>
      <c r="O24" s="128"/>
    </row>
    <row r="25" customHeight="1" spans="1:15">
      <c r="A25" s="130"/>
      <c r="B25" s="127"/>
      <c r="C25" s="127"/>
      <c r="D25" s="127"/>
      <c r="E25" s="153"/>
      <c r="F25" s="154"/>
      <c r="G25" s="128"/>
      <c r="H25" s="152"/>
      <c r="I25" s="130"/>
      <c r="J25" s="127"/>
      <c r="K25" s="127"/>
      <c r="L25" s="128"/>
      <c r="M25" s="128"/>
      <c r="N25" s="128"/>
      <c r="O25" s="128"/>
    </row>
    <row r="26" customHeight="1" spans="1:15">
      <c r="A26" s="130"/>
      <c r="B26" s="141"/>
      <c r="C26" s="141"/>
      <c r="D26" s="141"/>
      <c r="E26" s="144"/>
      <c r="F26" s="154"/>
      <c r="G26" s="144"/>
      <c r="H26" s="155"/>
      <c r="I26" s="130"/>
      <c r="J26" s="127"/>
      <c r="K26" s="127"/>
      <c r="L26" s="128"/>
      <c r="M26" s="128"/>
      <c r="N26" s="174"/>
      <c r="O26" s="128"/>
    </row>
    <row r="27" ht="12.75" customHeight="1" spans="1:15">
      <c r="A27" s="130"/>
      <c r="B27" s="156"/>
      <c r="C27" s="156"/>
      <c r="D27" s="156"/>
      <c r="E27" s="157"/>
      <c r="F27" s="158"/>
      <c r="G27" s="128"/>
      <c r="H27" s="155"/>
      <c r="I27" s="130"/>
      <c r="J27" s="127"/>
      <c r="K27" s="127"/>
      <c r="L27" s="128"/>
      <c r="M27" s="128"/>
      <c r="N27" s="128"/>
      <c r="O27" s="128"/>
    </row>
    <row r="28" customHeight="1" spans="1:15">
      <c r="A28" s="130"/>
      <c r="B28" s="156"/>
      <c r="C28" s="156"/>
      <c r="D28" s="156"/>
      <c r="E28" s="159"/>
      <c r="F28" s="160"/>
      <c r="G28" s="157"/>
      <c r="H28" s="161"/>
      <c r="I28" s="130"/>
      <c r="J28" s="127"/>
      <c r="K28" s="127"/>
      <c r="L28" s="128"/>
      <c r="M28" s="128"/>
      <c r="N28" s="128"/>
      <c r="O28" s="172"/>
    </row>
    <row r="29" customHeight="1" spans="1:15">
      <c r="A29" s="130"/>
      <c r="B29" s="156"/>
      <c r="C29" s="156"/>
      <c r="D29" s="156"/>
      <c r="E29" s="153"/>
      <c r="F29" s="160"/>
      <c r="G29" s="128"/>
      <c r="H29" s="162"/>
      <c r="I29" s="130"/>
      <c r="J29" s="128"/>
      <c r="K29" s="128"/>
      <c r="L29" s="128"/>
      <c r="M29" s="128"/>
      <c r="N29" s="128"/>
      <c r="O29" s="177"/>
    </row>
    <row r="30" customHeight="1" spans="1:15">
      <c r="A30" s="163" t="s">
        <v>369</v>
      </c>
      <c r="B30" s="156"/>
      <c r="C30" s="156"/>
      <c r="D30" s="156"/>
      <c r="E30" s="164"/>
      <c r="F30" s="160"/>
      <c r="G30" s="157"/>
      <c r="H30" s="162"/>
      <c r="I30" s="130"/>
      <c r="J30" s="128"/>
      <c r="K30" s="128"/>
      <c r="L30" s="128"/>
      <c r="M30" s="128"/>
      <c r="N30" s="178"/>
      <c r="O30" s="172"/>
    </row>
    <row r="31" customHeight="1" spans="1:15">
      <c r="A31" s="163"/>
      <c r="B31" s="156"/>
      <c r="C31" s="156"/>
      <c r="D31" s="156"/>
      <c r="E31" s="164"/>
      <c r="F31" s="160"/>
      <c r="G31" s="157"/>
      <c r="H31" s="162"/>
      <c r="I31" s="130"/>
      <c r="J31" s="128"/>
      <c r="K31" s="128"/>
      <c r="L31" s="128"/>
      <c r="M31" s="128"/>
      <c r="N31" s="178"/>
      <c r="O31" s="172"/>
    </row>
    <row r="32" customHeight="1" spans="1:15">
      <c r="A32" s="163"/>
      <c r="B32" s="156"/>
      <c r="C32" s="156"/>
      <c r="D32" s="156"/>
      <c r="E32" s="164"/>
      <c r="F32" s="160"/>
      <c r="G32" s="157"/>
      <c r="H32" s="162"/>
      <c r="I32" s="130"/>
      <c r="J32" s="129"/>
      <c r="K32" s="129"/>
      <c r="L32" s="128"/>
      <c r="M32" s="128"/>
      <c r="N32" s="178"/>
      <c r="O32" s="172"/>
    </row>
    <row r="33" customHeight="1" spans="1:15">
      <c r="A33" s="163"/>
      <c r="B33" s="156"/>
      <c r="C33" s="156"/>
      <c r="D33" s="156"/>
      <c r="E33" s="165"/>
      <c r="F33" s="166"/>
      <c r="G33" s="157"/>
      <c r="H33" s="167"/>
      <c r="I33" s="130"/>
      <c r="J33" s="128"/>
      <c r="K33" s="128"/>
      <c r="L33" s="128"/>
      <c r="M33" s="128"/>
      <c r="N33" s="178"/>
      <c r="O33" s="172"/>
    </row>
    <row r="34" customHeight="1" spans="1:15">
      <c r="A34" s="163"/>
      <c r="B34" s="156"/>
      <c r="C34" s="156"/>
      <c r="D34" s="156"/>
      <c r="E34" s="164"/>
      <c r="F34" s="160"/>
      <c r="G34" s="157"/>
      <c r="H34" s="167"/>
      <c r="I34" s="130" t="s">
        <v>89</v>
      </c>
      <c r="J34" s="179"/>
      <c r="K34" s="179"/>
      <c r="L34" s="128"/>
      <c r="M34" s="128"/>
      <c r="N34" s="144"/>
      <c r="O34" s="128"/>
    </row>
    <row r="35" customHeight="1" spans="1:15">
      <c r="A35" s="163"/>
      <c r="B35" s="156"/>
      <c r="C35" s="156"/>
      <c r="D35" s="156"/>
      <c r="E35" s="164"/>
      <c r="F35" s="160"/>
      <c r="G35" s="157"/>
      <c r="H35" s="168"/>
      <c r="I35" s="130"/>
      <c r="J35" s="128"/>
      <c r="K35" s="128"/>
      <c r="L35" s="128"/>
      <c r="M35" s="128"/>
      <c r="N35" s="128"/>
      <c r="O35" s="128"/>
    </row>
    <row r="36" customHeight="1" spans="1:15">
      <c r="A36" s="163"/>
      <c r="B36" s="156"/>
      <c r="C36" s="156"/>
      <c r="D36" s="156"/>
      <c r="E36" s="164"/>
      <c r="F36" s="160"/>
      <c r="G36" s="157"/>
      <c r="H36" s="168"/>
      <c r="I36" s="130"/>
      <c r="J36" s="128"/>
      <c r="K36" s="128"/>
      <c r="L36" s="128"/>
      <c r="M36" s="128"/>
      <c r="N36" s="128"/>
      <c r="O36" s="128"/>
    </row>
    <row r="37" customHeight="1" spans="1:15">
      <c r="A37" s="163"/>
      <c r="B37" s="156"/>
      <c r="C37" s="156"/>
      <c r="D37" s="156"/>
      <c r="E37" s="164"/>
      <c r="F37" s="160"/>
      <c r="G37" s="157"/>
      <c r="H37" s="161"/>
      <c r="I37" s="130"/>
      <c r="J37" s="180"/>
      <c r="K37" s="180"/>
      <c r="L37" s="128"/>
      <c r="M37" s="128"/>
      <c r="N37" s="180"/>
      <c r="O37" s="128"/>
    </row>
    <row r="38" customHeight="1" spans="1:15">
      <c r="A38" s="163"/>
      <c r="B38" s="156"/>
      <c r="C38" s="156"/>
      <c r="D38" s="156"/>
      <c r="E38" s="164"/>
      <c r="F38" s="160"/>
      <c r="G38" s="157"/>
      <c r="H38" s="161"/>
      <c r="I38" s="130"/>
      <c r="J38" s="180" t="s">
        <v>507</v>
      </c>
      <c r="K38" s="180"/>
      <c r="L38" s="128"/>
      <c r="M38" s="128"/>
      <c r="N38" s="180" t="s">
        <v>320</v>
      </c>
      <c r="O38" s="128"/>
    </row>
    <row r="39" s="118" customFormat="1" spans="1:15">
      <c r="A39" s="169"/>
      <c r="B39" s="169"/>
      <c r="C39" s="169"/>
      <c r="D39" s="169"/>
      <c r="E39" s="169"/>
      <c r="F39" s="169"/>
      <c r="G39" s="169"/>
      <c r="H39" s="169"/>
      <c r="I39" s="181"/>
      <c r="J39" s="182"/>
      <c r="K39" s="182"/>
      <c r="L39" s="183"/>
      <c r="M39" s="182"/>
      <c r="N39" s="182"/>
      <c r="O39" s="182"/>
    </row>
    <row r="40" s="118" customFormat="1" spans="1:15">
      <c r="A40" s="169"/>
      <c r="B40" s="169"/>
      <c r="C40" s="169"/>
      <c r="D40" s="169"/>
      <c r="E40" s="169"/>
      <c r="F40" s="169"/>
      <c r="G40" s="169"/>
      <c r="H40" s="169"/>
      <c r="I40" s="184"/>
      <c r="J40" s="185"/>
      <c r="K40" s="185"/>
      <c r="L40" s="186"/>
      <c r="M40" s="185"/>
      <c r="N40" s="185"/>
      <c r="O40" s="185"/>
    </row>
    <row r="41" s="118" customFormat="1" spans="4:15">
      <c r="D41" s="118" t="s">
        <v>168</v>
      </c>
      <c r="J41" s="185"/>
      <c r="K41" s="185"/>
      <c r="L41" s="185"/>
      <c r="M41" s="185"/>
      <c r="N41" s="185"/>
      <c r="O41" s="187"/>
    </row>
    <row r="42" s="118" customFormat="1" spans="10:15">
      <c r="J42" s="185"/>
      <c r="K42" s="185"/>
      <c r="L42" s="185"/>
      <c r="M42" s="185"/>
      <c r="N42" s="185"/>
      <c r="O42" s="187"/>
    </row>
    <row r="43" s="118" customFormat="1" spans="10:15">
      <c r="J43" s="185"/>
      <c r="K43" s="185"/>
      <c r="L43" s="185"/>
      <c r="M43" s="185"/>
      <c r="N43" s="185"/>
      <c r="O43" s="187"/>
    </row>
    <row r="44" s="118" customFormat="1" spans="10:15">
      <c r="J44" s="188"/>
      <c r="K44" s="188"/>
      <c r="L44" s="185"/>
      <c r="M44" s="185"/>
      <c r="N44" s="185"/>
      <c r="O44" s="187"/>
    </row>
    <row r="45" s="118" customFormat="1" spans="10:15">
      <c r="J45" s="189"/>
      <c r="K45" s="189"/>
      <c r="L45" s="187"/>
      <c r="M45" s="187"/>
      <c r="N45" s="187"/>
      <c r="O45" s="187"/>
    </row>
    <row r="46" s="118" customFormat="1" spans="10:15">
      <c r="J46" s="185"/>
      <c r="K46" s="185"/>
      <c r="L46" s="185"/>
      <c r="M46" s="185"/>
      <c r="N46" s="185"/>
      <c r="O46" s="187"/>
    </row>
    <row r="47" s="118" customFormat="1" spans="10:15">
      <c r="J47" s="190"/>
      <c r="K47" s="190"/>
      <c r="L47" s="190"/>
      <c r="M47" s="190"/>
      <c r="N47" s="190"/>
      <c r="O47" s="190"/>
    </row>
    <row r="48" s="118" customFormat="1" spans="10:15">
      <c r="J48" s="190"/>
      <c r="K48" s="190"/>
      <c r="L48" s="190"/>
      <c r="M48" s="190"/>
      <c r="N48" s="190"/>
      <c r="O48" s="190"/>
    </row>
    <row r="49" s="118" customFormat="1" spans="10:15">
      <c r="J49" s="190"/>
      <c r="K49" s="190"/>
      <c r="L49" s="190"/>
      <c r="M49" s="190"/>
      <c r="N49" s="190"/>
      <c r="O49" s="190"/>
    </row>
    <row r="50" s="118" customFormat="1" spans="10:15">
      <c r="J50" s="190"/>
      <c r="K50" s="190"/>
      <c r="L50" s="190"/>
      <c r="M50" s="190"/>
      <c r="N50" s="190"/>
      <c r="O50" s="190"/>
    </row>
    <row r="51" s="118" customFormat="1" spans="10:15">
      <c r="J51" s="190"/>
      <c r="K51" s="190"/>
      <c r="L51" s="190"/>
      <c r="M51" s="190"/>
      <c r="N51" s="190"/>
      <c r="O51" s="190"/>
    </row>
    <row r="52" s="118" customFormat="1" spans="10:15">
      <c r="J52" s="190"/>
      <c r="K52" s="190"/>
      <c r="L52" s="190"/>
      <c r="M52" s="190"/>
      <c r="N52" s="190"/>
      <c r="O52" s="190"/>
    </row>
    <row r="53" s="118" customFormat="1" spans="10:15">
      <c r="J53" s="190"/>
      <c r="K53" s="190"/>
      <c r="L53" s="190"/>
      <c r="M53" s="190"/>
      <c r="N53" s="190"/>
      <c r="O53" s="190"/>
    </row>
    <row r="54" s="118" customFormat="1" spans="10:15">
      <c r="J54" s="190"/>
      <c r="K54" s="190"/>
      <c r="L54" s="190"/>
      <c r="M54" s="190"/>
      <c r="N54" s="190"/>
      <c r="O54" s="190"/>
    </row>
    <row r="55" s="118" customFormat="1" spans="10:15">
      <c r="J55" s="190"/>
      <c r="K55" s="190"/>
      <c r="L55" s="190"/>
      <c r="M55" s="190"/>
      <c r="N55" s="190"/>
      <c r="O55" s="190"/>
    </row>
    <row r="56" s="118" customFormat="1"/>
    <row r="57" s="118" customFormat="1"/>
    <row r="58" s="118" customFormat="1"/>
    <row r="59" s="118" customFormat="1"/>
    <row r="60" s="118" customFormat="1"/>
    <row r="61" s="118" customFormat="1"/>
    <row r="62" s="118" customFormat="1"/>
    <row r="63" s="118" customFormat="1"/>
    <row r="64" s="118" customFormat="1"/>
    <row r="65" s="118" customFormat="1"/>
    <row r="66" s="118" customFormat="1"/>
    <row r="67" s="118" customFormat="1"/>
    <row r="68" s="118" customFormat="1"/>
    <row r="69" s="118" customFormat="1"/>
    <row r="70" s="118" customFormat="1"/>
    <row r="71" s="118" customFormat="1"/>
    <row r="72" s="118" customFormat="1"/>
    <row r="73" s="118" customFormat="1"/>
    <row r="74" s="118" customFormat="1"/>
  </sheetData>
  <mergeCells count="94">
    <mergeCell ref="A1:O1"/>
    <mergeCell ref="A2:C2"/>
    <mergeCell ref="E2:F2"/>
    <mergeCell ref="G2:J2"/>
    <mergeCell ref="L2:O2"/>
    <mergeCell ref="E3:F3"/>
    <mergeCell ref="G3:J3"/>
    <mergeCell ref="L3:O3"/>
    <mergeCell ref="A4:D4"/>
    <mergeCell ref="I4:K4"/>
    <mergeCell ref="B5:D5"/>
    <mergeCell ref="J5:K5"/>
    <mergeCell ref="B6:D6"/>
    <mergeCell ref="J6:K6"/>
    <mergeCell ref="B7:D7"/>
    <mergeCell ref="J7:K7"/>
    <mergeCell ref="B8:D8"/>
    <mergeCell ref="J8:K8"/>
    <mergeCell ref="B9:D9"/>
    <mergeCell ref="J9:K9"/>
    <mergeCell ref="B10:D10"/>
    <mergeCell ref="J10:K10"/>
    <mergeCell ref="B11:D11"/>
    <mergeCell ref="J11:K11"/>
    <mergeCell ref="B12:D12"/>
    <mergeCell ref="J12:K12"/>
    <mergeCell ref="B13:D13"/>
    <mergeCell ref="J13:K13"/>
    <mergeCell ref="B14:D14"/>
    <mergeCell ref="J14:K14"/>
    <mergeCell ref="B15:D15"/>
    <mergeCell ref="J15:K15"/>
    <mergeCell ref="B16:D16"/>
    <mergeCell ref="J16:K16"/>
    <mergeCell ref="B17:D17"/>
    <mergeCell ref="J17:K17"/>
    <mergeCell ref="B18:D18"/>
    <mergeCell ref="J18:K18"/>
    <mergeCell ref="B19:D19"/>
    <mergeCell ref="J19:K19"/>
    <mergeCell ref="B20:D20"/>
    <mergeCell ref="J20:K20"/>
    <mergeCell ref="B21:D21"/>
    <mergeCell ref="J21:K21"/>
    <mergeCell ref="B22:D22"/>
    <mergeCell ref="J22:K22"/>
    <mergeCell ref="B23:D23"/>
    <mergeCell ref="J23:K23"/>
    <mergeCell ref="B24:D24"/>
    <mergeCell ref="J24:K24"/>
    <mergeCell ref="B25:D25"/>
    <mergeCell ref="J25:K25"/>
    <mergeCell ref="B26:D26"/>
    <mergeCell ref="J26:K26"/>
    <mergeCell ref="B27:D27"/>
    <mergeCell ref="J27:K27"/>
    <mergeCell ref="B28:D28"/>
    <mergeCell ref="J28:K28"/>
    <mergeCell ref="B29:D29"/>
    <mergeCell ref="J29:K29"/>
    <mergeCell ref="B30:D30"/>
    <mergeCell ref="J30:K30"/>
    <mergeCell ref="B31:D31"/>
    <mergeCell ref="J31:K31"/>
    <mergeCell ref="B32:D32"/>
    <mergeCell ref="J32:K32"/>
    <mergeCell ref="B33:D33"/>
    <mergeCell ref="J33:K33"/>
    <mergeCell ref="B34:D34"/>
    <mergeCell ref="J34:K34"/>
    <mergeCell ref="B35:D35"/>
    <mergeCell ref="J35:K35"/>
    <mergeCell ref="B36:D36"/>
    <mergeCell ref="J36:K36"/>
    <mergeCell ref="B37:D37"/>
    <mergeCell ref="J37:K37"/>
    <mergeCell ref="B38:D38"/>
    <mergeCell ref="J38:K38"/>
    <mergeCell ref="J39:K39"/>
    <mergeCell ref="J40:K40"/>
    <mergeCell ref="J41:K41"/>
    <mergeCell ref="J42:K42"/>
    <mergeCell ref="J43:K43"/>
    <mergeCell ref="J44:K44"/>
    <mergeCell ref="J45:K45"/>
    <mergeCell ref="J46:K46"/>
    <mergeCell ref="A5:A9"/>
    <mergeCell ref="A10:A14"/>
    <mergeCell ref="A15:A23"/>
    <mergeCell ref="A24:A29"/>
    <mergeCell ref="A30:A38"/>
    <mergeCell ref="I5:I33"/>
    <mergeCell ref="I34:I38"/>
    <mergeCell ref="I39:I40"/>
  </mergeCells>
  <conditionalFormatting sqref="B33:H34 B27:G32 B35:G38 F26 B24:F25">
    <cfRule type="expression" dxfId="1" priority="5" stopIfTrue="1">
      <formula>#REF!="直营"</formula>
    </cfRule>
  </conditionalFormatting>
  <conditionalFormatting sqref="B35:H38 B33:G34 B28:H32 B27:G27 B24:F25 F26">
    <cfRule type="expression" dxfId="1" priority="4" stopIfTrue="1">
      <formula>#REF!="北分"</formula>
    </cfRule>
  </conditionalFormatting>
  <conditionalFormatting sqref="G38 B38:E38 B29:G37 F28:G28 B27:G27 F24:F26">
    <cfRule type="expression" dxfId="1" priority="1" stopIfTrue="1">
      <formula>#REF!="北分"</formula>
    </cfRule>
    <cfRule type="expression" dxfId="1" priority="2" stopIfTrue="1">
      <formula>"$P$2=""北分"""</formula>
    </cfRule>
    <cfRule type="expression" priority="3" stopIfTrue="1">
      <formula>"$P$2""北分"""</formula>
    </cfRule>
  </conditionalFormatting>
  <dataValidations count="1">
    <dataValidation type="list" allowBlank="1" showInputMessage="1" showErrorMessage="1" sqref="L22 JH22 TD22 ACZ22 AMV22 AWR22 BGN22 BQJ22 CAF22 CKB22 CTX22 DDT22 DNP22 DXL22 EHH22 ERD22 FAZ22 FKV22 FUR22 GEN22 GOJ22 GYF22 HIB22 HRX22 IBT22 ILP22 IVL22 JFH22 JPD22 JYZ22 KIV22 KSR22 LCN22 LMJ22 LWF22 MGB22 MPX22 MZT22 NJP22 NTL22 ODH22 OND22 OWZ22 PGV22 PQR22 QAN22 QKJ22 QUF22 REB22 RNX22 RXT22 SHP22 SRL22 TBH22 TLD22 TUZ22 UEV22 UOR22 UYN22 VIJ22 VSF22 WCB22 WLX22 WVT22 L65558 JH65558 TD65558 ACZ65558 AMV65558 AWR65558 BGN65558 BQJ65558 CAF65558 CKB65558 CTX65558 DDT65558 DNP65558 DXL65558 EHH65558 ERD65558 FAZ65558 FKV65558 FUR65558 GEN65558 GOJ65558 GYF65558 HIB65558 HRX65558 IBT65558 ILP65558 IVL65558 JFH65558 JPD65558 JYZ65558 KIV65558 KSR65558 LCN65558 LMJ65558 LWF65558 MGB65558 MPX65558 MZT65558 NJP65558 NTL65558 ODH65558 OND65558 OWZ65558 PGV65558 PQR65558 QAN65558 QKJ65558 QUF65558 REB65558 RNX65558 RXT65558 SHP65558 SRL65558 TBH65558 TLD65558 TUZ65558 UEV65558 UOR65558 UYN65558 VIJ65558 VSF65558 WCB65558 WLX65558 WVT65558 L131094 JH131094 TD131094 ACZ131094 AMV131094 AWR131094 BGN131094 BQJ131094 CAF131094 CKB131094 CTX131094 DDT131094 DNP131094 DXL131094 EHH131094 ERD131094 FAZ131094 FKV131094 FUR131094 GEN131094 GOJ131094 GYF131094 HIB131094 HRX131094 IBT131094 ILP131094 IVL131094 JFH131094 JPD131094 JYZ131094 KIV131094 KSR131094 LCN131094 LMJ131094 LWF131094 MGB131094 MPX131094 MZT131094 NJP131094 NTL131094 ODH131094 OND131094 OWZ131094 PGV131094 PQR131094 QAN131094 QKJ131094 QUF131094 REB131094 RNX131094 RXT131094 SHP131094 SRL131094 TBH131094 TLD131094 TUZ131094 UEV131094 UOR131094 UYN131094 VIJ131094 VSF131094 WCB131094 WLX131094 WVT131094 L196630 JH196630 TD196630 ACZ196630 AMV196630 AWR196630 BGN196630 BQJ196630 CAF196630 CKB196630 CTX196630 DDT196630 DNP196630 DXL196630 EHH196630 ERD196630 FAZ196630 FKV196630 FUR196630 GEN196630 GOJ196630 GYF196630 HIB196630 HRX196630 IBT196630 ILP196630 IVL196630 JFH196630 JPD196630 JYZ196630 KIV196630 KSR196630 LCN196630 LMJ196630 LWF196630 MGB196630 MPX196630 MZT196630 NJP196630 NTL196630 ODH196630 OND196630 OWZ196630 PGV196630 PQR196630 QAN196630 QKJ196630 QUF196630 REB196630 RNX196630 RXT196630 SHP196630 SRL196630 TBH196630 TLD196630 TUZ196630 UEV196630 UOR196630 UYN196630 VIJ196630 VSF196630 WCB196630 WLX196630 WVT196630 L262166 JH262166 TD262166 ACZ262166 AMV262166 AWR262166 BGN262166 BQJ262166 CAF262166 CKB262166 CTX262166 DDT262166 DNP262166 DXL262166 EHH262166 ERD262166 FAZ262166 FKV262166 FUR262166 GEN262166 GOJ262166 GYF262166 HIB262166 HRX262166 IBT262166 ILP262166 IVL262166 JFH262166 JPD262166 JYZ262166 KIV262166 KSR262166 LCN262166 LMJ262166 LWF262166 MGB262166 MPX262166 MZT262166 NJP262166 NTL262166 ODH262166 OND262166 OWZ262166 PGV262166 PQR262166 QAN262166 QKJ262166 QUF262166 REB262166 RNX262166 RXT262166 SHP262166 SRL262166 TBH262166 TLD262166 TUZ262166 UEV262166 UOR262166 UYN262166 VIJ262166 VSF262166 WCB262166 WLX262166 WVT262166 L327702 JH327702 TD327702 ACZ327702 AMV327702 AWR327702 BGN327702 BQJ327702 CAF327702 CKB327702 CTX327702 DDT327702 DNP327702 DXL327702 EHH327702 ERD327702 FAZ327702 FKV327702 FUR327702 GEN327702 GOJ327702 GYF327702 HIB327702 HRX327702 IBT327702 ILP327702 IVL327702 JFH327702 JPD327702 JYZ327702 KIV327702 KSR327702 LCN327702 LMJ327702 LWF327702 MGB327702 MPX327702 MZT327702 NJP327702 NTL327702 ODH327702 OND327702 OWZ327702 PGV327702 PQR327702 QAN327702 QKJ327702 QUF327702 REB327702 RNX327702 RXT327702 SHP327702 SRL327702 TBH327702 TLD327702 TUZ327702 UEV327702 UOR327702 UYN327702 VIJ327702 VSF327702 WCB327702 WLX327702 WVT327702 L393238 JH393238 TD393238 ACZ393238 AMV393238 AWR393238 BGN393238 BQJ393238 CAF393238 CKB393238 CTX393238 DDT393238 DNP393238 DXL393238 EHH393238 ERD393238 FAZ393238 FKV393238 FUR393238 GEN393238 GOJ393238 GYF393238 HIB393238 HRX393238 IBT393238 ILP393238 IVL393238 JFH393238 JPD393238 JYZ393238 KIV393238 KSR393238 LCN393238 LMJ393238 LWF393238 MGB393238 MPX393238 MZT393238 NJP393238 NTL393238 ODH393238 OND393238 OWZ393238 PGV393238 PQR393238 QAN393238 QKJ393238 QUF393238 REB393238 RNX393238 RXT393238 SHP393238 SRL393238 TBH393238 TLD393238 TUZ393238 UEV393238 UOR393238 UYN393238 VIJ393238 VSF393238 WCB393238 WLX393238 WVT393238 L458774 JH458774 TD458774 ACZ458774 AMV458774 AWR458774 BGN458774 BQJ458774 CAF458774 CKB458774 CTX458774 DDT458774 DNP458774 DXL458774 EHH458774 ERD458774 FAZ458774 FKV458774 FUR458774 GEN458774 GOJ458774 GYF458774 HIB458774 HRX458774 IBT458774 ILP458774 IVL458774 JFH458774 JPD458774 JYZ458774 KIV458774 KSR458774 LCN458774 LMJ458774 LWF458774 MGB458774 MPX458774 MZT458774 NJP458774 NTL458774 ODH458774 OND458774 OWZ458774 PGV458774 PQR458774 QAN458774 QKJ458774 QUF458774 REB458774 RNX458774 RXT458774 SHP458774 SRL458774 TBH458774 TLD458774 TUZ458774 UEV458774 UOR458774 UYN458774 VIJ458774 VSF458774 WCB458774 WLX458774 WVT458774 L524310 JH524310 TD524310 ACZ524310 AMV524310 AWR524310 BGN524310 BQJ524310 CAF524310 CKB524310 CTX524310 DDT524310 DNP524310 DXL524310 EHH524310 ERD524310 FAZ524310 FKV524310 FUR524310 GEN524310 GOJ524310 GYF524310 HIB524310 HRX524310 IBT524310 ILP524310 IVL524310 JFH524310 JPD524310 JYZ524310 KIV524310 KSR524310 LCN524310 LMJ524310 LWF524310 MGB524310 MPX524310 MZT524310 NJP524310 NTL524310 ODH524310 OND524310 OWZ524310 PGV524310 PQR524310 QAN524310 QKJ524310 QUF524310 REB524310 RNX524310 RXT524310 SHP524310 SRL524310 TBH524310 TLD524310 TUZ524310 UEV524310 UOR524310 UYN524310 VIJ524310 VSF524310 WCB524310 WLX524310 WVT524310 L589846 JH589846 TD589846 ACZ589846 AMV589846 AWR589846 BGN589846 BQJ589846 CAF589846 CKB589846 CTX589846 DDT589846 DNP589846 DXL589846 EHH589846 ERD589846 FAZ589846 FKV589846 FUR589846 GEN589846 GOJ589846 GYF589846 HIB589846 HRX589846 IBT589846 ILP589846 IVL589846 JFH589846 JPD589846 JYZ589846 KIV589846 KSR589846 LCN589846 LMJ589846 LWF589846 MGB589846 MPX589846 MZT589846 NJP589846 NTL589846 ODH589846 OND589846 OWZ589846 PGV589846 PQR589846 QAN589846 QKJ589846 QUF589846 REB589846 RNX589846 RXT589846 SHP589846 SRL589846 TBH589846 TLD589846 TUZ589846 UEV589846 UOR589846 UYN589846 VIJ589846 VSF589846 WCB589846 WLX589846 WVT589846 L655382 JH655382 TD655382 ACZ655382 AMV655382 AWR655382 BGN655382 BQJ655382 CAF655382 CKB655382 CTX655382 DDT655382 DNP655382 DXL655382 EHH655382 ERD655382 FAZ655382 FKV655382 FUR655382 GEN655382 GOJ655382 GYF655382 HIB655382 HRX655382 IBT655382 ILP655382 IVL655382 JFH655382 JPD655382 JYZ655382 KIV655382 KSR655382 LCN655382 LMJ655382 LWF655382 MGB655382 MPX655382 MZT655382 NJP655382 NTL655382 ODH655382 OND655382 OWZ655382 PGV655382 PQR655382 QAN655382 QKJ655382 QUF655382 REB655382 RNX655382 RXT655382 SHP655382 SRL655382 TBH655382 TLD655382 TUZ655382 UEV655382 UOR655382 UYN655382 VIJ655382 VSF655382 WCB655382 WLX655382 WVT655382 L720918 JH720918 TD720918 ACZ720918 AMV720918 AWR720918 BGN720918 BQJ720918 CAF720918 CKB720918 CTX720918 DDT720918 DNP720918 DXL720918 EHH720918 ERD720918 FAZ720918 FKV720918 FUR720918 GEN720918 GOJ720918 GYF720918 HIB720918 HRX720918 IBT720918 ILP720918 IVL720918 JFH720918 JPD720918 JYZ720918 KIV720918 KSR720918 LCN720918 LMJ720918 LWF720918 MGB720918 MPX720918 MZT720918 NJP720918 NTL720918 ODH720918 OND720918 OWZ720918 PGV720918 PQR720918 QAN720918 QKJ720918 QUF720918 REB720918 RNX720918 RXT720918 SHP720918 SRL720918 TBH720918 TLD720918 TUZ720918 UEV720918 UOR720918 UYN720918 VIJ720918 VSF720918 WCB720918 WLX720918 WVT720918 L786454 JH786454 TD786454 ACZ786454 AMV786454 AWR786454 BGN786454 BQJ786454 CAF786454 CKB786454 CTX786454 DDT786454 DNP786454 DXL786454 EHH786454 ERD786454 FAZ786454 FKV786454 FUR786454 GEN786454 GOJ786454 GYF786454 HIB786454 HRX786454 IBT786454 ILP786454 IVL786454 JFH786454 JPD786454 JYZ786454 KIV786454 KSR786454 LCN786454 LMJ786454 LWF786454 MGB786454 MPX786454 MZT786454 NJP786454 NTL786454 ODH786454 OND786454 OWZ786454 PGV786454 PQR786454 QAN786454 QKJ786454 QUF786454 REB786454 RNX786454 RXT786454 SHP786454 SRL786454 TBH786454 TLD786454 TUZ786454 UEV786454 UOR786454 UYN786454 VIJ786454 VSF786454 WCB786454 WLX786454 WVT786454 L851990 JH851990 TD851990 ACZ851990 AMV851990 AWR851990 BGN851990 BQJ851990 CAF851990 CKB851990 CTX851990 DDT851990 DNP851990 DXL851990 EHH851990 ERD851990 FAZ851990 FKV851990 FUR851990 GEN851990 GOJ851990 GYF851990 HIB851990 HRX851990 IBT851990 ILP851990 IVL851990 JFH851990 JPD851990 JYZ851990 KIV851990 KSR851990 LCN851990 LMJ851990 LWF851990 MGB851990 MPX851990 MZT851990 NJP851990 NTL851990 ODH851990 OND851990 OWZ851990 PGV851990 PQR851990 QAN851990 QKJ851990 QUF851990 REB851990 RNX851990 RXT851990 SHP851990 SRL851990 TBH851990 TLD851990 TUZ851990 UEV851990 UOR851990 UYN851990 VIJ851990 VSF851990 WCB851990 WLX851990 WVT851990 L917526 JH917526 TD917526 ACZ917526 AMV917526 AWR917526 BGN917526 BQJ917526 CAF917526 CKB917526 CTX917526 DDT917526 DNP917526 DXL917526 EHH917526 ERD917526 FAZ917526 FKV917526 FUR917526 GEN917526 GOJ917526 GYF917526 HIB917526 HRX917526 IBT917526 ILP917526 IVL917526 JFH917526 JPD917526 JYZ917526 KIV917526 KSR917526 LCN917526 LMJ917526 LWF917526 MGB917526 MPX917526 MZT917526 NJP917526 NTL917526 ODH917526 OND917526 OWZ917526 PGV917526 PQR917526 QAN917526 QKJ917526 QUF917526 REB917526 RNX917526 RXT917526 SHP917526 SRL917526 TBH917526 TLD917526 TUZ917526 UEV917526 UOR917526 UYN917526 VIJ917526 VSF917526 WCB917526 WLX917526 WVT917526 L983062 JH983062 TD983062 ACZ983062 AMV983062 AWR983062 BGN983062 BQJ983062 CAF983062 CKB983062 CTX983062 DDT983062 DNP983062 DXL983062 EHH983062 ERD983062 FAZ983062 FKV983062 FUR983062 GEN983062 GOJ983062 GYF983062 HIB983062 HRX983062 IBT983062 ILP983062 IVL983062 JFH983062 JPD983062 JYZ983062 KIV983062 KSR983062 LCN983062 LMJ983062 LWF983062 MGB983062 MPX983062 MZT983062 NJP983062 NTL983062 ODH983062 OND983062 OWZ983062 PGV983062 PQR983062 QAN983062 QKJ983062 QUF983062 REB983062 RNX983062 RXT983062 SHP983062 SRL983062 TBH983062 TLD983062 TUZ983062 UEV983062 UOR983062 UYN983062 VIJ983062 VSF983062 WCB983062 WLX983062 WVT983062 J20:L21 ACX20:ACZ21 BGL20:BGN21 CJZ20:CKB21 DNN20:DNP21 ERB20:ERD21 FUP20:FUR21 GYD20:GYF21 IBR20:IBT21 JFF20:JFH21 KIT20:KIV21 LMH20:LMJ21 MPV20:MPX21 NTJ20:NTL21 OWX20:OWZ21 QAL20:QAN21 RDZ20:REB21 SHN20:SHP21 TLB20:TLD21 UOP20:UOR21 VSD20:VSF21 WVR20:WVT21 JF20:JH21 AMT20:AMV21 BQH20:BQJ21 CTV20:CTX21 DXJ20:DXL21 FAX20:FAZ21 GEL20:GEN21 HHZ20:HIB21 ILN20:ILP21 JPB20:JPD21 KSP20:KSR21 LWD20:LWF21 MZR20:MZT21 ODF20:ODH21 PGT20:PGV21 QKH20:QKJ21 RNV20:RNX21 SRJ20:SRL21 TUX20:TUZ21 UYL20:UYN21 WBZ20:WCB21 TB20:TD21 AWP20:AWR21 CAD20:CAF21 DDR20:DDT21 EHF20:EHH21 FKT20:FKV21 GOH20:GOJ21 HRV20:HRX21 IVJ20:IVL21 JYX20:JYZ21 LCL20:LCN21 MFZ20:MGB21 NJN20:NJP21 ONB20:OND21 PQP20:PQR21 QUD20:QUF21 RXR20:RXT21 TBF20:TBH21 UET20:UEV21 VIH20:VIJ21 WLV20:WLX21 J65556:L65557 ACX65556:ACZ65557 BGL65556:BGN65557 CJZ65556:CKB65557 DNN65556:DNP65557 ERB65556:ERD65557 FUP65556:FUR65557 GYD65556:GYF65557 IBR65556:IBT65557 JFF65556:JFH65557 KIT65556:KIV65557 LMH65556:LMJ65557 MPV65556:MPX65557 NTJ65556:NTL65557 OWX65556:OWZ65557 QAL65556:QAN65557 RDZ65556:REB65557 SHN65556:SHP65557 TLB65556:TLD65557 UOP65556:UOR65557 VSD65556:VSF65557 WVR65556:WVT65557 JF65556:JH65557 AMT65556:AMV65557 BQH65556:BQJ65557 CTV65556:CTX65557 DXJ65556:DXL65557 FAX65556:FAZ65557 GEL65556:GEN65557 HHZ65556:HIB65557 ILN65556:ILP65557 JPB65556:JPD65557 KSP65556:KSR65557 LWD65556:LWF65557 MZR65556:MZT65557 ODF65556:ODH65557 PGT65556:PGV65557 QKH65556:QKJ65557 RNV65556:RNX65557 SRJ65556:SRL65557 TUX65556:TUZ65557 UYL65556:UYN65557 WBZ65556:WCB65557 TB65556:TD65557 AWP65556:AWR65557 CAD65556:CAF65557 DDR65556:DDT65557 EHF65556:EHH65557 FKT65556:FKV65557 GOH65556:GOJ65557 HRV65556:HRX65557 IVJ65556:IVL65557 JYX65556:JYZ65557 LCL65556:LCN65557 MFZ65556:MGB65557 NJN65556:NJP65557 ONB65556:OND65557 PQP65556:PQR65557 QUD65556:QUF65557 RXR65556:RXT65557 TBF65556:TBH65557 UET65556:UEV65557 VIH65556:VIJ65557 WLV65556:WLX65557 J131092:L131093 ACX131092:ACZ131093 BGL131092:BGN131093 CJZ131092:CKB131093 DNN131092:DNP131093 ERB131092:ERD131093 FUP131092:FUR131093 GYD131092:GYF131093 IBR131092:IBT131093 JFF131092:JFH131093 KIT131092:KIV131093 LMH131092:LMJ131093 MPV131092:MPX131093 NTJ131092:NTL131093 OWX131092:OWZ131093 QAL131092:QAN131093 RDZ131092:REB131093 SHN131092:SHP131093 TLB131092:TLD131093 UOP131092:UOR131093 VSD131092:VSF131093 WVR131092:WVT131093 JF131092:JH131093 AMT131092:AMV131093 BQH131092:BQJ131093 CTV131092:CTX131093 DXJ131092:DXL131093 FAX131092:FAZ131093 GEL131092:GEN131093 HHZ131092:HIB131093 ILN131092:ILP131093 JPB131092:JPD131093 KSP131092:KSR131093 LWD131092:LWF131093 MZR131092:MZT131093 ODF131092:ODH131093 PGT131092:PGV131093 QKH131092:QKJ131093 RNV131092:RNX131093 SRJ131092:SRL131093 TUX131092:TUZ131093 UYL131092:UYN131093 WBZ131092:WCB131093 TB131092:TD131093 AWP131092:AWR131093 CAD131092:CAF131093 DDR131092:DDT131093 EHF131092:EHH131093 FKT131092:FKV131093 GOH131092:GOJ131093 HRV131092:HRX131093 IVJ131092:IVL131093 JYX131092:JYZ131093 LCL131092:LCN131093 MFZ131092:MGB131093 NJN131092:NJP131093 ONB131092:OND131093 PQP131092:PQR131093 QUD131092:QUF131093 RXR131092:RXT131093 TBF131092:TBH131093 UET131092:UEV131093 VIH131092:VIJ131093 WLV131092:WLX131093 J196628:L196629 ACX196628:ACZ196629 BGL196628:BGN196629 CJZ196628:CKB196629 DNN196628:DNP196629 ERB196628:ERD196629 FUP196628:FUR196629 GYD196628:GYF196629 IBR196628:IBT196629 JFF196628:JFH196629 KIT196628:KIV196629 LMH196628:LMJ196629 MPV196628:MPX196629 NTJ196628:NTL196629 OWX196628:OWZ196629 QAL196628:QAN196629 RDZ196628:REB196629 SHN196628:SHP196629 TLB196628:TLD196629 UOP196628:UOR196629 VSD196628:VSF196629 WVR196628:WVT196629 JF196628:JH196629 AMT196628:AMV196629 BQH196628:BQJ196629 CTV196628:CTX196629 DXJ196628:DXL196629 FAX196628:FAZ196629 GEL196628:GEN196629 HHZ196628:HIB196629 ILN196628:ILP196629 JPB196628:JPD196629 KSP196628:KSR196629 LWD196628:LWF196629 MZR196628:MZT196629 ODF196628:ODH196629 PGT196628:PGV196629 QKH196628:QKJ196629 RNV196628:RNX196629 SRJ196628:SRL196629 TUX196628:TUZ196629 UYL196628:UYN196629 WBZ196628:WCB196629 TB196628:TD196629 AWP196628:AWR196629 CAD196628:CAF196629 DDR196628:DDT196629 EHF196628:EHH196629 FKT196628:FKV196629 GOH196628:GOJ196629 HRV196628:HRX196629 IVJ196628:IVL196629 JYX196628:JYZ196629 LCL196628:LCN196629 MFZ196628:MGB196629 NJN196628:NJP196629 ONB196628:OND196629 PQP196628:PQR196629 QUD196628:QUF196629 RXR196628:RXT196629 TBF196628:TBH196629 UET196628:UEV196629 VIH196628:VIJ196629 WLV196628:WLX196629 J262164:L262165 ACX262164:ACZ262165 BGL262164:BGN262165 CJZ262164:CKB262165 DNN262164:DNP262165 ERB262164:ERD262165 FUP262164:FUR262165 GYD262164:GYF262165 IBR262164:IBT262165 JFF262164:JFH262165 KIT262164:KIV262165 LMH262164:LMJ262165 MPV262164:MPX262165 NTJ262164:NTL262165 OWX262164:OWZ262165 QAL262164:QAN262165 RDZ262164:REB262165 SHN262164:SHP262165 TLB262164:TLD262165 UOP262164:UOR262165 VSD262164:VSF262165 WVR262164:WVT262165 JF262164:JH262165 AMT262164:AMV262165 BQH262164:BQJ262165 CTV262164:CTX262165 DXJ262164:DXL262165 FAX262164:FAZ262165 GEL262164:GEN262165 HHZ262164:HIB262165 ILN262164:ILP262165 JPB262164:JPD262165 KSP262164:KSR262165 LWD262164:LWF262165 MZR262164:MZT262165 ODF262164:ODH262165 PGT262164:PGV262165 QKH262164:QKJ262165 RNV262164:RNX262165 SRJ262164:SRL262165 TUX262164:TUZ262165 UYL262164:UYN262165 WBZ262164:WCB262165 TB262164:TD262165 AWP262164:AWR262165 CAD262164:CAF262165 DDR262164:DDT262165 EHF262164:EHH262165 FKT262164:FKV262165 GOH262164:GOJ262165 HRV262164:HRX262165 IVJ262164:IVL262165 JYX262164:JYZ262165 LCL262164:LCN262165 MFZ262164:MGB262165 NJN262164:NJP262165 ONB262164:OND262165 PQP262164:PQR262165 QUD262164:QUF262165 RXR262164:RXT262165 TBF262164:TBH262165 UET262164:UEV262165 VIH262164:VIJ262165 WLV262164:WLX262165 J327700:L327701 ACX327700:ACZ327701 BGL327700:BGN327701 CJZ327700:CKB327701 DNN327700:DNP327701 ERB327700:ERD327701 FUP327700:FUR327701 GYD327700:GYF327701 IBR327700:IBT327701 JFF327700:JFH327701 KIT327700:KIV327701 LMH327700:LMJ327701 MPV327700:MPX327701 NTJ327700:NTL327701 OWX327700:OWZ327701 QAL327700:QAN327701 RDZ327700:REB327701 SHN327700:SHP327701 TLB327700:TLD327701 UOP327700:UOR327701 VSD327700:VSF327701 WVR327700:WVT327701 JF327700:JH327701 AMT327700:AMV327701 BQH327700:BQJ327701 CTV327700:CTX327701 DXJ327700:DXL327701 FAX327700:FAZ327701 GEL327700:GEN327701 HHZ327700:HIB327701 ILN327700:ILP327701 JPB327700:JPD327701 KSP327700:KSR327701 LWD327700:LWF327701 MZR327700:MZT327701 ODF327700:ODH327701 PGT327700:PGV327701 QKH327700:QKJ327701 RNV327700:RNX327701 SRJ327700:SRL327701 TUX327700:TUZ327701 UYL327700:UYN327701 WBZ327700:WCB327701 TB327700:TD327701 AWP327700:AWR327701 CAD327700:CAF327701 DDR327700:DDT327701 EHF327700:EHH327701 FKT327700:FKV327701 GOH327700:GOJ327701 HRV327700:HRX327701 IVJ327700:IVL327701 JYX327700:JYZ327701 LCL327700:LCN327701 MFZ327700:MGB327701 NJN327700:NJP327701 ONB327700:OND327701 PQP327700:PQR327701 QUD327700:QUF327701 RXR327700:RXT327701 TBF327700:TBH327701 UET327700:UEV327701 VIH327700:VIJ327701 WLV327700:WLX327701 J393236:L393237 ACX393236:ACZ393237 BGL393236:BGN393237 CJZ393236:CKB393237 DNN393236:DNP393237 ERB393236:ERD393237 FUP393236:FUR393237 GYD393236:GYF393237 IBR393236:IBT393237 JFF393236:JFH393237 KIT393236:KIV393237 LMH393236:LMJ393237 MPV393236:MPX393237 NTJ393236:NTL393237 OWX393236:OWZ393237 QAL393236:QAN393237 RDZ393236:REB393237 SHN393236:SHP393237 TLB393236:TLD393237 UOP393236:UOR393237 VSD393236:VSF393237 WVR393236:WVT393237 JF393236:JH393237 AMT393236:AMV393237 BQH393236:BQJ393237 CTV393236:CTX393237 DXJ393236:DXL393237 FAX393236:FAZ393237 GEL393236:GEN393237 HHZ393236:HIB393237 ILN393236:ILP393237 JPB393236:JPD393237 KSP393236:KSR393237 LWD393236:LWF393237 MZR393236:MZT393237 ODF393236:ODH393237 PGT393236:PGV393237 QKH393236:QKJ393237 RNV393236:RNX393237 SRJ393236:SRL393237 TUX393236:TUZ393237 UYL393236:UYN393237 WBZ393236:WCB393237 TB393236:TD393237 AWP393236:AWR393237 CAD393236:CAF393237 DDR393236:DDT393237 EHF393236:EHH393237 FKT393236:FKV393237 GOH393236:GOJ393237 HRV393236:HRX393237 IVJ393236:IVL393237 JYX393236:JYZ393237 LCL393236:LCN393237 MFZ393236:MGB393237 NJN393236:NJP393237 ONB393236:OND393237 PQP393236:PQR393237 QUD393236:QUF393237 RXR393236:RXT393237 TBF393236:TBH393237 UET393236:UEV393237 VIH393236:VIJ393237 WLV393236:WLX393237 J458772:L458773 ACX458772:ACZ458773 BGL458772:BGN458773 CJZ458772:CKB458773 DNN458772:DNP458773 ERB458772:ERD458773 FUP458772:FUR458773 GYD458772:GYF458773 IBR458772:IBT458773 JFF458772:JFH458773 KIT458772:KIV458773 LMH458772:LMJ458773 MPV458772:MPX458773 NTJ458772:NTL458773 OWX458772:OWZ458773 QAL458772:QAN458773 RDZ458772:REB458773 SHN458772:SHP458773 TLB458772:TLD458773 UOP458772:UOR458773 VSD458772:VSF458773 WVR458772:WVT458773 JF458772:JH458773 AMT458772:AMV458773 BQH458772:BQJ458773 CTV458772:CTX458773 DXJ458772:DXL458773 FAX458772:FAZ458773 GEL458772:GEN458773 HHZ458772:HIB458773 ILN458772:ILP458773 JPB458772:JPD458773 KSP458772:KSR458773 LWD458772:LWF458773 MZR458772:MZT458773 ODF458772:ODH458773 PGT458772:PGV458773 QKH458772:QKJ458773 RNV458772:RNX458773 SRJ458772:SRL458773 TUX458772:TUZ458773 UYL458772:UYN458773 WBZ458772:WCB458773 TB458772:TD458773 AWP458772:AWR458773 CAD458772:CAF458773 DDR458772:DDT458773 EHF458772:EHH458773 FKT458772:FKV458773 GOH458772:GOJ458773 HRV458772:HRX458773 IVJ458772:IVL458773 JYX458772:JYZ458773 LCL458772:LCN458773 MFZ458772:MGB458773 NJN458772:NJP458773 ONB458772:OND458773 PQP458772:PQR458773 QUD458772:QUF458773 RXR458772:RXT458773 TBF458772:TBH458773 UET458772:UEV458773 VIH458772:VIJ458773 WLV458772:WLX458773 J524308:L524309 ACX524308:ACZ524309 BGL524308:BGN524309 CJZ524308:CKB524309 DNN524308:DNP524309 ERB524308:ERD524309 FUP524308:FUR524309 GYD524308:GYF524309 IBR524308:IBT524309 JFF524308:JFH524309 KIT524308:KIV524309 LMH524308:LMJ524309 MPV524308:MPX524309 NTJ524308:NTL524309 OWX524308:OWZ524309 QAL524308:QAN524309 RDZ524308:REB524309 SHN524308:SHP524309 TLB524308:TLD524309 UOP524308:UOR524309 VSD524308:VSF524309 WVR524308:WVT524309 JF524308:JH524309 AMT524308:AMV524309 BQH524308:BQJ524309 CTV524308:CTX524309 DXJ524308:DXL524309 FAX524308:FAZ524309 GEL524308:GEN524309 HHZ524308:HIB524309 ILN524308:ILP524309 JPB524308:JPD524309 KSP524308:KSR524309 LWD524308:LWF524309 MZR524308:MZT524309 ODF524308:ODH524309 PGT524308:PGV524309 QKH524308:QKJ524309 RNV524308:RNX524309 SRJ524308:SRL524309 TUX524308:TUZ524309 UYL524308:UYN524309 WBZ524308:WCB524309 TB524308:TD524309 AWP524308:AWR524309 CAD524308:CAF524309 DDR524308:DDT524309 EHF524308:EHH524309 FKT524308:FKV524309 GOH524308:GOJ524309 HRV524308:HRX524309 IVJ524308:IVL524309 JYX524308:JYZ524309 LCL524308:LCN524309 MFZ524308:MGB524309 NJN524308:NJP524309 ONB524308:OND524309 PQP524308:PQR524309 QUD524308:QUF524309 RXR524308:RXT524309 TBF524308:TBH524309 UET524308:UEV524309 VIH524308:VIJ524309 WLV524308:WLX524309 J589844:L589845 ACX589844:ACZ589845 BGL589844:BGN589845 CJZ589844:CKB589845 DNN589844:DNP589845 ERB589844:ERD589845 FUP589844:FUR589845 GYD589844:GYF589845 IBR589844:IBT589845 JFF589844:JFH589845 KIT589844:KIV589845 LMH589844:LMJ589845 MPV589844:MPX589845 NTJ589844:NTL589845 OWX589844:OWZ589845 QAL589844:QAN589845 RDZ589844:REB589845 SHN589844:SHP589845 TLB589844:TLD589845 UOP589844:UOR589845 VSD589844:VSF589845 WVR589844:WVT589845 JF589844:JH589845 AMT589844:AMV589845 BQH589844:BQJ589845 CTV589844:CTX589845 DXJ589844:DXL589845 FAX589844:FAZ589845 GEL589844:GEN589845 HHZ589844:HIB589845 ILN589844:ILP589845 JPB589844:JPD589845 KSP589844:KSR589845 LWD589844:LWF589845 MZR589844:MZT589845 ODF589844:ODH589845 PGT589844:PGV589845 QKH589844:QKJ589845 RNV589844:RNX589845 SRJ589844:SRL589845 TUX589844:TUZ589845 UYL589844:UYN589845 WBZ589844:WCB589845 TB589844:TD589845 AWP589844:AWR589845 CAD589844:CAF589845 DDR589844:DDT589845 EHF589844:EHH589845 FKT589844:FKV589845 GOH589844:GOJ589845 HRV589844:HRX589845 IVJ589844:IVL589845 JYX589844:JYZ589845 LCL589844:LCN589845 MFZ589844:MGB589845 NJN589844:NJP589845 ONB589844:OND589845 PQP589844:PQR589845 QUD589844:QUF589845 RXR589844:RXT589845 TBF589844:TBH589845 UET589844:UEV589845 VIH589844:VIJ589845 WLV589844:WLX589845 J655380:L655381 ACX655380:ACZ655381 BGL655380:BGN655381 CJZ655380:CKB655381 DNN655380:DNP655381 ERB655380:ERD655381 FUP655380:FUR655381 GYD655380:GYF655381 IBR655380:IBT655381 JFF655380:JFH655381 KIT655380:KIV655381 LMH655380:LMJ655381 MPV655380:MPX655381 NTJ655380:NTL655381 OWX655380:OWZ655381 QAL655380:QAN655381 RDZ655380:REB655381 SHN655380:SHP655381 TLB655380:TLD655381 UOP655380:UOR655381 VSD655380:VSF655381 WVR655380:WVT655381 JF655380:JH655381 AMT655380:AMV655381 BQH655380:BQJ655381 CTV655380:CTX655381 DXJ655380:DXL655381 FAX655380:FAZ655381 GEL655380:GEN655381 HHZ655380:HIB655381 ILN655380:ILP655381 JPB655380:JPD655381 KSP655380:KSR655381 LWD655380:LWF655381 MZR655380:MZT655381 ODF655380:ODH655381 PGT655380:PGV655381 QKH655380:QKJ655381 RNV655380:RNX655381 SRJ655380:SRL655381 TUX655380:TUZ655381 UYL655380:UYN655381 WBZ655380:WCB655381 TB655380:TD655381 AWP655380:AWR655381 CAD655380:CAF655381 DDR655380:DDT655381 EHF655380:EHH655381 FKT655380:FKV655381 GOH655380:GOJ655381 HRV655380:HRX655381 IVJ655380:IVL655381 JYX655380:JYZ655381 LCL655380:LCN655381 MFZ655380:MGB655381 NJN655380:NJP655381 ONB655380:OND655381 PQP655380:PQR655381 QUD655380:QUF655381 RXR655380:RXT655381 TBF655380:TBH655381 UET655380:UEV655381 VIH655380:VIJ655381 WLV655380:WLX655381 J720916:L720917 ACX720916:ACZ720917 BGL720916:BGN720917 CJZ720916:CKB720917 DNN720916:DNP720917 ERB720916:ERD720917 FUP720916:FUR720917 GYD720916:GYF720917 IBR720916:IBT720917 JFF720916:JFH720917 KIT720916:KIV720917 LMH720916:LMJ720917 MPV720916:MPX720917 NTJ720916:NTL720917 OWX720916:OWZ720917 QAL720916:QAN720917 RDZ720916:REB720917 SHN720916:SHP720917 TLB720916:TLD720917 UOP720916:UOR720917 VSD720916:VSF720917 WVR720916:WVT720917 JF720916:JH720917 AMT720916:AMV720917 BQH720916:BQJ720917 CTV720916:CTX720917 DXJ720916:DXL720917 FAX720916:FAZ720917 GEL720916:GEN720917 HHZ720916:HIB720917 ILN720916:ILP720917 JPB720916:JPD720917 KSP720916:KSR720917 LWD720916:LWF720917 MZR720916:MZT720917 ODF720916:ODH720917 PGT720916:PGV720917 QKH720916:QKJ720917 RNV720916:RNX720917 SRJ720916:SRL720917 TUX720916:TUZ720917 UYL720916:UYN720917 WBZ720916:WCB720917 TB720916:TD720917 AWP720916:AWR720917 CAD720916:CAF720917 DDR720916:DDT720917 EHF720916:EHH720917 FKT720916:FKV720917 GOH720916:GOJ720917 HRV720916:HRX720917 IVJ720916:IVL720917 JYX720916:JYZ720917 LCL720916:LCN720917 MFZ720916:MGB720917 NJN720916:NJP720917 ONB720916:OND720917 PQP720916:PQR720917 QUD720916:QUF720917 RXR720916:RXT720917 TBF720916:TBH720917 UET720916:UEV720917 VIH720916:VIJ720917 WLV720916:WLX720917 J786452:L786453 ACX786452:ACZ786453 BGL786452:BGN786453 CJZ786452:CKB786453 DNN786452:DNP786453 ERB786452:ERD786453 FUP786452:FUR786453 GYD786452:GYF786453 IBR786452:IBT786453 JFF786452:JFH786453 KIT786452:KIV786453 LMH786452:LMJ786453 MPV786452:MPX786453 NTJ786452:NTL786453 OWX786452:OWZ786453 QAL786452:QAN786453 RDZ786452:REB786453 SHN786452:SHP786453 TLB786452:TLD786453 UOP786452:UOR786453 VSD786452:VSF786453 WVR786452:WVT786453 JF786452:JH786453 AMT786452:AMV786453 BQH786452:BQJ786453 CTV786452:CTX786453 DXJ786452:DXL786453 FAX786452:FAZ786453 GEL786452:GEN786453 HHZ786452:HIB786453 ILN786452:ILP786453 JPB786452:JPD786453 KSP786452:KSR786453 LWD786452:LWF786453 MZR786452:MZT786453 ODF786452:ODH786453 PGT786452:PGV786453 QKH786452:QKJ786453 RNV786452:RNX786453 SRJ786452:SRL786453 TUX786452:TUZ786453 UYL786452:UYN786453 WBZ786452:WCB786453 TB786452:TD786453 AWP786452:AWR786453 CAD786452:CAF786453 DDR786452:DDT786453 EHF786452:EHH786453 FKT786452:FKV786453 GOH786452:GOJ786453 HRV786452:HRX786453 IVJ786452:IVL786453 JYX786452:JYZ786453 LCL786452:LCN786453 MFZ786452:MGB786453 NJN786452:NJP786453 ONB786452:OND786453 PQP786452:PQR786453 QUD786452:QUF786453 RXR786452:RXT786453 TBF786452:TBH786453 UET786452:UEV786453 VIH786452:VIJ786453 WLV786452:WLX786453 J851988:L851989 ACX851988:ACZ851989 BGL851988:BGN851989 CJZ851988:CKB851989 DNN851988:DNP851989 ERB851988:ERD851989 FUP851988:FUR851989 GYD851988:GYF851989 IBR851988:IBT851989 JFF851988:JFH851989 KIT851988:KIV851989 LMH851988:LMJ851989 MPV851988:MPX851989 NTJ851988:NTL851989 OWX851988:OWZ851989 QAL851988:QAN851989 RDZ851988:REB851989 SHN851988:SHP851989 TLB851988:TLD851989 UOP851988:UOR851989 VSD851988:VSF851989 WVR851988:WVT851989 JF851988:JH851989 AMT851988:AMV851989 BQH851988:BQJ851989 CTV851988:CTX851989 DXJ851988:DXL851989 FAX851988:FAZ851989 GEL851988:GEN851989 HHZ851988:HIB851989 ILN851988:ILP851989 JPB851988:JPD851989 KSP851988:KSR851989 LWD851988:LWF851989 MZR851988:MZT851989 ODF851988:ODH851989 PGT851988:PGV851989 QKH851988:QKJ851989 RNV851988:RNX851989 SRJ851988:SRL851989 TUX851988:TUZ851989 UYL851988:UYN851989 WBZ851988:WCB851989 TB851988:TD851989 AWP851988:AWR851989 CAD851988:CAF851989 DDR851988:DDT851989 EHF851988:EHH851989 FKT851988:FKV851989 GOH851988:GOJ851989 HRV851988:HRX851989 IVJ851988:IVL851989 JYX851988:JYZ851989 LCL851988:LCN851989 MFZ851988:MGB851989 NJN851988:NJP851989 ONB851988:OND851989 PQP851988:PQR851989 QUD851988:QUF851989 RXR851988:RXT851989 TBF851988:TBH851989 UET851988:UEV851989 VIH851988:VIJ851989 WLV851988:WLX851989 J917524:L917525 ACX917524:ACZ917525 BGL917524:BGN917525 CJZ917524:CKB917525 DNN917524:DNP917525 ERB917524:ERD917525 FUP917524:FUR917525 GYD917524:GYF917525 IBR917524:IBT917525 JFF917524:JFH917525 KIT917524:KIV917525 LMH917524:LMJ917525 MPV917524:MPX917525 NTJ917524:NTL917525 OWX917524:OWZ917525 QAL917524:QAN917525 RDZ917524:REB917525 SHN917524:SHP917525 TLB917524:TLD917525 UOP917524:UOR917525 VSD917524:VSF917525 WVR917524:WVT917525 JF917524:JH917525 AMT917524:AMV917525 BQH917524:BQJ917525 CTV917524:CTX917525 DXJ917524:DXL917525 FAX917524:FAZ917525 GEL917524:GEN917525 HHZ917524:HIB917525 ILN917524:ILP917525 JPB917524:JPD917525 KSP917524:KSR917525 LWD917524:LWF917525 MZR917524:MZT917525 ODF917524:ODH917525 PGT917524:PGV917525 QKH917524:QKJ917525 RNV917524:RNX917525 SRJ917524:SRL917525 TUX917524:TUZ917525 UYL917524:UYN917525 WBZ917524:WCB917525 TB917524:TD917525 AWP917524:AWR917525 CAD917524:CAF917525 DDR917524:DDT917525 EHF917524:EHH917525 FKT917524:FKV917525 GOH917524:GOJ917525 HRV917524:HRX917525 IVJ917524:IVL917525 JYX917524:JYZ917525 LCL917524:LCN917525 MFZ917524:MGB917525 NJN917524:NJP917525 ONB917524:OND917525 PQP917524:PQR917525 QUD917524:QUF917525 RXR917524:RXT917525 TBF917524:TBH917525 UET917524:UEV917525 VIH917524:VIJ917525 WLV917524:WLX917525 J983060:L983061 ACX983060:ACZ983061 BGL983060:BGN983061 CJZ983060:CKB983061 DNN983060:DNP983061 ERB983060:ERD983061 FUP983060:FUR983061 GYD983060:GYF983061 IBR983060:IBT983061 JFF983060:JFH983061 KIT983060:KIV983061 LMH983060:LMJ983061 MPV983060:MPX983061 NTJ983060:NTL983061 OWX983060:OWZ983061 QAL983060:QAN983061 RDZ983060:REB983061 SHN983060:SHP983061 TLB983060:TLD983061 UOP983060:UOR983061 VSD983060:VSF983061 WVR983060:WVT983061 JF983060:JH983061 AMT983060:AMV983061 BQH983060:BQJ983061 CTV983060:CTX983061 DXJ983060:DXL983061 FAX983060:FAZ983061 GEL983060:GEN983061 HHZ983060:HIB983061 ILN983060:ILP983061 JPB983060:JPD983061 KSP983060:KSR983061 LWD983060:LWF983061 MZR983060:MZT983061 ODF983060:ODH983061 PGT983060:PGV983061 QKH983060:QKJ983061 RNV983060:RNX983061 SRJ983060:SRL983061 TUX983060:TUZ983061 UYL983060:UYN983061 WBZ983060:WCB983061 TB983060:TD983061 AWP983060:AWR983061 CAD983060:CAF983061 DDR983060:DDT983061 EHF983060:EHH983061 FKT983060:FKV983061 GOH983060:GOJ983061 HRV983060:HRX983061 IVJ983060:IVL983061 JYX983060:JYZ983061 LCL983060:LCN983061 MFZ983060:MGB983061 NJN983060:NJP983061 ONB983060:OND983061 PQP983060:PQR983061 QUD983060:QUF983061 RXR983060:RXT983061 TBF983060:TBH983061 UET983060:UEV983061 VIH983060:VIJ983061 WLV983060:WLX983061">
      <formula1>#REF!</formula1>
    </dataValidation>
  </dataValidations>
  <printOptions horizontalCentered="1"/>
  <pageMargins left="0.196527777777778" right="0.118055555555556" top="0.550694444444444" bottom="3.46388888888889" header="0.156944444444444" footer="0.236111111111111"/>
  <pageSetup paperSize="9" scale="86" orientation="portrait"/>
  <headerFooter>
    <oddFooter>&amp;L制单：&amp;"-,常规"&amp;11
日期：&amp;C  装箱人：
装箱日期：</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Q55"/>
  <sheetViews>
    <sheetView view="pageBreakPreview" zoomScaleNormal="130" zoomScaleSheetLayoutView="100" workbookViewId="0">
      <selection activeCell="B5" sqref="B5:E5"/>
    </sheetView>
  </sheetViews>
  <sheetFormatPr defaultColWidth="9" defaultRowHeight="13.5"/>
  <cols>
    <col min="1" max="1" width="8.375" style="56" customWidth="1"/>
    <col min="2" max="2" width="5.25" style="56" customWidth="1"/>
    <col min="3" max="3" width="13.125" style="56" customWidth="1"/>
    <col min="4" max="4" width="10" style="56" customWidth="1"/>
    <col min="5" max="5" width="10.75" style="56" customWidth="1"/>
    <col min="6" max="6" width="8.5" style="56" customWidth="1"/>
    <col min="7" max="7" width="6.5" style="56" customWidth="1"/>
    <col min="8" max="8" width="6.125" style="56" customWidth="1"/>
    <col min="9" max="9" width="6.875" style="56" customWidth="1"/>
    <col min="10" max="10" width="15.125" style="56" customWidth="1"/>
    <col min="11" max="11" width="12" style="56" customWidth="1"/>
    <col min="12" max="12" width="8.875" style="56" customWidth="1"/>
    <col min="13" max="13" width="8.625" style="56" customWidth="1"/>
    <col min="14" max="14" width="8.375" style="56" customWidth="1"/>
    <col min="15" max="15" width="10.25" style="56" customWidth="1"/>
    <col min="16" max="256" width="9" style="56"/>
    <col min="257" max="257" width="8.375" style="56" customWidth="1"/>
    <col min="258" max="258" width="5.25" style="56" customWidth="1"/>
    <col min="259" max="259" width="13.125" style="56" customWidth="1"/>
    <col min="260" max="260" width="13" style="56" customWidth="1"/>
    <col min="261" max="261" width="10.5" style="56" customWidth="1"/>
    <col min="262" max="262" width="7.5" style="56" customWidth="1"/>
    <col min="263" max="263" width="5.25" style="56" customWidth="1"/>
    <col min="264" max="264" width="6.125" style="56" customWidth="1"/>
    <col min="265" max="265" width="7" style="56" customWidth="1"/>
    <col min="266" max="266" width="6.25" style="56" customWidth="1"/>
    <col min="267" max="512" width="9" style="56"/>
    <col min="513" max="513" width="8.375" style="56" customWidth="1"/>
    <col min="514" max="514" width="5.25" style="56" customWidth="1"/>
    <col min="515" max="515" width="13.125" style="56" customWidth="1"/>
    <col min="516" max="516" width="13" style="56" customWidth="1"/>
    <col min="517" max="517" width="10.5" style="56" customWidth="1"/>
    <col min="518" max="518" width="7.5" style="56" customWidth="1"/>
    <col min="519" max="519" width="5.25" style="56" customWidth="1"/>
    <col min="520" max="520" width="6.125" style="56" customWidth="1"/>
    <col min="521" max="521" width="7" style="56" customWidth="1"/>
    <col min="522" max="522" width="6.25" style="56" customWidth="1"/>
    <col min="523" max="768" width="9" style="56"/>
    <col min="769" max="769" width="8.375" style="56" customWidth="1"/>
    <col min="770" max="770" width="5.25" style="56" customWidth="1"/>
    <col min="771" max="771" width="13.125" style="56" customWidth="1"/>
    <col min="772" max="772" width="13" style="56" customWidth="1"/>
    <col min="773" max="773" width="10.5" style="56" customWidth="1"/>
    <col min="774" max="774" width="7.5" style="56" customWidth="1"/>
    <col min="775" max="775" width="5.25" style="56" customWidth="1"/>
    <col min="776" max="776" width="6.125" style="56" customWidth="1"/>
    <col min="777" max="777" width="7" style="56" customWidth="1"/>
    <col min="778" max="778" width="6.25" style="56" customWidth="1"/>
    <col min="779" max="1024" width="9" style="56"/>
    <col min="1025" max="1025" width="8.375" style="56" customWidth="1"/>
    <col min="1026" max="1026" width="5.25" style="56" customWidth="1"/>
    <col min="1027" max="1027" width="13.125" style="56" customWidth="1"/>
    <col min="1028" max="1028" width="13" style="56" customWidth="1"/>
    <col min="1029" max="1029" width="10.5" style="56" customWidth="1"/>
    <col min="1030" max="1030" width="7.5" style="56" customWidth="1"/>
    <col min="1031" max="1031" width="5.25" style="56" customWidth="1"/>
    <col min="1032" max="1032" width="6.125" style="56" customWidth="1"/>
    <col min="1033" max="1033" width="7" style="56" customWidth="1"/>
    <col min="1034" max="1034" width="6.25" style="56" customWidth="1"/>
    <col min="1035" max="1280" width="9" style="56"/>
    <col min="1281" max="1281" width="8.375" style="56" customWidth="1"/>
    <col min="1282" max="1282" width="5.25" style="56" customWidth="1"/>
    <col min="1283" max="1283" width="13.125" style="56" customWidth="1"/>
    <col min="1284" max="1284" width="13" style="56" customWidth="1"/>
    <col min="1285" max="1285" width="10.5" style="56" customWidth="1"/>
    <col min="1286" max="1286" width="7.5" style="56" customWidth="1"/>
    <col min="1287" max="1287" width="5.25" style="56" customWidth="1"/>
    <col min="1288" max="1288" width="6.125" style="56" customWidth="1"/>
    <col min="1289" max="1289" width="7" style="56" customWidth="1"/>
    <col min="1290" max="1290" width="6.25" style="56" customWidth="1"/>
    <col min="1291" max="1536" width="9" style="56"/>
    <col min="1537" max="1537" width="8.375" style="56" customWidth="1"/>
    <col min="1538" max="1538" width="5.25" style="56" customWidth="1"/>
    <col min="1539" max="1539" width="13.125" style="56" customWidth="1"/>
    <col min="1540" max="1540" width="13" style="56" customWidth="1"/>
    <col min="1541" max="1541" width="10.5" style="56" customWidth="1"/>
    <col min="1542" max="1542" width="7.5" style="56" customWidth="1"/>
    <col min="1543" max="1543" width="5.25" style="56" customWidth="1"/>
    <col min="1544" max="1544" width="6.125" style="56" customWidth="1"/>
    <col min="1545" max="1545" width="7" style="56" customWidth="1"/>
    <col min="1546" max="1546" width="6.25" style="56" customWidth="1"/>
    <col min="1547" max="1792" width="9" style="56"/>
    <col min="1793" max="1793" width="8.375" style="56" customWidth="1"/>
    <col min="1794" max="1794" width="5.25" style="56" customWidth="1"/>
    <col min="1795" max="1795" width="13.125" style="56" customWidth="1"/>
    <col min="1796" max="1796" width="13" style="56" customWidth="1"/>
    <col min="1797" max="1797" width="10.5" style="56" customWidth="1"/>
    <col min="1798" max="1798" width="7.5" style="56" customWidth="1"/>
    <col min="1799" max="1799" width="5.25" style="56" customWidth="1"/>
    <col min="1800" max="1800" width="6.125" style="56" customWidth="1"/>
    <col min="1801" max="1801" width="7" style="56" customWidth="1"/>
    <col min="1802" max="1802" width="6.25" style="56" customWidth="1"/>
    <col min="1803" max="2048" width="9" style="56"/>
    <col min="2049" max="2049" width="8.375" style="56" customWidth="1"/>
    <col min="2050" max="2050" width="5.25" style="56" customWidth="1"/>
    <col min="2051" max="2051" width="13.125" style="56" customWidth="1"/>
    <col min="2052" max="2052" width="13" style="56" customWidth="1"/>
    <col min="2053" max="2053" width="10.5" style="56" customWidth="1"/>
    <col min="2054" max="2054" width="7.5" style="56" customWidth="1"/>
    <col min="2055" max="2055" width="5.25" style="56" customWidth="1"/>
    <col min="2056" max="2056" width="6.125" style="56" customWidth="1"/>
    <col min="2057" max="2057" width="7" style="56" customWidth="1"/>
    <col min="2058" max="2058" width="6.25" style="56" customWidth="1"/>
    <col min="2059" max="2304" width="9" style="56"/>
    <col min="2305" max="2305" width="8.375" style="56" customWidth="1"/>
    <col min="2306" max="2306" width="5.25" style="56" customWidth="1"/>
    <col min="2307" max="2307" width="13.125" style="56" customWidth="1"/>
    <col min="2308" max="2308" width="13" style="56" customWidth="1"/>
    <col min="2309" max="2309" width="10.5" style="56" customWidth="1"/>
    <col min="2310" max="2310" width="7.5" style="56" customWidth="1"/>
    <col min="2311" max="2311" width="5.25" style="56" customWidth="1"/>
    <col min="2312" max="2312" width="6.125" style="56" customWidth="1"/>
    <col min="2313" max="2313" width="7" style="56" customWidth="1"/>
    <col min="2314" max="2314" width="6.25" style="56" customWidth="1"/>
    <col min="2315" max="2560" width="9" style="56"/>
    <col min="2561" max="2561" width="8.375" style="56" customWidth="1"/>
    <col min="2562" max="2562" width="5.25" style="56" customWidth="1"/>
    <col min="2563" max="2563" width="13.125" style="56" customWidth="1"/>
    <col min="2564" max="2564" width="13" style="56" customWidth="1"/>
    <col min="2565" max="2565" width="10.5" style="56" customWidth="1"/>
    <col min="2566" max="2566" width="7.5" style="56" customWidth="1"/>
    <col min="2567" max="2567" width="5.25" style="56" customWidth="1"/>
    <col min="2568" max="2568" width="6.125" style="56" customWidth="1"/>
    <col min="2569" max="2569" width="7" style="56" customWidth="1"/>
    <col min="2570" max="2570" width="6.25" style="56" customWidth="1"/>
    <col min="2571" max="2816" width="9" style="56"/>
    <col min="2817" max="2817" width="8.375" style="56" customWidth="1"/>
    <col min="2818" max="2818" width="5.25" style="56" customWidth="1"/>
    <col min="2819" max="2819" width="13.125" style="56" customWidth="1"/>
    <col min="2820" max="2820" width="13" style="56" customWidth="1"/>
    <col min="2821" max="2821" width="10.5" style="56" customWidth="1"/>
    <col min="2822" max="2822" width="7.5" style="56" customWidth="1"/>
    <col min="2823" max="2823" width="5.25" style="56" customWidth="1"/>
    <col min="2824" max="2824" width="6.125" style="56" customWidth="1"/>
    <col min="2825" max="2825" width="7" style="56" customWidth="1"/>
    <col min="2826" max="2826" width="6.25" style="56" customWidth="1"/>
    <col min="2827" max="3072" width="9" style="56"/>
    <col min="3073" max="3073" width="8.375" style="56" customWidth="1"/>
    <col min="3074" max="3074" width="5.25" style="56" customWidth="1"/>
    <col min="3075" max="3075" width="13.125" style="56" customWidth="1"/>
    <col min="3076" max="3076" width="13" style="56" customWidth="1"/>
    <col min="3077" max="3077" width="10.5" style="56" customWidth="1"/>
    <col min="3078" max="3078" width="7.5" style="56" customWidth="1"/>
    <col min="3079" max="3079" width="5.25" style="56" customWidth="1"/>
    <col min="3080" max="3080" width="6.125" style="56" customWidth="1"/>
    <col min="3081" max="3081" width="7" style="56" customWidth="1"/>
    <col min="3082" max="3082" width="6.25" style="56" customWidth="1"/>
    <col min="3083" max="3328" width="9" style="56"/>
    <col min="3329" max="3329" width="8.375" style="56" customWidth="1"/>
    <col min="3330" max="3330" width="5.25" style="56" customWidth="1"/>
    <col min="3331" max="3331" width="13.125" style="56" customWidth="1"/>
    <col min="3332" max="3332" width="13" style="56" customWidth="1"/>
    <col min="3333" max="3333" width="10.5" style="56" customWidth="1"/>
    <col min="3334" max="3334" width="7.5" style="56" customWidth="1"/>
    <col min="3335" max="3335" width="5.25" style="56" customWidth="1"/>
    <col min="3336" max="3336" width="6.125" style="56" customWidth="1"/>
    <col min="3337" max="3337" width="7" style="56" customWidth="1"/>
    <col min="3338" max="3338" width="6.25" style="56" customWidth="1"/>
    <col min="3339" max="3584" width="9" style="56"/>
    <col min="3585" max="3585" width="8.375" style="56" customWidth="1"/>
    <col min="3586" max="3586" width="5.25" style="56" customWidth="1"/>
    <col min="3587" max="3587" width="13.125" style="56" customWidth="1"/>
    <col min="3588" max="3588" width="13" style="56" customWidth="1"/>
    <col min="3589" max="3589" width="10.5" style="56" customWidth="1"/>
    <col min="3590" max="3590" width="7.5" style="56" customWidth="1"/>
    <col min="3591" max="3591" width="5.25" style="56" customWidth="1"/>
    <col min="3592" max="3592" width="6.125" style="56" customWidth="1"/>
    <col min="3593" max="3593" width="7" style="56" customWidth="1"/>
    <col min="3594" max="3594" width="6.25" style="56" customWidth="1"/>
    <col min="3595" max="3840" width="9" style="56"/>
    <col min="3841" max="3841" width="8.375" style="56" customWidth="1"/>
    <col min="3842" max="3842" width="5.25" style="56" customWidth="1"/>
    <col min="3843" max="3843" width="13.125" style="56" customWidth="1"/>
    <col min="3844" max="3844" width="13" style="56" customWidth="1"/>
    <col min="3845" max="3845" width="10.5" style="56" customWidth="1"/>
    <col min="3846" max="3846" width="7.5" style="56" customWidth="1"/>
    <col min="3847" max="3847" width="5.25" style="56" customWidth="1"/>
    <col min="3848" max="3848" width="6.125" style="56" customWidth="1"/>
    <col min="3849" max="3849" width="7" style="56" customWidth="1"/>
    <col min="3850" max="3850" width="6.25" style="56" customWidth="1"/>
    <col min="3851" max="4096" width="9" style="56"/>
    <col min="4097" max="4097" width="8.375" style="56" customWidth="1"/>
    <col min="4098" max="4098" width="5.25" style="56" customWidth="1"/>
    <col min="4099" max="4099" width="13.125" style="56" customWidth="1"/>
    <col min="4100" max="4100" width="13" style="56" customWidth="1"/>
    <col min="4101" max="4101" width="10.5" style="56" customWidth="1"/>
    <col min="4102" max="4102" width="7.5" style="56" customWidth="1"/>
    <col min="4103" max="4103" width="5.25" style="56" customWidth="1"/>
    <col min="4104" max="4104" width="6.125" style="56" customWidth="1"/>
    <col min="4105" max="4105" width="7" style="56" customWidth="1"/>
    <col min="4106" max="4106" width="6.25" style="56" customWidth="1"/>
    <col min="4107" max="4352" width="9" style="56"/>
    <col min="4353" max="4353" width="8.375" style="56" customWidth="1"/>
    <col min="4354" max="4354" width="5.25" style="56" customWidth="1"/>
    <col min="4355" max="4355" width="13.125" style="56" customWidth="1"/>
    <col min="4356" max="4356" width="13" style="56" customWidth="1"/>
    <col min="4357" max="4357" width="10.5" style="56" customWidth="1"/>
    <col min="4358" max="4358" width="7.5" style="56" customWidth="1"/>
    <col min="4359" max="4359" width="5.25" style="56" customWidth="1"/>
    <col min="4360" max="4360" width="6.125" style="56" customWidth="1"/>
    <col min="4361" max="4361" width="7" style="56" customWidth="1"/>
    <col min="4362" max="4362" width="6.25" style="56" customWidth="1"/>
    <col min="4363" max="4608" width="9" style="56"/>
    <col min="4609" max="4609" width="8.375" style="56" customWidth="1"/>
    <col min="4610" max="4610" width="5.25" style="56" customWidth="1"/>
    <col min="4611" max="4611" width="13.125" style="56" customWidth="1"/>
    <col min="4612" max="4612" width="13" style="56" customWidth="1"/>
    <col min="4613" max="4613" width="10.5" style="56" customWidth="1"/>
    <col min="4614" max="4614" width="7.5" style="56" customWidth="1"/>
    <col min="4615" max="4615" width="5.25" style="56" customWidth="1"/>
    <col min="4616" max="4616" width="6.125" style="56" customWidth="1"/>
    <col min="4617" max="4617" width="7" style="56" customWidth="1"/>
    <col min="4618" max="4618" width="6.25" style="56" customWidth="1"/>
    <col min="4619" max="4864" width="9" style="56"/>
    <col min="4865" max="4865" width="8.375" style="56" customWidth="1"/>
    <col min="4866" max="4866" width="5.25" style="56" customWidth="1"/>
    <col min="4867" max="4867" width="13.125" style="56" customWidth="1"/>
    <col min="4868" max="4868" width="13" style="56" customWidth="1"/>
    <col min="4869" max="4869" width="10.5" style="56" customWidth="1"/>
    <col min="4870" max="4870" width="7.5" style="56" customWidth="1"/>
    <col min="4871" max="4871" width="5.25" style="56" customWidth="1"/>
    <col min="4872" max="4872" width="6.125" style="56" customWidth="1"/>
    <col min="4873" max="4873" width="7" style="56" customWidth="1"/>
    <col min="4874" max="4874" width="6.25" style="56" customWidth="1"/>
    <col min="4875" max="5120" width="9" style="56"/>
    <col min="5121" max="5121" width="8.375" style="56" customWidth="1"/>
    <col min="5122" max="5122" width="5.25" style="56" customWidth="1"/>
    <col min="5123" max="5123" width="13.125" style="56" customWidth="1"/>
    <col min="5124" max="5124" width="13" style="56" customWidth="1"/>
    <col min="5125" max="5125" width="10.5" style="56" customWidth="1"/>
    <col min="5126" max="5126" width="7.5" style="56" customWidth="1"/>
    <col min="5127" max="5127" width="5.25" style="56" customWidth="1"/>
    <col min="5128" max="5128" width="6.125" style="56" customWidth="1"/>
    <col min="5129" max="5129" width="7" style="56" customWidth="1"/>
    <col min="5130" max="5130" width="6.25" style="56" customWidth="1"/>
    <col min="5131" max="5376" width="9" style="56"/>
    <col min="5377" max="5377" width="8.375" style="56" customWidth="1"/>
    <col min="5378" max="5378" width="5.25" style="56" customWidth="1"/>
    <col min="5379" max="5379" width="13.125" style="56" customWidth="1"/>
    <col min="5380" max="5380" width="13" style="56" customWidth="1"/>
    <col min="5381" max="5381" width="10.5" style="56" customWidth="1"/>
    <col min="5382" max="5382" width="7.5" style="56" customWidth="1"/>
    <col min="5383" max="5383" width="5.25" style="56" customWidth="1"/>
    <col min="5384" max="5384" width="6.125" style="56" customWidth="1"/>
    <col min="5385" max="5385" width="7" style="56" customWidth="1"/>
    <col min="5386" max="5386" width="6.25" style="56" customWidth="1"/>
    <col min="5387" max="5632" width="9" style="56"/>
    <col min="5633" max="5633" width="8.375" style="56" customWidth="1"/>
    <col min="5634" max="5634" width="5.25" style="56" customWidth="1"/>
    <col min="5635" max="5635" width="13.125" style="56" customWidth="1"/>
    <col min="5636" max="5636" width="13" style="56" customWidth="1"/>
    <col min="5637" max="5637" width="10.5" style="56" customWidth="1"/>
    <col min="5638" max="5638" width="7.5" style="56" customWidth="1"/>
    <col min="5639" max="5639" width="5.25" style="56" customWidth="1"/>
    <col min="5640" max="5640" width="6.125" style="56" customWidth="1"/>
    <col min="5641" max="5641" width="7" style="56" customWidth="1"/>
    <col min="5642" max="5642" width="6.25" style="56" customWidth="1"/>
    <col min="5643" max="5888" width="9" style="56"/>
    <col min="5889" max="5889" width="8.375" style="56" customWidth="1"/>
    <col min="5890" max="5890" width="5.25" style="56" customWidth="1"/>
    <col min="5891" max="5891" width="13.125" style="56" customWidth="1"/>
    <col min="5892" max="5892" width="13" style="56" customWidth="1"/>
    <col min="5893" max="5893" width="10.5" style="56" customWidth="1"/>
    <col min="5894" max="5894" width="7.5" style="56" customWidth="1"/>
    <col min="5895" max="5895" width="5.25" style="56" customWidth="1"/>
    <col min="5896" max="5896" width="6.125" style="56" customWidth="1"/>
    <col min="5897" max="5897" width="7" style="56" customWidth="1"/>
    <col min="5898" max="5898" width="6.25" style="56" customWidth="1"/>
    <col min="5899" max="6144" width="9" style="56"/>
    <col min="6145" max="6145" width="8.375" style="56" customWidth="1"/>
    <col min="6146" max="6146" width="5.25" style="56" customWidth="1"/>
    <col min="6147" max="6147" width="13.125" style="56" customWidth="1"/>
    <col min="6148" max="6148" width="13" style="56" customWidth="1"/>
    <col min="6149" max="6149" width="10.5" style="56" customWidth="1"/>
    <col min="6150" max="6150" width="7.5" style="56" customWidth="1"/>
    <col min="6151" max="6151" width="5.25" style="56" customWidth="1"/>
    <col min="6152" max="6152" width="6.125" style="56" customWidth="1"/>
    <col min="6153" max="6153" width="7" style="56" customWidth="1"/>
    <col min="6154" max="6154" width="6.25" style="56" customWidth="1"/>
    <col min="6155" max="6400" width="9" style="56"/>
    <col min="6401" max="6401" width="8.375" style="56" customWidth="1"/>
    <col min="6402" max="6402" width="5.25" style="56" customWidth="1"/>
    <col min="6403" max="6403" width="13.125" style="56" customWidth="1"/>
    <col min="6404" max="6404" width="13" style="56" customWidth="1"/>
    <col min="6405" max="6405" width="10.5" style="56" customWidth="1"/>
    <col min="6406" max="6406" width="7.5" style="56" customWidth="1"/>
    <col min="6407" max="6407" width="5.25" style="56" customWidth="1"/>
    <col min="6408" max="6408" width="6.125" style="56" customWidth="1"/>
    <col min="6409" max="6409" width="7" style="56" customWidth="1"/>
    <col min="6410" max="6410" width="6.25" style="56" customWidth="1"/>
    <col min="6411" max="6656" width="9" style="56"/>
    <col min="6657" max="6657" width="8.375" style="56" customWidth="1"/>
    <col min="6658" max="6658" width="5.25" style="56" customWidth="1"/>
    <col min="6659" max="6659" width="13.125" style="56" customWidth="1"/>
    <col min="6660" max="6660" width="13" style="56" customWidth="1"/>
    <col min="6661" max="6661" width="10.5" style="56" customWidth="1"/>
    <col min="6662" max="6662" width="7.5" style="56" customWidth="1"/>
    <col min="6663" max="6663" width="5.25" style="56" customWidth="1"/>
    <col min="6664" max="6664" width="6.125" style="56" customWidth="1"/>
    <col min="6665" max="6665" width="7" style="56" customWidth="1"/>
    <col min="6666" max="6666" width="6.25" style="56" customWidth="1"/>
    <col min="6667" max="6912" width="9" style="56"/>
    <col min="6913" max="6913" width="8.375" style="56" customWidth="1"/>
    <col min="6914" max="6914" width="5.25" style="56" customWidth="1"/>
    <col min="6915" max="6915" width="13.125" style="56" customWidth="1"/>
    <col min="6916" max="6916" width="13" style="56" customWidth="1"/>
    <col min="6917" max="6917" width="10.5" style="56" customWidth="1"/>
    <col min="6918" max="6918" width="7.5" style="56" customWidth="1"/>
    <col min="6919" max="6919" width="5.25" style="56" customWidth="1"/>
    <col min="6920" max="6920" width="6.125" style="56" customWidth="1"/>
    <col min="6921" max="6921" width="7" style="56" customWidth="1"/>
    <col min="6922" max="6922" width="6.25" style="56" customWidth="1"/>
    <col min="6923" max="7168" width="9" style="56"/>
    <col min="7169" max="7169" width="8.375" style="56" customWidth="1"/>
    <col min="7170" max="7170" width="5.25" style="56" customWidth="1"/>
    <col min="7171" max="7171" width="13.125" style="56" customWidth="1"/>
    <col min="7172" max="7172" width="13" style="56" customWidth="1"/>
    <col min="7173" max="7173" width="10.5" style="56" customWidth="1"/>
    <col min="7174" max="7174" width="7.5" style="56" customWidth="1"/>
    <col min="7175" max="7175" width="5.25" style="56" customWidth="1"/>
    <col min="7176" max="7176" width="6.125" style="56" customWidth="1"/>
    <col min="7177" max="7177" width="7" style="56" customWidth="1"/>
    <col min="7178" max="7178" width="6.25" style="56" customWidth="1"/>
    <col min="7179" max="7424" width="9" style="56"/>
    <col min="7425" max="7425" width="8.375" style="56" customWidth="1"/>
    <col min="7426" max="7426" width="5.25" style="56" customWidth="1"/>
    <col min="7427" max="7427" width="13.125" style="56" customWidth="1"/>
    <col min="7428" max="7428" width="13" style="56" customWidth="1"/>
    <col min="7429" max="7429" width="10.5" style="56" customWidth="1"/>
    <col min="7430" max="7430" width="7.5" style="56" customWidth="1"/>
    <col min="7431" max="7431" width="5.25" style="56" customWidth="1"/>
    <col min="7432" max="7432" width="6.125" style="56" customWidth="1"/>
    <col min="7433" max="7433" width="7" style="56" customWidth="1"/>
    <col min="7434" max="7434" width="6.25" style="56" customWidth="1"/>
    <col min="7435" max="7680" width="9" style="56"/>
    <col min="7681" max="7681" width="8.375" style="56" customWidth="1"/>
    <col min="7682" max="7682" width="5.25" style="56" customWidth="1"/>
    <col min="7683" max="7683" width="13.125" style="56" customWidth="1"/>
    <col min="7684" max="7684" width="13" style="56" customWidth="1"/>
    <col min="7685" max="7685" width="10.5" style="56" customWidth="1"/>
    <col min="7686" max="7686" width="7.5" style="56" customWidth="1"/>
    <col min="7687" max="7687" width="5.25" style="56" customWidth="1"/>
    <col min="7688" max="7688" width="6.125" style="56" customWidth="1"/>
    <col min="7689" max="7689" width="7" style="56" customWidth="1"/>
    <col min="7690" max="7690" width="6.25" style="56" customWidth="1"/>
    <col min="7691" max="7936" width="9" style="56"/>
    <col min="7937" max="7937" width="8.375" style="56" customWidth="1"/>
    <col min="7938" max="7938" width="5.25" style="56" customWidth="1"/>
    <col min="7939" max="7939" width="13.125" style="56" customWidth="1"/>
    <col min="7940" max="7940" width="13" style="56" customWidth="1"/>
    <col min="7941" max="7941" width="10.5" style="56" customWidth="1"/>
    <col min="7942" max="7942" width="7.5" style="56" customWidth="1"/>
    <col min="7943" max="7943" width="5.25" style="56" customWidth="1"/>
    <col min="7944" max="7944" width="6.125" style="56" customWidth="1"/>
    <col min="7945" max="7945" width="7" style="56" customWidth="1"/>
    <col min="7946" max="7946" width="6.25" style="56" customWidth="1"/>
    <col min="7947" max="8192" width="9" style="56"/>
    <col min="8193" max="8193" width="8.375" style="56" customWidth="1"/>
    <col min="8194" max="8194" width="5.25" style="56" customWidth="1"/>
    <col min="8195" max="8195" width="13.125" style="56" customWidth="1"/>
    <col min="8196" max="8196" width="13" style="56" customWidth="1"/>
    <col min="8197" max="8197" width="10.5" style="56" customWidth="1"/>
    <col min="8198" max="8198" width="7.5" style="56" customWidth="1"/>
    <col min="8199" max="8199" width="5.25" style="56" customWidth="1"/>
    <col min="8200" max="8200" width="6.125" style="56" customWidth="1"/>
    <col min="8201" max="8201" width="7" style="56" customWidth="1"/>
    <col min="8202" max="8202" width="6.25" style="56" customWidth="1"/>
    <col min="8203" max="8448" width="9" style="56"/>
    <col min="8449" max="8449" width="8.375" style="56" customWidth="1"/>
    <col min="8450" max="8450" width="5.25" style="56" customWidth="1"/>
    <col min="8451" max="8451" width="13.125" style="56" customWidth="1"/>
    <col min="8452" max="8452" width="13" style="56" customWidth="1"/>
    <col min="8453" max="8453" width="10.5" style="56" customWidth="1"/>
    <col min="8454" max="8454" width="7.5" style="56" customWidth="1"/>
    <col min="8455" max="8455" width="5.25" style="56" customWidth="1"/>
    <col min="8456" max="8456" width="6.125" style="56" customWidth="1"/>
    <col min="8457" max="8457" width="7" style="56" customWidth="1"/>
    <col min="8458" max="8458" width="6.25" style="56" customWidth="1"/>
    <col min="8459" max="8704" width="9" style="56"/>
    <col min="8705" max="8705" width="8.375" style="56" customWidth="1"/>
    <col min="8706" max="8706" width="5.25" style="56" customWidth="1"/>
    <col min="8707" max="8707" width="13.125" style="56" customWidth="1"/>
    <col min="8708" max="8708" width="13" style="56" customWidth="1"/>
    <col min="8709" max="8709" width="10.5" style="56" customWidth="1"/>
    <col min="8710" max="8710" width="7.5" style="56" customWidth="1"/>
    <col min="8711" max="8711" width="5.25" style="56" customWidth="1"/>
    <col min="8712" max="8712" width="6.125" style="56" customWidth="1"/>
    <col min="8713" max="8713" width="7" style="56" customWidth="1"/>
    <col min="8714" max="8714" width="6.25" style="56" customWidth="1"/>
    <col min="8715" max="8960" width="9" style="56"/>
    <col min="8961" max="8961" width="8.375" style="56" customWidth="1"/>
    <col min="8962" max="8962" width="5.25" style="56" customWidth="1"/>
    <col min="8963" max="8963" width="13.125" style="56" customWidth="1"/>
    <col min="8964" max="8964" width="13" style="56" customWidth="1"/>
    <col min="8965" max="8965" width="10.5" style="56" customWidth="1"/>
    <col min="8966" max="8966" width="7.5" style="56" customWidth="1"/>
    <col min="8967" max="8967" width="5.25" style="56" customWidth="1"/>
    <col min="8968" max="8968" width="6.125" style="56" customWidth="1"/>
    <col min="8969" max="8969" width="7" style="56" customWidth="1"/>
    <col min="8970" max="8970" width="6.25" style="56" customWidth="1"/>
    <col min="8971" max="9216" width="9" style="56"/>
    <col min="9217" max="9217" width="8.375" style="56" customWidth="1"/>
    <col min="9218" max="9218" width="5.25" style="56" customWidth="1"/>
    <col min="9219" max="9219" width="13.125" style="56" customWidth="1"/>
    <col min="9220" max="9220" width="13" style="56" customWidth="1"/>
    <col min="9221" max="9221" width="10.5" style="56" customWidth="1"/>
    <col min="9222" max="9222" width="7.5" style="56" customWidth="1"/>
    <col min="9223" max="9223" width="5.25" style="56" customWidth="1"/>
    <col min="9224" max="9224" width="6.125" style="56" customWidth="1"/>
    <col min="9225" max="9225" width="7" style="56" customWidth="1"/>
    <col min="9226" max="9226" width="6.25" style="56" customWidth="1"/>
    <col min="9227" max="9472" width="9" style="56"/>
    <col min="9473" max="9473" width="8.375" style="56" customWidth="1"/>
    <col min="9474" max="9474" width="5.25" style="56" customWidth="1"/>
    <col min="9475" max="9475" width="13.125" style="56" customWidth="1"/>
    <col min="9476" max="9476" width="13" style="56" customWidth="1"/>
    <col min="9477" max="9477" width="10.5" style="56" customWidth="1"/>
    <col min="9478" max="9478" width="7.5" style="56" customWidth="1"/>
    <col min="9479" max="9479" width="5.25" style="56" customWidth="1"/>
    <col min="9480" max="9480" width="6.125" style="56" customWidth="1"/>
    <col min="9481" max="9481" width="7" style="56" customWidth="1"/>
    <col min="9482" max="9482" width="6.25" style="56" customWidth="1"/>
    <col min="9483" max="9728" width="9" style="56"/>
    <col min="9729" max="9729" width="8.375" style="56" customWidth="1"/>
    <col min="9730" max="9730" width="5.25" style="56" customWidth="1"/>
    <col min="9731" max="9731" width="13.125" style="56" customWidth="1"/>
    <col min="9732" max="9732" width="13" style="56" customWidth="1"/>
    <col min="9733" max="9733" width="10.5" style="56" customWidth="1"/>
    <col min="9734" max="9734" width="7.5" style="56" customWidth="1"/>
    <col min="9735" max="9735" width="5.25" style="56" customWidth="1"/>
    <col min="9736" max="9736" width="6.125" style="56" customWidth="1"/>
    <col min="9737" max="9737" width="7" style="56" customWidth="1"/>
    <col min="9738" max="9738" width="6.25" style="56" customWidth="1"/>
    <col min="9739" max="9984" width="9" style="56"/>
    <col min="9985" max="9985" width="8.375" style="56" customWidth="1"/>
    <col min="9986" max="9986" width="5.25" style="56" customWidth="1"/>
    <col min="9987" max="9987" width="13.125" style="56" customWidth="1"/>
    <col min="9988" max="9988" width="13" style="56" customWidth="1"/>
    <col min="9989" max="9989" width="10.5" style="56" customWidth="1"/>
    <col min="9990" max="9990" width="7.5" style="56" customWidth="1"/>
    <col min="9991" max="9991" width="5.25" style="56" customWidth="1"/>
    <col min="9992" max="9992" width="6.125" style="56" customWidth="1"/>
    <col min="9993" max="9993" width="7" style="56" customWidth="1"/>
    <col min="9994" max="9994" width="6.25" style="56" customWidth="1"/>
    <col min="9995" max="10240" width="9" style="56"/>
    <col min="10241" max="10241" width="8.375" style="56" customWidth="1"/>
    <col min="10242" max="10242" width="5.25" style="56" customWidth="1"/>
    <col min="10243" max="10243" width="13.125" style="56" customWidth="1"/>
    <col min="10244" max="10244" width="13" style="56" customWidth="1"/>
    <col min="10245" max="10245" width="10.5" style="56" customWidth="1"/>
    <col min="10246" max="10246" width="7.5" style="56" customWidth="1"/>
    <col min="10247" max="10247" width="5.25" style="56" customWidth="1"/>
    <col min="10248" max="10248" width="6.125" style="56" customWidth="1"/>
    <col min="10249" max="10249" width="7" style="56" customWidth="1"/>
    <col min="10250" max="10250" width="6.25" style="56" customWidth="1"/>
    <col min="10251" max="10496" width="9" style="56"/>
    <col min="10497" max="10497" width="8.375" style="56" customWidth="1"/>
    <col min="10498" max="10498" width="5.25" style="56" customWidth="1"/>
    <col min="10499" max="10499" width="13.125" style="56" customWidth="1"/>
    <col min="10500" max="10500" width="13" style="56" customWidth="1"/>
    <col min="10501" max="10501" width="10.5" style="56" customWidth="1"/>
    <col min="10502" max="10502" width="7.5" style="56" customWidth="1"/>
    <col min="10503" max="10503" width="5.25" style="56" customWidth="1"/>
    <col min="10504" max="10504" width="6.125" style="56" customWidth="1"/>
    <col min="10505" max="10505" width="7" style="56" customWidth="1"/>
    <col min="10506" max="10506" width="6.25" style="56" customWidth="1"/>
    <col min="10507" max="10752" width="9" style="56"/>
    <col min="10753" max="10753" width="8.375" style="56" customWidth="1"/>
    <col min="10754" max="10754" width="5.25" style="56" customWidth="1"/>
    <col min="10755" max="10755" width="13.125" style="56" customWidth="1"/>
    <col min="10756" max="10756" width="13" style="56" customWidth="1"/>
    <col min="10757" max="10757" width="10.5" style="56" customWidth="1"/>
    <col min="10758" max="10758" width="7.5" style="56" customWidth="1"/>
    <col min="10759" max="10759" width="5.25" style="56" customWidth="1"/>
    <col min="10760" max="10760" width="6.125" style="56" customWidth="1"/>
    <col min="10761" max="10761" width="7" style="56" customWidth="1"/>
    <col min="10762" max="10762" width="6.25" style="56" customWidth="1"/>
    <col min="10763" max="11008" width="9" style="56"/>
    <col min="11009" max="11009" width="8.375" style="56" customWidth="1"/>
    <col min="11010" max="11010" width="5.25" style="56" customWidth="1"/>
    <col min="11011" max="11011" width="13.125" style="56" customWidth="1"/>
    <col min="11012" max="11012" width="13" style="56" customWidth="1"/>
    <col min="11013" max="11013" width="10.5" style="56" customWidth="1"/>
    <col min="11014" max="11014" width="7.5" style="56" customWidth="1"/>
    <col min="11015" max="11015" width="5.25" style="56" customWidth="1"/>
    <col min="11016" max="11016" width="6.125" style="56" customWidth="1"/>
    <col min="11017" max="11017" width="7" style="56" customWidth="1"/>
    <col min="11018" max="11018" width="6.25" style="56" customWidth="1"/>
    <col min="11019" max="11264" width="9" style="56"/>
    <col min="11265" max="11265" width="8.375" style="56" customWidth="1"/>
    <col min="11266" max="11266" width="5.25" style="56" customWidth="1"/>
    <col min="11267" max="11267" width="13.125" style="56" customWidth="1"/>
    <col min="11268" max="11268" width="13" style="56" customWidth="1"/>
    <col min="11269" max="11269" width="10.5" style="56" customWidth="1"/>
    <col min="11270" max="11270" width="7.5" style="56" customWidth="1"/>
    <col min="11271" max="11271" width="5.25" style="56" customWidth="1"/>
    <col min="11272" max="11272" width="6.125" style="56" customWidth="1"/>
    <col min="11273" max="11273" width="7" style="56" customWidth="1"/>
    <col min="11274" max="11274" width="6.25" style="56" customWidth="1"/>
    <col min="11275" max="11520" width="9" style="56"/>
    <col min="11521" max="11521" width="8.375" style="56" customWidth="1"/>
    <col min="11522" max="11522" width="5.25" style="56" customWidth="1"/>
    <col min="11523" max="11523" width="13.125" style="56" customWidth="1"/>
    <col min="11524" max="11524" width="13" style="56" customWidth="1"/>
    <col min="11525" max="11525" width="10.5" style="56" customWidth="1"/>
    <col min="11526" max="11526" width="7.5" style="56" customWidth="1"/>
    <col min="11527" max="11527" width="5.25" style="56" customWidth="1"/>
    <col min="11528" max="11528" width="6.125" style="56" customWidth="1"/>
    <col min="11529" max="11529" width="7" style="56" customWidth="1"/>
    <col min="11530" max="11530" width="6.25" style="56" customWidth="1"/>
    <col min="11531" max="11776" width="9" style="56"/>
    <col min="11777" max="11777" width="8.375" style="56" customWidth="1"/>
    <col min="11778" max="11778" width="5.25" style="56" customWidth="1"/>
    <col min="11779" max="11779" width="13.125" style="56" customWidth="1"/>
    <col min="11780" max="11780" width="13" style="56" customWidth="1"/>
    <col min="11781" max="11781" width="10.5" style="56" customWidth="1"/>
    <col min="11782" max="11782" width="7.5" style="56" customWidth="1"/>
    <col min="11783" max="11783" width="5.25" style="56" customWidth="1"/>
    <col min="11784" max="11784" width="6.125" style="56" customWidth="1"/>
    <col min="11785" max="11785" width="7" style="56" customWidth="1"/>
    <col min="11786" max="11786" width="6.25" style="56" customWidth="1"/>
    <col min="11787" max="12032" width="9" style="56"/>
    <col min="12033" max="12033" width="8.375" style="56" customWidth="1"/>
    <col min="12034" max="12034" width="5.25" style="56" customWidth="1"/>
    <col min="12035" max="12035" width="13.125" style="56" customWidth="1"/>
    <col min="12036" max="12036" width="13" style="56" customWidth="1"/>
    <col min="12037" max="12037" width="10.5" style="56" customWidth="1"/>
    <col min="12038" max="12038" width="7.5" style="56" customWidth="1"/>
    <col min="12039" max="12039" width="5.25" style="56" customWidth="1"/>
    <col min="12040" max="12040" width="6.125" style="56" customWidth="1"/>
    <col min="12041" max="12041" width="7" style="56" customWidth="1"/>
    <col min="12042" max="12042" width="6.25" style="56" customWidth="1"/>
    <col min="12043" max="12288" width="9" style="56"/>
    <col min="12289" max="12289" width="8.375" style="56" customWidth="1"/>
    <col min="12290" max="12290" width="5.25" style="56" customWidth="1"/>
    <col min="12291" max="12291" width="13.125" style="56" customWidth="1"/>
    <col min="12292" max="12292" width="13" style="56" customWidth="1"/>
    <col min="12293" max="12293" width="10.5" style="56" customWidth="1"/>
    <col min="12294" max="12294" width="7.5" style="56" customWidth="1"/>
    <col min="12295" max="12295" width="5.25" style="56" customWidth="1"/>
    <col min="12296" max="12296" width="6.125" style="56" customWidth="1"/>
    <col min="12297" max="12297" width="7" style="56" customWidth="1"/>
    <col min="12298" max="12298" width="6.25" style="56" customWidth="1"/>
    <col min="12299" max="12544" width="9" style="56"/>
    <col min="12545" max="12545" width="8.375" style="56" customWidth="1"/>
    <col min="12546" max="12546" width="5.25" style="56" customWidth="1"/>
    <col min="12547" max="12547" width="13.125" style="56" customWidth="1"/>
    <col min="12548" max="12548" width="13" style="56" customWidth="1"/>
    <col min="12549" max="12549" width="10.5" style="56" customWidth="1"/>
    <col min="12550" max="12550" width="7.5" style="56" customWidth="1"/>
    <col min="12551" max="12551" width="5.25" style="56" customWidth="1"/>
    <col min="12552" max="12552" width="6.125" style="56" customWidth="1"/>
    <col min="12553" max="12553" width="7" style="56" customWidth="1"/>
    <col min="12554" max="12554" width="6.25" style="56" customWidth="1"/>
    <col min="12555" max="12800" width="9" style="56"/>
    <col min="12801" max="12801" width="8.375" style="56" customWidth="1"/>
    <col min="12802" max="12802" width="5.25" style="56" customWidth="1"/>
    <col min="12803" max="12803" width="13.125" style="56" customWidth="1"/>
    <col min="12804" max="12804" width="13" style="56" customWidth="1"/>
    <col min="12805" max="12805" width="10.5" style="56" customWidth="1"/>
    <col min="12806" max="12806" width="7.5" style="56" customWidth="1"/>
    <col min="12807" max="12807" width="5.25" style="56" customWidth="1"/>
    <col min="12808" max="12808" width="6.125" style="56" customWidth="1"/>
    <col min="12809" max="12809" width="7" style="56" customWidth="1"/>
    <col min="12810" max="12810" width="6.25" style="56" customWidth="1"/>
    <col min="12811" max="13056" width="9" style="56"/>
    <col min="13057" max="13057" width="8.375" style="56" customWidth="1"/>
    <col min="13058" max="13058" width="5.25" style="56" customWidth="1"/>
    <col min="13059" max="13059" width="13.125" style="56" customWidth="1"/>
    <col min="13060" max="13060" width="13" style="56" customWidth="1"/>
    <col min="13061" max="13061" width="10.5" style="56" customWidth="1"/>
    <col min="13062" max="13062" width="7.5" style="56" customWidth="1"/>
    <col min="13063" max="13063" width="5.25" style="56" customWidth="1"/>
    <col min="13064" max="13064" width="6.125" style="56" customWidth="1"/>
    <col min="13065" max="13065" width="7" style="56" customWidth="1"/>
    <col min="13066" max="13066" width="6.25" style="56" customWidth="1"/>
    <col min="13067" max="13312" width="9" style="56"/>
    <col min="13313" max="13313" width="8.375" style="56" customWidth="1"/>
    <col min="13314" max="13314" width="5.25" style="56" customWidth="1"/>
    <col min="13315" max="13315" width="13.125" style="56" customWidth="1"/>
    <col min="13316" max="13316" width="13" style="56" customWidth="1"/>
    <col min="13317" max="13317" width="10.5" style="56" customWidth="1"/>
    <col min="13318" max="13318" width="7.5" style="56" customWidth="1"/>
    <col min="13319" max="13319" width="5.25" style="56" customWidth="1"/>
    <col min="13320" max="13320" width="6.125" style="56" customWidth="1"/>
    <col min="13321" max="13321" width="7" style="56" customWidth="1"/>
    <col min="13322" max="13322" width="6.25" style="56" customWidth="1"/>
    <col min="13323" max="13568" width="9" style="56"/>
    <col min="13569" max="13569" width="8.375" style="56" customWidth="1"/>
    <col min="13570" max="13570" width="5.25" style="56" customWidth="1"/>
    <col min="13571" max="13571" width="13.125" style="56" customWidth="1"/>
    <col min="13572" max="13572" width="13" style="56" customWidth="1"/>
    <col min="13573" max="13573" width="10.5" style="56" customWidth="1"/>
    <col min="13574" max="13574" width="7.5" style="56" customWidth="1"/>
    <col min="13575" max="13575" width="5.25" style="56" customWidth="1"/>
    <col min="13576" max="13576" width="6.125" style="56" customWidth="1"/>
    <col min="13577" max="13577" width="7" style="56" customWidth="1"/>
    <col min="13578" max="13578" width="6.25" style="56" customWidth="1"/>
    <col min="13579" max="13824" width="9" style="56"/>
    <col min="13825" max="13825" width="8.375" style="56" customWidth="1"/>
    <col min="13826" max="13826" width="5.25" style="56" customWidth="1"/>
    <col min="13827" max="13827" width="13.125" style="56" customWidth="1"/>
    <col min="13828" max="13828" width="13" style="56" customWidth="1"/>
    <col min="13829" max="13829" width="10.5" style="56" customWidth="1"/>
    <col min="13830" max="13830" width="7.5" style="56" customWidth="1"/>
    <col min="13831" max="13831" width="5.25" style="56" customWidth="1"/>
    <col min="13832" max="13832" width="6.125" style="56" customWidth="1"/>
    <col min="13833" max="13833" width="7" style="56" customWidth="1"/>
    <col min="13834" max="13834" width="6.25" style="56" customWidth="1"/>
    <col min="13835" max="14080" width="9" style="56"/>
    <col min="14081" max="14081" width="8.375" style="56" customWidth="1"/>
    <col min="14082" max="14082" width="5.25" style="56" customWidth="1"/>
    <col min="14083" max="14083" width="13.125" style="56" customWidth="1"/>
    <col min="14084" max="14084" width="13" style="56" customWidth="1"/>
    <col min="14085" max="14085" width="10.5" style="56" customWidth="1"/>
    <col min="14086" max="14086" width="7.5" style="56" customWidth="1"/>
    <col min="14087" max="14087" width="5.25" style="56" customWidth="1"/>
    <col min="14088" max="14088" width="6.125" style="56" customWidth="1"/>
    <col min="14089" max="14089" width="7" style="56" customWidth="1"/>
    <col min="14090" max="14090" width="6.25" style="56" customWidth="1"/>
    <col min="14091" max="14336" width="9" style="56"/>
    <col min="14337" max="14337" width="8.375" style="56" customWidth="1"/>
    <col min="14338" max="14338" width="5.25" style="56" customWidth="1"/>
    <col min="14339" max="14339" width="13.125" style="56" customWidth="1"/>
    <col min="14340" max="14340" width="13" style="56" customWidth="1"/>
    <col min="14341" max="14341" width="10.5" style="56" customWidth="1"/>
    <col min="14342" max="14342" width="7.5" style="56" customWidth="1"/>
    <col min="14343" max="14343" width="5.25" style="56" customWidth="1"/>
    <col min="14344" max="14344" width="6.125" style="56" customWidth="1"/>
    <col min="14345" max="14345" width="7" style="56" customWidth="1"/>
    <col min="14346" max="14346" width="6.25" style="56" customWidth="1"/>
    <col min="14347" max="14592" width="9" style="56"/>
    <col min="14593" max="14593" width="8.375" style="56" customWidth="1"/>
    <col min="14594" max="14594" width="5.25" style="56" customWidth="1"/>
    <col min="14595" max="14595" width="13.125" style="56" customWidth="1"/>
    <col min="14596" max="14596" width="13" style="56" customWidth="1"/>
    <col min="14597" max="14597" width="10.5" style="56" customWidth="1"/>
    <col min="14598" max="14598" width="7.5" style="56" customWidth="1"/>
    <col min="14599" max="14599" width="5.25" style="56" customWidth="1"/>
    <col min="14600" max="14600" width="6.125" style="56" customWidth="1"/>
    <col min="14601" max="14601" width="7" style="56" customWidth="1"/>
    <col min="14602" max="14602" width="6.25" style="56" customWidth="1"/>
    <col min="14603" max="14848" width="9" style="56"/>
    <col min="14849" max="14849" width="8.375" style="56" customWidth="1"/>
    <col min="14850" max="14850" width="5.25" style="56" customWidth="1"/>
    <col min="14851" max="14851" width="13.125" style="56" customWidth="1"/>
    <col min="14852" max="14852" width="13" style="56" customWidth="1"/>
    <col min="14853" max="14853" width="10.5" style="56" customWidth="1"/>
    <col min="14854" max="14854" width="7.5" style="56" customWidth="1"/>
    <col min="14855" max="14855" width="5.25" style="56" customWidth="1"/>
    <col min="14856" max="14856" width="6.125" style="56" customWidth="1"/>
    <col min="14857" max="14857" width="7" style="56" customWidth="1"/>
    <col min="14858" max="14858" width="6.25" style="56" customWidth="1"/>
    <col min="14859" max="15104" width="9" style="56"/>
    <col min="15105" max="15105" width="8.375" style="56" customWidth="1"/>
    <col min="15106" max="15106" width="5.25" style="56" customWidth="1"/>
    <col min="15107" max="15107" width="13.125" style="56" customWidth="1"/>
    <col min="15108" max="15108" width="13" style="56" customWidth="1"/>
    <col min="15109" max="15109" width="10.5" style="56" customWidth="1"/>
    <col min="15110" max="15110" width="7.5" style="56" customWidth="1"/>
    <col min="15111" max="15111" width="5.25" style="56" customWidth="1"/>
    <col min="15112" max="15112" width="6.125" style="56" customWidth="1"/>
    <col min="15113" max="15113" width="7" style="56" customWidth="1"/>
    <col min="15114" max="15114" width="6.25" style="56" customWidth="1"/>
    <col min="15115" max="15360" width="9" style="56"/>
    <col min="15361" max="15361" width="8.375" style="56" customWidth="1"/>
    <col min="15362" max="15362" width="5.25" style="56" customWidth="1"/>
    <col min="15363" max="15363" width="13.125" style="56" customWidth="1"/>
    <col min="15364" max="15364" width="13" style="56" customWidth="1"/>
    <col min="15365" max="15365" width="10.5" style="56" customWidth="1"/>
    <col min="15366" max="15366" width="7.5" style="56" customWidth="1"/>
    <col min="15367" max="15367" width="5.25" style="56" customWidth="1"/>
    <col min="15368" max="15368" width="6.125" style="56" customWidth="1"/>
    <col min="15369" max="15369" width="7" style="56" customWidth="1"/>
    <col min="15370" max="15370" width="6.25" style="56" customWidth="1"/>
    <col min="15371" max="15616" width="9" style="56"/>
    <col min="15617" max="15617" width="8.375" style="56" customWidth="1"/>
    <col min="15618" max="15618" width="5.25" style="56" customWidth="1"/>
    <col min="15619" max="15619" width="13.125" style="56" customWidth="1"/>
    <col min="15620" max="15620" width="13" style="56" customWidth="1"/>
    <col min="15621" max="15621" width="10.5" style="56" customWidth="1"/>
    <col min="15622" max="15622" width="7.5" style="56" customWidth="1"/>
    <col min="15623" max="15623" width="5.25" style="56" customWidth="1"/>
    <col min="15624" max="15624" width="6.125" style="56" customWidth="1"/>
    <col min="15625" max="15625" width="7" style="56" customWidth="1"/>
    <col min="15626" max="15626" width="6.25" style="56" customWidth="1"/>
    <col min="15627" max="15872" width="9" style="56"/>
    <col min="15873" max="15873" width="8.375" style="56" customWidth="1"/>
    <col min="15874" max="15874" width="5.25" style="56" customWidth="1"/>
    <col min="15875" max="15875" width="13.125" style="56" customWidth="1"/>
    <col min="15876" max="15876" width="13" style="56" customWidth="1"/>
    <col min="15877" max="15877" width="10.5" style="56" customWidth="1"/>
    <col min="15878" max="15878" width="7.5" style="56" customWidth="1"/>
    <col min="15879" max="15879" width="5.25" style="56" customWidth="1"/>
    <col min="15880" max="15880" width="6.125" style="56" customWidth="1"/>
    <col min="15881" max="15881" width="7" style="56" customWidth="1"/>
    <col min="15882" max="15882" width="6.25" style="56" customWidth="1"/>
    <col min="15883" max="16128" width="9" style="56"/>
    <col min="16129" max="16129" width="8.375" style="56" customWidth="1"/>
    <col min="16130" max="16130" width="5.25" style="56" customWidth="1"/>
    <col min="16131" max="16131" width="13.125" style="56" customWidth="1"/>
    <col min="16132" max="16132" width="13" style="56" customWidth="1"/>
    <col min="16133" max="16133" width="10.5" style="56" customWidth="1"/>
    <col min="16134" max="16134" width="7.5" style="56" customWidth="1"/>
    <col min="16135" max="16135" width="5.25" style="56" customWidth="1"/>
    <col min="16136" max="16136" width="6.125" style="56" customWidth="1"/>
    <col min="16137" max="16137" width="7" style="56" customWidth="1"/>
    <col min="16138" max="16138" width="6.25" style="56" customWidth="1"/>
    <col min="16139" max="16384" width="9" style="56"/>
  </cols>
  <sheetData>
    <row r="1" customHeight="1" spans="1:17">
      <c r="A1" s="57" t="s">
        <v>508</v>
      </c>
      <c r="B1" s="57"/>
      <c r="C1" s="57"/>
      <c r="D1" s="57"/>
      <c r="E1" s="57"/>
      <c r="F1" s="57"/>
      <c r="G1" s="57"/>
      <c r="H1" s="57"/>
      <c r="I1" s="57"/>
      <c r="J1" s="59" t="s">
        <v>509</v>
      </c>
      <c r="K1" s="91" t="s">
        <v>510</v>
      </c>
      <c r="L1" s="79"/>
      <c r="M1" s="92" t="s">
        <v>511</v>
      </c>
      <c r="N1" s="93" t="s">
        <v>512</v>
      </c>
      <c r="O1" s="79"/>
      <c r="P1" s="79"/>
      <c r="Q1" s="79"/>
    </row>
    <row r="2" customHeight="1" spans="1:17">
      <c r="A2" s="58"/>
      <c r="B2" s="58"/>
      <c r="C2" s="58"/>
      <c r="D2" s="58"/>
      <c r="E2" s="58"/>
      <c r="F2" s="58"/>
      <c r="G2" s="58"/>
      <c r="H2" s="58"/>
      <c r="I2" s="58"/>
      <c r="J2" s="59">
        <f>混油!X5</f>
        <v>0</v>
      </c>
      <c r="K2" s="94" t="e">
        <f>IF(D19&lt;&gt;"",N13+N17,N13)</f>
        <v>#N/A</v>
      </c>
      <c r="L2" s="79"/>
      <c r="M2" s="79"/>
      <c r="N2" s="93" t="s">
        <v>511</v>
      </c>
      <c r="O2" s="79"/>
      <c r="P2" s="79"/>
      <c r="Q2" s="79"/>
    </row>
    <row r="3" ht="14.25" spans="1:17">
      <c r="A3" s="59" t="str">
        <f>+柜体!A4:C4</f>
        <v>订单编号</v>
      </c>
      <c r="B3" s="59" t="str">
        <f>+柜体!D4</f>
        <v>S400374225</v>
      </c>
      <c r="C3" s="59"/>
      <c r="D3" s="60" t="str">
        <f>+柜体!K3</f>
        <v>款式名称</v>
      </c>
      <c r="E3" s="61" t="str">
        <f>+柜体!N3</f>
        <v>香草天空II</v>
      </c>
      <c r="F3" s="60" t="str">
        <f>+柜体!U3</f>
        <v>应完成日期</v>
      </c>
      <c r="G3" s="62" t="str">
        <f>+柜体!X3</f>
        <v>2017-</v>
      </c>
      <c r="H3" s="62"/>
      <c r="I3" s="60" t="s">
        <v>513</v>
      </c>
      <c r="J3" s="95">
        <f>+混油!AG23</f>
        <v>0</v>
      </c>
      <c r="K3" s="81"/>
      <c r="L3" s="79"/>
      <c r="M3" s="79"/>
      <c r="O3" s="79"/>
      <c r="P3" s="79"/>
      <c r="Q3" s="79"/>
    </row>
    <row r="4" spans="1:17">
      <c r="A4" s="59" t="str">
        <f>+柜体!A3:C3</f>
        <v>客户姓名</v>
      </c>
      <c r="B4" s="59"/>
      <c r="C4" s="59"/>
      <c r="D4" s="60" t="str">
        <f>+柜体!K4</f>
        <v>产品名称</v>
      </c>
      <c r="E4" s="61" t="str">
        <f>+柜体!N4</f>
        <v>壁柜</v>
      </c>
      <c r="F4" s="60" t="str">
        <f>+柜体!U4</f>
        <v>销售点</v>
      </c>
      <c r="G4" s="63" t="str">
        <f>+柜体!X4</f>
        <v>天津</v>
      </c>
      <c r="H4" s="63"/>
      <c r="I4" s="60" t="s">
        <v>514</v>
      </c>
      <c r="J4" s="95">
        <f>+混油!AH23</f>
        <v>0</v>
      </c>
      <c r="K4" s="96"/>
      <c r="L4" s="79"/>
      <c r="M4" s="79"/>
      <c r="N4" s="79"/>
      <c r="O4" s="79"/>
      <c r="P4" s="79"/>
      <c r="Q4" s="79"/>
    </row>
    <row r="5" spans="1:17">
      <c r="A5" s="59" t="s">
        <v>515</v>
      </c>
      <c r="B5" s="59" t="s">
        <v>23</v>
      </c>
      <c r="C5" s="64" t="s">
        <v>516</v>
      </c>
      <c r="D5" s="59" t="s">
        <v>83</v>
      </c>
      <c r="E5" s="59"/>
      <c r="F5" s="59" t="s">
        <v>84</v>
      </c>
      <c r="G5" s="59" t="s">
        <v>27</v>
      </c>
      <c r="H5" s="59" t="s">
        <v>517</v>
      </c>
      <c r="I5" s="59"/>
      <c r="J5" s="59"/>
      <c r="K5" s="96"/>
      <c r="L5" s="79"/>
      <c r="M5" s="79"/>
      <c r="N5" s="79"/>
      <c r="O5" s="79"/>
      <c r="P5" s="79"/>
      <c r="Q5" s="79"/>
    </row>
    <row r="6" ht="14.25" customHeight="1" spans="1:17">
      <c r="A6" s="59"/>
      <c r="B6" s="59">
        <v>1</v>
      </c>
      <c r="C6" s="65" t="s">
        <v>518</v>
      </c>
      <c r="D6" s="66" t="s">
        <v>519</v>
      </c>
      <c r="E6" s="67"/>
      <c r="F6" s="59">
        <f>(J3)*30/1000</f>
        <v>0</v>
      </c>
      <c r="G6" s="59" t="s">
        <v>520</v>
      </c>
      <c r="H6" s="68">
        <f>+混油!D5</f>
        <v>0</v>
      </c>
      <c r="I6" s="97"/>
      <c r="J6" s="98"/>
      <c r="K6" s="96"/>
      <c r="L6" s="79"/>
      <c r="M6" s="79"/>
      <c r="N6" s="79"/>
      <c r="O6" s="79"/>
      <c r="P6" s="79"/>
      <c r="Q6" s="79"/>
    </row>
    <row r="7" customHeight="1" spans="1:17">
      <c r="A7" s="69" t="s">
        <v>521</v>
      </c>
      <c r="B7" s="59">
        <v>2</v>
      </c>
      <c r="C7" s="70"/>
      <c r="D7" s="59" t="s">
        <v>522</v>
      </c>
      <c r="E7" s="59"/>
      <c r="F7" s="71">
        <f>(J3)*25/1000</f>
        <v>0</v>
      </c>
      <c r="G7" s="59" t="s">
        <v>520</v>
      </c>
      <c r="H7" s="72"/>
      <c r="I7" s="99"/>
      <c r="J7" s="100"/>
      <c r="K7" s="81"/>
      <c r="L7" s="79"/>
      <c r="M7" s="79"/>
      <c r="N7" s="79"/>
      <c r="O7" s="79"/>
      <c r="P7" s="79"/>
      <c r="Q7" s="79"/>
    </row>
    <row r="8" customHeight="1" spans="1:17">
      <c r="A8" s="73"/>
      <c r="B8" s="59">
        <v>3</v>
      </c>
      <c r="C8" s="74"/>
      <c r="D8" s="59" t="s">
        <v>523</v>
      </c>
      <c r="E8" s="59"/>
      <c r="F8" s="71">
        <f>(J3)*35*2/1000</f>
        <v>0</v>
      </c>
      <c r="G8" s="59" t="s">
        <v>520</v>
      </c>
      <c r="H8" s="75"/>
      <c r="I8" s="101"/>
      <c r="J8" s="102"/>
      <c r="K8" s="81"/>
      <c r="L8" s="103" t="s">
        <v>524</v>
      </c>
      <c r="M8" s="104"/>
      <c r="N8" s="104"/>
      <c r="O8" s="104"/>
      <c r="P8" s="104"/>
      <c r="Q8" s="116"/>
    </row>
    <row r="9" customHeight="1" spans="1:17">
      <c r="A9" s="73"/>
      <c r="B9" s="59">
        <v>8</v>
      </c>
      <c r="C9" s="64" t="s">
        <v>525</v>
      </c>
      <c r="D9" s="59" t="s">
        <v>526</v>
      </c>
      <c r="E9" s="59"/>
      <c r="F9" s="71">
        <f t="shared" ref="F9:F15" si="0">Q9</f>
        <v>0</v>
      </c>
      <c r="G9" s="59" t="s">
        <v>520</v>
      </c>
      <c r="H9" s="76"/>
      <c r="I9" s="76"/>
      <c r="J9" s="76"/>
      <c r="K9" s="81"/>
      <c r="L9" s="105" t="str">
        <f>C9</f>
        <v>PU白底（cefla喷涂+手工喷涂）</v>
      </c>
      <c r="M9" s="105">
        <v>323</v>
      </c>
      <c r="N9" s="106">
        <f>(J3+J4)*2</f>
        <v>0</v>
      </c>
      <c r="O9" s="107" t="str">
        <f t="shared" ref="O9:O15" si="1">D9</f>
        <v>主剂T20975</v>
      </c>
      <c r="P9" s="107">
        <v>1</v>
      </c>
      <c r="Q9" s="117">
        <f>P9/(P9+P10+P11)*M9*N9/1000</f>
        <v>0</v>
      </c>
    </row>
    <row r="10" ht="14.25" spans="1:17">
      <c r="A10" s="73"/>
      <c r="B10" s="59">
        <v>9</v>
      </c>
      <c r="C10" s="64"/>
      <c r="D10" s="59" t="s">
        <v>527</v>
      </c>
      <c r="E10" s="59"/>
      <c r="F10" s="71">
        <f t="shared" si="0"/>
        <v>0</v>
      </c>
      <c r="G10" s="59" t="s">
        <v>520</v>
      </c>
      <c r="H10" s="59"/>
      <c r="I10" s="59"/>
      <c r="J10" s="59"/>
      <c r="K10" s="81"/>
      <c r="L10" s="108"/>
      <c r="M10" s="108"/>
      <c r="N10" s="108"/>
      <c r="O10" s="107" t="str">
        <f t="shared" si="1"/>
        <v>固化剂PR66</v>
      </c>
      <c r="P10" s="107">
        <v>0.4</v>
      </c>
      <c r="Q10" s="117">
        <f>P10*Q9</f>
        <v>0</v>
      </c>
    </row>
    <row r="11" ht="14.25" spans="1:17">
      <c r="A11" s="73"/>
      <c r="B11" s="59">
        <v>10</v>
      </c>
      <c r="C11" s="64"/>
      <c r="D11" s="59" t="s">
        <v>528</v>
      </c>
      <c r="E11" s="59"/>
      <c r="F11" s="71">
        <f t="shared" si="0"/>
        <v>0</v>
      </c>
      <c r="G11" s="59" t="s">
        <v>520</v>
      </c>
      <c r="H11" s="59"/>
      <c r="I11" s="59"/>
      <c r="J11" s="59"/>
      <c r="K11" s="81"/>
      <c r="L11" s="109"/>
      <c r="M11" s="109"/>
      <c r="N11" s="109"/>
      <c r="O11" s="107" t="str">
        <f t="shared" si="1"/>
        <v>稀料PX707/PX705</v>
      </c>
      <c r="P11" s="107">
        <v>0.35</v>
      </c>
      <c r="Q11" s="117">
        <f>P11*Q9</f>
        <v>0</v>
      </c>
    </row>
    <row r="12" ht="14.25" spans="1:17">
      <c r="A12" s="73"/>
      <c r="B12" s="59">
        <v>11</v>
      </c>
      <c r="C12" s="64"/>
      <c r="D12" s="59" t="str">
        <f>IF(M1="夏用","慢干水PZ807","")</f>
        <v/>
      </c>
      <c r="E12" s="59"/>
      <c r="F12" s="71" t="str">
        <f>IF(D12="","",F11/0.66*0.34)</f>
        <v/>
      </c>
      <c r="G12" s="59" t="str">
        <f>IF(D12="","",G11)</f>
        <v/>
      </c>
      <c r="H12" s="59"/>
      <c r="I12" s="59"/>
      <c r="J12" s="59"/>
      <c r="K12" s="81"/>
      <c r="L12" s="108"/>
      <c r="M12" s="108"/>
      <c r="N12" s="108"/>
      <c r="O12" s="107"/>
      <c r="P12" s="107"/>
      <c r="Q12" s="117"/>
    </row>
    <row r="13" customHeight="1" spans="1:17">
      <c r="A13" s="73"/>
      <c r="B13" s="59">
        <v>12</v>
      </c>
      <c r="C13" s="64" t="s">
        <v>529</v>
      </c>
      <c r="D13" s="76">
        <f>H6</f>
        <v>0</v>
      </c>
      <c r="E13" s="76"/>
      <c r="F13" s="71" t="e">
        <f t="shared" si="0"/>
        <v>#N/A</v>
      </c>
      <c r="G13" s="59" t="s">
        <v>520</v>
      </c>
      <c r="H13" s="59"/>
      <c r="I13" s="59"/>
      <c r="J13" s="59"/>
      <c r="K13" s="81"/>
      <c r="L13" s="105" t="str">
        <f>C13</f>
        <v>PU面漆（手工喷涂)</v>
      </c>
      <c r="M13" s="105" t="str">
        <f>IF(MIDB(H6,1,1)="G",325*2,"310")</f>
        <v>310</v>
      </c>
      <c r="N13" s="110">
        <f>J3+J4</f>
        <v>0</v>
      </c>
      <c r="O13" s="107">
        <f t="shared" si="1"/>
        <v>0</v>
      </c>
      <c r="P13" s="107" t="e">
        <f>F26</f>
        <v>#N/A</v>
      </c>
      <c r="Q13" s="117" t="e">
        <f>P13/(P13+P14+P15)*N13*M13/1000</f>
        <v>#N/A</v>
      </c>
    </row>
    <row r="14" ht="14.25" spans="1:17">
      <c r="A14" s="73"/>
      <c r="B14" s="59">
        <v>13</v>
      </c>
      <c r="C14" s="64"/>
      <c r="D14" s="59" t="e">
        <f>D26</f>
        <v>#N/A</v>
      </c>
      <c r="E14" s="59"/>
      <c r="F14" s="71" t="e">
        <f t="shared" si="0"/>
        <v>#N/A</v>
      </c>
      <c r="G14" s="59" t="s">
        <v>520</v>
      </c>
      <c r="H14" s="59"/>
      <c r="I14" s="59"/>
      <c r="J14" s="59"/>
      <c r="K14" s="81"/>
      <c r="L14" s="108"/>
      <c r="M14" s="108"/>
      <c r="N14" s="111"/>
      <c r="O14" s="107" t="e">
        <f t="shared" si="1"/>
        <v>#N/A</v>
      </c>
      <c r="P14" s="107" t="e">
        <f>G26</f>
        <v>#N/A</v>
      </c>
      <c r="Q14" s="117" t="e">
        <f>P14*Q13</f>
        <v>#N/A</v>
      </c>
    </row>
    <row r="15" ht="14.25" spans="1:17">
      <c r="A15" s="73"/>
      <c r="B15" s="59">
        <v>14</v>
      </c>
      <c r="C15" s="64"/>
      <c r="D15" s="59" t="e">
        <f>+E26</f>
        <v>#N/A</v>
      </c>
      <c r="E15" s="59"/>
      <c r="F15" s="71" t="e">
        <f t="shared" si="0"/>
        <v>#N/A</v>
      </c>
      <c r="G15" s="59" t="s">
        <v>520</v>
      </c>
      <c r="H15" s="59"/>
      <c r="I15" s="59"/>
      <c r="J15" s="59"/>
      <c r="K15" s="81"/>
      <c r="L15" s="108"/>
      <c r="M15" s="108"/>
      <c r="N15" s="111"/>
      <c r="O15" s="107" t="e">
        <f t="shared" si="1"/>
        <v>#N/A</v>
      </c>
      <c r="P15" s="107" t="e">
        <f>H26</f>
        <v>#N/A</v>
      </c>
      <c r="Q15" s="117" t="e">
        <f>P15*Q13</f>
        <v>#N/A</v>
      </c>
    </row>
    <row r="16" ht="14.25" spans="1:17">
      <c r="A16" s="73"/>
      <c r="B16" s="59">
        <v>15</v>
      </c>
      <c r="C16" s="64"/>
      <c r="D16" s="59" t="str">
        <f>IF(D13="L12纯白","",O16)</f>
        <v/>
      </c>
      <c r="E16" s="59"/>
      <c r="F16" s="71" t="str">
        <f>IF(D16="","",F15/0.66*0.34)</f>
        <v/>
      </c>
      <c r="G16" s="59" t="str">
        <f>IF(D16="慢干水PZ807",G15,"")</f>
        <v/>
      </c>
      <c r="H16" s="59"/>
      <c r="I16" s="59"/>
      <c r="J16" s="59"/>
      <c r="K16" s="81"/>
      <c r="L16" s="109"/>
      <c r="M16" s="109"/>
      <c r="N16" s="112"/>
      <c r="O16" s="113" t="str">
        <f>IF(M1=N1,"慢干水PZ807","")</f>
        <v/>
      </c>
      <c r="P16" s="113"/>
      <c r="Q16" s="113"/>
    </row>
    <row r="17" ht="14.25" spans="1:17">
      <c r="A17" s="73"/>
      <c r="B17" s="59">
        <v>16</v>
      </c>
      <c r="C17" s="64"/>
      <c r="D17" s="59" t="str">
        <f>IF(MIDB(H6,1,1)="G","抛光液","")</f>
        <v/>
      </c>
      <c r="E17" s="59"/>
      <c r="F17" s="71" t="str">
        <f>IF(D17="","",(J3+J4)*0.08)</f>
        <v/>
      </c>
      <c r="G17" s="59" t="str">
        <f>IF(D17="","",G15)</f>
        <v/>
      </c>
      <c r="H17" s="59"/>
      <c r="I17" s="59"/>
      <c r="J17" s="59"/>
      <c r="K17" s="81"/>
      <c r="L17" s="105" t="str">
        <f>C19</f>
        <v>PU面漆（手工喷涂)</v>
      </c>
      <c r="M17" s="105">
        <v>310</v>
      </c>
      <c r="N17" s="110">
        <f>J3+J4</f>
        <v>0</v>
      </c>
      <c r="O17" s="107" t="e">
        <f>D19</f>
        <v>#N/A</v>
      </c>
      <c r="P17" s="107" t="e">
        <f>L26</f>
        <v>#N/A</v>
      </c>
      <c r="Q17" s="117" t="e">
        <f>P17/(P17+P18+P19)*N17*M17/1000</f>
        <v>#N/A</v>
      </c>
    </row>
    <row r="18" ht="14.25" spans="1:17">
      <c r="A18" s="73"/>
      <c r="B18" s="59">
        <v>17</v>
      </c>
      <c r="C18" s="64"/>
      <c r="D18" s="59" t="str">
        <f>IF(MIDB(H6,1,1)="G","白细蜡","")</f>
        <v/>
      </c>
      <c r="E18" s="59"/>
      <c r="F18" s="71" t="str">
        <f>IF(D18="","",(J3+J4)*0.1)</f>
        <v/>
      </c>
      <c r="G18" s="59" t="str">
        <f>IF(D17="","",G15)</f>
        <v/>
      </c>
      <c r="H18" s="59"/>
      <c r="I18" s="59"/>
      <c r="J18" s="59"/>
      <c r="K18" s="81"/>
      <c r="L18" s="108"/>
      <c r="M18" s="108"/>
      <c r="N18" s="111"/>
      <c r="O18" s="107" t="e">
        <f>D20</f>
        <v>#N/A</v>
      </c>
      <c r="P18" s="107" t="e">
        <f>M26</f>
        <v>#N/A</v>
      </c>
      <c r="Q18" s="117" t="e">
        <f>P18*Q17</f>
        <v>#N/A</v>
      </c>
    </row>
    <row r="19" ht="14.25" spans="1:17">
      <c r="A19" s="73"/>
      <c r="B19" s="59">
        <v>18</v>
      </c>
      <c r="C19" s="64" t="s">
        <v>529</v>
      </c>
      <c r="D19" s="76" t="e">
        <f>IF(I26=0,"",I26)</f>
        <v>#N/A</v>
      </c>
      <c r="E19" s="76"/>
      <c r="F19" s="71" t="e">
        <f>Q17</f>
        <v>#N/A</v>
      </c>
      <c r="G19" s="59" t="e">
        <f>IF(D19="","","千克")</f>
        <v>#N/A</v>
      </c>
      <c r="H19" s="59"/>
      <c r="I19" s="59"/>
      <c r="J19" s="59"/>
      <c r="K19" s="81"/>
      <c r="L19" s="108"/>
      <c r="M19" s="108"/>
      <c r="N19" s="111"/>
      <c r="O19" s="107" t="e">
        <f>D21</f>
        <v>#N/A</v>
      </c>
      <c r="P19" s="107" t="e">
        <f>N26</f>
        <v>#N/A</v>
      </c>
      <c r="Q19" s="117" t="e">
        <f>P19*Q17</f>
        <v>#N/A</v>
      </c>
    </row>
    <row r="20" ht="14.25" spans="1:17">
      <c r="A20" s="73"/>
      <c r="B20" s="59">
        <v>19</v>
      </c>
      <c r="C20" s="64"/>
      <c r="D20" s="59" t="e">
        <f>IF(J26=0,"",J26)</f>
        <v>#N/A</v>
      </c>
      <c r="E20" s="59"/>
      <c r="F20" s="71" t="e">
        <f>Q18</f>
        <v>#N/A</v>
      </c>
      <c r="G20" s="59" t="e">
        <f t="shared" ref="G20:G21" si="2">IF(D20="","","千克")</f>
        <v>#N/A</v>
      </c>
      <c r="H20" s="59"/>
      <c r="I20" s="59"/>
      <c r="J20" s="59"/>
      <c r="K20" s="81"/>
      <c r="L20" s="109"/>
      <c r="M20" s="109"/>
      <c r="N20" s="112"/>
      <c r="O20" s="113" t="str">
        <f>IF(M1=N1,"慢干水PZ807","")</f>
        <v/>
      </c>
      <c r="P20" s="113"/>
      <c r="Q20" s="113"/>
    </row>
    <row r="21" ht="14.25" spans="1:17">
      <c r="A21" s="73"/>
      <c r="B21" s="59">
        <v>20</v>
      </c>
      <c r="C21" s="64"/>
      <c r="D21" s="59" t="e">
        <f>IF(K26=0,"",K26)</f>
        <v>#N/A</v>
      </c>
      <c r="E21" s="59"/>
      <c r="F21" s="71" t="e">
        <f>Q19</f>
        <v>#N/A</v>
      </c>
      <c r="G21" s="59" t="e">
        <f t="shared" si="2"/>
        <v>#N/A</v>
      </c>
      <c r="H21" s="59"/>
      <c r="I21" s="59"/>
      <c r="J21" s="59"/>
      <c r="K21" s="81"/>
      <c r="L21" s="79"/>
      <c r="M21" s="79"/>
      <c r="N21" s="79"/>
      <c r="O21" s="79"/>
      <c r="P21" s="79"/>
      <c r="Q21" s="79"/>
    </row>
    <row r="22" ht="14.25" spans="1:17">
      <c r="A22" s="73"/>
      <c r="B22" s="59">
        <v>21</v>
      </c>
      <c r="C22" s="64"/>
      <c r="D22" s="59" t="e">
        <f>IF(D19="L12纯白","",O20)</f>
        <v>#N/A</v>
      </c>
      <c r="E22" s="59"/>
      <c r="F22" s="71" t="e">
        <f>IF(D22="","",F21/0.66*0.34)</f>
        <v>#N/A</v>
      </c>
      <c r="G22" s="59" t="e">
        <f>IF(D22="慢干水PZ807",G21,"")</f>
        <v>#N/A</v>
      </c>
      <c r="H22" s="59"/>
      <c r="I22" s="59"/>
      <c r="J22" s="59"/>
      <c r="K22" s="81"/>
      <c r="L22" s="79"/>
      <c r="M22" s="79"/>
      <c r="N22" s="79"/>
      <c r="O22" s="79"/>
      <c r="P22" s="79"/>
      <c r="Q22" s="79"/>
    </row>
    <row r="23" ht="14.25" spans="1:17">
      <c r="A23" s="73"/>
      <c r="B23" s="59">
        <v>22</v>
      </c>
      <c r="C23" s="64"/>
      <c r="D23" s="59" t="str">
        <f>IF(MIDB(H6,1,1)="G","抛光液","")</f>
        <v/>
      </c>
      <c r="E23" s="59"/>
      <c r="F23" s="71" t="str">
        <f>IF(D23="","",(J3+J4)*0.05)</f>
        <v/>
      </c>
      <c r="G23" s="59" t="str">
        <f>IF(D23="","",G21)</f>
        <v/>
      </c>
      <c r="H23" s="59"/>
      <c r="I23" s="59"/>
      <c r="J23" s="59"/>
      <c r="K23" s="81"/>
      <c r="L23" s="79"/>
      <c r="M23" s="79"/>
      <c r="N23" s="79"/>
      <c r="O23" s="79"/>
      <c r="P23" s="79"/>
      <c r="Q23" s="79"/>
    </row>
    <row r="24" ht="14.25" spans="1:17">
      <c r="A24" s="73"/>
      <c r="B24" s="59">
        <v>23</v>
      </c>
      <c r="C24" s="64"/>
      <c r="D24" s="59" t="str">
        <f>IF(MIDB(H6,1,1)="G","白细蜡","")</f>
        <v/>
      </c>
      <c r="E24" s="59"/>
      <c r="F24" s="71" t="str">
        <f>IF(D24="","",(J3+J4)*0.07)</f>
        <v/>
      </c>
      <c r="G24" s="59" t="str">
        <f>IF(D23="","",G21)</f>
        <v/>
      </c>
      <c r="H24" s="59"/>
      <c r="I24" s="59"/>
      <c r="J24" s="59"/>
      <c r="K24" s="81"/>
      <c r="L24" s="79"/>
      <c r="M24" s="79"/>
      <c r="N24" s="79"/>
      <c r="O24" s="79"/>
      <c r="P24" s="79"/>
      <c r="Q24" s="79"/>
    </row>
    <row r="25" ht="14.25" spans="1:17">
      <c r="A25" s="77"/>
      <c r="B25" s="78"/>
      <c r="C25" s="78"/>
      <c r="D25" s="79"/>
      <c r="E25" s="79"/>
      <c r="F25" s="79"/>
      <c r="G25" s="79"/>
      <c r="H25" s="79"/>
      <c r="I25" s="79"/>
      <c r="J25" s="77"/>
      <c r="M25" s="79"/>
      <c r="N25" s="79"/>
      <c r="O25" s="79"/>
      <c r="P25" s="79"/>
      <c r="Q25" s="79"/>
    </row>
    <row r="26" ht="14.25" spans="1:17">
      <c r="A26" s="77"/>
      <c r="B26" s="78"/>
      <c r="C26" s="80"/>
      <c r="D26" s="80" t="e">
        <f>IF(H6="","",VLOOKUP(H6,C28:H44,2,FALSE))</f>
        <v>#N/A</v>
      </c>
      <c r="E26" s="80" t="e">
        <f>IF(H6="","",VLOOKUP(H6,C28:Q44,3,FALSE))</f>
        <v>#N/A</v>
      </c>
      <c r="F26" s="80" t="e">
        <f>IF(H6="","",VLOOKUP(H6,C28:H44,4,FALSE))</f>
        <v>#N/A</v>
      </c>
      <c r="G26" s="80" t="e">
        <f>IF(H6="","",VLOOKUP(H6,C28:H44,5,FALSE))</f>
        <v>#N/A</v>
      </c>
      <c r="H26" s="80" t="e">
        <f>IF(H6="","",VLOOKUP(H6,C28:H44,6,FALSE))</f>
        <v>#N/A</v>
      </c>
      <c r="I26" s="87" t="e">
        <f>IF(H6="","",VLOOKUP(H6,C28:N44,7,))</f>
        <v>#N/A</v>
      </c>
      <c r="J26" s="114" t="e">
        <f>IF(H6="","",VLOOKUP(H6,C28:N44,8,FALSE))</f>
        <v>#N/A</v>
      </c>
      <c r="K26" s="81" t="e">
        <f>IF(H6="","",VLOOKUP(H6,C28:N44,9,FALSE))</f>
        <v>#N/A</v>
      </c>
      <c r="L26" s="79" t="e">
        <f>IF(H6="","",VLOOKUP(H6,C28:N44,10,FALSE))</f>
        <v>#N/A</v>
      </c>
      <c r="M26" s="79" t="e">
        <f>IF(H6="","",VLOOKUP(H6,C28:N44,11,FALSE))</f>
        <v>#N/A</v>
      </c>
      <c r="N26" s="79" t="e">
        <f>IF(H6="","",VLOOKUP(H6,C28:N44,12,FALSE))</f>
        <v>#N/A</v>
      </c>
      <c r="O26" s="79"/>
      <c r="P26" s="79"/>
      <c r="Q26" s="79"/>
    </row>
    <row r="27" ht="14.25" spans="1:17">
      <c r="A27" s="81"/>
      <c r="B27" s="82"/>
      <c r="C27" s="83" t="s">
        <v>530</v>
      </c>
      <c r="D27" s="84"/>
      <c r="E27" s="84"/>
      <c r="F27" s="83" t="s">
        <v>531</v>
      </c>
      <c r="G27" s="84"/>
      <c r="H27" s="84"/>
      <c r="I27" s="84"/>
      <c r="J27" s="83"/>
      <c r="K27" s="81"/>
      <c r="L27" s="79"/>
      <c r="M27" s="79"/>
      <c r="N27" s="79"/>
      <c r="O27" s="79"/>
      <c r="P27" s="79"/>
      <c r="Q27" s="79"/>
    </row>
    <row r="28" ht="14.25" spans="1:17">
      <c r="A28" s="85"/>
      <c r="B28" s="82"/>
      <c r="C28" s="86" t="s">
        <v>481</v>
      </c>
      <c r="D28" s="86" t="s">
        <v>532</v>
      </c>
      <c r="E28" s="87" t="s">
        <v>533</v>
      </c>
      <c r="F28" s="86">
        <v>1</v>
      </c>
      <c r="G28" s="86">
        <v>0.5</v>
      </c>
      <c r="H28" s="86">
        <v>0.6</v>
      </c>
      <c r="I28" s="84"/>
      <c r="J28" s="83"/>
      <c r="K28" s="81"/>
      <c r="L28" s="79"/>
      <c r="M28" s="79"/>
      <c r="N28" s="79"/>
      <c r="O28" s="79"/>
      <c r="P28" s="79"/>
      <c r="Q28" s="79"/>
    </row>
    <row r="29" ht="14.25" spans="1:17">
      <c r="A29" s="81"/>
      <c r="B29" s="82"/>
      <c r="C29" s="86" t="s">
        <v>482</v>
      </c>
      <c r="D29" s="86" t="s">
        <v>532</v>
      </c>
      <c r="E29" s="84" t="s">
        <v>533</v>
      </c>
      <c r="F29" s="86">
        <v>1</v>
      </c>
      <c r="G29" s="86">
        <v>0.5</v>
      </c>
      <c r="H29" s="86">
        <v>0.6</v>
      </c>
      <c r="I29" s="84"/>
      <c r="J29" s="83"/>
      <c r="K29" s="81"/>
      <c r="L29" s="79"/>
      <c r="M29" s="79"/>
      <c r="N29" s="79"/>
      <c r="O29" s="79"/>
      <c r="P29" s="79"/>
      <c r="Q29" s="79"/>
    </row>
    <row r="30" ht="14.25" spans="1:17">
      <c r="A30" s="81"/>
      <c r="B30" s="82"/>
      <c r="C30" s="80" t="s">
        <v>483</v>
      </c>
      <c r="D30" s="86" t="s">
        <v>534</v>
      </c>
      <c r="E30" s="84" t="s">
        <v>533</v>
      </c>
      <c r="F30" s="86">
        <v>1</v>
      </c>
      <c r="G30" s="86">
        <v>0.5</v>
      </c>
      <c r="H30" s="86">
        <v>0.6</v>
      </c>
      <c r="I30" s="84"/>
      <c r="J30" s="83"/>
      <c r="K30" s="81"/>
      <c r="L30" s="79"/>
      <c r="M30" s="79"/>
      <c r="N30" s="79"/>
      <c r="O30" s="79"/>
      <c r="P30" s="79"/>
      <c r="Q30" s="79"/>
    </row>
    <row r="31" ht="14.25" spans="1:17">
      <c r="A31" s="81"/>
      <c r="B31" s="82"/>
      <c r="C31" s="80" t="s">
        <v>484</v>
      </c>
      <c r="D31" s="86" t="s">
        <v>534</v>
      </c>
      <c r="E31" s="84" t="s">
        <v>533</v>
      </c>
      <c r="F31" s="86">
        <v>1</v>
      </c>
      <c r="G31" s="86">
        <v>0.5</v>
      </c>
      <c r="H31" s="86">
        <v>0.6</v>
      </c>
      <c r="I31" s="84"/>
      <c r="J31" s="83"/>
      <c r="K31" s="81"/>
      <c r="L31" s="79"/>
      <c r="M31" s="79"/>
      <c r="N31" s="79"/>
      <c r="O31" s="79"/>
      <c r="P31" s="79"/>
      <c r="Q31" s="79"/>
    </row>
    <row r="32" ht="22.5" spans="1:17">
      <c r="A32" s="81"/>
      <c r="B32" s="82"/>
      <c r="C32" s="88" t="s">
        <v>485</v>
      </c>
      <c r="D32" s="89" t="s">
        <v>535</v>
      </c>
      <c r="E32" s="84" t="s">
        <v>536</v>
      </c>
      <c r="F32" s="86">
        <v>1</v>
      </c>
      <c r="G32" s="86">
        <v>0.5</v>
      </c>
      <c r="H32" s="80">
        <v>0.5</v>
      </c>
      <c r="I32" s="84"/>
      <c r="J32" s="83"/>
      <c r="K32" s="81"/>
      <c r="L32" s="79"/>
      <c r="M32" s="79"/>
      <c r="N32" s="79"/>
      <c r="O32" s="79"/>
      <c r="P32" s="79"/>
      <c r="Q32" s="79"/>
    </row>
    <row r="33" ht="14.25" spans="1:17">
      <c r="A33" s="81"/>
      <c r="B33" s="82"/>
      <c r="C33" s="80"/>
      <c r="D33" s="84"/>
      <c r="E33" s="84"/>
      <c r="F33" s="86"/>
      <c r="G33" s="86"/>
      <c r="H33" s="80"/>
      <c r="I33" s="84"/>
      <c r="J33" s="83"/>
      <c r="K33" s="81"/>
      <c r="L33" s="79"/>
      <c r="M33" s="79"/>
      <c r="N33" s="79"/>
      <c r="O33" s="79"/>
      <c r="P33" s="79"/>
      <c r="Q33" s="79"/>
    </row>
    <row r="34" ht="14.25" spans="1:17">
      <c r="A34" s="81"/>
      <c r="B34" s="82"/>
      <c r="C34" s="86" t="s">
        <v>490</v>
      </c>
      <c r="D34" s="86" t="s">
        <v>532</v>
      </c>
      <c r="E34" s="84" t="s">
        <v>533</v>
      </c>
      <c r="F34" s="86">
        <v>1</v>
      </c>
      <c r="G34" s="86">
        <v>0.5</v>
      </c>
      <c r="H34" s="86">
        <v>0.6</v>
      </c>
      <c r="I34" s="86" t="s">
        <v>481</v>
      </c>
      <c r="J34" s="86" t="s">
        <v>532</v>
      </c>
      <c r="K34" s="87" t="s">
        <v>533</v>
      </c>
      <c r="L34" s="86">
        <v>1</v>
      </c>
      <c r="M34" s="86">
        <v>0.5</v>
      </c>
      <c r="N34" s="86">
        <v>0.6</v>
      </c>
      <c r="O34" s="79"/>
      <c r="P34" s="79"/>
      <c r="Q34" s="79"/>
    </row>
    <row r="35" ht="14.25" spans="1:17">
      <c r="A35" s="81"/>
      <c r="B35" s="82"/>
      <c r="C35" s="86" t="s">
        <v>492</v>
      </c>
      <c r="D35" s="86" t="s">
        <v>532</v>
      </c>
      <c r="E35" s="84" t="s">
        <v>533</v>
      </c>
      <c r="F35" s="86">
        <v>1</v>
      </c>
      <c r="G35" s="86">
        <v>0.5</v>
      </c>
      <c r="H35" s="86">
        <v>0.6</v>
      </c>
      <c r="I35" s="86" t="s">
        <v>482</v>
      </c>
      <c r="J35" s="86" t="s">
        <v>532</v>
      </c>
      <c r="K35" s="84" t="s">
        <v>533</v>
      </c>
      <c r="L35" s="86">
        <v>1</v>
      </c>
      <c r="M35" s="86">
        <v>0.5</v>
      </c>
      <c r="N35" s="86">
        <v>0.6</v>
      </c>
      <c r="O35" s="79"/>
      <c r="P35" s="79"/>
      <c r="Q35" s="79"/>
    </row>
    <row r="36" ht="14.25" spans="1:17">
      <c r="A36" s="81"/>
      <c r="B36" s="82"/>
      <c r="C36" s="80"/>
      <c r="D36" s="84"/>
      <c r="E36" s="84"/>
      <c r="F36" s="86"/>
      <c r="G36" s="86"/>
      <c r="H36" s="86"/>
      <c r="I36" s="84"/>
      <c r="J36" s="83"/>
      <c r="K36" s="81"/>
      <c r="L36" s="79"/>
      <c r="M36" s="79"/>
      <c r="N36" s="79"/>
      <c r="O36" s="79"/>
      <c r="P36" s="79"/>
      <c r="Q36" s="79"/>
    </row>
    <row r="37" ht="14.25" spans="1:17">
      <c r="A37" s="81"/>
      <c r="B37" s="82"/>
      <c r="C37" s="80" t="s">
        <v>494</v>
      </c>
      <c r="D37" s="86" t="s">
        <v>534</v>
      </c>
      <c r="E37" s="84" t="s">
        <v>533</v>
      </c>
      <c r="F37" s="86">
        <v>1</v>
      </c>
      <c r="G37" s="86">
        <v>0.5</v>
      </c>
      <c r="H37" s="86">
        <v>0.8</v>
      </c>
      <c r="I37" s="80" t="s">
        <v>484</v>
      </c>
      <c r="J37" s="86" t="s">
        <v>534</v>
      </c>
      <c r="K37" s="84" t="s">
        <v>533</v>
      </c>
      <c r="L37" s="86">
        <v>1</v>
      </c>
      <c r="M37" s="86">
        <v>0.5</v>
      </c>
      <c r="N37" s="86">
        <v>0.6</v>
      </c>
      <c r="O37" s="79"/>
      <c r="P37" s="79"/>
      <c r="Q37" s="79"/>
    </row>
    <row r="38" ht="14.25" spans="1:17">
      <c r="A38" s="81"/>
      <c r="B38" s="82"/>
      <c r="C38" s="80" t="s">
        <v>496</v>
      </c>
      <c r="D38" s="86" t="s">
        <v>534</v>
      </c>
      <c r="E38" s="84" t="s">
        <v>533</v>
      </c>
      <c r="F38" s="86">
        <v>1</v>
      </c>
      <c r="G38" s="86">
        <v>0.5</v>
      </c>
      <c r="H38" s="86">
        <v>0.8</v>
      </c>
      <c r="I38" s="84"/>
      <c r="J38" s="83"/>
      <c r="K38" s="81"/>
      <c r="L38" s="79"/>
      <c r="M38" s="79"/>
      <c r="N38" s="79"/>
      <c r="O38" s="79"/>
      <c r="P38" s="79"/>
      <c r="Q38" s="79"/>
    </row>
    <row r="39" ht="14.25" spans="1:17">
      <c r="A39" s="81"/>
      <c r="B39" s="82"/>
      <c r="C39" s="80" t="s">
        <v>497</v>
      </c>
      <c r="D39" s="86" t="s">
        <v>534</v>
      </c>
      <c r="E39" s="84" t="s">
        <v>533</v>
      </c>
      <c r="F39" s="86">
        <v>1</v>
      </c>
      <c r="G39" s="86">
        <v>0.5</v>
      </c>
      <c r="H39" s="86">
        <v>0.8</v>
      </c>
      <c r="I39" s="84"/>
      <c r="J39" s="83"/>
      <c r="K39" s="81"/>
      <c r="L39" s="79"/>
      <c r="M39" s="79"/>
      <c r="N39" s="79"/>
      <c r="O39" s="79"/>
      <c r="P39" s="79"/>
      <c r="Q39" s="79"/>
    </row>
    <row r="40" ht="14.25" spans="1:17">
      <c r="A40" s="81"/>
      <c r="B40" s="82"/>
      <c r="C40" s="80" t="s">
        <v>498</v>
      </c>
      <c r="D40" s="86" t="s">
        <v>534</v>
      </c>
      <c r="E40" s="84" t="s">
        <v>533</v>
      </c>
      <c r="F40" s="86">
        <v>1</v>
      </c>
      <c r="G40" s="86">
        <v>0.5</v>
      </c>
      <c r="H40" s="86">
        <v>0.8</v>
      </c>
      <c r="I40" s="84"/>
      <c r="J40" s="83"/>
      <c r="K40" s="81"/>
      <c r="L40" s="79"/>
      <c r="M40" s="79"/>
      <c r="N40" s="79"/>
      <c r="O40" s="79"/>
      <c r="P40" s="79"/>
      <c r="Q40" s="79"/>
    </row>
    <row r="41" ht="14.25" spans="1:17">
      <c r="A41" s="81"/>
      <c r="B41" s="82"/>
      <c r="C41" s="80" t="s">
        <v>499</v>
      </c>
      <c r="D41" s="86" t="s">
        <v>534</v>
      </c>
      <c r="E41" s="84" t="s">
        <v>533</v>
      </c>
      <c r="F41" s="86">
        <v>1</v>
      </c>
      <c r="G41" s="86">
        <v>1</v>
      </c>
      <c r="H41" s="86">
        <v>0.8</v>
      </c>
      <c r="I41" s="84"/>
      <c r="J41" s="83"/>
      <c r="K41" s="81"/>
      <c r="L41" s="79"/>
      <c r="M41" s="79"/>
      <c r="N41" s="79"/>
      <c r="O41" s="79"/>
      <c r="P41" s="79"/>
      <c r="Q41" s="79"/>
    </row>
    <row r="42" ht="27" customHeight="1" spans="1:17">
      <c r="A42" s="81"/>
      <c r="B42" s="82"/>
      <c r="C42" s="80" t="s">
        <v>500</v>
      </c>
      <c r="D42" s="86" t="s">
        <v>537</v>
      </c>
      <c r="E42" s="84" t="s">
        <v>538</v>
      </c>
      <c r="F42" s="86">
        <v>1</v>
      </c>
      <c r="G42" s="86">
        <v>0.5</v>
      </c>
      <c r="H42" s="86">
        <v>0.6</v>
      </c>
      <c r="I42" s="115" t="s">
        <v>485</v>
      </c>
      <c r="J42" s="86" t="s">
        <v>535</v>
      </c>
      <c r="K42" s="84" t="s">
        <v>536</v>
      </c>
      <c r="L42" s="86">
        <v>1</v>
      </c>
      <c r="M42" s="86">
        <v>0.5</v>
      </c>
      <c r="N42" s="80">
        <v>0.5</v>
      </c>
      <c r="O42" s="79"/>
      <c r="P42" s="79"/>
      <c r="Q42" s="79"/>
    </row>
    <row r="43" ht="14.25" spans="1:17">
      <c r="A43" s="81"/>
      <c r="B43" s="82"/>
      <c r="C43" s="90"/>
      <c r="D43" s="90"/>
      <c r="E43" s="90"/>
      <c r="F43" s="86"/>
      <c r="G43" s="86"/>
      <c r="H43" s="86"/>
      <c r="I43" s="83"/>
      <c r="J43" s="83"/>
      <c r="K43" s="81"/>
      <c r="L43" s="79"/>
      <c r="M43" s="79"/>
      <c r="N43" s="79"/>
      <c r="O43" s="79"/>
      <c r="P43" s="79"/>
      <c r="Q43" s="79"/>
    </row>
    <row r="44" ht="14.25" spans="1:17">
      <c r="A44" s="81"/>
      <c r="B44" s="82"/>
      <c r="C44" s="90"/>
      <c r="D44" s="90"/>
      <c r="E44" s="90"/>
      <c r="F44" s="90"/>
      <c r="G44" s="90"/>
      <c r="H44" s="83"/>
      <c r="I44" s="83"/>
      <c r="J44" s="83"/>
      <c r="K44" s="81"/>
      <c r="L44" s="79"/>
      <c r="M44" s="79"/>
      <c r="N44" s="79"/>
      <c r="O44" s="79"/>
      <c r="P44" s="79"/>
      <c r="Q44" s="79"/>
    </row>
    <row r="45" ht="14.25" spans="1:17">
      <c r="A45" s="81"/>
      <c r="B45" s="82"/>
      <c r="C45" s="82"/>
      <c r="D45" s="82"/>
      <c r="E45" s="82"/>
      <c r="F45" s="82"/>
      <c r="G45" s="82"/>
      <c r="H45" s="81"/>
      <c r="I45" s="81"/>
      <c r="J45" s="81"/>
      <c r="K45" s="81"/>
      <c r="L45" s="79"/>
      <c r="M45" s="79"/>
      <c r="N45" s="79"/>
      <c r="O45" s="79"/>
      <c r="P45" s="79"/>
      <c r="Q45" s="79"/>
    </row>
    <row r="46" ht="14.25" spans="1:17">
      <c r="A46" s="81"/>
      <c r="B46" s="82"/>
      <c r="C46" s="82"/>
      <c r="D46" s="82"/>
      <c r="E46" s="82"/>
      <c r="F46" s="82"/>
      <c r="G46" s="82"/>
      <c r="H46" s="81"/>
      <c r="I46" s="81"/>
      <c r="J46" s="81"/>
      <c r="K46" s="81"/>
      <c r="L46" s="79"/>
      <c r="M46" s="79"/>
      <c r="N46" s="79"/>
      <c r="O46" s="79"/>
      <c r="P46" s="79"/>
      <c r="Q46" s="79"/>
    </row>
    <row r="47" ht="14.25" spans="1:17">
      <c r="A47" s="81"/>
      <c r="B47" s="81"/>
      <c r="C47" s="81"/>
      <c r="D47" s="81"/>
      <c r="E47" s="81"/>
      <c r="F47" s="81"/>
      <c r="G47" s="81"/>
      <c r="H47" s="81"/>
      <c r="I47" s="81"/>
      <c r="J47" s="81"/>
      <c r="K47" s="81"/>
      <c r="L47" s="79"/>
      <c r="M47" s="79"/>
      <c r="N47" s="79"/>
      <c r="O47" s="79"/>
      <c r="P47" s="79"/>
      <c r="Q47" s="79"/>
    </row>
    <row r="48" ht="14.25" spans="1:17">
      <c r="A48" s="81"/>
      <c r="B48" s="81"/>
      <c r="C48" s="81"/>
      <c r="D48" s="81"/>
      <c r="E48" s="81"/>
      <c r="F48" s="81"/>
      <c r="G48" s="81"/>
      <c r="H48" s="81"/>
      <c r="I48" s="81"/>
      <c r="J48" s="81"/>
      <c r="K48" s="81"/>
      <c r="L48" s="79"/>
      <c r="M48" s="79"/>
      <c r="N48" s="79"/>
      <c r="O48" s="79"/>
      <c r="P48" s="79"/>
      <c r="Q48" s="79"/>
    </row>
    <row r="49" ht="14.25" spans="1:17">
      <c r="A49" s="81"/>
      <c r="B49" s="81"/>
      <c r="C49" s="81"/>
      <c r="D49" s="81"/>
      <c r="E49" s="81"/>
      <c r="F49" s="81"/>
      <c r="G49" s="81"/>
      <c r="H49" s="81"/>
      <c r="I49" s="81"/>
      <c r="J49" s="81"/>
      <c r="K49" s="81"/>
      <c r="L49" s="79"/>
      <c r="M49" s="79"/>
      <c r="N49" s="79"/>
      <c r="O49" s="79"/>
      <c r="P49" s="79"/>
      <c r="Q49" s="79"/>
    </row>
    <row r="50" ht="14.25" spans="1:17">
      <c r="A50" s="81"/>
      <c r="B50" s="81"/>
      <c r="C50" s="81"/>
      <c r="D50" s="81"/>
      <c r="E50" s="81"/>
      <c r="F50" s="81"/>
      <c r="G50" s="81"/>
      <c r="H50" s="81"/>
      <c r="I50" s="81"/>
      <c r="J50" s="81"/>
      <c r="K50" s="81"/>
      <c r="L50" s="79"/>
      <c r="M50" s="79"/>
      <c r="N50" s="79"/>
      <c r="O50" s="79"/>
      <c r="P50" s="79"/>
      <c r="Q50" s="79"/>
    </row>
    <row r="51" ht="14.25" spans="1:17">
      <c r="A51" s="81"/>
      <c r="B51" s="81"/>
      <c r="C51" s="81"/>
      <c r="D51" s="81"/>
      <c r="E51" s="81"/>
      <c r="F51" s="81"/>
      <c r="G51" s="81"/>
      <c r="H51" s="81"/>
      <c r="I51" s="81"/>
      <c r="J51" s="81"/>
      <c r="K51" s="81"/>
      <c r="L51" s="79"/>
      <c r="M51" s="79"/>
      <c r="N51" s="79"/>
      <c r="O51" s="79"/>
      <c r="P51" s="79"/>
      <c r="Q51" s="79"/>
    </row>
    <row r="52" ht="14.25" spans="1:17">
      <c r="A52" s="81"/>
      <c r="B52" s="81"/>
      <c r="C52" s="81"/>
      <c r="D52" s="81"/>
      <c r="E52" s="81"/>
      <c r="F52" s="81"/>
      <c r="G52" s="81"/>
      <c r="H52" s="81"/>
      <c r="I52" s="81"/>
      <c r="J52" s="81"/>
      <c r="K52" s="81"/>
      <c r="L52" s="79"/>
      <c r="M52" s="79"/>
      <c r="N52" s="79"/>
      <c r="O52" s="79"/>
      <c r="P52" s="79"/>
      <c r="Q52" s="79"/>
    </row>
    <row r="53" ht="14.25" spans="1:17">
      <c r="A53" s="81"/>
      <c r="B53" s="81"/>
      <c r="C53" s="81"/>
      <c r="D53" s="81"/>
      <c r="E53" s="81"/>
      <c r="F53" s="81"/>
      <c r="G53" s="81"/>
      <c r="H53" s="81"/>
      <c r="I53" s="81"/>
      <c r="J53" s="81"/>
      <c r="K53" s="81"/>
      <c r="L53" s="79"/>
      <c r="M53" s="79"/>
      <c r="N53" s="79"/>
      <c r="O53" s="79"/>
      <c r="P53" s="79"/>
      <c r="Q53" s="79"/>
    </row>
    <row r="54" ht="14.25" spans="1:17">
      <c r="A54" s="81"/>
      <c r="B54" s="81"/>
      <c r="C54" s="81"/>
      <c r="D54" s="81"/>
      <c r="E54" s="81"/>
      <c r="F54" s="81"/>
      <c r="G54" s="81"/>
      <c r="H54" s="81"/>
      <c r="I54" s="81"/>
      <c r="J54" s="81"/>
      <c r="K54" s="81"/>
      <c r="L54" s="79"/>
      <c r="M54" s="79"/>
      <c r="N54" s="79"/>
      <c r="O54" s="79"/>
      <c r="P54" s="79"/>
      <c r="Q54" s="79"/>
    </row>
    <row r="55" ht="14.25" spans="1:17">
      <c r="A55" s="81"/>
      <c r="B55" s="81"/>
      <c r="C55" s="81"/>
      <c r="D55" s="81"/>
      <c r="E55" s="81"/>
      <c r="F55" s="81"/>
      <c r="G55" s="81"/>
      <c r="H55" s="81"/>
      <c r="I55" s="81"/>
      <c r="J55" s="81"/>
      <c r="K55" s="81"/>
      <c r="L55" s="79"/>
      <c r="M55" s="79"/>
      <c r="N55" s="79"/>
      <c r="O55" s="79"/>
      <c r="P55" s="79"/>
      <c r="Q55" s="79"/>
    </row>
  </sheetData>
  <mergeCells count="58">
    <mergeCell ref="B3:C3"/>
    <mergeCell ref="G3:H3"/>
    <mergeCell ref="B4:C4"/>
    <mergeCell ref="G4:H4"/>
    <mergeCell ref="D5:E5"/>
    <mergeCell ref="H5:J5"/>
    <mergeCell ref="D6:E6"/>
    <mergeCell ref="D7:E7"/>
    <mergeCell ref="D8:E8"/>
    <mergeCell ref="L8:Q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H19:J19"/>
    <mergeCell ref="D20:E20"/>
    <mergeCell ref="H20:J20"/>
    <mergeCell ref="D21:E21"/>
    <mergeCell ref="H21:J21"/>
    <mergeCell ref="D22:E22"/>
    <mergeCell ref="H22:J22"/>
    <mergeCell ref="D23:E23"/>
    <mergeCell ref="H23:J23"/>
    <mergeCell ref="D24:E24"/>
    <mergeCell ref="H24:J24"/>
    <mergeCell ref="A7:A24"/>
    <mergeCell ref="C6:C8"/>
    <mergeCell ref="C9:C12"/>
    <mergeCell ref="C13:C18"/>
    <mergeCell ref="C19:C24"/>
    <mergeCell ref="L9:L11"/>
    <mergeCell ref="L13:L16"/>
    <mergeCell ref="L17:L20"/>
    <mergeCell ref="M9:M11"/>
    <mergeCell ref="M13:M16"/>
    <mergeCell ref="M17:M20"/>
    <mergeCell ref="N9:N11"/>
    <mergeCell ref="N13:N16"/>
    <mergeCell ref="N17:N20"/>
    <mergeCell ref="A1:I2"/>
    <mergeCell ref="H6:J8"/>
  </mergeCells>
  <dataValidations count="1">
    <dataValidation type="list" allowBlank="1" showInputMessage="1" showErrorMessage="1" sqref="M1 JI1 TE1 ADA1 AMW1 AWS1 BGO1 BQK1 CAG1 CKC1 CTY1 DDU1 DNQ1 DXM1 EHI1 ERE1 FBA1 FKW1 FUS1 GEO1 GOK1 GYG1 HIC1 HRY1 IBU1 ILQ1 IVM1 JFI1 JPE1 JZA1 KIW1 KSS1 LCO1 LMK1 LWG1 MGC1 MPY1 MZU1 NJQ1 NTM1 ODI1 ONE1 OXA1 PGW1 PQS1 QAO1 QKK1 QUG1 REC1 RNY1 RXU1 SHQ1 SRM1 TBI1 TLE1 TVA1 UEW1 UOS1 UYO1 VIK1 VSG1 WCC1 WLY1 WVU1 M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M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M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M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M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M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M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M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M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M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M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M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M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M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M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formula1>$N$1:$N$2</formula1>
    </dataValidation>
  </dataValidations>
  <printOptions horizontalCentered="1" verticalCentered="1"/>
  <pageMargins left="0.196527777777778" right="0.118055555555556" top="0.550694444444444" bottom="6.14166666666667" header="0.156944444444444" footer="0.236111111111111"/>
  <pageSetup paperSize="9" scale="103" orientation="portrait"/>
  <headerFooter>
    <oddFooter>&amp;L制单：&amp;"-,常规"&amp;11
日期：&amp;C  装箱人：
装箱日期：</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J951"/>
  <sheetViews>
    <sheetView view="pageBreakPreview" zoomScaleNormal="100" zoomScaleSheetLayoutView="100" workbookViewId="0">
      <selection activeCell="B5" sqref="B5:D5"/>
    </sheetView>
  </sheetViews>
  <sheetFormatPr defaultColWidth="9" defaultRowHeight="14.25"/>
  <cols>
    <col min="1" max="1" width="9.75" style="2" customWidth="1"/>
    <col min="2" max="2" width="8.625" style="2" customWidth="1"/>
    <col min="3" max="3" width="4.625" style="2" customWidth="1"/>
    <col min="4" max="4" width="9.75" style="2" customWidth="1"/>
    <col min="5" max="5" width="10.875" style="2" customWidth="1"/>
    <col min="6" max="6" width="6" style="2" customWidth="1"/>
    <col min="7" max="7" width="5.625" style="2" customWidth="1"/>
    <col min="8" max="8" width="10.125" style="2" customWidth="1"/>
    <col min="9" max="9" width="15" style="2" customWidth="1"/>
    <col min="10" max="256" width="9" style="2"/>
    <col min="257" max="257" width="9.75" style="2" customWidth="1"/>
    <col min="258" max="258" width="8.625" style="2" customWidth="1"/>
    <col min="259" max="259" width="4.625" style="2" customWidth="1"/>
    <col min="260" max="260" width="9.75" style="2" customWidth="1"/>
    <col min="261" max="261" width="10.875" style="2" customWidth="1"/>
    <col min="262" max="262" width="6" style="2" customWidth="1"/>
    <col min="263" max="263" width="5.625" style="2" customWidth="1"/>
    <col min="264" max="264" width="10.125" style="2" customWidth="1"/>
    <col min="265" max="265" width="15" style="2" customWidth="1"/>
    <col min="266" max="512" width="9" style="2"/>
    <col min="513" max="513" width="9.75" style="2" customWidth="1"/>
    <col min="514" max="514" width="8.625" style="2" customWidth="1"/>
    <col min="515" max="515" width="4.625" style="2" customWidth="1"/>
    <col min="516" max="516" width="9.75" style="2" customWidth="1"/>
    <col min="517" max="517" width="10.875" style="2" customWidth="1"/>
    <col min="518" max="518" width="6" style="2" customWidth="1"/>
    <col min="519" max="519" width="5.625" style="2" customWidth="1"/>
    <col min="520" max="520" width="10.125" style="2" customWidth="1"/>
    <col min="521" max="521" width="15" style="2" customWidth="1"/>
    <col min="522" max="768" width="9" style="2"/>
    <col min="769" max="769" width="9.75" style="2" customWidth="1"/>
    <col min="770" max="770" width="8.625" style="2" customWidth="1"/>
    <col min="771" max="771" width="4.625" style="2" customWidth="1"/>
    <col min="772" max="772" width="9.75" style="2" customWidth="1"/>
    <col min="773" max="773" width="10.875" style="2" customWidth="1"/>
    <col min="774" max="774" width="6" style="2" customWidth="1"/>
    <col min="775" max="775" width="5.625" style="2" customWidth="1"/>
    <col min="776" max="776" width="10.125" style="2" customWidth="1"/>
    <col min="777" max="777" width="15" style="2" customWidth="1"/>
    <col min="778" max="1024" width="9" style="2"/>
    <col min="1025" max="1025" width="9.75" style="2" customWidth="1"/>
    <col min="1026" max="1026" width="8.625" style="2" customWidth="1"/>
    <col min="1027" max="1027" width="4.625" style="2" customWidth="1"/>
    <col min="1028" max="1028" width="9.75" style="2" customWidth="1"/>
    <col min="1029" max="1029" width="10.875" style="2" customWidth="1"/>
    <col min="1030" max="1030" width="6" style="2" customWidth="1"/>
    <col min="1031" max="1031" width="5.625" style="2" customWidth="1"/>
    <col min="1032" max="1032" width="10.125" style="2" customWidth="1"/>
    <col min="1033" max="1033" width="15" style="2" customWidth="1"/>
    <col min="1034" max="1280" width="9" style="2"/>
    <col min="1281" max="1281" width="9.75" style="2" customWidth="1"/>
    <col min="1282" max="1282" width="8.625" style="2" customWidth="1"/>
    <col min="1283" max="1283" width="4.625" style="2" customWidth="1"/>
    <col min="1284" max="1284" width="9.75" style="2" customWidth="1"/>
    <col min="1285" max="1285" width="10.875" style="2" customWidth="1"/>
    <col min="1286" max="1286" width="6" style="2" customWidth="1"/>
    <col min="1287" max="1287" width="5.625" style="2" customWidth="1"/>
    <col min="1288" max="1288" width="10.125" style="2" customWidth="1"/>
    <col min="1289" max="1289" width="15" style="2" customWidth="1"/>
    <col min="1290" max="1536" width="9" style="2"/>
    <col min="1537" max="1537" width="9.75" style="2" customWidth="1"/>
    <col min="1538" max="1538" width="8.625" style="2" customWidth="1"/>
    <col min="1539" max="1539" width="4.625" style="2" customWidth="1"/>
    <col min="1540" max="1540" width="9.75" style="2" customWidth="1"/>
    <col min="1541" max="1541" width="10.875" style="2" customWidth="1"/>
    <col min="1542" max="1542" width="6" style="2" customWidth="1"/>
    <col min="1543" max="1543" width="5.625" style="2" customWidth="1"/>
    <col min="1544" max="1544" width="10.125" style="2" customWidth="1"/>
    <col min="1545" max="1545" width="15" style="2" customWidth="1"/>
    <col min="1546" max="1792" width="9" style="2"/>
    <col min="1793" max="1793" width="9.75" style="2" customWidth="1"/>
    <col min="1794" max="1794" width="8.625" style="2" customWidth="1"/>
    <col min="1795" max="1795" width="4.625" style="2" customWidth="1"/>
    <col min="1796" max="1796" width="9.75" style="2" customWidth="1"/>
    <col min="1797" max="1797" width="10.875" style="2" customWidth="1"/>
    <col min="1798" max="1798" width="6" style="2" customWidth="1"/>
    <col min="1799" max="1799" width="5.625" style="2" customWidth="1"/>
    <col min="1800" max="1800" width="10.125" style="2" customWidth="1"/>
    <col min="1801" max="1801" width="15" style="2" customWidth="1"/>
    <col min="1802" max="2048" width="9" style="2"/>
    <col min="2049" max="2049" width="9.75" style="2" customWidth="1"/>
    <col min="2050" max="2050" width="8.625" style="2" customWidth="1"/>
    <col min="2051" max="2051" width="4.625" style="2" customWidth="1"/>
    <col min="2052" max="2052" width="9.75" style="2" customWidth="1"/>
    <col min="2053" max="2053" width="10.875" style="2" customWidth="1"/>
    <col min="2054" max="2054" width="6" style="2" customWidth="1"/>
    <col min="2055" max="2055" width="5.625" style="2" customWidth="1"/>
    <col min="2056" max="2056" width="10.125" style="2" customWidth="1"/>
    <col min="2057" max="2057" width="15" style="2" customWidth="1"/>
    <col min="2058" max="2304" width="9" style="2"/>
    <col min="2305" max="2305" width="9.75" style="2" customWidth="1"/>
    <col min="2306" max="2306" width="8.625" style="2" customWidth="1"/>
    <col min="2307" max="2307" width="4.625" style="2" customWidth="1"/>
    <col min="2308" max="2308" width="9.75" style="2" customWidth="1"/>
    <col min="2309" max="2309" width="10.875" style="2" customWidth="1"/>
    <col min="2310" max="2310" width="6" style="2" customWidth="1"/>
    <col min="2311" max="2311" width="5.625" style="2" customWidth="1"/>
    <col min="2312" max="2312" width="10.125" style="2" customWidth="1"/>
    <col min="2313" max="2313" width="15" style="2" customWidth="1"/>
    <col min="2314" max="2560" width="9" style="2"/>
    <col min="2561" max="2561" width="9.75" style="2" customWidth="1"/>
    <col min="2562" max="2562" width="8.625" style="2" customWidth="1"/>
    <col min="2563" max="2563" width="4.625" style="2" customWidth="1"/>
    <col min="2564" max="2564" width="9.75" style="2" customWidth="1"/>
    <col min="2565" max="2565" width="10.875" style="2" customWidth="1"/>
    <col min="2566" max="2566" width="6" style="2" customWidth="1"/>
    <col min="2567" max="2567" width="5.625" style="2" customWidth="1"/>
    <col min="2568" max="2568" width="10.125" style="2" customWidth="1"/>
    <col min="2569" max="2569" width="15" style="2" customWidth="1"/>
    <col min="2570" max="2816" width="9" style="2"/>
    <col min="2817" max="2817" width="9.75" style="2" customWidth="1"/>
    <col min="2818" max="2818" width="8.625" style="2" customWidth="1"/>
    <col min="2819" max="2819" width="4.625" style="2" customWidth="1"/>
    <col min="2820" max="2820" width="9.75" style="2" customWidth="1"/>
    <col min="2821" max="2821" width="10.875" style="2" customWidth="1"/>
    <col min="2822" max="2822" width="6" style="2" customWidth="1"/>
    <col min="2823" max="2823" width="5.625" style="2" customWidth="1"/>
    <col min="2824" max="2824" width="10.125" style="2" customWidth="1"/>
    <col min="2825" max="2825" width="15" style="2" customWidth="1"/>
    <col min="2826" max="3072" width="9" style="2"/>
    <col min="3073" max="3073" width="9.75" style="2" customWidth="1"/>
    <col min="3074" max="3074" width="8.625" style="2" customWidth="1"/>
    <col min="3075" max="3075" width="4.625" style="2" customWidth="1"/>
    <col min="3076" max="3076" width="9.75" style="2" customWidth="1"/>
    <col min="3077" max="3077" width="10.875" style="2" customWidth="1"/>
    <col min="3078" max="3078" width="6" style="2" customWidth="1"/>
    <col min="3079" max="3079" width="5.625" style="2" customWidth="1"/>
    <col min="3080" max="3080" width="10.125" style="2" customWidth="1"/>
    <col min="3081" max="3081" width="15" style="2" customWidth="1"/>
    <col min="3082" max="3328" width="9" style="2"/>
    <col min="3329" max="3329" width="9.75" style="2" customWidth="1"/>
    <col min="3330" max="3330" width="8.625" style="2" customWidth="1"/>
    <col min="3331" max="3331" width="4.625" style="2" customWidth="1"/>
    <col min="3332" max="3332" width="9.75" style="2" customWidth="1"/>
    <col min="3333" max="3333" width="10.875" style="2" customWidth="1"/>
    <col min="3334" max="3334" width="6" style="2" customWidth="1"/>
    <col min="3335" max="3335" width="5.625" style="2" customWidth="1"/>
    <col min="3336" max="3336" width="10.125" style="2" customWidth="1"/>
    <col min="3337" max="3337" width="15" style="2" customWidth="1"/>
    <col min="3338" max="3584" width="9" style="2"/>
    <col min="3585" max="3585" width="9.75" style="2" customWidth="1"/>
    <col min="3586" max="3586" width="8.625" style="2" customWidth="1"/>
    <col min="3587" max="3587" width="4.625" style="2" customWidth="1"/>
    <col min="3588" max="3588" width="9.75" style="2" customWidth="1"/>
    <col min="3589" max="3589" width="10.875" style="2" customWidth="1"/>
    <col min="3590" max="3590" width="6" style="2" customWidth="1"/>
    <col min="3591" max="3591" width="5.625" style="2" customWidth="1"/>
    <col min="3592" max="3592" width="10.125" style="2" customWidth="1"/>
    <col min="3593" max="3593" width="15" style="2" customWidth="1"/>
    <col min="3594" max="3840" width="9" style="2"/>
    <col min="3841" max="3841" width="9.75" style="2" customWidth="1"/>
    <col min="3842" max="3842" width="8.625" style="2" customWidth="1"/>
    <col min="3843" max="3843" width="4.625" style="2" customWidth="1"/>
    <col min="3844" max="3844" width="9.75" style="2" customWidth="1"/>
    <col min="3845" max="3845" width="10.875" style="2" customWidth="1"/>
    <col min="3846" max="3846" width="6" style="2" customWidth="1"/>
    <col min="3847" max="3847" width="5.625" style="2" customWidth="1"/>
    <col min="3848" max="3848" width="10.125" style="2" customWidth="1"/>
    <col min="3849" max="3849" width="15" style="2" customWidth="1"/>
    <col min="3850" max="4096" width="9" style="2"/>
    <col min="4097" max="4097" width="9.75" style="2" customWidth="1"/>
    <col min="4098" max="4098" width="8.625" style="2" customWidth="1"/>
    <col min="4099" max="4099" width="4.625" style="2" customWidth="1"/>
    <col min="4100" max="4100" width="9.75" style="2" customWidth="1"/>
    <col min="4101" max="4101" width="10.875" style="2" customWidth="1"/>
    <col min="4102" max="4102" width="6" style="2" customWidth="1"/>
    <col min="4103" max="4103" width="5.625" style="2" customWidth="1"/>
    <col min="4104" max="4104" width="10.125" style="2" customWidth="1"/>
    <col min="4105" max="4105" width="15" style="2" customWidth="1"/>
    <col min="4106" max="4352" width="9" style="2"/>
    <col min="4353" max="4353" width="9.75" style="2" customWidth="1"/>
    <col min="4354" max="4354" width="8.625" style="2" customWidth="1"/>
    <col min="4355" max="4355" width="4.625" style="2" customWidth="1"/>
    <col min="4356" max="4356" width="9.75" style="2" customWidth="1"/>
    <col min="4357" max="4357" width="10.875" style="2" customWidth="1"/>
    <col min="4358" max="4358" width="6" style="2" customWidth="1"/>
    <col min="4359" max="4359" width="5.625" style="2" customWidth="1"/>
    <col min="4360" max="4360" width="10.125" style="2" customWidth="1"/>
    <col min="4361" max="4361" width="15" style="2" customWidth="1"/>
    <col min="4362" max="4608" width="9" style="2"/>
    <col min="4609" max="4609" width="9.75" style="2" customWidth="1"/>
    <col min="4610" max="4610" width="8.625" style="2" customWidth="1"/>
    <col min="4611" max="4611" width="4.625" style="2" customWidth="1"/>
    <col min="4612" max="4612" width="9.75" style="2" customWidth="1"/>
    <col min="4613" max="4613" width="10.875" style="2" customWidth="1"/>
    <col min="4614" max="4614" width="6" style="2" customWidth="1"/>
    <col min="4615" max="4615" width="5.625" style="2" customWidth="1"/>
    <col min="4616" max="4616" width="10.125" style="2" customWidth="1"/>
    <col min="4617" max="4617" width="15" style="2" customWidth="1"/>
    <col min="4618" max="4864" width="9" style="2"/>
    <col min="4865" max="4865" width="9.75" style="2" customWidth="1"/>
    <col min="4866" max="4866" width="8.625" style="2" customWidth="1"/>
    <col min="4867" max="4867" width="4.625" style="2" customWidth="1"/>
    <col min="4868" max="4868" width="9.75" style="2" customWidth="1"/>
    <col min="4869" max="4869" width="10.875" style="2" customWidth="1"/>
    <col min="4870" max="4870" width="6" style="2" customWidth="1"/>
    <col min="4871" max="4871" width="5.625" style="2" customWidth="1"/>
    <col min="4872" max="4872" width="10.125" style="2" customWidth="1"/>
    <col min="4873" max="4873" width="15" style="2" customWidth="1"/>
    <col min="4874" max="5120" width="9" style="2"/>
    <col min="5121" max="5121" width="9.75" style="2" customWidth="1"/>
    <col min="5122" max="5122" width="8.625" style="2" customWidth="1"/>
    <col min="5123" max="5123" width="4.625" style="2" customWidth="1"/>
    <col min="5124" max="5124" width="9.75" style="2" customWidth="1"/>
    <col min="5125" max="5125" width="10.875" style="2" customWidth="1"/>
    <col min="5126" max="5126" width="6" style="2" customWidth="1"/>
    <col min="5127" max="5127" width="5.625" style="2" customWidth="1"/>
    <col min="5128" max="5128" width="10.125" style="2" customWidth="1"/>
    <col min="5129" max="5129" width="15" style="2" customWidth="1"/>
    <col min="5130" max="5376" width="9" style="2"/>
    <col min="5377" max="5377" width="9.75" style="2" customWidth="1"/>
    <col min="5378" max="5378" width="8.625" style="2" customWidth="1"/>
    <col min="5379" max="5379" width="4.625" style="2" customWidth="1"/>
    <col min="5380" max="5380" width="9.75" style="2" customWidth="1"/>
    <col min="5381" max="5381" width="10.875" style="2" customWidth="1"/>
    <col min="5382" max="5382" width="6" style="2" customWidth="1"/>
    <col min="5383" max="5383" width="5.625" style="2" customWidth="1"/>
    <col min="5384" max="5384" width="10.125" style="2" customWidth="1"/>
    <col min="5385" max="5385" width="15" style="2" customWidth="1"/>
    <col min="5386" max="5632" width="9" style="2"/>
    <col min="5633" max="5633" width="9.75" style="2" customWidth="1"/>
    <col min="5634" max="5634" width="8.625" style="2" customWidth="1"/>
    <col min="5635" max="5635" width="4.625" style="2" customWidth="1"/>
    <col min="5636" max="5636" width="9.75" style="2" customWidth="1"/>
    <col min="5637" max="5637" width="10.875" style="2" customWidth="1"/>
    <col min="5638" max="5638" width="6" style="2" customWidth="1"/>
    <col min="5639" max="5639" width="5.625" style="2" customWidth="1"/>
    <col min="5640" max="5640" width="10.125" style="2" customWidth="1"/>
    <col min="5641" max="5641" width="15" style="2" customWidth="1"/>
    <col min="5642" max="5888" width="9" style="2"/>
    <col min="5889" max="5889" width="9.75" style="2" customWidth="1"/>
    <col min="5890" max="5890" width="8.625" style="2" customWidth="1"/>
    <col min="5891" max="5891" width="4.625" style="2" customWidth="1"/>
    <col min="5892" max="5892" width="9.75" style="2" customWidth="1"/>
    <col min="5893" max="5893" width="10.875" style="2" customWidth="1"/>
    <col min="5894" max="5894" width="6" style="2" customWidth="1"/>
    <col min="5895" max="5895" width="5.625" style="2" customWidth="1"/>
    <col min="5896" max="5896" width="10.125" style="2" customWidth="1"/>
    <col min="5897" max="5897" width="15" style="2" customWidth="1"/>
    <col min="5898" max="6144" width="9" style="2"/>
    <col min="6145" max="6145" width="9.75" style="2" customWidth="1"/>
    <col min="6146" max="6146" width="8.625" style="2" customWidth="1"/>
    <col min="6147" max="6147" width="4.625" style="2" customWidth="1"/>
    <col min="6148" max="6148" width="9.75" style="2" customWidth="1"/>
    <col min="6149" max="6149" width="10.875" style="2" customWidth="1"/>
    <col min="6150" max="6150" width="6" style="2" customWidth="1"/>
    <col min="6151" max="6151" width="5.625" style="2" customWidth="1"/>
    <col min="6152" max="6152" width="10.125" style="2" customWidth="1"/>
    <col min="6153" max="6153" width="15" style="2" customWidth="1"/>
    <col min="6154" max="6400" width="9" style="2"/>
    <col min="6401" max="6401" width="9.75" style="2" customWidth="1"/>
    <col min="6402" max="6402" width="8.625" style="2" customWidth="1"/>
    <col min="6403" max="6403" width="4.625" style="2" customWidth="1"/>
    <col min="6404" max="6404" width="9.75" style="2" customWidth="1"/>
    <col min="6405" max="6405" width="10.875" style="2" customWidth="1"/>
    <col min="6406" max="6406" width="6" style="2" customWidth="1"/>
    <col min="6407" max="6407" width="5.625" style="2" customWidth="1"/>
    <col min="6408" max="6408" width="10.125" style="2" customWidth="1"/>
    <col min="6409" max="6409" width="15" style="2" customWidth="1"/>
    <col min="6410" max="6656" width="9" style="2"/>
    <col min="6657" max="6657" width="9.75" style="2" customWidth="1"/>
    <col min="6658" max="6658" width="8.625" style="2" customWidth="1"/>
    <col min="6659" max="6659" width="4.625" style="2" customWidth="1"/>
    <col min="6660" max="6660" width="9.75" style="2" customWidth="1"/>
    <col min="6661" max="6661" width="10.875" style="2" customWidth="1"/>
    <col min="6662" max="6662" width="6" style="2" customWidth="1"/>
    <col min="6663" max="6663" width="5.625" style="2" customWidth="1"/>
    <col min="6664" max="6664" width="10.125" style="2" customWidth="1"/>
    <col min="6665" max="6665" width="15" style="2" customWidth="1"/>
    <col min="6666" max="6912" width="9" style="2"/>
    <col min="6913" max="6913" width="9.75" style="2" customWidth="1"/>
    <col min="6914" max="6914" width="8.625" style="2" customWidth="1"/>
    <col min="6915" max="6915" width="4.625" style="2" customWidth="1"/>
    <col min="6916" max="6916" width="9.75" style="2" customWidth="1"/>
    <col min="6917" max="6917" width="10.875" style="2" customWidth="1"/>
    <col min="6918" max="6918" width="6" style="2" customWidth="1"/>
    <col min="6919" max="6919" width="5.625" style="2" customWidth="1"/>
    <col min="6920" max="6920" width="10.125" style="2" customWidth="1"/>
    <col min="6921" max="6921" width="15" style="2" customWidth="1"/>
    <col min="6922" max="7168" width="9" style="2"/>
    <col min="7169" max="7169" width="9.75" style="2" customWidth="1"/>
    <col min="7170" max="7170" width="8.625" style="2" customWidth="1"/>
    <col min="7171" max="7171" width="4.625" style="2" customWidth="1"/>
    <col min="7172" max="7172" width="9.75" style="2" customWidth="1"/>
    <col min="7173" max="7173" width="10.875" style="2" customWidth="1"/>
    <col min="7174" max="7174" width="6" style="2" customWidth="1"/>
    <col min="7175" max="7175" width="5.625" style="2" customWidth="1"/>
    <col min="7176" max="7176" width="10.125" style="2" customWidth="1"/>
    <col min="7177" max="7177" width="15" style="2" customWidth="1"/>
    <col min="7178" max="7424" width="9" style="2"/>
    <col min="7425" max="7425" width="9.75" style="2" customWidth="1"/>
    <col min="7426" max="7426" width="8.625" style="2" customWidth="1"/>
    <col min="7427" max="7427" width="4.625" style="2" customWidth="1"/>
    <col min="7428" max="7428" width="9.75" style="2" customWidth="1"/>
    <col min="7429" max="7429" width="10.875" style="2" customWidth="1"/>
    <col min="7430" max="7430" width="6" style="2" customWidth="1"/>
    <col min="7431" max="7431" width="5.625" style="2" customWidth="1"/>
    <col min="7432" max="7432" width="10.125" style="2" customWidth="1"/>
    <col min="7433" max="7433" width="15" style="2" customWidth="1"/>
    <col min="7434" max="7680" width="9" style="2"/>
    <col min="7681" max="7681" width="9.75" style="2" customWidth="1"/>
    <col min="7682" max="7682" width="8.625" style="2" customWidth="1"/>
    <col min="7683" max="7683" width="4.625" style="2" customWidth="1"/>
    <col min="7684" max="7684" width="9.75" style="2" customWidth="1"/>
    <col min="7685" max="7685" width="10.875" style="2" customWidth="1"/>
    <col min="7686" max="7686" width="6" style="2" customWidth="1"/>
    <col min="7687" max="7687" width="5.625" style="2" customWidth="1"/>
    <col min="7688" max="7688" width="10.125" style="2" customWidth="1"/>
    <col min="7689" max="7689" width="15" style="2" customWidth="1"/>
    <col min="7690" max="7936" width="9" style="2"/>
    <col min="7937" max="7937" width="9.75" style="2" customWidth="1"/>
    <col min="7938" max="7938" width="8.625" style="2" customWidth="1"/>
    <col min="7939" max="7939" width="4.625" style="2" customWidth="1"/>
    <col min="7940" max="7940" width="9.75" style="2" customWidth="1"/>
    <col min="7941" max="7941" width="10.875" style="2" customWidth="1"/>
    <col min="7942" max="7942" width="6" style="2" customWidth="1"/>
    <col min="7943" max="7943" width="5.625" style="2" customWidth="1"/>
    <col min="7944" max="7944" width="10.125" style="2" customWidth="1"/>
    <col min="7945" max="7945" width="15" style="2" customWidth="1"/>
    <col min="7946" max="8192" width="9" style="2"/>
    <col min="8193" max="8193" width="9.75" style="2" customWidth="1"/>
    <col min="8194" max="8194" width="8.625" style="2" customWidth="1"/>
    <col min="8195" max="8195" width="4.625" style="2" customWidth="1"/>
    <col min="8196" max="8196" width="9.75" style="2" customWidth="1"/>
    <col min="8197" max="8197" width="10.875" style="2" customWidth="1"/>
    <col min="8198" max="8198" width="6" style="2" customWidth="1"/>
    <col min="8199" max="8199" width="5.625" style="2" customWidth="1"/>
    <col min="8200" max="8200" width="10.125" style="2" customWidth="1"/>
    <col min="8201" max="8201" width="15" style="2" customWidth="1"/>
    <col min="8202" max="8448" width="9" style="2"/>
    <col min="8449" max="8449" width="9.75" style="2" customWidth="1"/>
    <col min="8450" max="8450" width="8.625" style="2" customWidth="1"/>
    <col min="8451" max="8451" width="4.625" style="2" customWidth="1"/>
    <col min="8452" max="8452" width="9.75" style="2" customWidth="1"/>
    <col min="8453" max="8453" width="10.875" style="2" customWidth="1"/>
    <col min="8454" max="8454" width="6" style="2" customWidth="1"/>
    <col min="8455" max="8455" width="5.625" style="2" customWidth="1"/>
    <col min="8456" max="8456" width="10.125" style="2" customWidth="1"/>
    <col min="8457" max="8457" width="15" style="2" customWidth="1"/>
    <col min="8458" max="8704" width="9" style="2"/>
    <col min="8705" max="8705" width="9.75" style="2" customWidth="1"/>
    <col min="8706" max="8706" width="8.625" style="2" customWidth="1"/>
    <col min="8707" max="8707" width="4.625" style="2" customWidth="1"/>
    <col min="8708" max="8708" width="9.75" style="2" customWidth="1"/>
    <col min="8709" max="8709" width="10.875" style="2" customWidth="1"/>
    <col min="8710" max="8710" width="6" style="2" customWidth="1"/>
    <col min="8711" max="8711" width="5.625" style="2" customWidth="1"/>
    <col min="8712" max="8712" width="10.125" style="2" customWidth="1"/>
    <col min="8713" max="8713" width="15" style="2" customWidth="1"/>
    <col min="8714" max="8960" width="9" style="2"/>
    <col min="8961" max="8961" width="9.75" style="2" customWidth="1"/>
    <col min="8962" max="8962" width="8.625" style="2" customWidth="1"/>
    <col min="8963" max="8963" width="4.625" style="2" customWidth="1"/>
    <col min="8964" max="8964" width="9.75" style="2" customWidth="1"/>
    <col min="8965" max="8965" width="10.875" style="2" customWidth="1"/>
    <col min="8966" max="8966" width="6" style="2" customWidth="1"/>
    <col min="8967" max="8967" width="5.625" style="2" customWidth="1"/>
    <col min="8968" max="8968" width="10.125" style="2" customWidth="1"/>
    <col min="8969" max="8969" width="15" style="2" customWidth="1"/>
    <col min="8970" max="9216" width="9" style="2"/>
    <col min="9217" max="9217" width="9.75" style="2" customWidth="1"/>
    <col min="9218" max="9218" width="8.625" style="2" customWidth="1"/>
    <col min="9219" max="9219" width="4.625" style="2" customWidth="1"/>
    <col min="9220" max="9220" width="9.75" style="2" customWidth="1"/>
    <col min="9221" max="9221" width="10.875" style="2" customWidth="1"/>
    <col min="9222" max="9222" width="6" style="2" customWidth="1"/>
    <col min="9223" max="9223" width="5.625" style="2" customWidth="1"/>
    <col min="9224" max="9224" width="10.125" style="2" customWidth="1"/>
    <col min="9225" max="9225" width="15" style="2" customWidth="1"/>
    <col min="9226" max="9472" width="9" style="2"/>
    <col min="9473" max="9473" width="9.75" style="2" customWidth="1"/>
    <col min="9474" max="9474" width="8.625" style="2" customWidth="1"/>
    <col min="9475" max="9475" width="4.625" style="2" customWidth="1"/>
    <col min="9476" max="9476" width="9.75" style="2" customWidth="1"/>
    <col min="9477" max="9477" width="10.875" style="2" customWidth="1"/>
    <col min="9478" max="9478" width="6" style="2" customWidth="1"/>
    <col min="9479" max="9479" width="5.625" style="2" customWidth="1"/>
    <col min="9480" max="9480" width="10.125" style="2" customWidth="1"/>
    <col min="9481" max="9481" width="15" style="2" customWidth="1"/>
    <col min="9482" max="9728" width="9" style="2"/>
    <col min="9729" max="9729" width="9.75" style="2" customWidth="1"/>
    <col min="9730" max="9730" width="8.625" style="2" customWidth="1"/>
    <col min="9731" max="9731" width="4.625" style="2" customWidth="1"/>
    <col min="9732" max="9732" width="9.75" style="2" customWidth="1"/>
    <col min="9733" max="9733" width="10.875" style="2" customWidth="1"/>
    <col min="9734" max="9734" width="6" style="2" customWidth="1"/>
    <col min="9735" max="9735" width="5.625" style="2" customWidth="1"/>
    <col min="9736" max="9736" width="10.125" style="2" customWidth="1"/>
    <col min="9737" max="9737" width="15" style="2" customWidth="1"/>
    <col min="9738" max="9984" width="9" style="2"/>
    <col min="9985" max="9985" width="9.75" style="2" customWidth="1"/>
    <col min="9986" max="9986" width="8.625" style="2" customWidth="1"/>
    <col min="9987" max="9987" width="4.625" style="2" customWidth="1"/>
    <col min="9988" max="9988" width="9.75" style="2" customWidth="1"/>
    <col min="9989" max="9989" width="10.875" style="2" customWidth="1"/>
    <col min="9990" max="9990" width="6" style="2" customWidth="1"/>
    <col min="9991" max="9991" width="5.625" style="2" customWidth="1"/>
    <col min="9992" max="9992" width="10.125" style="2" customWidth="1"/>
    <col min="9993" max="9993" width="15" style="2" customWidth="1"/>
    <col min="9994" max="10240" width="9" style="2"/>
    <col min="10241" max="10241" width="9.75" style="2" customWidth="1"/>
    <col min="10242" max="10242" width="8.625" style="2" customWidth="1"/>
    <col min="10243" max="10243" width="4.625" style="2" customWidth="1"/>
    <col min="10244" max="10244" width="9.75" style="2" customWidth="1"/>
    <col min="10245" max="10245" width="10.875" style="2" customWidth="1"/>
    <col min="10246" max="10246" width="6" style="2" customWidth="1"/>
    <col min="10247" max="10247" width="5.625" style="2" customWidth="1"/>
    <col min="10248" max="10248" width="10.125" style="2" customWidth="1"/>
    <col min="10249" max="10249" width="15" style="2" customWidth="1"/>
    <col min="10250" max="10496" width="9" style="2"/>
    <col min="10497" max="10497" width="9.75" style="2" customWidth="1"/>
    <col min="10498" max="10498" width="8.625" style="2" customWidth="1"/>
    <col min="10499" max="10499" width="4.625" style="2" customWidth="1"/>
    <col min="10500" max="10500" width="9.75" style="2" customWidth="1"/>
    <col min="10501" max="10501" width="10.875" style="2" customWidth="1"/>
    <col min="10502" max="10502" width="6" style="2" customWidth="1"/>
    <col min="10503" max="10503" width="5.625" style="2" customWidth="1"/>
    <col min="10504" max="10504" width="10.125" style="2" customWidth="1"/>
    <col min="10505" max="10505" width="15" style="2" customWidth="1"/>
    <col min="10506" max="10752" width="9" style="2"/>
    <col min="10753" max="10753" width="9.75" style="2" customWidth="1"/>
    <col min="10754" max="10754" width="8.625" style="2" customWidth="1"/>
    <col min="10755" max="10755" width="4.625" style="2" customWidth="1"/>
    <col min="10756" max="10756" width="9.75" style="2" customWidth="1"/>
    <col min="10757" max="10757" width="10.875" style="2" customWidth="1"/>
    <col min="10758" max="10758" width="6" style="2" customWidth="1"/>
    <col min="10759" max="10759" width="5.625" style="2" customWidth="1"/>
    <col min="10760" max="10760" width="10.125" style="2" customWidth="1"/>
    <col min="10761" max="10761" width="15" style="2" customWidth="1"/>
    <col min="10762" max="11008" width="9" style="2"/>
    <col min="11009" max="11009" width="9.75" style="2" customWidth="1"/>
    <col min="11010" max="11010" width="8.625" style="2" customWidth="1"/>
    <col min="11011" max="11011" width="4.625" style="2" customWidth="1"/>
    <col min="11012" max="11012" width="9.75" style="2" customWidth="1"/>
    <col min="11013" max="11013" width="10.875" style="2" customWidth="1"/>
    <col min="11014" max="11014" width="6" style="2" customWidth="1"/>
    <col min="11015" max="11015" width="5.625" style="2" customWidth="1"/>
    <col min="11016" max="11016" width="10.125" style="2" customWidth="1"/>
    <col min="11017" max="11017" width="15" style="2" customWidth="1"/>
    <col min="11018" max="11264" width="9" style="2"/>
    <col min="11265" max="11265" width="9.75" style="2" customWidth="1"/>
    <col min="11266" max="11266" width="8.625" style="2" customWidth="1"/>
    <col min="11267" max="11267" width="4.625" style="2" customWidth="1"/>
    <col min="11268" max="11268" width="9.75" style="2" customWidth="1"/>
    <col min="11269" max="11269" width="10.875" style="2" customWidth="1"/>
    <col min="11270" max="11270" width="6" style="2" customWidth="1"/>
    <col min="11271" max="11271" width="5.625" style="2" customWidth="1"/>
    <col min="11272" max="11272" width="10.125" style="2" customWidth="1"/>
    <col min="11273" max="11273" width="15" style="2" customWidth="1"/>
    <col min="11274" max="11520" width="9" style="2"/>
    <col min="11521" max="11521" width="9.75" style="2" customWidth="1"/>
    <col min="11522" max="11522" width="8.625" style="2" customWidth="1"/>
    <col min="11523" max="11523" width="4.625" style="2" customWidth="1"/>
    <col min="11524" max="11524" width="9.75" style="2" customWidth="1"/>
    <col min="11525" max="11525" width="10.875" style="2" customWidth="1"/>
    <col min="11526" max="11526" width="6" style="2" customWidth="1"/>
    <col min="11527" max="11527" width="5.625" style="2" customWidth="1"/>
    <col min="11528" max="11528" width="10.125" style="2" customWidth="1"/>
    <col min="11529" max="11529" width="15" style="2" customWidth="1"/>
    <col min="11530" max="11776" width="9" style="2"/>
    <col min="11777" max="11777" width="9.75" style="2" customWidth="1"/>
    <col min="11778" max="11778" width="8.625" style="2" customWidth="1"/>
    <col min="11779" max="11779" width="4.625" style="2" customWidth="1"/>
    <col min="11780" max="11780" width="9.75" style="2" customWidth="1"/>
    <col min="11781" max="11781" width="10.875" style="2" customWidth="1"/>
    <col min="11782" max="11782" width="6" style="2" customWidth="1"/>
    <col min="11783" max="11783" width="5.625" style="2" customWidth="1"/>
    <col min="11784" max="11784" width="10.125" style="2" customWidth="1"/>
    <col min="11785" max="11785" width="15" style="2" customWidth="1"/>
    <col min="11786" max="12032" width="9" style="2"/>
    <col min="12033" max="12033" width="9.75" style="2" customWidth="1"/>
    <col min="12034" max="12034" width="8.625" style="2" customWidth="1"/>
    <col min="12035" max="12035" width="4.625" style="2" customWidth="1"/>
    <col min="12036" max="12036" width="9.75" style="2" customWidth="1"/>
    <col min="12037" max="12037" width="10.875" style="2" customWidth="1"/>
    <col min="12038" max="12038" width="6" style="2" customWidth="1"/>
    <col min="12039" max="12039" width="5.625" style="2" customWidth="1"/>
    <col min="12040" max="12040" width="10.125" style="2" customWidth="1"/>
    <col min="12041" max="12041" width="15" style="2" customWidth="1"/>
    <col min="12042" max="12288" width="9" style="2"/>
    <col min="12289" max="12289" width="9.75" style="2" customWidth="1"/>
    <col min="12290" max="12290" width="8.625" style="2" customWidth="1"/>
    <col min="12291" max="12291" width="4.625" style="2" customWidth="1"/>
    <col min="12292" max="12292" width="9.75" style="2" customWidth="1"/>
    <col min="12293" max="12293" width="10.875" style="2" customWidth="1"/>
    <col min="12294" max="12294" width="6" style="2" customWidth="1"/>
    <col min="12295" max="12295" width="5.625" style="2" customWidth="1"/>
    <col min="12296" max="12296" width="10.125" style="2" customWidth="1"/>
    <col min="12297" max="12297" width="15" style="2" customWidth="1"/>
    <col min="12298" max="12544" width="9" style="2"/>
    <col min="12545" max="12545" width="9.75" style="2" customWidth="1"/>
    <col min="12546" max="12546" width="8.625" style="2" customWidth="1"/>
    <col min="12547" max="12547" width="4.625" style="2" customWidth="1"/>
    <col min="12548" max="12548" width="9.75" style="2" customWidth="1"/>
    <col min="12549" max="12549" width="10.875" style="2" customWidth="1"/>
    <col min="12550" max="12550" width="6" style="2" customWidth="1"/>
    <col min="12551" max="12551" width="5.625" style="2" customWidth="1"/>
    <col min="12552" max="12552" width="10.125" style="2" customWidth="1"/>
    <col min="12553" max="12553" width="15" style="2" customWidth="1"/>
    <col min="12554" max="12800" width="9" style="2"/>
    <col min="12801" max="12801" width="9.75" style="2" customWidth="1"/>
    <col min="12802" max="12802" width="8.625" style="2" customWidth="1"/>
    <col min="12803" max="12803" width="4.625" style="2" customWidth="1"/>
    <col min="12804" max="12804" width="9.75" style="2" customWidth="1"/>
    <col min="12805" max="12805" width="10.875" style="2" customWidth="1"/>
    <col min="12806" max="12806" width="6" style="2" customWidth="1"/>
    <col min="12807" max="12807" width="5.625" style="2" customWidth="1"/>
    <col min="12808" max="12808" width="10.125" style="2" customWidth="1"/>
    <col min="12809" max="12809" width="15" style="2" customWidth="1"/>
    <col min="12810" max="13056" width="9" style="2"/>
    <col min="13057" max="13057" width="9.75" style="2" customWidth="1"/>
    <col min="13058" max="13058" width="8.625" style="2" customWidth="1"/>
    <col min="13059" max="13059" width="4.625" style="2" customWidth="1"/>
    <col min="13060" max="13060" width="9.75" style="2" customWidth="1"/>
    <col min="13061" max="13061" width="10.875" style="2" customWidth="1"/>
    <col min="13062" max="13062" width="6" style="2" customWidth="1"/>
    <col min="13063" max="13063" width="5.625" style="2" customWidth="1"/>
    <col min="13064" max="13064" width="10.125" style="2" customWidth="1"/>
    <col min="13065" max="13065" width="15" style="2" customWidth="1"/>
    <col min="13066" max="13312" width="9" style="2"/>
    <col min="13313" max="13313" width="9.75" style="2" customWidth="1"/>
    <col min="13314" max="13314" width="8.625" style="2" customWidth="1"/>
    <col min="13315" max="13315" width="4.625" style="2" customWidth="1"/>
    <col min="13316" max="13316" width="9.75" style="2" customWidth="1"/>
    <col min="13317" max="13317" width="10.875" style="2" customWidth="1"/>
    <col min="13318" max="13318" width="6" style="2" customWidth="1"/>
    <col min="13319" max="13319" width="5.625" style="2" customWidth="1"/>
    <col min="13320" max="13320" width="10.125" style="2" customWidth="1"/>
    <col min="13321" max="13321" width="15" style="2" customWidth="1"/>
    <col min="13322" max="13568" width="9" style="2"/>
    <col min="13569" max="13569" width="9.75" style="2" customWidth="1"/>
    <col min="13570" max="13570" width="8.625" style="2" customWidth="1"/>
    <col min="13571" max="13571" width="4.625" style="2" customWidth="1"/>
    <col min="13572" max="13572" width="9.75" style="2" customWidth="1"/>
    <col min="13573" max="13573" width="10.875" style="2" customWidth="1"/>
    <col min="13574" max="13574" width="6" style="2" customWidth="1"/>
    <col min="13575" max="13575" width="5.625" style="2" customWidth="1"/>
    <col min="13576" max="13576" width="10.125" style="2" customWidth="1"/>
    <col min="13577" max="13577" width="15" style="2" customWidth="1"/>
    <col min="13578" max="13824" width="9" style="2"/>
    <col min="13825" max="13825" width="9.75" style="2" customWidth="1"/>
    <col min="13826" max="13826" width="8.625" style="2" customWidth="1"/>
    <col min="13827" max="13827" width="4.625" style="2" customWidth="1"/>
    <col min="13828" max="13828" width="9.75" style="2" customWidth="1"/>
    <col min="13829" max="13829" width="10.875" style="2" customWidth="1"/>
    <col min="13830" max="13830" width="6" style="2" customWidth="1"/>
    <col min="13831" max="13831" width="5.625" style="2" customWidth="1"/>
    <col min="13832" max="13832" width="10.125" style="2" customWidth="1"/>
    <col min="13833" max="13833" width="15" style="2" customWidth="1"/>
    <col min="13834" max="14080" width="9" style="2"/>
    <col min="14081" max="14081" width="9.75" style="2" customWidth="1"/>
    <col min="14082" max="14082" width="8.625" style="2" customWidth="1"/>
    <col min="14083" max="14083" width="4.625" style="2" customWidth="1"/>
    <col min="14084" max="14084" width="9.75" style="2" customWidth="1"/>
    <col min="14085" max="14085" width="10.875" style="2" customWidth="1"/>
    <col min="14086" max="14086" width="6" style="2" customWidth="1"/>
    <col min="14087" max="14087" width="5.625" style="2" customWidth="1"/>
    <col min="14088" max="14088" width="10.125" style="2" customWidth="1"/>
    <col min="14089" max="14089" width="15" style="2" customWidth="1"/>
    <col min="14090" max="14336" width="9" style="2"/>
    <col min="14337" max="14337" width="9.75" style="2" customWidth="1"/>
    <col min="14338" max="14338" width="8.625" style="2" customWidth="1"/>
    <col min="14339" max="14339" width="4.625" style="2" customWidth="1"/>
    <col min="14340" max="14340" width="9.75" style="2" customWidth="1"/>
    <col min="14341" max="14341" width="10.875" style="2" customWidth="1"/>
    <col min="14342" max="14342" width="6" style="2" customWidth="1"/>
    <col min="14343" max="14343" width="5.625" style="2" customWidth="1"/>
    <col min="14344" max="14344" width="10.125" style="2" customWidth="1"/>
    <col min="14345" max="14345" width="15" style="2" customWidth="1"/>
    <col min="14346" max="14592" width="9" style="2"/>
    <col min="14593" max="14593" width="9.75" style="2" customWidth="1"/>
    <col min="14594" max="14594" width="8.625" style="2" customWidth="1"/>
    <col min="14595" max="14595" width="4.625" style="2" customWidth="1"/>
    <col min="14596" max="14596" width="9.75" style="2" customWidth="1"/>
    <col min="14597" max="14597" width="10.875" style="2" customWidth="1"/>
    <col min="14598" max="14598" width="6" style="2" customWidth="1"/>
    <col min="14599" max="14599" width="5.625" style="2" customWidth="1"/>
    <col min="14600" max="14600" width="10.125" style="2" customWidth="1"/>
    <col min="14601" max="14601" width="15" style="2" customWidth="1"/>
    <col min="14602" max="14848" width="9" style="2"/>
    <col min="14849" max="14849" width="9.75" style="2" customWidth="1"/>
    <col min="14850" max="14850" width="8.625" style="2" customWidth="1"/>
    <col min="14851" max="14851" width="4.625" style="2" customWidth="1"/>
    <col min="14852" max="14852" width="9.75" style="2" customWidth="1"/>
    <col min="14853" max="14853" width="10.875" style="2" customWidth="1"/>
    <col min="14854" max="14854" width="6" style="2" customWidth="1"/>
    <col min="14855" max="14855" width="5.625" style="2" customWidth="1"/>
    <col min="14856" max="14856" width="10.125" style="2" customWidth="1"/>
    <col min="14857" max="14857" width="15" style="2" customWidth="1"/>
    <col min="14858" max="15104" width="9" style="2"/>
    <col min="15105" max="15105" width="9.75" style="2" customWidth="1"/>
    <col min="15106" max="15106" width="8.625" style="2" customWidth="1"/>
    <col min="15107" max="15107" width="4.625" style="2" customWidth="1"/>
    <col min="15108" max="15108" width="9.75" style="2" customWidth="1"/>
    <col min="15109" max="15109" width="10.875" style="2" customWidth="1"/>
    <col min="15110" max="15110" width="6" style="2" customWidth="1"/>
    <col min="15111" max="15111" width="5.625" style="2" customWidth="1"/>
    <col min="15112" max="15112" width="10.125" style="2" customWidth="1"/>
    <col min="15113" max="15113" width="15" style="2" customWidth="1"/>
    <col min="15114" max="15360" width="9" style="2"/>
    <col min="15361" max="15361" width="9.75" style="2" customWidth="1"/>
    <col min="15362" max="15362" width="8.625" style="2" customWidth="1"/>
    <col min="15363" max="15363" width="4.625" style="2" customWidth="1"/>
    <col min="15364" max="15364" width="9.75" style="2" customWidth="1"/>
    <col min="15365" max="15365" width="10.875" style="2" customWidth="1"/>
    <col min="15366" max="15366" width="6" style="2" customWidth="1"/>
    <col min="15367" max="15367" width="5.625" style="2" customWidth="1"/>
    <col min="15368" max="15368" width="10.125" style="2" customWidth="1"/>
    <col min="15369" max="15369" width="15" style="2" customWidth="1"/>
    <col min="15370" max="15616" width="9" style="2"/>
    <col min="15617" max="15617" width="9.75" style="2" customWidth="1"/>
    <col min="15618" max="15618" width="8.625" style="2" customWidth="1"/>
    <col min="15619" max="15619" width="4.625" style="2" customWidth="1"/>
    <col min="15620" max="15620" width="9.75" style="2" customWidth="1"/>
    <col min="15621" max="15621" width="10.875" style="2" customWidth="1"/>
    <col min="15622" max="15622" width="6" style="2" customWidth="1"/>
    <col min="15623" max="15623" width="5.625" style="2" customWidth="1"/>
    <col min="15624" max="15624" width="10.125" style="2" customWidth="1"/>
    <col min="15625" max="15625" width="15" style="2" customWidth="1"/>
    <col min="15626" max="15872" width="9" style="2"/>
    <col min="15873" max="15873" width="9.75" style="2" customWidth="1"/>
    <col min="15874" max="15874" width="8.625" style="2" customWidth="1"/>
    <col min="15875" max="15875" width="4.625" style="2" customWidth="1"/>
    <col min="15876" max="15876" width="9.75" style="2" customWidth="1"/>
    <col min="15877" max="15877" width="10.875" style="2" customWidth="1"/>
    <col min="15878" max="15878" width="6" style="2" customWidth="1"/>
    <col min="15879" max="15879" width="5.625" style="2" customWidth="1"/>
    <col min="15880" max="15880" width="10.125" style="2" customWidth="1"/>
    <col min="15881" max="15881" width="15" style="2" customWidth="1"/>
    <col min="15882" max="16128" width="9" style="2"/>
    <col min="16129" max="16129" width="9.75" style="2" customWidth="1"/>
    <col min="16130" max="16130" width="8.625" style="2" customWidth="1"/>
    <col min="16131" max="16131" width="4.625" style="2" customWidth="1"/>
    <col min="16132" max="16132" width="9.75" style="2" customWidth="1"/>
    <col min="16133" max="16133" width="10.875" style="2" customWidth="1"/>
    <col min="16134" max="16134" width="6" style="2" customWidth="1"/>
    <col min="16135" max="16135" width="5.625" style="2" customWidth="1"/>
    <col min="16136" max="16136" width="10.125" style="2" customWidth="1"/>
    <col min="16137" max="16137" width="15" style="2" customWidth="1"/>
    <col min="16138" max="16384" width="9" style="2"/>
  </cols>
  <sheetData>
    <row r="1" spans="1:6">
      <c r="A1" s="3"/>
      <c r="B1" s="3"/>
      <c r="C1" s="3"/>
      <c r="D1" s="3"/>
      <c r="E1" s="3"/>
      <c r="F1" s="3"/>
    </row>
    <row r="2" spans="1:9">
      <c r="A2" s="4"/>
      <c r="B2" s="4"/>
      <c r="C2" s="4"/>
      <c r="D2" s="4"/>
      <c r="E2" s="3"/>
      <c r="F2" s="3"/>
      <c r="H2" s="5" t="s">
        <v>539</v>
      </c>
      <c r="I2" s="5"/>
    </row>
    <row r="3" ht="20.25" spans="1:10">
      <c r="A3" s="6" t="s">
        <v>540</v>
      </c>
      <c r="B3" s="6"/>
      <c r="C3" s="6"/>
      <c r="D3" s="6"/>
      <c r="E3" s="6"/>
      <c r="F3" s="6"/>
      <c r="G3" s="6"/>
      <c r="H3" s="6"/>
      <c r="I3" s="6"/>
      <c r="J3" s="7" t="s">
        <v>541</v>
      </c>
    </row>
    <row r="4" ht="20.1" customHeight="1" spans="1:9">
      <c r="A4" s="7" t="s">
        <v>542</v>
      </c>
      <c r="B4" s="8" t="s">
        <v>543</v>
      </c>
      <c r="C4" s="8"/>
      <c r="D4" s="8"/>
      <c r="E4" s="9" t="s">
        <v>544</v>
      </c>
      <c r="F4" s="8" t="str">
        <f>柜体!D3</f>
        <v>董婉卿</v>
      </c>
      <c r="G4" s="8"/>
      <c r="H4" s="10" t="s">
        <v>545</v>
      </c>
      <c r="I4" s="8" t="str">
        <f>SUM(E10:E33)&amp;"块"</f>
        <v>0块</v>
      </c>
    </row>
    <row r="5" ht="20.1" customHeight="1" spans="1:9">
      <c r="A5" s="2" t="s">
        <v>464</v>
      </c>
      <c r="B5" s="8" t="str">
        <f>柜体!D4</f>
        <v>S400374225</v>
      </c>
      <c r="C5" s="11"/>
      <c r="D5" s="11"/>
      <c r="E5" s="9" t="s">
        <v>546</v>
      </c>
      <c r="F5" s="12"/>
      <c r="G5" s="12"/>
      <c r="H5" s="10" t="s">
        <v>547</v>
      </c>
      <c r="I5" s="55"/>
    </row>
    <row r="6" ht="20.1" customHeight="1" spans="1:9">
      <c r="A6" s="13" t="s">
        <v>548</v>
      </c>
      <c r="B6" s="8" t="s">
        <v>543</v>
      </c>
      <c r="C6" s="8"/>
      <c r="D6" s="8"/>
      <c r="E6" s="14" t="s">
        <v>549</v>
      </c>
      <c r="F6" s="15">
        <v>89251111</v>
      </c>
      <c r="G6" s="15"/>
      <c r="H6" s="10" t="s">
        <v>550</v>
      </c>
      <c r="I6" s="8">
        <v>89251111</v>
      </c>
    </row>
    <row r="7" ht="20.1" customHeight="1" spans="1:9">
      <c r="A7" s="16" t="s">
        <v>551</v>
      </c>
      <c r="B7" s="15" t="s">
        <v>552</v>
      </c>
      <c r="C7" s="15"/>
      <c r="D7" s="15"/>
      <c r="E7" s="14" t="s">
        <v>553</v>
      </c>
      <c r="F7" s="15">
        <v>80529723</v>
      </c>
      <c r="G7" s="15"/>
      <c r="H7" s="10" t="s">
        <v>554</v>
      </c>
      <c r="I7" s="15">
        <v>80529723</v>
      </c>
    </row>
    <row r="8" ht="20.1" customHeight="1" spans="1:9">
      <c r="A8" s="13" t="s">
        <v>555</v>
      </c>
      <c r="B8" s="15" t="s">
        <v>556</v>
      </c>
      <c r="C8" s="15"/>
      <c r="D8" s="15"/>
      <c r="E8" s="15"/>
      <c r="F8" s="15"/>
      <c r="G8" s="15"/>
      <c r="H8" s="16" t="s">
        <v>557</v>
      </c>
      <c r="I8" s="8" t="s">
        <v>558</v>
      </c>
    </row>
    <row r="9" ht="20.1" customHeight="1" spans="1:9">
      <c r="A9" s="17" t="s">
        <v>559</v>
      </c>
      <c r="B9" s="17" t="s">
        <v>560</v>
      </c>
      <c r="C9" s="17" t="s">
        <v>561</v>
      </c>
      <c r="D9" s="17" t="s">
        <v>410</v>
      </c>
      <c r="E9" s="18" t="s">
        <v>84</v>
      </c>
      <c r="F9" s="17" t="s">
        <v>562</v>
      </c>
      <c r="G9" s="17"/>
      <c r="H9" s="17"/>
      <c r="I9" s="17" t="s">
        <v>31</v>
      </c>
    </row>
    <row r="10" ht="20.1" customHeight="1" spans="1:9">
      <c r="A10" s="19"/>
      <c r="B10" s="20"/>
      <c r="C10" s="17" t="s">
        <v>561</v>
      </c>
      <c r="D10" s="20"/>
      <c r="E10" s="20"/>
      <c r="F10" s="17"/>
      <c r="G10" s="17"/>
      <c r="H10" s="17"/>
      <c r="I10" s="17"/>
    </row>
    <row r="11" ht="20.1" customHeight="1" spans="1:9">
      <c r="A11" s="19"/>
      <c r="B11" s="20"/>
      <c r="C11" s="17" t="s">
        <v>561</v>
      </c>
      <c r="D11" s="20"/>
      <c r="E11" s="20"/>
      <c r="F11" s="17"/>
      <c r="G11" s="17"/>
      <c r="H11" s="17"/>
      <c r="I11" s="17"/>
    </row>
    <row r="12" ht="20.1" customHeight="1" spans="1:9">
      <c r="A12" s="19"/>
      <c r="B12" s="20"/>
      <c r="C12" s="17" t="s">
        <v>561</v>
      </c>
      <c r="D12" s="20"/>
      <c r="E12" s="20"/>
      <c r="F12" s="17"/>
      <c r="G12" s="17"/>
      <c r="H12" s="17"/>
      <c r="I12" s="17"/>
    </row>
    <row r="13" ht="20.1" customHeight="1" spans="1:9">
      <c r="A13" s="19"/>
      <c r="B13" s="20"/>
      <c r="C13" s="17" t="s">
        <v>561</v>
      </c>
      <c r="D13" s="20"/>
      <c r="E13" s="20"/>
      <c r="F13" s="17"/>
      <c r="G13" s="17"/>
      <c r="H13" s="17"/>
      <c r="I13" s="17"/>
    </row>
    <row r="14" ht="20.1" customHeight="1" spans="1:9">
      <c r="A14" s="19"/>
      <c r="B14" s="21"/>
      <c r="C14" s="17" t="s">
        <v>561</v>
      </c>
      <c r="D14" s="21"/>
      <c r="E14" s="20"/>
      <c r="F14" s="17"/>
      <c r="G14" s="17"/>
      <c r="H14" s="17"/>
      <c r="I14" s="17"/>
    </row>
    <row r="15" ht="20.1" customHeight="1" spans="1:9">
      <c r="A15" s="19"/>
      <c r="B15" s="21"/>
      <c r="C15" s="17" t="s">
        <v>561</v>
      </c>
      <c r="D15" s="21"/>
      <c r="E15" s="20"/>
      <c r="F15" s="17"/>
      <c r="G15" s="17"/>
      <c r="H15" s="17"/>
      <c r="I15" s="17"/>
    </row>
    <row r="16" ht="20.1" customHeight="1" spans="1:9">
      <c r="A16" s="19"/>
      <c r="B16" s="21"/>
      <c r="C16" s="17" t="s">
        <v>561</v>
      </c>
      <c r="D16" s="21"/>
      <c r="E16" s="20"/>
      <c r="F16" s="17"/>
      <c r="G16" s="17"/>
      <c r="H16" s="17"/>
      <c r="I16" s="17"/>
    </row>
    <row r="17" ht="20.1" customHeight="1" spans="1:9">
      <c r="A17" s="19"/>
      <c r="B17" s="21"/>
      <c r="C17" s="17" t="s">
        <v>561</v>
      </c>
      <c r="D17" s="21"/>
      <c r="E17" s="20"/>
      <c r="F17" s="17"/>
      <c r="G17" s="17"/>
      <c r="H17" s="17"/>
      <c r="I17" s="17"/>
    </row>
    <row r="18" ht="20.1" customHeight="1" spans="1:9">
      <c r="A18" s="19"/>
      <c r="B18" s="21"/>
      <c r="C18" s="17" t="s">
        <v>561</v>
      </c>
      <c r="D18" s="21"/>
      <c r="E18" s="20"/>
      <c r="F18" s="17"/>
      <c r="G18" s="17"/>
      <c r="H18" s="17"/>
      <c r="I18" s="17"/>
    </row>
    <row r="19" ht="20.1" customHeight="1" spans="1:9">
      <c r="A19" s="19"/>
      <c r="B19" s="21"/>
      <c r="C19" s="17" t="s">
        <v>561</v>
      </c>
      <c r="D19" s="21"/>
      <c r="E19" s="21"/>
      <c r="F19" s="17"/>
      <c r="G19" s="17"/>
      <c r="H19" s="17"/>
      <c r="I19" s="17"/>
    </row>
    <row r="20" ht="20.1" customHeight="1" spans="1:9">
      <c r="A20" s="22"/>
      <c r="B20" s="21"/>
      <c r="C20" s="17" t="s">
        <v>561</v>
      </c>
      <c r="D20" s="21"/>
      <c r="E20" s="20"/>
      <c r="F20" s="17"/>
      <c r="G20" s="17"/>
      <c r="H20" s="17"/>
      <c r="I20" s="17"/>
    </row>
    <row r="21" ht="20.1" customHeight="1" spans="1:9">
      <c r="A21" s="22"/>
      <c r="B21" s="21"/>
      <c r="C21" s="17" t="s">
        <v>561</v>
      </c>
      <c r="D21" s="21"/>
      <c r="E21" s="20"/>
      <c r="F21" s="17"/>
      <c r="G21" s="17"/>
      <c r="H21" s="17"/>
      <c r="I21" s="17"/>
    </row>
    <row r="22" ht="20.1" customHeight="1" spans="1:9">
      <c r="A22" s="23"/>
      <c r="B22" s="21"/>
      <c r="C22" s="17" t="s">
        <v>561</v>
      </c>
      <c r="D22" s="21"/>
      <c r="E22" s="21"/>
      <c r="F22" s="17"/>
      <c r="G22" s="17"/>
      <c r="H22" s="17"/>
      <c r="I22" s="17"/>
    </row>
    <row r="23" ht="20.1" customHeight="1" spans="1:9">
      <c r="A23" s="23"/>
      <c r="B23" s="21"/>
      <c r="C23" s="17" t="s">
        <v>561</v>
      </c>
      <c r="D23" s="20"/>
      <c r="E23" s="21"/>
      <c r="F23" s="17"/>
      <c r="G23" s="17"/>
      <c r="H23" s="17"/>
      <c r="I23" s="17"/>
    </row>
    <row r="24" ht="20.1" customHeight="1" spans="1:9">
      <c r="A24" s="24"/>
      <c r="B24" s="21"/>
      <c r="C24" s="17" t="s">
        <v>561</v>
      </c>
      <c r="D24" s="20"/>
      <c r="E24" s="21"/>
      <c r="F24" s="17"/>
      <c r="G24" s="17"/>
      <c r="H24" s="17"/>
      <c r="I24" s="17"/>
    </row>
    <row r="25" ht="20.1" customHeight="1" spans="1:9">
      <c r="A25" s="23"/>
      <c r="B25" s="21"/>
      <c r="C25" s="17" t="s">
        <v>561</v>
      </c>
      <c r="D25" s="21"/>
      <c r="E25" s="20"/>
      <c r="F25" s="17"/>
      <c r="G25" s="17"/>
      <c r="H25" s="17"/>
      <c r="I25" s="17"/>
    </row>
    <row r="26" ht="20.1" customHeight="1" spans="1:9">
      <c r="A26" s="23"/>
      <c r="B26" s="21"/>
      <c r="C26" s="17" t="s">
        <v>561</v>
      </c>
      <c r="D26" s="21"/>
      <c r="E26" s="20"/>
      <c r="F26" s="17"/>
      <c r="G26" s="17"/>
      <c r="H26" s="17"/>
      <c r="I26" s="17"/>
    </row>
    <row r="27" ht="20.1" customHeight="1" spans="1:9">
      <c r="A27" s="23"/>
      <c r="B27" s="21"/>
      <c r="C27" s="17" t="s">
        <v>561</v>
      </c>
      <c r="D27" s="21"/>
      <c r="E27" s="20"/>
      <c r="F27" s="17"/>
      <c r="G27" s="17"/>
      <c r="H27" s="17"/>
      <c r="I27" s="17"/>
    </row>
    <row r="28" ht="20.1" customHeight="1" spans="1:9">
      <c r="A28" s="25"/>
      <c r="B28" s="26"/>
      <c r="C28" s="27"/>
      <c r="D28" s="26"/>
      <c r="E28" s="28"/>
      <c r="F28" s="27"/>
      <c r="G28" s="27"/>
      <c r="H28" s="27"/>
      <c r="I28" s="17"/>
    </row>
    <row r="29" ht="20.1" customHeight="1" spans="1:9">
      <c r="A29" s="25" t="s">
        <v>563</v>
      </c>
      <c r="B29" s="27">
        <v>75</v>
      </c>
      <c r="C29" s="27" t="s">
        <v>561</v>
      </c>
      <c r="D29" s="27"/>
      <c r="E29" s="29"/>
      <c r="F29" s="27" t="s">
        <v>564</v>
      </c>
      <c r="G29" s="27"/>
      <c r="H29" s="27"/>
      <c r="I29" s="17"/>
    </row>
    <row r="30" ht="20.1" customHeight="1" spans="1:9">
      <c r="A30" s="25" t="s">
        <v>495</v>
      </c>
      <c r="B30" s="27">
        <v>2400</v>
      </c>
      <c r="C30" s="27" t="s">
        <v>561</v>
      </c>
      <c r="D30" s="27"/>
      <c r="E30" s="29"/>
      <c r="F30" s="27" t="s">
        <v>565</v>
      </c>
      <c r="G30" s="27"/>
      <c r="H30" s="27"/>
      <c r="I30" s="17"/>
    </row>
    <row r="31" ht="20.1" customHeight="1" spans="1:9">
      <c r="A31" s="30" t="s">
        <v>566</v>
      </c>
      <c r="B31" s="17">
        <v>2400</v>
      </c>
      <c r="C31" s="17" t="s">
        <v>561</v>
      </c>
      <c r="D31" s="17">
        <v>80</v>
      </c>
      <c r="E31" s="31"/>
      <c r="F31" s="17"/>
      <c r="G31" s="17"/>
      <c r="H31" s="17"/>
      <c r="I31" s="17"/>
    </row>
    <row r="32" ht="20.1" customHeight="1" spans="1:9">
      <c r="A32" s="32"/>
      <c r="B32" s="33"/>
      <c r="C32" s="33"/>
      <c r="D32" s="33"/>
      <c r="E32" s="34"/>
      <c r="F32" s="33"/>
      <c r="G32" s="33"/>
      <c r="H32" s="33"/>
      <c r="I32" s="33"/>
    </row>
    <row r="33" ht="20.1" customHeight="1" spans="1:9">
      <c r="A33" s="32"/>
      <c r="B33" s="33"/>
      <c r="C33" s="33"/>
      <c r="D33" s="33"/>
      <c r="E33" s="35"/>
      <c r="F33" s="33"/>
      <c r="G33" s="33"/>
      <c r="H33" s="33"/>
      <c r="I33" s="33"/>
    </row>
    <row r="34" ht="20.1" customHeight="1" spans="1:9">
      <c r="A34" s="36"/>
      <c r="B34" s="37"/>
      <c r="C34" s="37"/>
      <c r="D34" s="37"/>
      <c r="E34" s="37"/>
      <c r="F34" s="37"/>
      <c r="G34" s="37"/>
      <c r="H34" s="37"/>
      <c r="I34" s="37"/>
    </row>
    <row r="35" ht="20.1" customHeight="1" spans="1:9">
      <c r="A35" s="38"/>
      <c r="B35" s="38"/>
      <c r="C35" s="38"/>
      <c r="D35" s="38"/>
      <c r="E35" s="38"/>
      <c r="F35" s="38"/>
      <c r="G35" s="38"/>
      <c r="H35" s="38"/>
      <c r="I35" s="38"/>
    </row>
    <row r="36" ht="20.1" customHeight="1" spans="1:9">
      <c r="A36" s="39" t="s">
        <v>567</v>
      </c>
      <c r="B36" s="39"/>
      <c r="C36" s="39"/>
      <c r="D36" s="39"/>
      <c r="E36" s="39"/>
      <c r="F36" s="39"/>
      <c r="G36" s="39"/>
      <c r="H36" s="39"/>
      <c r="I36" s="39"/>
    </row>
    <row r="37" ht="20.1" customHeight="1" spans="1:9">
      <c r="A37" s="40"/>
      <c r="B37" s="41"/>
      <c r="C37" s="1"/>
      <c r="D37" s="1"/>
      <c r="E37" s="1"/>
      <c r="F37" s="42"/>
      <c r="G37" s="43"/>
      <c r="H37" s="42"/>
      <c r="I37" s="50"/>
    </row>
    <row r="38" s="1" customFormat="1" ht="20.1" customHeight="1" spans="1:9">
      <c r="A38" s="44" t="s">
        <v>568</v>
      </c>
      <c r="B38" s="42"/>
      <c r="C38" s="42"/>
      <c r="D38" s="9"/>
      <c r="E38" s="45"/>
      <c r="F38" s="9" t="s">
        <v>569</v>
      </c>
      <c r="G38" s="9"/>
      <c r="H38" s="9"/>
      <c r="I38" s="50"/>
    </row>
    <row r="39" ht="20.1" customHeight="1" spans="1:9">
      <c r="A39" s="46"/>
      <c r="B39" s="47"/>
      <c r="C39" s="48"/>
      <c r="D39" s="49"/>
      <c r="E39" s="50"/>
      <c r="F39" s="49"/>
      <c r="G39" s="51"/>
      <c r="H39" s="49"/>
      <c r="I39" s="52"/>
    </row>
    <row r="40" ht="20.1" customHeight="1" spans="1:9">
      <c r="A40" s="46"/>
      <c r="B40" s="49"/>
      <c r="C40" s="42"/>
      <c r="D40" s="49"/>
      <c r="E40" s="50"/>
      <c r="F40" s="49"/>
      <c r="G40" s="51"/>
      <c r="H40" s="49"/>
      <c r="I40" s="52"/>
    </row>
    <row r="41" ht="21.75" customHeight="1" spans="1:9">
      <c r="A41" s="46"/>
      <c r="B41" s="49"/>
      <c r="C41" s="42"/>
      <c r="D41" s="49"/>
      <c r="E41" s="50"/>
      <c r="F41" s="49"/>
      <c r="G41" s="51"/>
      <c r="H41" s="49"/>
      <c r="I41" s="52"/>
    </row>
    <row r="42" ht="21.75" customHeight="1" spans="1:9">
      <c r="A42" s="46"/>
      <c r="B42" s="49"/>
      <c r="C42" s="42"/>
      <c r="D42" s="49"/>
      <c r="E42" s="50"/>
      <c r="F42" s="49"/>
      <c r="G42" s="51"/>
      <c r="H42" s="49"/>
      <c r="I42" s="52"/>
    </row>
    <row r="43" ht="21.75" customHeight="1" spans="1:9">
      <c r="A43" s="46"/>
      <c r="B43" s="49"/>
      <c r="C43" s="42"/>
      <c r="D43" s="49"/>
      <c r="E43" s="50"/>
      <c r="F43" s="49"/>
      <c r="G43" s="51"/>
      <c r="H43" s="49"/>
      <c r="I43" s="52"/>
    </row>
    <row r="44" ht="21.75" customHeight="1" spans="1:9">
      <c r="A44" s="46"/>
      <c r="B44" s="49"/>
      <c r="C44" s="42"/>
      <c r="D44" s="49"/>
      <c r="E44" s="50"/>
      <c r="F44" s="49"/>
      <c r="G44" s="51"/>
      <c r="H44" s="49"/>
      <c r="I44" s="52"/>
    </row>
    <row r="45" ht="21.75" customHeight="1" spans="1:9">
      <c r="A45" s="46"/>
      <c r="B45" s="49"/>
      <c r="C45" s="49"/>
      <c r="D45" s="49"/>
      <c r="E45" s="52"/>
      <c r="F45" s="49"/>
      <c r="G45" s="51"/>
      <c r="H45" s="49"/>
      <c r="I45" s="52"/>
    </row>
    <row r="46" ht="20.25" spans="1:9">
      <c r="A46" s="53"/>
      <c r="B46" s="54"/>
      <c r="C46" s="53"/>
      <c r="E46" s="53"/>
      <c r="F46" s="53"/>
      <c r="G46" s="53"/>
      <c r="H46" s="53"/>
      <c r="I46" s="53"/>
    </row>
    <row r="47" ht="20.25" spans="1:9">
      <c r="A47" s="53"/>
      <c r="B47" s="53"/>
      <c r="C47" s="53"/>
      <c r="D47" s="53"/>
      <c r="E47" s="53"/>
      <c r="F47" s="53"/>
      <c r="G47" s="53"/>
      <c r="H47" s="53"/>
      <c r="I47" s="53"/>
    </row>
    <row r="48" ht="20.25" spans="1:9">
      <c r="A48" s="53"/>
      <c r="B48" s="53"/>
      <c r="C48" s="53"/>
      <c r="D48" s="53"/>
      <c r="E48" s="53"/>
      <c r="F48" s="53"/>
      <c r="G48" s="53"/>
      <c r="H48" s="53"/>
      <c r="I48" s="53"/>
    </row>
    <row r="49" ht="20.25" spans="1:9">
      <c r="A49" s="53"/>
      <c r="B49" s="53"/>
      <c r="C49" s="53"/>
      <c r="D49" s="53"/>
      <c r="E49" s="53"/>
      <c r="F49" s="53"/>
      <c r="G49" s="53"/>
      <c r="H49" s="53"/>
      <c r="I49" s="53"/>
    </row>
    <row r="50" ht="20.25" spans="1:9">
      <c r="A50" s="53"/>
      <c r="B50" s="53"/>
      <c r="C50" s="53"/>
      <c r="D50" s="53"/>
      <c r="E50" s="53"/>
      <c r="F50" s="53"/>
      <c r="G50" s="53"/>
      <c r="H50" s="53"/>
      <c r="I50" s="53"/>
    </row>
    <row r="51" ht="20.25" spans="1:9">
      <c r="A51" s="53"/>
      <c r="B51" s="53"/>
      <c r="C51" s="53"/>
      <c r="D51" s="53"/>
      <c r="E51" s="53"/>
      <c r="F51" s="53"/>
      <c r="G51" s="53"/>
      <c r="H51" s="53"/>
      <c r="I51" s="53"/>
    </row>
    <row r="52" ht="20.25" spans="1:9">
      <c r="A52" s="53"/>
      <c r="B52" s="53"/>
      <c r="C52" s="53"/>
      <c r="D52" s="53"/>
      <c r="E52" s="53"/>
      <c r="F52" s="53"/>
      <c r="G52" s="53"/>
      <c r="H52" s="53"/>
      <c r="I52" s="53"/>
    </row>
    <row r="53" ht="20.25" spans="1:9">
      <c r="A53" s="53"/>
      <c r="B53" s="53"/>
      <c r="C53" s="53"/>
      <c r="D53" s="53"/>
      <c r="E53" s="53"/>
      <c r="F53" s="53"/>
      <c r="G53" s="53"/>
      <c r="H53" s="53"/>
      <c r="I53" s="53"/>
    </row>
    <row r="54" ht="20.25" spans="1:9">
      <c r="A54" s="53"/>
      <c r="B54" s="53"/>
      <c r="C54" s="53"/>
      <c r="D54" s="53"/>
      <c r="E54" s="53"/>
      <c r="F54" s="53"/>
      <c r="G54" s="53"/>
      <c r="H54" s="53"/>
      <c r="I54" s="53"/>
    </row>
    <row r="55" ht="20.25" spans="1:9">
      <c r="A55" s="53"/>
      <c r="B55" s="53"/>
      <c r="C55" s="53"/>
      <c r="D55" s="53"/>
      <c r="E55" s="53"/>
      <c r="F55" s="53"/>
      <c r="G55" s="53"/>
      <c r="H55" s="53"/>
      <c r="I55" s="53"/>
    </row>
    <row r="56" ht="20.25" spans="1:9">
      <c r="A56" s="53"/>
      <c r="B56" s="53"/>
      <c r="C56" s="53"/>
      <c r="D56" s="53"/>
      <c r="E56" s="53"/>
      <c r="F56" s="53"/>
      <c r="G56" s="53"/>
      <c r="H56" s="53"/>
      <c r="I56" s="53"/>
    </row>
    <row r="57" ht="20.25" spans="1:9">
      <c r="A57" s="53"/>
      <c r="B57" s="53"/>
      <c r="C57" s="53"/>
      <c r="D57" s="53"/>
      <c r="E57" s="53"/>
      <c r="F57" s="53"/>
      <c r="G57" s="53"/>
      <c r="H57" s="53"/>
      <c r="I57" s="53"/>
    </row>
    <row r="58" ht="20.25" spans="1:9">
      <c r="A58" s="53"/>
      <c r="B58" s="53"/>
      <c r="C58" s="53"/>
      <c r="D58" s="53"/>
      <c r="E58" s="53"/>
      <c r="F58" s="53"/>
      <c r="G58" s="53"/>
      <c r="H58" s="53"/>
      <c r="I58" s="53"/>
    </row>
    <row r="59" ht="20.25" spans="1:9">
      <c r="A59" s="53"/>
      <c r="B59" s="53"/>
      <c r="C59" s="53"/>
      <c r="D59" s="53"/>
      <c r="E59" s="53"/>
      <c r="F59" s="53"/>
      <c r="G59" s="53"/>
      <c r="H59" s="53"/>
      <c r="I59" s="53"/>
    </row>
    <row r="60" ht="20.25" spans="1:9">
      <c r="A60" s="53"/>
      <c r="B60" s="53"/>
      <c r="C60" s="53"/>
      <c r="D60" s="53"/>
      <c r="E60" s="53"/>
      <c r="F60" s="53"/>
      <c r="G60" s="53"/>
      <c r="H60" s="53"/>
      <c r="I60" s="53"/>
    </row>
    <row r="61" ht="20.25" spans="1:9">
      <c r="A61" s="53"/>
      <c r="B61" s="53"/>
      <c r="C61" s="53"/>
      <c r="D61" s="53"/>
      <c r="E61" s="53"/>
      <c r="F61" s="53"/>
      <c r="G61" s="53"/>
      <c r="H61" s="53"/>
      <c r="I61" s="53"/>
    </row>
    <row r="62" ht="20.25" spans="1:9">
      <c r="A62" s="53"/>
      <c r="B62" s="53"/>
      <c r="C62" s="53"/>
      <c r="D62" s="53"/>
      <c r="E62" s="53"/>
      <c r="F62" s="53"/>
      <c r="G62" s="53"/>
      <c r="H62" s="53"/>
      <c r="I62" s="53"/>
    </row>
    <row r="63" ht="20.25" spans="1:9">
      <c r="A63" s="53"/>
      <c r="B63" s="53"/>
      <c r="C63" s="53"/>
      <c r="D63" s="53"/>
      <c r="E63" s="53"/>
      <c r="F63" s="53"/>
      <c r="G63" s="53"/>
      <c r="H63" s="53"/>
      <c r="I63" s="53"/>
    </row>
    <row r="64" ht="20.25" spans="1:9">
      <c r="A64" s="53"/>
      <c r="B64" s="53"/>
      <c r="C64" s="53"/>
      <c r="D64" s="53"/>
      <c r="E64" s="53"/>
      <c r="F64" s="53"/>
      <c r="G64" s="53"/>
      <c r="H64" s="53"/>
      <c r="I64" s="53"/>
    </row>
    <row r="65" ht="20.25" spans="1:9">
      <c r="A65" s="53"/>
      <c r="B65" s="53"/>
      <c r="C65" s="53"/>
      <c r="D65" s="53"/>
      <c r="E65" s="53"/>
      <c r="F65" s="53"/>
      <c r="G65" s="53"/>
      <c r="H65" s="53"/>
      <c r="I65" s="53"/>
    </row>
    <row r="66" ht="20.25" spans="1:9">
      <c r="A66" s="53"/>
      <c r="B66" s="53"/>
      <c r="C66" s="53"/>
      <c r="D66" s="53"/>
      <c r="E66" s="53"/>
      <c r="F66" s="53"/>
      <c r="G66" s="53"/>
      <c r="H66" s="53"/>
      <c r="I66" s="53"/>
    </row>
    <row r="67" ht="20.25" spans="1:9">
      <c r="A67" s="53"/>
      <c r="B67" s="53"/>
      <c r="C67" s="53"/>
      <c r="D67" s="53"/>
      <c r="E67" s="53"/>
      <c r="F67" s="53"/>
      <c r="G67" s="53"/>
      <c r="H67" s="53"/>
      <c r="I67" s="53"/>
    </row>
    <row r="68" ht="20.25" spans="1:9">
      <c r="A68" s="53"/>
      <c r="B68" s="53"/>
      <c r="C68" s="53"/>
      <c r="D68" s="53"/>
      <c r="E68" s="53"/>
      <c r="F68" s="53"/>
      <c r="G68" s="53"/>
      <c r="H68" s="53"/>
      <c r="I68" s="53"/>
    </row>
    <row r="69" ht="20.25" spans="1:9">
      <c r="A69" s="53"/>
      <c r="B69" s="53"/>
      <c r="C69" s="53"/>
      <c r="D69" s="53"/>
      <c r="E69" s="53"/>
      <c r="F69" s="53"/>
      <c r="G69" s="53"/>
      <c r="H69" s="53"/>
      <c r="I69" s="53"/>
    </row>
    <row r="70" ht="20.25" spans="1:9">
      <c r="A70" s="53"/>
      <c r="B70" s="53"/>
      <c r="C70" s="53"/>
      <c r="D70" s="53"/>
      <c r="E70" s="53"/>
      <c r="F70" s="53"/>
      <c r="G70" s="53"/>
      <c r="H70" s="53"/>
      <c r="I70" s="53"/>
    </row>
    <row r="71" ht="20.25" spans="1:9">
      <c r="A71" s="53"/>
      <c r="B71" s="53"/>
      <c r="C71" s="53"/>
      <c r="D71" s="53"/>
      <c r="E71" s="53"/>
      <c r="F71" s="53"/>
      <c r="G71" s="53"/>
      <c r="H71" s="53"/>
      <c r="I71" s="53"/>
    </row>
    <row r="72" ht="20.25" spans="1:9">
      <c r="A72" s="53"/>
      <c r="B72" s="53"/>
      <c r="C72" s="53"/>
      <c r="D72" s="53"/>
      <c r="E72" s="53"/>
      <c r="F72" s="53"/>
      <c r="G72" s="53"/>
      <c r="H72" s="53"/>
      <c r="I72" s="53"/>
    </row>
    <row r="73" ht="20.25" spans="1:9">
      <c r="A73" s="53"/>
      <c r="B73" s="53"/>
      <c r="C73" s="53"/>
      <c r="D73" s="53"/>
      <c r="E73" s="53"/>
      <c r="F73" s="53"/>
      <c r="G73" s="53"/>
      <c r="H73" s="53"/>
      <c r="I73" s="53"/>
    </row>
    <row r="74" ht="20.25" spans="1:9">
      <c r="A74" s="53"/>
      <c r="B74" s="53"/>
      <c r="C74" s="53"/>
      <c r="D74" s="53"/>
      <c r="E74" s="53"/>
      <c r="F74" s="53"/>
      <c r="G74" s="53"/>
      <c r="H74" s="53"/>
      <c r="I74" s="53"/>
    </row>
    <row r="75" ht="20.25" spans="1:9">
      <c r="A75" s="53"/>
      <c r="B75" s="53"/>
      <c r="C75" s="53"/>
      <c r="D75" s="53"/>
      <c r="E75" s="53"/>
      <c r="F75" s="53"/>
      <c r="G75" s="53"/>
      <c r="H75" s="53"/>
      <c r="I75" s="53"/>
    </row>
    <row r="76" ht="20.25" spans="1:9">
      <c r="A76" s="53"/>
      <c r="B76" s="53"/>
      <c r="C76" s="53"/>
      <c r="D76" s="53"/>
      <c r="E76" s="53"/>
      <c r="F76" s="53"/>
      <c r="G76" s="53"/>
      <c r="H76" s="53"/>
      <c r="I76" s="53"/>
    </row>
    <row r="77" ht="20.25" spans="1:9">
      <c r="A77" s="53"/>
      <c r="B77" s="53"/>
      <c r="C77" s="53"/>
      <c r="D77" s="53"/>
      <c r="E77" s="53"/>
      <c r="F77" s="53"/>
      <c r="G77" s="53"/>
      <c r="H77" s="53"/>
      <c r="I77" s="53"/>
    </row>
    <row r="78" ht="20.25" spans="1:9">
      <c r="A78" s="53"/>
      <c r="B78" s="53"/>
      <c r="C78" s="53"/>
      <c r="D78" s="53"/>
      <c r="E78" s="53"/>
      <c r="F78" s="53"/>
      <c r="G78" s="53"/>
      <c r="H78" s="53"/>
      <c r="I78" s="53"/>
    </row>
    <row r="79" ht="20.25" spans="1:9">
      <c r="A79" s="53"/>
      <c r="B79" s="53"/>
      <c r="C79" s="53"/>
      <c r="D79" s="53"/>
      <c r="E79" s="53"/>
      <c r="F79" s="53"/>
      <c r="G79" s="53"/>
      <c r="H79" s="53"/>
      <c r="I79" s="53"/>
    </row>
    <row r="80" ht="20.25" spans="1:9">
      <c r="A80" s="53"/>
      <c r="B80" s="53"/>
      <c r="C80" s="53"/>
      <c r="D80" s="53"/>
      <c r="E80" s="53"/>
      <c r="F80" s="53"/>
      <c r="G80" s="53"/>
      <c r="H80" s="53"/>
      <c r="I80" s="53"/>
    </row>
    <row r="81" ht="20.25" spans="1:9">
      <c r="A81" s="53"/>
      <c r="B81" s="53"/>
      <c r="C81" s="53"/>
      <c r="D81" s="53"/>
      <c r="E81" s="53"/>
      <c r="F81" s="53"/>
      <c r="G81" s="53"/>
      <c r="H81" s="53"/>
      <c r="I81" s="53"/>
    </row>
    <row r="82" ht="20.25" spans="1:9">
      <c r="A82" s="53"/>
      <c r="B82" s="53"/>
      <c r="C82" s="53"/>
      <c r="D82" s="53"/>
      <c r="E82" s="53"/>
      <c r="F82" s="53"/>
      <c r="G82" s="53"/>
      <c r="H82" s="53"/>
      <c r="I82" s="53"/>
    </row>
    <row r="83" ht="20.25" spans="1:9">
      <c r="A83" s="53"/>
      <c r="B83" s="53"/>
      <c r="C83" s="53"/>
      <c r="D83" s="53"/>
      <c r="E83" s="53"/>
      <c r="F83" s="53"/>
      <c r="G83" s="53"/>
      <c r="H83" s="53"/>
      <c r="I83" s="53"/>
    </row>
    <row r="84" ht="20.25" spans="1:9">
      <c r="A84" s="53"/>
      <c r="B84" s="53"/>
      <c r="C84" s="53"/>
      <c r="D84" s="53"/>
      <c r="E84" s="53"/>
      <c r="F84" s="53"/>
      <c r="G84" s="53"/>
      <c r="H84" s="53"/>
      <c r="I84" s="53"/>
    </row>
    <row r="85" ht="20.25" spans="1:9">
      <c r="A85" s="53"/>
      <c r="B85" s="53"/>
      <c r="C85" s="53"/>
      <c r="D85" s="53"/>
      <c r="E85" s="53"/>
      <c r="F85" s="53"/>
      <c r="G85" s="53"/>
      <c r="H85" s="53"/>
      <c r="I85" s="53"/>
    </row>
    <row r="86" ht="20.25" spans="1:9">
      <c r="A86" s="53"/>
      <c r="B86" s="53"/>
      <c r="C86" s="53"/>
      <c r="D86" s="53"/>
      <c r="E86" s="53"/>
      <c r="F86" s="53"/>
      <c r="G86" s="53"/>
      <c r="H86" s="53"/>
      <c r="I86" s="53"/>
    </row>
    <row r="87" ht="20.25" spans="1:9">
      <c r="A87" s="53"/>
      <c r="B87" s="53"/>
      <c r="C87" s="53"/>
      <c r="D87" s="53"/>
      <c r="E87" s="53"/>
      <c r="F87" s="53"/>
      <c r="G87" s="53"/>
      <c r="H87" s="53"/>
      <c r="I87" s="53"/>
    </row>
    <row r="88" ht="20.25" spans="1:9">
      <c r="A88" s="53"/>
      <c r="B88" s="53"/>
      <c r="C88" s="53"/>
      <c r="D88" s="53"/>
      <c r="E88" s="53"/>
      <c r="F88" s="53"/>
      <c r="G88" s="53"/>
      <c r="H88" s="53"/>
      <c r="I88" s="53"/>
    </row>
    <row r="89" ht="20.25" spans="1:9">
      <c r="A89" s="53"/>
      <c r="B89" s="53"/>
      <c r="C89" s="53"/>
      <c r="D89" s="53"/>
      <c r="E89" s="53"/>
      <c r="F89" s="53"/>
      <c r="G89" s="53"/>
      <c r="H89" s="53"/>
      <c r="I89" s="53"/>
    </row>
    <row r="90" ht="20.25" spans="1:9">
      <c r="A90" s="53"/>
      <c r="B90" s="53"/>
      <c r="C90" s="53"/>
      <c r="D90" s="53"/>
      <c r="E90" s="53"/>
      <c r="F90" s="53"/>
      <c r="G90" s="53"/>
      <c r="H90" s="53"/>
      <c r="I90" s="53"/>
    </row>
    <row r="91" ht="20.25" spans="1:9">
      <c r="A91" s="53"/>
      <c r="B91" s="53"/>
      <c r="C91" s="53"/>
      <c r="D91" s="53"/>
      <c r="E91" s="53"/>
      <c r="F91" s="53"/>
      <c r="G91" s="53"/>
      <c r="H91" s="53"/>
      <c r="I91" s="53"/>
    </row>
    <row r="92" ht="20.25" spans="1:9">
      <c r="A92" s="53"/>
      <c r="B92" s="53"/>
      <c r="C92" s="53"/>
      <c r="D92" s="53"/>
      <c r="E92" s="53"/>
      <c r="F92" s="53"/>
      <c r="G92" s="53"/>
      <c r="H92" s="53"/>
      <c r="I92" s="53"/>
    </row>
    <row r="93" ht="20.25" spans="1:9">
      <c r="A93" s="53"/>
      <c r="B93" s="53"/>
      <c r="C93" s="53"/>
      <c r="D93" s="53"/>
      <c r="E93" s="53"/>
      <c r="F93" s="53"/>
      <c r="G93" s="53"/>
      <c r="H93" s="53"/>
      <c r="I93" s="53"/>
    </row>
    <row r="94" ht="20.25" spans="1:9">
      <c r="A94" s="53"/>
      <c r="B94" s="53"/>
      <c r="C94" s="53"/>
      <c r="D94" s="53"/>
      <c r="E94" s="53"/>
      <c r="F94" s="53"/>
      <c r="G94" s="53"/>
      <c r="H94" s="53"/>
      <c r="I94" s="53"/>
    </row>
    <row r="95" ht="20.25" spans="1:9">
      <c r="A95" s="53"/>
      <c r="B95" s="53"/>
      <c r="C95" s="53"/>
      <c r="D95" s="53"/>
      <c r="E95" s="53"/>
      <c r="F95" s="53"/>
      <c r="G95" s="53"/>
      <c r="H95" s="53"/>
      <c r="I95" s="53"/>
    </row>
    <row r="96" ht="20.25" spans="1:9">
      <c r="A96" s="53"/>
      <c r="B96" s="53"/>
      <c r="C96" s="53"/>
      <c r="D96" s="53"/>
      <c r="E96" s="53"/>
      <c r="F96" s="53"/>
      <c r="G96" s="53"/>
      <c r="H96" s="53"/>
      <c r="I96" s="53"/>
    </row>
    <row r="97" ht="20.25" spans="1:9">
      <c r="A97" s="53"/>
      <c r="B97" s="53"/>
      <c r="C97" s="53"/>
      <c r="D97" s="53"/>
      <c r="E97" s="53"/>
      <c r="F97" s="53"/>
      <c r="G97" s="53"/>
      <c r="H97" s="53"/>
      <c r="I97" s="53"/>
    </row>
    <row r="98" ht="20.25" spans="1:9">
      <c r="A98" s="53"/>
      <c r="B98" s="53"/>
      <c r="C98" s="53"/>
      <c r="D98" s="53"/>
      <c r="E98" s="53"/>
      <c r="F98" s="53"/>
      <c r="G98" s="53"/>
      <c r="H98" s="53"/>
      <c r="I98" s="53"/>
    </row>
    <row r="99" ht="20.25" spans="1:9">
      <c r="A99" s="53"/>
      <c r="B99" s="53"/>
      <c r="C99" s="53"/>
      <c r="D99" s="53"/>
      <c r="E99" s="53"/>
      <c r="F99" s="53"/>
      <c r="G99" s="53"/>
      <c r="H99" s="53"/>
      <c r="I99" s="53"/>
    </row>
    <row r="100" ht="20.25" spans="1:9">
      <c r="A100" s="53"/>
      <c r="B100" s="53"/>
      <c r="C100" s="53"/>
      <c r="D100" s="53"/>
      <c r="E100" s="53"/>
      <c r="F100" s="53"/>
      <c r="G100" s="53"/>
      <c r="H100" s="53"/>
      <c r="I100" s="53"/>
    </row>
    <row r="101" ht="20.25" spans="1:9">
      <c r="A101" s="53"/>
      <c r="B101" s="53"/>
      <c r="C101" s="53"/>
      <c r="D101" s="53"/>
      <c r="E101" s="53"/>
      <c r="F101" s="53"/>
      <c r="G101" s="53"/>
      <c r="H101" s="53"/>
      <c r="I101" s="53"/>
    </row>
    <row r="102" ht="20.25" spans="1:9">
      <c r="A102" s="53"/>
      <c r="B102" s="53"/>
      <c r="C102" s="53"/>
      <c r="D102" s="53"/>
      <c r="E102" s="53"/>
      <c r="F102" s="53"/>
      <c r="G102" s="53"/>
      <c r="H102" s="53"/>
      <c r="I102" s="53"/>
    </row>
    <row r="103" ht="20.25" spans="1:9">
      <c r="A103" s="53"/>
      <c r="B103" s="53"/>
      <c r="C103" s="53"/>
      <c r="D103" s="53"/>
      <c r="E103" s="53"/>
      <c r="F103" s="53"/>
      <c r="G103" s="53"/>
      <c r="H103" s="53"/>
      <c r="I103" s="53"/>
    </row>
    <row r="104" ht="20.25" spans="1:9">
      <c r="A104" s="53"/>
      <c r="B104" s="53"/>
      <c r="C104" s="53"/>
      <c r="D104" s="53"/>
      <c r="E104" s="53"/>
      <c r="F104" s="53"/>
      <c r="G104" s="53"/>
      <c r="H104" s="53"/>
      <c r="I104" s="53"/>
    </row>
    <row r="105" ht="20.25" spans="1:9">
      <c r="A105" s="53"/>
      <c r="B105" s="53"/>
      <c r="C105" s="53"/>
      <c r="D105" s="53"/>
      <c r="E105" s="53"/>
      <c r="F105" s="53"/>
      <c r="G105" s="53"/>
      <c r="H105" s="53"/>
      <c r="I105" s="53"/>
    </row>
    <row r="106" ht="20.25" spans="1:9">
      <c r="A106" s="53"/>
      <c r="B106" s="53"/>
      <c r="C106" s="53"/>
      <c r="D106" s="53"/>
      <c r="E106" s="53"/>
      <c r="F106" s="53"/>
      <c r="G106" s="53"/>
      <c r="H106" s="53"/>
      <c r="I106" s="53"/>
    </row>
    <row r="107" ht="20.25" spans="1:9">
      <c r="A107" s="53"/>
      <c r="B107" s="53"/>
      <c r="C107" s="53"/>
      <c r="D107" s="53"/>
      <c r="E107" s="53"/>
      <c r="F107" s="53"/>
      <c r="G107" s="53"/>
      <c r="H107" s="53"/>
      <c r="I107" s="53"/>
    </row>
    <row r="108" ht="20.25" spans="1:9">
      <c r="A108" s="53"/>
      <c r="B108" s="53"/>
      <c r="C108" s="53"/>
      <c r="D108" s="53"/>
      <c r="E108" s="53"/>
      <c r="F108" s="53"/>
      <c r="G108" s="53"/>
      <c r="H108" s="53"/>
      <c r="I108" s="53"/>
    </row>
    <row r="109" ht="20.25" spans="1:9">
      <c r="A109" s="53"/>
      <c r="B109" s="53"/>
      <c r="C109" s="53"/>
      <c r="D109" s="53"/>
      <c r="E109" s="53"/>
      <c r="F109" s="53"/>
      <c r="G109" s="53"/>
      <c r="H109" s="53"/>
      <c r="I109" s="53"/>
    </row>
    <row r="110" ht="20.25" spans="1:9">
      <c r="A110" s="53"/>
      <c r="B110" s="53"/>
      <c r="C110" s="53"/>
      <c r="D110" s="53"/>
      <c r="E110" s="53"/>
      <c r="F110" s="53"/>
      <c r="G110" s="53"/>
      <c r="H110" s="53"/>
      <c r="I110" s="53"/>
    </row>
    <row r="111" ht="20.25" spans="1:9">
      <c r="A111" s="53"/>
      <c r="B111" s="53"/>
      <c r="C111" s="53"/>
      <c r="D111" s="53"/>
      <c r="E111" s="53"/>
      <c r="F111" s="53"/>
      <c r="G111" s="53"/>
      <c r="H111" s="53"/>
      <c r="I111" s="53"/>
    </row>
    <row r="112" ht="20.25" spans="1:9">
      <c r="A112" s="53"/>
      <c r="B112" s="53"/>
      <c r="C112" s="53"/>
      <c r="D112" s="53"/>
      <c r="E112" s="53"/>
      <c r="F112" s="53"/>
      <c r="G112" s="53"/>
      <c r="H112" s="53"/>
      <c r="I112" s="53"/>
    </row>
    <row r="113" ht="20.25" spans="1:9">
      <c r="A113" s="53"/>
      <c r="B113" s="53"/>
      <c r="C113" s="53"/>
      <c r="D113" s="53"/>
      <c r="E113" s="53"/>
      <c r="F113" s="53"/>
      <c r="G113" s="53"/>
      <c r="H113" s="53"/>
      <c r="I113" s="53"/>
    </row>
    <row r="114" ht="20.25" spans="1:9">
      <c r="A114" s="53"/>
      <c r="B114" s="53"/>
      <c r="C114" s="53"/>
      <c r="D114" s="53"/>
      <c r="E114" s="53"/>
      <c r="F114" s="53"/>
      <c r="G114" s="53"/>
      <c r="H114" s="53"/>
      <c r="I114" s="53"/>
    </row>
    <row r="115" ht="20.25" spans="1:9">
      <c r="A115" s="53"/>
      <c r="B115" s="53"/>
      <c r="C115" s="53"/>
      <c r="D115" s="53"/>
      <c r="E115" s="53"/>
      <c r="F115" s="53"/>
      <c r="G115" s="53"/>
      <c r="H115" s="53"/>
      <c r="I115" s="53"/>
    </row>
    <row r="116" ht="20.25" spans="1:9">
      <c r="A116" s="53"/>
      <c r="B116" s="53"/>
      <c r="C116" s="53"/>
      <c r="D116" s="53"/>
      <c r="E116" s="53"/>
      <c r="F116" s="53"/>
      <c r="G116" s="53"/>
      <c r="H116" s="53"/>
      <c r="I116" s="53"/>
    </row>
    <row r="117" ht="20.25" spans="1:9">
      <c r="A117" s="53"/>
      <c r="B117" s="53"/>
      <c r="C117" s="53"/>
      <c r="D117" s="53"/>
      <c r="E117" s="53"/>
      <c r="F117" s="53"/>
      <c r="G117" s="53"/>
      <c r="H117" s="53"/>
      <c r="I117" s="53"/>
    </row>
    <row r="118" ht="20.25" spans="1:9">
      <c r="A118" s="53"/>
      <c r="B118" s="53"/>
      <c r="C118" s="53"/>
      <c r="D118" s="53"/>
      <c r="E118" s="53"/>
      <c r="F118" s="53"/>
      <c r="G118" s="53"/>
      <c r="H118" s="53"/>
      <c r="I118" s="53"/>
    </row>
    <row r="119" ht="20.25" spans="1:9">
      <c r="A119" s="53"/>
      <c r="B119" s="53"/>
      <c r="C119" s="53"/>
      <c r="D119" s="53"/>
      <c r="E119" s="53"/>
      <c r="F119" s="53"/>
      <c r="G119" s="53"/>
      <c r="H119" s="53"/>
      <c r="I119" s="53"/>
    </row>
    <row r="120" ht="20.25" spans="1:9">
      <c r="A120" s="53"/>
      <c r="B120" s="53"/>
      <c r="C120" s="53"/>
      <c r="D120" s="53"/>
      <c r="E120" s="53"/>
      <c r="F120" s="53"/>
      <c r="G120" s="53"/>
      <c r="H120" s="53"/>
      <c r="I120" s="53"/>
    </row>
    <row r="121" ht="20.25" spans="1:9">
      <c r="A121" s="53"/>
      <c r="B121" s="53"/>
      <c r="C121" s="53"/>
      <c r="D121" s="53"/>
      <c r="E121" s="53"/>
      <c r="F121" s="53"/>
      <c r="G121" s="53"/>
      <c r="H121" s="53"/>
      <c r="I121" s="53"/>
    </row>
    <row r="122" ht="20.25" spans="1:9">
      <c r="A122" s="53"/>
      <c r="B122" s="53"/>
      <c r="C122" s="53"/>
      <c r="D122" s="53"/>
      <c r="E122" s="53"/>
      <c r="F122" s="53"/>
      <c r="G122" s="53"/>
      <c r="H122" s="53"/>
      <c r="I122" s="53"/>
    </row>
    <row r="123" ht="20.25" spans="1:9">
      <c r="A123" s="53"/>
      <c r="B123" s="53"/>
      <c r="C123" s="53"/>
      <c r="D123" s="53"/>
      <c r="E123" s="53"/>
      <c r="F123" s="53"/>
      <c r="G123" s="53"/>
      <c r="H123" s="53"/>
      <c r="I123" s="53"/>
    </row>
    <row r="124" ht="20.25" spans="1:9">
      <c r="A124" s="53"/>
      <c r="B124" s="53"/>
      <c r="C124" s="53"/>
      <c r="D124" s="53"/>
      <c r="E124" s="53"/>
      <c r="F124" s="53"/>
      <c r="G124" s="53"/>
      <c r="H124" s="53"/>
      <c r="I124" s="53"/>
    </row>
    <row r="125" ht="20.25" spans="1:9">
      <c r="A125" s="53"/>
      <c r="B125" s="53"/>
      <c r="C125" s="53"/>
      <c r="D125" s="53"/>
      <c r="E125" s="53"/>
      <c r="F125" s="53"/>
      <c r="G125" s="53"/>
      <c r="H125" s="53"/>
      <c r="I125" s="53"/>
    </row>
    <row r="126" ht="20.25" spans="1:9">
      <c r="A126" s="53"/>
      <c r="B126" s="53"/>
      <c r="C126" s="53"/>
      <c r="D126" s="53"/>
      <c r="E126" s="53"/>
      <c r="F126" s="53"/>
      <c r="G126" s="53"/>
      <c r="H126" s="53"/>
      <c r="I126" s="53"/>
    </row>
    <row r="127" ht="20.25" spans="1:9">
      <c r="A127" s="53"/>
      <c r="B127" s="53"/>
      <c r="C127" s="53"/>
      <c r="D127" s="53"/>
      <c r="E127" s="53"/>
      <c r="F127" s="53"/>
      <c r="G127" s="53"/>
      <c r="H127" s="53"/>
      <c r="I127" s="53"/>
    </row>
    <row r="128" ht="20.25" spans="1:9">
      <c r="A128" s="53"/>
      <c r="B128" s="53"/>
      <c r="C128" s="53"/>
      <c r="D128" s="53"/>
      <c r="E128" s="53"/>
      <c r="F128" s="53"/>
      <c r="G128" s="53"/>
      <c r="H128" s="53"/>
      <c r="I128" s="53"/>
    </row>
    <row r="129" ht="20.25" spans="1:9">
      <c r="A129" s="53"/>
      <c r="B129" s="53"/>
      <c r="C129" s="53"/>
      <c r="D129" s="53"/>
      <c r="E129" s="53"/>
      <c r="F129" s="53"/>
      <c r="G129" s="53"/>
      <c r="H129" s="53"/>
      <c r="I129" s="53"/>
    </row>
    <row r="130" ht="20.25" spans="1:9">
      <c r="A130" s="53"/>
      <c r="B130" s="53"/>
      <c r="C130" s="53"/>
      <c r="D130" s="53"/>
      <c r="E130" s="53"/>
      <c r="F130" s="53"/>
      <c r="G130" s="53"/>
      <c r="H130" s="53"/>
      <c r="I130" s="53"/>
    </row>
    <row r="131" ht="20.25" spans="1:9">
      <c r="A131" s="53"/>
      <c r="B131" s="53"/>
      <c r="C131" s="53"/>
      <c r="D131" s="53"/>
      <c r="E131" s="53"/>
      <c r="F131" s="53"/>
      <c r="G131" s="53"/>
      <c r="H131" s="53"/>
      <c r="I131" s="53"/>
    </row>
    <row r="132" ht="20.25" spans="1:9">
      <c r="A132" s="53"/>
      <c r="B132" s="53"/>
      <c r="C132" s="53"/>
      <c r="D132" s="53"/>
      <c r="E132" s="53"/>
      <c r="F132" s="53"/>
      <c r="G132" s="53"/>
      <c r="H132" s="53"/>
      <c r="I132" s="53"/>
    </row>
    <row r="133" ht="20.25" spans="1:9">
      <c r="A133" s="53"/>
      <c r="B133" s="53"/>
      <c r="C133" s="53"/>
      <c r="D133" s="53"/>
      <c r="E133" s="53"/>
      <c r="F133" s="53"/>
      <c r="G133" s="53"/>
      <c r="H133" s="53"/>
      <c r="I133" s="53"/>
    </row>
    <row r="134" ht="20.25" spans="1:9">
      <c r="A134" s="53"/>
      <c r="B134" s="53"/>
      <c r="C134" s="53"/>
      <c r="D134" s="53"/>
      <c r="E134" s="53"/>
      <c r="F134" s="53"/>
      <c r="G134" s="53"/>
      <c r="H134" s="53"/>
      <c r="I134" s="53"/>
    </row>
    <row r="135" ht="20.25" spans="1:9">
      <c r="A135" s="53"/>
      <c r="B135" s="53"/>
      <c r="C135" s="53"/>
      <c r="D135" s="53"/>
      <c r="E135" s="53"/>
      <c r="F135" s="53"/>
      <c r="G135" s="53"/>
      <c r="H135" s="53"/>
      <c r="I135" s="53"/>
    </row>
    <row r="136" ht="20.25" spans="1:9">
      <c r="A136" s="53"/>
      <c r="B136" s="53"/>
      <c r="C136" s="53"/>
      <c r="D136" s="53"/>
      <c r="E136" s="53"/>
      <c r="F136" s="53"/>
      <c r="G136" s="53"/>
      <c r="H136" s="53"/>
      <c r="I136" s="53"/>
    </row>
    <row r="137" ht="20.25" spans="1:9">
      <c r="A137" s="53"/>
      <c r="B137" s="53"/>
      <c r="C137" s="53"/>
      <c r="D137" s="53"/>
      <c r="E137" s="53"/>
      <c r="F137" s="53"/>
      <c r="G137" s="53"/>
      <c r="H137" s="53"/>
      <c r="I137" s="53"/>
    </row>
    <row r="138" ht="20.25" spans="1:9">
      <c r="A138" s="53"/>
      <c r="B138" s="53"/>
      <c r="C138" s="53"/>
      <c r="D138" s="53"/>
      <c r="E138" s="53"/>
      <c r="F138" s="53"/>
      <c r="G138" s="53"/>
      <c r="H138" s="53"/>
      <c r="I138" s="53"/>
    </row>
    <row r="139" ht="20.25" spans="1:9">
      <c r="A139" s="53"/>
      <c r="B139" s="53"/>
      <c r="C139" s="53"/>
      <c r="D139" s="53"/>
      <c r="E139" s="53"/>
      <c r="F139" s="53"/>
      <c r="G139" s="53"/>
      <c r="H139" s="53"/>
      <c r="I139" s="53"/>
    </row>
    <row r="140" ht="20.25" spans="1:9">
      <c r="A140" s="53"/>
      <c r="B140" s="53"/>
      <c r="C140" s="53"/>
      <c r="D140" s="53"/>
      <c r="E140" s="53"/>
      <c r="F140" s="53"/>
      <c r="G140" s="53"/>
      <c r="H140" s="53"/>
      <c r="I140" s="53"/>
    </row>
    <row r="141" ht="20.25" spans="1:9">
      <c r="A141" s="53"/>
      <c r="B141" s="53"/>
      <c r="C141" s="53"/>
      <c r="D141" s="53"/>
      <c r="E141" s="53"/>
      <c r="F141" s="53"/>
      <c r="G141" s="53"/>
      <c r="H141" s="53"/>
      <c r="I141" s="53"/>
    </row>
    <row r="142" ht="20.25" spans="1:9">
      <c r="A142" s="53"/>
      <c r="B142" s="53"/>
      <c r="C142" s="53"/>
      <c r="D142" s="53"/>
      <c r="E142" s="53"/>
      <c r="F142" s="53"/>
      <c r="G142" s="53"/>
      <c r="H142" s="53"/>
      <c r="I142" s="53"/>
    </row>
    <row r="143" ht="20.25" spans="1:9">
      <c r="A143" s="53"/>
      <c r="B143" s="53"/>
      <c r="C143" s="53"/>
      <c r="D143" s="53"/>
      <c r="E143" s="53"/>
      <c r="F143" s="53"/>
      <c r="G143" s="53"/>
      <c r="H143" s="53"/>
      <c r="I143" s="53"/>
    </row>
    <row r="144" ht="20.25" spans="1:9">
      <c r="A144" s="53"/>
      <c r="B144" s="53"/>
      <c r="C144" s="53"/>
      <c r="D144" s="53"/>
      <c r="E144" s="53"/>
      <c r="F144" s="53"/>
      <c r="G144" s="53"/>
      <c r="H144" s="53"/>
      <c r="I144" s="53"/>
    </row>
    <row r="145" ht="20.25" spans="1:9">
      <c r="A145" s="53"/>
      <c r="B145" s="53"/>
      <c r="C145" s="53"/>
      <c r="D145" s="53"/>
      <c r="E145" s="53"/>
      <c r="F145" s="53"/>
      <c r="G145" s="53"/>
      <c r="H145" s="53"/>
      <c r="I145" s="53"/>
    </row>
    <row r="146" ht="20.25" spans="1:9">
      <c r="A146" s="53"/>
      <c r="B146" s="53"/>
      <c r="C146" s="53"/>
      <c r="D146" s="53"/>
      <c r="E146" s="53"/>
      <c r="F146" s="53"/>
      <c r="G146" s="53"/>
      <c r="H146" s="53"/>
      <c r="I146" s="53"/>
    </row>
    <row r="147" ht="20.25" spans="1:9">
      <c r="A147" s="53"/>
      <c r="B147" s="53"/>
      <c r="C147" s="53"/>
      <c r="D147" s="53"/>
      <c r="E147" s="53"/>
      <c r="F147" s="53"/>
      <c r="G147" s="53"/>
      <c r="H147" s="53"/>
      <c r="I147" s="53"/>
    </row>
    <row r="148" ht="20.25" spans="1:9">
      <c r="A148" s="53"/>
      <c r="B148" s="53"/>
      <c r="C148" s="53"/>
      <c r="D148" s="53"/>
      <c r="E148" s="53"/>
      <c r="F148" s="53"/>
      <c r="G148" s="53"/>
      <c r="H148" s="53"/>
      <c r="I148" s="53"/>
    </row>
    <row r="149" ht="20.25" spans="1:9">
      <c r="A149" s="53"/>
      <c r="B149" s="53"/>
      <c r="C149" s="53"/>
      <c r="D149" s="53"/>
      <c r="E149" s="53"/>
      <c r="F149" s="53"/>
      <c r="G149" s="53"/>
      <c r="H149" s="53"/>
      <c r="I149" s="53"/>
    </row>
    <row r="150" ht="20.25" spans="1:9">
      <c r="A150" s="53"/>
      <c r="B150" s="53"/>
      <c r="C150" s="53"/>
      <c r="D150" s="53"/>
      <c r="E150" s="53"/>
      <c r="F150" s="53"/>
      <c r="G150" s="53"/>
      <c r="H150" s="53"/>
      <c r="I150" s="53"/>
    </row>
    <row r="151" ht="20.25" spans="1:9">
      <c r="A151" s="53"/>
      <c r="B151" s="53"/>
      <c r="C151" s="53"/>
      <c r="D151" s="53"/>
      <c r="E151" s="53"/>
      <c r="F151" s="53"/>
      <c r="G151" s="53"/>
      <c r="H151" s="53"/>
      <c r="I151" s="53"/>
    </row>
    <row r="152" ht="20.25" spans="1:9">
      <c r="A152" s="53"/>
      <c r="B152" s="53"/>
      <c r="C152" s="53"/>
      <c r="D152" s="53"/>
      <c r="E152" s="53"/>
      <c r="F152" s="53"/>
      <c r="G152" s="53"/>
      <c r="H152" s="53"/>
      <c r="I152" s="53"/>
    </row>
    <row r="153" ht="20.25" spans="1:9">
      <c r="A153" s="53"/>
      <c r="B153" s="53"/>
      <c r="C153" s="53"/>
      <c r="D153" s="53"/>
      <c r="E153" s="53"/>
      <c r="F153" s="53"/>
      <c r="G153" s="53"/>
      <c r="H153" s="53"/>
      <c r="I153" s="53"/>
    </row>
    <row r="154" ht="20.25" spans="1:9">
      <c r="A154" s="53"/>
      <c r="B154" s="53"/>
      <c r="C154" s="53"/>
      <c r="D154" s="53"/>
      <c r="E154" s="53"/>
      <c r="F154" s="53"/>
      <c r="G154" s="53"/>
      <c r="H154" s="53"/>
      <c r="I154" s="53"/>
    </row>
    <row r="155" ht="20.25" spans="1:9">
      <c r="A155" s="53"/>
      <c r="B155" s="53"/>
      <c r="C155" s="53"/>
      <c r="D155" s="53"/>
      <c r="E155" s="53"/>
      <c r="F155" s="53"/>
      <c r="G155" s="53"/>
      <c r="H155" s="53"/>
      <c r="I155" s="53"/>
    </row>
    <row r="156" ht="20.25" spans="1:9">
      <c r="A156" s="53"/>
      <c r="B156" s="53"/>
      <c r="C156" s="53"/>
      <c r="D156" s="53"/>
      <c r="E156" s="53"/>
      <c r="F156" s="53"/>
      <c r="G156" s="53"/>
      <c r="H156" s="53"/>
      <c r="I156" s="53"/>
    </row>
    <row r="157" ht="20.25" spans="1:9">
      <c r="A157" s="53"/>
      <c r="B157" s="53"/>
      <c r="C157" s="53"/>
      <c r="D157" s="53"/>
      <c r="E157" s="53"/>
      <c r="F157" s="53"/>
      <c r="G157" s="53"/>
      <c r="H157" s="53"/>
      <c r="I157" s="53"/>
    </row>
    <row r="158" ht="20.25" spans="1:9">
      <c r="A158" s="53"/>
      <c r="B158" s="53"/>
      <c r="C158" s="53"/>
      <c r="D158" s="53"/>
      <c r="E158" s="53"/>
      <c r="F158" s="53"/>
      <c r="G158" s="53"/>
      <c r="H158" s="53"/>
      <c r="I158" s="53"/>
    </row>
    <row r="159" ht="20.25" spans="1:9">
      <c r="A159" s="53"/>
      <c r="B159" s="53"/>
      <c r="C159" s="53"/>
      <c r="D159" s="53"/>
      <c r="E159" s="53"/>
      <c r="F159" s="53"/>
      <c r="G159" s="53"/>
      <c r="H159" s="53"/>
      <c r="I159" s="53"/>
    </row>
    <row r="160" ht="20.25" spans="1:9">
      <c r="A160" s="53"/>
      <c r="B160" s="53"/>
      <c r="C160" s="53"/>
      <c r="D160" s="53"/>
      <c r="E160" s="53"/>
      <c r="F160" s="53"/>
      <c r="G160" s="53"/>
      <c r="H160" s="53"/>
      <c r="I160" s="53"/>
    </row>
    <row r="161" ht="20.25" spans="1:9">
      <c r="A161" s="53"/>
      <c r="B161" s="53"/>
      <c r="C161" s="53"/>
      <c r="D161" s="53"/>
      <c r="E161" s="53"/>
      <c r="F161" s="53"/>
      <c r="G161" s="53"/>
      <c r="H161" s="53"/>
      <c r="I161" s="53"/>
    </row>
    <row r="162" ht="20.25" spans="1:9">
      <c r="A162" s="53"/>
      <c r="B162" s="53"/>
      <c r="C162" s="53"/>
      <c r="D162" s="53"/>
      <c r="E162" s="53"/>
      <c r="F162" s="53"/>
      <c r="G162" s="53"/>
      <c r="H162" s="53"/>
      <c r="I162" s="53"/>
    </row>
    <row r="163" ht="20.25" spans="1:9">
      <c r="A163" s="53"/>
      <c r="B163" s="53"/>
      <c r="C163" s="53"/>
      <c r="D163" s="53"/>
      <c r="E163" s="53"/>
      <c r="F163" s="53"/>
      <c r="G163" s="53"/>
      <c r="H163" s="53"/>
      <c r="I163" s="53"/>
    </row>
    <row r="164" ht="20.25" spans="1:9">
      <c r="A164" s="53"/>
      <c r="B164" s="53"/>
      <c r="C164" s="53"/>
      <c r="D164" s="53"/>
      <c r="E164" s="53"/>
      <c r="F164" s="53"/>
      <c r="G164" s="53"/>
      <c r="H164" s="53"/>
      <c r="I164" s="53"/>
    </row>
    <row r="165" ht="20.25" spans="1:9">
      <c r="A165" s="53"/>
      <c r="B165" s="53"/>
      <c r="C165" s="53"/>
      <c r="D165" s="53"/>
      <c r="E165" s="53"/>
      <c r="F165" s="53"/>
      <c r="G165" s="53"/>
      <c r="H165" s="53"/>
      <c r="I165" s="53"/>
    </row>
    <row r="166" ht="20.25" spans="1:9">
      <c r="A166" s="53"/>
      <c r="B166" s="53"/>
      <c r="C166" s="53"/>
      <c r="D166" s="53"/>
      <c r="E166" s="53"/>
      <c r="F166" s="53"/>
      <c r="G166" s="53"/>
      <c r="H166" s="53"/>
      <c r="I166" s="53"/>
    </row>
    <row r="167" ht="20.25" spans="1:9">
      <c r="A167" s="53"/>
      <c r="B167" s="53"/>
      <c r="C167" s="53"/>
      <c r="D167" s="53"/>
      <c r="E167" s="53"/>
      <c r="F167" s="53"/>
      <c r="G167" s="53"/>
      <c r="H167" s="53"/>
      <c r="I167" s="53"/>
    </row>
    <row r="168" ht="20.25" spans="1:9">
      <c r="A168" s="53"/>
      <c r="B168" s="53"/>
      <c r="C168" s="53"/>
      <c r="D168" s="53"/>
      <c r="E168" s="53"/>
      <c r="F168" s="53"/>
      <c r="G168" s="53"/>
      <c r="H168" s="53"/>
      <c r="I168" s="53"/>
    </row>
    <row r="169" ht="20.25" spans="1:9">
      <c r="A169" s="53"/>
      <c r="B169" s="53"/>
      <c r="C169" s="53"/>
      <c r="D169" s="53"/>
      <c r="E169" s="53"/>
      <c r="F169" s="53"/>
      <c r="G169" s="53"/>
      <c r="H169" s="53"/>
      <c r="I169" s="53"/>
    </row>
    <row r="170" ht="20.25" spans="1:9">
      <c r="A170" s="53"/>
      <c r="B170" s="53"/>
      <c r="C170" s="53"/>
      <c r="D170" s="53"/>
      <c r="E170" s="53"/>
      <c r="F170" s="53"/>
      <c r="G170" s="53"/>
      <c r="H170" s="53"/>
      <c r="I170" s="53"/>
    </row>
    <row r="171" ht="20.25" spans="1:9">
      <c r="A171" s="53"/>
      <c r="B171" s="53"/>
      <c r="C171" s="53"/>
      <c r="D171" s="53"/>
      <c r="E171" s="53"/>
      <c r="F171" s="53"/>
      <c r="G171" s="53"/>
      <c r="H171" s="53"/>
      <c r="I171" s="53"/>
    </row>
    <row r="172" ht="20.25" spans="1:9">
      <c r="A172" s="53"/>
      <c r="B172" s="53"/>
      <c r="C172" s="53"/>
      <c r="D172" s="53"/>
      <c r="E172" s="53"/>
      <c r="F172" s="53"/>
      <c r="G172" s="53"/>
      <c r="H172" s="53"/>
      <c r="I172" s="53"/>
    </row>
    <row r="173" ht="20.25" spans="1:9">
      <c r="A173" s="53"/>
      <c r="B173" s="53"/>
      <c r="C173" s="53"/>
      <c r="D173" s="53"/>
      <c r="E173" s="53"/>
      <c r="F173" s="53"/>
      <c r="G173" s="53"/>
      <c r="H173" s="53"/>
      <c r="I173" s="53"/>
    </row>
    <row r="174" ht="20.25" spans="1:9">
      <c r="A174" s="53"/>
      <c r="B174" s="53"/>
      <c r="C174" s="53"/>
      <c r="D174" s="53"/>
      <c r="E174" s="53"/>
      <c r="F174" s="53"/>
      <c r="G174" s="53"/>
      <c r="H174" s="53"/>
      <c r="I174" s="53"/>
    </row>
    <row r="175" ht="20.25" spans="1:9">
      <c r="A175" s="53"/>
      <c r="B175" s="53"/>
      <c r="C175" s="53"/>
      <c r="D175" s="53"/>
      <c r="E175" s="53"/>
      <c r="F175" s="53"/>
      <c r="G175" s="53"/>
      <c r="H175" s="53"/>
      <c r="I175" s="53"/>
    </row>
    <row r="176" ht="20.25" spans="1:9">
      <c r="A176" s="53"/>
      <c r="B176" s="53"/>
      <c r="C176" s="53"/>
      <c r="D176" s="53"/>
      <c r="E176" s="53"/>
      <c r="F176" s="53"/>
      <c r="G176" s="53"/>
      <c r="H176" s="53"/>
      <c r="I176" s="53"/>
    </row>
    <row r="177" ht="20.25" spans="1:9">
      <c r="A177" s="53"/>
      <c r="B177" s="53"/>
      <c r="C177" s="53"/>
      <c r="D177" s="53"/>
      <c r="E177" s="53"/>
      <c r="F177" s="53"/>
      <c r="G177" s="53"/>
      <c r="H177" s="53"/>
      <c r="I177" s="53"/>
    </row>
    <row r="178" ht="20.25" spans="1:9">
      <c r="A178" s="53"/>
      <c r="B178" s="53"/>
      <c r="C178" s="53"/>
      <c r="D178" s="53"/>
      <c r="E178" s="53"/>
      <c r="F178" s="53"/>
      <c r="G178" s="53"/>
      <c r="H178" s="53"/>
      <c r="I178" s="53"/>
    </row>
    <row r="179" ht="20.25" spans="1:9">
      <c r="A179" s="53"/>
      <c r="B179" s="53"/>
      <c r="C179" s="53"/>
      <c r="D179" s="53"/>
      <c r="E179" s="53"/>
      <c r="F179" s="53"/>
      <c r="G179" s="53"/>
      <c r="H179" s="53"/>
      <c r="I179" s="53"/>
    </row>
    <row r="180" ht="20.25" spans="1:9">
      <c r="A180" s="53"/>
      <c r="B180" s="53"/>
      <c r="C180" s="53"/>
      <c r="D180" s="53"/>
      <c r="E180" s="53"/>
      <c r="F180" s="53"/>
      <c r="G180" s="53"/>
      <c r="H180" s="53"/>
      <c r="I180" s="53"/>
    </row>
    <row r="181" ht="20.25" spans="1:9">
      <c r="A181" s="53"/>
      <c r="B181" s="53"/>
      <c r="C181" s="53"/>
      <c r="D181" s="53"/>
      <c r="E181" s="53"/>
      <c r="F181" s="53"/>
      <c r="G181" s="53"/>
      <c r="H181" s="53"/>
      <c r="I181" s="53"/>
    </row>
    <row r="182" ht="20.25" spans="1:9">
      <c r="A182" s="53"/>
      <c r="B182" s="53"/>
      <c r="C182" s="53"/>
      <c r="D182" s="53"/>
      <c r="E182" s="53"/>
      <c r="F182" s="53"/>
      <c r="G182" s="53"/>
      <c r="H182" s="53"/>
      <c r="I182" s="53"/>
    </row>
    <row r="183" ht="20.25" spans="1:9">
      <c r="A183" s="53"/>
      <c r="B183" s="53"/>
      <c r="C183" s="53"/>
      <c r="D183" s="53"/>
      <c r="E183" s="53"/>
      <c r="F183" s="53"/>
      <c r="G183" s="53"/>
      <c r="H183" s="53"/>
      <c r="I183" s="53"/>
    </row>
    <row r="184" ht="20.25" spans="1:9">
      <c r="A184" s="53"/>
      <c r="B184" s="53"/>
      <c r="C184" s="53"/>
      <c r="D184" s="53"/>
      <c r="E184" s="53"/>
      <c r="F184" s="53"/>
      <c r="G184" s="53"/>
      <c r="H184" s="53"/>
      <c r="I184" s="53"/>
    </row>
    <row r="185" ht="20.25" spans="1:9">
      <c r="A185" s="53"/>
      <c r="B185" s="53"/>
      <c r="C185" s="53"/>
      <c r="D185" s="53"/>
      <c r="E185" s="53"/>
      <c r="F185" s="53"/>
      <c r="G185" s="53"/>
      <c r="H185" s="53"/>
      <c r="I185" s="53"/>
    </row>
    <row r="186" ht="20.25" spans="1:9">
      <c r="A186" s="53"/>
      <c r="B186" s="53"/>
      <c r="C186" s="53"/>
      <c r="D186" s="53"/>
      <c r="E186" s="53"/>
      <c r="F186" s="53"/>
      <c r="G186" s="53"/>
      <c r="H186" s="53"/>
      <c r="I186" s="53"/>
    </row>
    <row r="187" ht="20.25" spans="1:9">
      <c r="A187" s="53"/>
      <c r="B187" s="53"/>
      <c r="C187" s="53"/>
      <c r="D187" s="53"/>
      <c r="E187" s="53"/>
      <c r="F187" s="53"/>
      <c r="G187" s="53"/>
      <c r="H187" s="53"/>
      <c r="I187" s="53"/>
    </row>
    <row r="188" ht="20.25" spans="1:9">
      <c r="A188" s="53"/>
      <c r="B188" s="53"/>
      <c r="C188" s="53"/>
      <c r="D188" s="53"/>
      <c r="E188" s="53"/>
      <c r="F188" s="53"/>
      <c r="G188" s="53"/>
      <c r="H188" s="53"/>
      <c r="I188" s="53"/>
    </row>
    <row r="189" ht="20.25" spans="1:9">
      <c r="A189" s="53"/>
      <c r="B189" s="53"/>
      <c r="C189" s="53"/>
      <c r="D189" s="53"/>
      <c r="E189" s="53"/>
      <c r="F189" s="53"/>
      <c r="G189" s="53"/>
      <c r="H189" s="53"/>
      <c r="I189" s="53"/>
    </row>
    <row r="190" ht="20.25" spans="1:9">
      <c r="A190" s="53"/>
      <c r="B190" s="53"/>
      <c r="C190" s="53"/>
      <c r="D190" s="53"/>
      <c r="E190" s="53"/>
      <c r="F190" s="53"/>
      <c r="G190" s="53"/>
      <c r="H190" s="53"/>
      <c r="I190" s="53"/>
    </row>
    <row r="191" ht="20.25" spans="1:9">
      <c r="A191" s="53"/>
      <c r="B191" s="53"/>
      <c r="C191" s="53"/>
      <c r="D191" s="53"/>
      <c r="E191" s="53"/>
      <c r="F191" s="53"/>
      <c r="G191" s="53"/>
      <c r="H191" s="53"/>
      <c r="I191" s="53"/>
    </row>
    <row r="192" ht="20.25" spans="1:9">
      <c r="A192" s="53"/>
      <c r="B192" s="53"/>
      <c r="C192" s="53"/>
      <c r="D192" s="53"/>
      <c r="E192" s="53"/>
      <c r="F192" s="53"/>
      <c r="G192" s="53"/>
      <c r="H192" s="53"/>
      <c r="I192" s="53"/>
    </row>
    <row r="193" ht="20.25" spans="1:9">
      <c r="A193" s="53"/>
      <c r="B193" s="53"/>
      <c r="C193" s="53"/>
      <c r="D193" s="53"/>
      <c r="E193" s="53"/>
      <c r="F193" s="53"/>
      <c r="G193" s="53"/>
      <c r="H193" s="53"/>
      <c r="I193" s="53"/>
    </row>
    <row r="194" ht="20.25" spans="1:9">
      <c r="A194" s="53"/>
      <c r="B194" s="53"/>
      <c r="C194" s="53"/>
      <c r="D194" s="53"/>
      <c r="E194" s="53"/>
      <c r="F194" s="53"/>
      <c r="G194" s="53"/>
      <c r="H194" s="53"/>
      <c r="I194" s="53"/>
    </row>
    <row r="195" ht="20.25" spans="1:9">
      <c r="A195" s="53"/>
      <c r="B195" s="53"/>
      <c r="C195" s="53"/>
      <c r="D195" s="53"/>
      <c r="E195" s="53"/>
      <c r="F195" s="53"/>
      <c r="G195" s="53"/>
      <c r="H195" s="53"/>
      <c r="I195" s="53"/>
    </row>
    <row r="196" ht="20.25" spans="1:9">
      <c r="A196" s="53"/>
      <c r="B196" s="53"/>
      <c r="C196" s="53"/>
      <c r="D196" s="53"/>
      <c r="E196" s="53"/>
      <c r="F196" s="53"/>
      <c r="G196" s="53"/>
      <c r="H196" s="53"/>
      <c r="I196" s="53"/>
    </row>
    <row r="197" ht="20.25" spans="1:9">
      <c r="A197" s="53"/>
      <c r="B197" s="53"/>
      <c r="C197" s="53"/>
      <c r="D197" s="53"/>
      <c r="E197" s="53"/>
      <c r="F197" s="53"/>
      <c r="G197" s="53"/>
      <c r="H197" s="53"/>
      <c r="I197" s="53"/>
    </row>
    <row r="198" ht="20.25" spans="1:9">
      <c r="A198" s="53"/>
      <c r="B198" s="53"/>
      <c r="C198" s="53"/>
      <c r="D198" s="53"/>
      <c r="E198" s="53"/>
      <c r="F198" s="53"/>
      <c r="G198" s="53"/>
      <c r="H198" s="53"/>
      <c r="I198" s="53"/>
    </row>
    <row r="199" ht="20.25" spans="1:9">
      <c r="A199" s="53"/>
      <c r="B199" s="53"/>
      <c r="C199" s="53"/>
      <c r="D199" s="53"/>
      <c r="E199" s="53"/>
      <c r="F199" s="53"/>
      <c r="G199" s="53"/>
      <c r="H199" s="53"/>
      <c r="I199" s="53"/>
    </row>
    <row r="200" ht="20.25" spans="1:9">
      <c r="A200" s="53"/>
      <c r="B200" s="53"/>
      <c r="C200" s="53"/>
      <c r="D200" s="53"/>
      <c r="E200" s="53"/>
      <c r="F200" s="53"/>
      <c r="G200" s="53"/>
      <c r="H200" s="53"/>
      <c r="I200" s="53"/>
    </row>
    <row r="201" ht="20.25" spans="1:9">
      <c r="A201" s="53"/>
      <c r="B201" s="53"/>
      <c r="C201" s="53"/>
      <c r="D201" s="53"/>
      <c r="E201" s="53"/>
      <c r="F201" s="53"/>
      <c r="G201" s="53"/>
      <c r="H201" s="53"/>
      <c r="I201" s="53"/>
    </row>
    <row r="202" ht="20.25" spans="1:9">
      <c r="A202" s="53"/>
      <c r="B202" s="53"/>
      <c r="C202" s="53"/>
      <c r="D202" s="53"/>
      <c r="E202" s="53"/>
      <c r="F202" s="53"/>
      <c r="G202" s="53"/>
      <c r="H202" s="53"/>
      <c r="I202" s="53"/>
    </row>
    <row r="203" ht="20.25" spans="1:9">
      <c r="A203" s="53"/>
      <c r="B203" s="53"/>
      <c r="C203" s="53"/>
      <c r="D203" s="53"/>
      <c r="E203" s="53"/>
      <c r="F203" s="53"/>
      <c r="G203" s="53"/>
      <c r="H203" s="53"/>
      <c r="I203" s="53"/>
    </row>
    <row r="204" ht="20.25" spans="1:9">
      <c r="A204" s="53"/>
      <c r="B204" s="53"/>
      <c r="C204" s="53"/>
      <c r="D204" s="53"/>
      <c r="E204" s="53"/>
      <c r="F204" s="53"/>
      <c r="G204" s="53"/>
      <c r="H204" s="53"/>
      <c r="I204" s="53"/>
    </row>
    <row r="205" ht="20.25" spans="1:9">
      <c r="A205" s="53"/>
      <c r="B205" s="53"/>
      <c r="C205" s="53"/>
      <c r="D205" s="53"/>
      <c r="E205" s="53"/>
      <c r="F205" s="53"/>
      <c r="G205" s="53"/>
      <c r="H205" s="53"/>
      <c r="I205" s="53"/>
    </row>
    <row r="206" ht="20.25" spans="1:9">
      <c r="A206" s="53"/>
      <c r="B206" s="53"/>
      <c r="C206" s="53"/>
      <c r="D206" s="53"/>
      <c r="E206" s="53"/>
      <c r="F206" s="53"/>
      <c r="G206" s="53"/>
      <c r="H206" s="53"/>
      <c r="I206" s="53"/>
    </row>
    <row r="207" ht="20.25" spans="1:9">
      <c r="A207" s="53"/>
      <c r="B207" s="53"/>
      <c r="C207" s="53"/>
      <c r="D207" s="53"/>
      <c r="E207" s="53"/>
      <c r="F207" s="53"/>
      <c r="G207" s="53"/>
      <c r="H207" s="53"/>
      <c r="I207" s="53"/>
    </row>
    <row r="208" ht="20.25" spans="1:9">
      <c r="A208" s="53"/>
      <c r="B208" s="53"/>
      <c r="C208" s="53"/>
      <c r="D208" s="53"/>
      <c r="E208" s="53"/>
      <c r="F208" s="53"/>
      <c r="G208" s="53"/>
      <c r="H208" s="53"/>
      <c r="I208" s="53"/>
    </row>
    <row r="209" ht="20.25" spans="1:9">
      <c r="A209" s="53"/>
      <c r="B209" s="53"/>
      <c r="C209" s="53"/>
      <c r="D209" s="53"/>
      <c r="E209" s="53"/>
      <c r="F209" s="53"/>
      <c r="G209" s="53"/>
      <c r="H209" s="53"/>
      <c r="I209" s="53"/>
    </row>
    <row r="210" ht="20.25" spans="1:9">
      <c r="A210" s="53"/>
      <c r="B210" s="53"/>
      <c r="C210" s="53"/>
      <c r="D210" s="53"/>
      <c r="E210" s="53"/>
      <c r="F210" s="53"/>
      <c r="G210" s="53"/>
      <c r="H210" s="53"/>
      <c r="I210" s="53"/>
    </row>
    <row r="211" ht="20.25" spans="1:9">
      <c r="A211" s="53"/>
      <c r="B211" s="53"/>
      <c r="C211" s="53"/>
      <c r="D211" s="53"/>
      <c r="E211" s="53"/>
      <c r="F211" s="53"/>
      <c r="G211" s="53"/>
      <c r="H211" s="53"/>
      <c r="I211" s="53"/>
    </row>
    <row r="212" ht="20.25" spans="1:9">
      <c r="A212" s="53"/>
      <c r="B212" s="53"/>
      <c r="C212" s="53"/>
      <c r="D212" s="53"/>
      <c r="E212" s="53"/>
      <c r="F212" s="53"/>
      <c r="G212" s="53"/>
      <c r="H212" s="53"/>
      <c r="I212" s="53"/>
    </row>
    <row r="213" ht="20.25" spans="1:9">
      <c r="A213" s="53"/>
      <c r="B213" s="53"/>
      <c r="C213" s="53"/>
      <c r="D213" s="53"/>
      <c r="E213" s="53"/>
      <c r="F213" s="53"/>
      <c r="G213" s="53"/>
      <c r="H213" s="53"/>
      <c r="I213" s="53"/>
    </row>
    <row r="214" ht="20.25" spans="1:9">
      <c r="A214" s="53"/>
      <c r="B214" s="53"/>
      <c r="C214" s="53"/>
      <c r="D214" s="53"/>
      <c r="E214" s="53"/>
      <c r="F214" s="53"/>
      <c r="G214" s="53"/>
      <c r="H214" s="53"/>
      <c r="I214" s="53"/>
    </row>
    <row r="215" ht="20.25" spans="1:9">
      <c r="A215" s="53"/>
      <c r="B215" s="53"/>
      <c r="C215" s="53"/>
      <c r="D215" s="53"/>
      <c r="E215" s="53"/>
      <c r="F215" s="53"/>
      <c r="G215" s="53"/>
      <c r="H215" s="53"/>
      <c r="I215" s="53"/>
    </row>
    <row r="216" ht="20.25" spans="1:9">
      <c r="A216" s="53"/>
      <c r="B216" s="53"/>
      <c r="C216" s="53"/>
      <c r="D216" s="53"/>
      <c r="E216" s="53"/>
      <c r="F216" s="53"/>
      <c r="G216" s="53"/>
      <c r="H216" s="53"/>
      <c r="I216" s="53"/>
    </row>
    <row r="217" ht="20.25" spans="1:9">
      <c r="A217" s="53"/>
      <c r="B217" s="53"/>
      <c r="C217" s="53"/>
      <c r="D217" s="53"/>
      <c r="E217" s="53"/>
      <c r="F217" s="53"/>
      <c r="G217" s="53"/>
      <c r="H217" s="53"/>
      <c r="I217" s="53"/>
    </row>
    <row r="218" ht="20.25" spans="1:9">
      <c r="A218" s="53"/>
      <c r="B218" s="53"/>
      <c r="C218" s="53"/>
      <c r="D218" s="53"/>
      <c r="E218" s="53"/>
      <c r="F218" s="53"/>
      <c r="G218" s="53"/>
      <c r="H218" s="53"/>
      <c r="I218" s="53"/>
    </row>
    <row r="219" ht="20.25" spans="1:9">
      <c r="A219" s="53"/>
      <c r="B219" s="53"/>
      <c r="C219" s="53"/>
      <c r="D219" s="53"/>
      <c r="E219" s="53"/>
      <c r="F219" s="53"/>
      <c r="G219" s="53"/>
      <c r="H219" s="53"/>
      <c r="I219" s="53"/>
    </row>
    <row r="220" ht="20.25" spans="1:9">
      <c r="A220" s="53"/>
      <c r="B220" s="53"/>
      <c r="C220" s="53"/>
      <c r="D220" s="53"/>
      <c r="E220" s="53"/>
      <c r="F220" s="53"/>
      <c r="G220" s="53"/>
      <c r="H220" s="53"/>
      <c r="I220" s="53"/>
    </row>
    <row r="221" ht="20.25" spans="1:9">
      <c r="A221" s="53"/>
      <c r="B221" s="53"/>
      <c r="C221" s="53"/>
      <c r="D221" s="53"/>
      <c r="E221" s="53"/>
      <c r="F221" s="53"/>
      <c r="G221" s="53"/>
      <c r="H221" s="53"/>
      <c r="I221" s="53"/>
    </row>
    <row r="222" ht="20.25" spans="1:9">
      <c r="A222" s="53"/>
      <c r="B222" s="53"/>
      <c r="C222" s="53"/>
      <c r="D222" s="53"/>
      <c r="E222" s="53"/>
      <c r="F222" s="53"/>
      <c r="G222" s="53"/>
      <c r="H222" s="53"/>
      <c r="I222" s="53"/>
    </row>
    <row r="223" ht="20.25" spans="1:9">
      <c r="A223" s="53"/>
      <c r="B223" s="53"/>
      <c r="C223" s="53"/>
      <c r="D223" s="53"/>
      <c r="E223" s="53"/>
      <c r="F223" s="53"/>
      <c r="G223" s="53"/>
      <c r="H223" s="53"/>
      <c r="I223" s="53"/>
    </row>
    <row r="224" ht="20.25" spans="1:9">
      <c r="A224" s="53"/>
      <c r="B224" s="53"/>
      <c r="C224" s="53"/>
      <c r="D224" s="53"/>
      <c r="E224" s="53"/>
      <c r="F224" s="53"/>
      <c r="G224" s="53"/>
      <c r="H224" s="53"/>
      <c r="I224" s="53"/>
    </row>
    <row r="225" ht="20.25" spans="1:9">
      <c r="A225" s="53"/>
      <c r="B225" s="53"/>
      <c r="C225" s="53"/>
      <c r="D225" s="53"/>
      <c r="E225" s="53"/>
      <c r="F225" s="53"/>
      <c r="G225" s="53"/>
      <c r="H225" s="53"/>
      <c r="I225" s="53"/>
    </row>
    <row r="226" ht="20.25" spans="1:9">
      <c r="A226" s="53"/>
      <c r="B226" s="53"/>
      <c r="C226" s="53"/>
      <c r="D226" s="53"/>
      <c r="E226" s="53"/>
      <c r="F226" s="53"/>
      <c r="G226" s="53"/>
      <c r="H226" s="53"/>
      <c r="I226" s="53"/>
    </row>
    <row r="227" ht="20.25" spans="1:9">
      <c r="A227" s="53"/>
      <c r="B227" s="53"/>
      <c r="C227" s="53"/>
      <c r="D227" s="53"/>
      <c r="E227" s="53"/>
      <c r="F227" s="53"/>
      <c r="G227" s="53"/>
      <c r="H227" s="53"/>
      <c r="I227" s="53"/>
    </row>
    <row r="228" ht="20.25" spans="1:9">
      <c r="A228" s="53"/>
      <c r="B228" s="53"/>
      <c r="C228" s="53"/>
      <c r="D228" s="53"/>
      <c r="E228" s="53"/>
      <c r="F228" s="53"/>
      <c r="G228" s="53"/>
      <c r="H228" s="53"/>
      <c r="I228" s="53"/>
    </row>
    <row r="229" ht="20.25" spans="1:9">
      <c r="A229" s="53"/>
      <c r="B229" s="53"/>
      <c r="C229" s="53"/>
      <c r="D229" s="53"/>
      <c r="E229" s="53"/>
      <c r="F229" s="53"/>
      <c r="G229" s="53"/>
      <c r="H229" s="53"/>
      <c r="I229" s="53"/>
    </row>
    <row r="230" ht="20.25" spans="1:9">
      <c r="A230" s="53"/>
      <c r="B230" s="53"/>
      <c r="C230" s="53"/>
      <c r="D230" s="53"/>
      <c r="E230" s="53"/>
      <c r="F230" s="53"/>
      <c r="G230" s="53"/>
      <c r="H230" s="53"/>
      <c r="I230" s="53"/>
    </row>
    <row r="231" ht="20.25" spans="1:9">
      <c r="A231" s="53"/>
      <c r="B231" s="53"/>
      <c r="C231" s="53"/>
      <c r="D231" s="53"/>
      <c r="E231" s="53"/>
      <c r="F231" s="53"/>
      <c r="G231" s="53"/>
      <c r="H231" s="53"/>
      <c r="I231" s="53"/>
    </row>
    <row r="232" ht="20.25" spans="1:9">
      <c r="A232" s="53"/>
      <c r="B232" s="53"/>
      <c r="C232" s="53"/>
      <c r="D232" s="53"/>
      <c r="E232" s="53"/>
      <c r="F232" s="53"/>
      <c r="G232" s="53"/>
      <c r="H232" s="53"/>
      <c r="I232" s="53"/>
    </row>
    <row r="233" ht="20.25" spans="1:9">
      <c r="A233" s="53"/>
      <c r="B233" s="53"/>
      <c r="C233" s="53"/>
      <c r="D233" s="53"/>
      <c r="E233" s="53"/>
      <c r="F233" s="53"/>
      <c r="G233" s="53"/>
      <c r="H233" s="53"/>
      <c r="I233" s="53"/>
    </row>
    <row r="234" ht="20.25" spans="1:9">
      <c r="A234" s="53"/>
      <c r="B234" s="53"/>
      <c r="C234" s="53"/>
      <c r="D234" s="53"/>
      <c r="E234" s="53"/>
      <c r="F234" s="53"/>
      <c r="G234" s="53"/>
      <c r="H234" s="53"/>
      <c r="I234" s="53"/>
    </row>
    <row r="235" ht="20.25" spans="1:9">
      <c r="A235" s="53"/>
      <c r="B235" s="53"/>
      <c r="C235" s="53"/>
      <c r="D235" s="53"/>
      <c r="E235" s="53"/>
      <c r="F235" s="53"/>
      <c r="G235" s="53"/>
      <c r="H235" s="53"/>
      <c r="I235" s="53"/>
    </row>
    <row r="236" ht="20.25" spans="1:9">
      <c r="A236" s="53"/>
      <c r="B236" s="53"/>
      <c r="C236" s="53"/>
      <c r="D236" s="53"/>
      <c r="E236" s="53"/>
      <c r="F236" s="53"/>
      <c r="G236" s="53"/>
      <c r="H236" s="53"/>
      <c r="I236" s="53"/>
    </row>
    <row r="237" ht="20.25" spans="1:9">
      <c r="A237" s="53"/>
      <c r="B237" s="53"/>
      <c r="C237" s="53"/>
      <c r="D237" s="53"/>
      <c r="E237" s="53"/>
      <c r="F237" s="53"/>
      <c r="G237" s="53"/>
      <c r="H237" s="53"/>
      <c r="I237" s="53"/>
    </row>
    <row r="238" ht="20.25" spans="1:9">
      <c r="A238" s="53"/>
      <c r="B238" s="53"/>
      <c r="C238" s="53"/>
      <c r="D238" s="53"/>
      <c r="E238" s="53"/>
      <c r="F238" s="53"/>
      <c r="G238" s="53"/>
      <c r="H238" s="53"/>
      <c r="I238" s="53"/>
    </row>
    <row r="239" ht="20.25" spans="1:9">
      <c r="A239" s="53"/>
      <c r="B239" s="53"/>
      <c r="C239" s="53"/>
      <c r="D239" s="53"/>
      <c r="E239" s="53"/>
      <c r="F239" s="53"/>
      <c r="G239" s="53"/>
      <c r="H239" s="53"/>
      <c r="I239" s="53"/>
    </row>
    <row r="240" ht="20.25" spans="1:9">
      <c r="A240" s="53"/>
      <c r="B240" s="53"/>
      <c r="C240" s="53"/>
      <c r="D240" s="53"/>
      <c r="E240" s="53"/>
      <c r="F240" s="53"/>
      <c r="G240" s="53"/>
      <c r="H240" s="53"/>
      <c r="I240" s="53"/>
    </row>
    <row r="241" ht="20.25" spans="1:9">
      <c r="A241" s="53"/>
      <c r="B241" s="53"/>
      <c r="C241" s="53"/>
      <c r="D241" s="53"/>
      <c r="E241" s="53"/>
      <c r="F241" s="53"/>
      <c r="G241" s="53"/>
      <c r="H241" s="53"/>
      <c r="I241" s="53"/>
    </row>
    <row r="242" ht="20.25" spans="1:9">
      <c r="A242" s="53"/>
      <c r="B242" s="53"/>
      <c r="C242" s="53"/>
      <c r="D242" s="53"/>
      <c r="E242" s="53"/>
      <c r="F242" s="53"/>
      <c r="G242" s="53"/>
      <c r="H242" s="53"/>
      <c r="I242" s="53"/>
    </row>
    <row r="243" ht="20.25" spans="1:9">
      <c r="A243" s="53"/>
      <c r="B243" s="53"/>
      <c r="C243" s="53"/>
      <c r="D243" s="53"/>
      <c r="E243" s="53"/>
      <c r="F243" s="53"/>
      <c r="G243" s="53"/>
      <c r="H243" s="53"/>
      <c r="I243" s="53"/>
    </row>
    <row r="244" ht="20.25" spans="1:9">
      <c r="A244" s="53"/>
      <c r="B244" s="53"/>
      <c r="C244" s="53"/>
      <c r="D244" s="53"/>
      <c r="E244" s="53"/>
      <c r="F244" s="53"/>
      <c r="G244" s="53"/>
      <c r="H244" s="53"/>
      <c r="I244" s="53"/>
    </row>
    <row r="245" ht="20.25" spans="1:9">
      <c r="A245" s="53"/>
      <c r="B245" s="53"/>
      <c r="C245" s="53"/>
      <c r="D245" s="53"/>
      <c r="E245" s="53"/>
      <c r="F245" s="53"/>
      <c r="G245" s="53"/>
      <c r="H245" s="53"/>
      <c r="I245" s="53"/>
    </row>
    <row r="246" ht="20.25" spans="1:9">
      <c r="A246" s="53"/>
      <c r="B246" s="53"/>
      <c r="C246" s="53"/>
      <c r="D246" s="53"/>
      <c r="E246" s="53"/>
      <c r="F246" s="53"/>
      <c r="G246" s="53"/>
      <c r="H246" s="53"/>
      <c r="I246" s="53"/>
    </row>
    <row r="247" ht="20.25" spans="1:9">
      <c r="A247" s="53"/>
      <c r="B247" s="53"/>
      <c r="C247" s="53"/>
      <c r="D247" s="53"/>
      <c r="E247" s="53"/>
      <c r="F247" s="53"/>
      <c r="G247" s="53"/>
      <c r="H247" s="53"/>
      <c r="I247" s="53"/>
    </row>
    <row r="248" ht="20.25" spans="1:9">
      <c r="A248" s="53"/>
      <c r="B248" s="53"/>
      <c r="C248" s="53"/>
      <c r="D248" s="53"/>
      <c r="E248" s="53"/>
      <c r="F248" s="53"/>
      <c r="G248" s="53"/>
      <c r="H248" s="53"/>
      <c r="I248" s="53"/>
    </row>
    <row r="249" ht="20.25" spans="1:9">
      <c r="A249" s="53"/>
      <c r="B249" s="53"/>
      <c r="C249" s="53"/>
      <c r="D249" s="53"/>
      <c r="E249" s="53"/>
      <c r="F249" s="53"/>
      <c r="G249" s="53"/>
      <c r="H249" s="53"/>
      <c r="I249" s="53"/>
    </row>
    <row r="250" ht="20.25" spans="1:9">
      <c r="A250" s="53"/>
      <c r="B250" s="53"/>
      <c r="C250" s="53"/>
      <c r="D250" s="53"/>
      <c r="E250" s="53"/>
      <c r="F250" s="53"/>
      <c r="G250" s="53"/>
      <c r="H250" s="53"/>
      <c r="I250" s="53"/>
    </row>
    <row r="251" ht="20.25" spans="1:9">
      <c r="A251" s="53"/>
      <c r="B251" s="53"/>
      <c r="C251" s="53"/>
      <c r="D251" s="53"/>
      <c r="E251" s="53"/>
      <c r="F251" s="53"/>
      <c r="G251" s="53"/>
      <c r="H251" s="53"/>
      <c r="I251" s="53"/>
    </row>
    <row r="252" ht="20.25" spans="1:9">
      <c r="A252" s="53"/>
      <c r="B252" s="53"/>
      <c r="C252" s="53"/>
      <c r="D252" s="53"/>
      <c r="E252" s="53"/>
      <c r="F252" s="53"/>
      <c r="G252" s="53"/>
      <c r="H252" s="53"/>
      <c r="I252" s="53"/>
    </row>
    <row r="253" ht="20.25" spans="1:9">
      <c r="A253" s="53"/>
      <c r="B253" s="53"/>
      <c r="C253" s="53"/>
      <c r="D253" s="53"/>
      <c r="E253" s="53"/>
      <c r="F253" s="53"/>
      <c r="G253" s="53"/>
      <c r="H253" s="53"/>
      <c r="I253" s="53"/>
    </row>
    <row r="254" ht="20.25" spans="1:9">
      <c r="A254" s="53"/>
      <c r="B254" s="53"/>
      <c r="C254" s="53"/>
      <c r="D254" s="53"/>
      <c r="E254" s="53"/>
      <c r="F254" s="53"/>
      <c r="G254" s="53"/>
      <c r="H254" s="53"/>
      <c r="I254" s="53"/>
    </row>
    <row r="255" ht="20.25" spans="1:9">
      <c r="A255" s="53"/>
      <c r="B255" s="53"/>
      <c r="C255" s="53"/>
      <c r="D255" s="53"/>
      <c r="E255" s="53"/>
      <c r="F255" s="53"/>
      <c r="G255" s="53"/>
      <c r="H255" s="53"/>
      <c r="I255" s="53"/>
    </row>
    <row r="256" ht="20.25" spans="1:9">
      <c r="A256" s="53"/>
      <c r="B256" s="53"/>
      <c r="C256" s="53"/>
      <c r="D256" s="53"/>
      <c r="E256" s="53"/>
      <c r="F256" s="53"/>
      <c r="G256" s="53"/>
      <c r="H256" s="53"/>
      <c r="I256" s="53"/>
    </row>
    <row r="257" ht="20.25" spans="1:9">
      <c r="A257" s="53"/>
      <c r="B257" s="53"/>
      <c r="C257" s="53"/>
      <c r="D257" s="53"/>
      <c r="E257" s="53"/>
      <c r="F257" s="53"/>
      <c r="G257" s="53"/>
      <c r="H257" s="53"/>
      <c r="I257" s="53"/>
    </row>
    <row r="258" ht="20.25" spans="1:9">
      <c r="A258" s="53"/>
      <c r="B258" s="53"/>
      <c r="C258" s="53"/>
      <c r="D258" s="53"/>
      <c r="E258" s="53"/>
      <c r="F258" s="53"/>
      <c r="G258" s="53"/>
      <c r="H258" s="53"/>
      <c r="I258" s="53"/>
    </row>
    <row r="259" ht="20.25" spans="1:9">
      <c r="A259" s="53"/>
      <c r="B259" s="53"/>
      <c r="C259" s="53"/>
      <c r="D259" s="53"/>
      <c r="E259" s="53"/>
      <c r="F259" s="53"/>
      <c r="G259" s="53"/>
      <c r="H259" s="53"/>
      <c r="I259" s="53"/>
    </row>
    <row r="260" ht="20.25" spans="1:9">
      <c r="A260" s="53"/>
      <c r="B260" s="53"/>
      <c r="C260" s="53"/>
      <c r="D260" s="53"/>
      <c r="E260" s="53"/>
      <c r="F260" s="53"/>
      <c r="G260" s="53"/>
      <c r="H260" s="53"/>
      <c r="I260" s="53"/>
    </row>
    <row r="261" ht="20.25" spans="1:9">
      <c r="A261" s="53"/>
      <c r="B261" s="53"/>
      <c r="C261" s="53"/>
      <c r="D261" s="53"/>
      <c r="E261" s="53"/>
      <c r="F261" s="53"/>
      <c r="G261" s="53"/>
      <c r="H261" s="53"/>
      <c r="I261" s="53"/>
    </row>
    <row r="262" ht="20.25" spans="1:9">
      <c r="A262" s="53"/>
      <c r="B262" s="53"/>
      <c r="C262" s="53"/>
      <c r="D262" s="53"/>
      <c r="E262" s="53"/>
      <c r="F262" s="53"/>
      <c r="G262" s="53"/>
      <c r="H262" s="53"/>
      <c r="I262" s="53"/>
    </row>
    <row r="263" ht="20.25" spans="1:9">
      <c r="A263" s="53"/>
      <c r="B263" s="53"/>
      <c r="C263" s="53"/>
      <c r="D263" s="53"/>
      <c r="E263" s="53"/>
      <c r="F263" s="53"/>
      <c r="G263" s="53"/>
      <c r="H263" s="53"/>
      <c r="I263" s="53"/>
    </row>
    <row r="264" ht="20.25" spans="1:9">
      <c r="A264" s="53"/>
      <c r="B264" s="53"/>
      <c r="C264" s="53"/>
      <c r="D264" s="53"/>
      <c r="E264" s="53"/>
      <c r="F264" s="53"/>
      <c r="G264" s="53"/>
      <c r="H264" s="53"/>
      <c r="I264" s="53"/>
    </row>
    <row r="265" ht="20.25" spans="1:9">
      <c r="A265" s="53"/>
      <c r="B265" s="53"/>
      <c r="C265" s="53"/>
      <c r="D265" s="53"/>
      <c r="E265" s="53"/>
      <c r="F265" s="53"/>
      <c r="G265" s="53"/>
      <c r="H265" s="53"/>
      <c r="I265" s="53"/>
    </row>
    <row r="266" ht="20.25" spans="1:9">
      <c r="A266" s="53"/>
      <c r="B266" s="53"/>
      <c r="C266" s="53"/>
      <c r="D266" s="53"/>
      <c r="E266" s="53"/>
      <c r="F266" s="53"/>
      <c r="G266" s="53"/>
      <c r="H266" s="53"/>
      <c r="I266" s="53"/>
    </row>
    <row r="267" ht="20.25" spans="1:9">
      <c r="A267" s="53"/>
      <c r="B267" s="53"/>
      <c r="C267" s="53"/>
      <c r="D267" s="53"/>
      <c r="E267" s="53"/>
      <c r="F267" s="53"/>
      <c r="G267" s="53"/>
      <c r="H267" s="53"/>
      <c r="I267" s="53"/>
    </row>
    <row r="268" ht="20.25" spans="1:9">
      <c r="A268" s="53"/>
      <c r="B268" s="53"/>
      <c r="C268" s="53"/>
      <c r="D268" s="53"/>
      <c r="E268" s="53"/>
      <c r="F268" s="53"/>
      <c r="G268" s="53"/>
      <c r="H268" s="53"/>
      <c r="I268" s="53"/>
    </row>
    <row r="269" ht="20.25" spans="1:9">
      <c r="A269" s="53"/>
      <c r="B269" s="53"/>
      <c r="C269" s="53"/>
      <c r="D269" s="53"/>
      <c r="E269" s="53"/>
      <c r="F269" s="53"/>
      <c r="G269" s="53"/>
      <c r="H269" s="53"/>
      <c r="I269" s="53"/>
    </row>
    <row r="270" ht="20.25" spans="1:9">
      <c r="A270" s="53"/>
      <c r="B270" s="53"/>
      <c r="C270" s="53"/>
      <c r="D270" s="53"/>
      <c r="E270" s="53"/>
      <c r="F270" s="53"/>
      <c r="G270" s="53"/>
      <c r="H270" s="53"/>
      <c r="I270" s="53"/>
    </row>
    <row r="271" ht="20.25" spans="1:9">
      <c r="A271" s="53"/>
      <c r="B271" s="53"/>
      <c r="C271" s="53"/>
      <c r="D271" s="53"/>
      <c r="E271" s="53"/>
      <c r="F271" s="53"/>
      <c r="G271" s="53"/>
      <c r="H271" s="53"/>
      <c r="I271" s="53"/>
    </row>
    <row r="272" ht="20.25" spans="1:9">
      <c r="A272" s="53"/>
      <c r="B272" s="53"/>
      <c r="C272" s="53"/>
      <c r="D272" s="53"/>
      <c r="E272" s="53"/>
      <c r="F272" s="53"/>
      <c r="G272" s="53"/>
      <c r="H272" s="53"/>
      <c r="I272" s="53"/>
    </row>
    <row r="273" ht="20.25" spans="1:9">
      <c r="A273" s="53"/>
      <c r="B273" s="53"/>
      <c r="C273" s="53"/>
      <c r="D273" s="53"/>
      <c r="E273" s="53"/>
      <c r="F273" s="53"/>
      <c r="G273" s="53"/>
      <c r="H273" s="53"/>
      <c r="I273" s="53"/>
    </row>
    <row r="274" ht="20.25" spans="1:9">
      <c r="A274" s="53"/>
      <c r="B274" s="53"/>
      <c r="C274" s="53"/>
      <c r="D274" s="53"/>
      <c r="E274" s="53"/>
      <c r="F274" s="53"/>
      <c r="G274" s="53"/>
      <c r="H274" s="53"/>
      <c r="I274" s="53"/>
    </row>
    <row r="275" ht="20.25" spans="1:9">
      <c r="A275" s="53"/>
      <c r="B275" s="53"/>
      <c r="C275" s="53"/>
      <c r="D275" s="53"/>
      <c r="E275" s="53"/>
      <c r="F275" s="53"/>
      <c r="G275" s="53"/>
      <c r="H275" s="53"/>
      <c r="I275" s="53"/>
    </row>
    <row r="276" ht="20.25" spans="1:9">
      <c r="A276" s="53"/>
      <c r="B276" s="53"/>
      <c r="C276" s="53"/>
      <c r="D276" s="53"/>
      <c r="E276" s="53"/>
      <c r="F276" s="53"/>
      <c r="G276" s="53"/>
      <c r="H276" s="53"/>
      <c r="I276" s="53"/>
    </row>
    <row r="277" ht="20.25" spans="1:9">
      <c r="A277" s="53"/>
      <c r="B277" s="53"/>
      <c r="C277" s="53"/>
      <c r="D277" s="53"/>
      <c r="E277" s="53"/>
      <c r="F277" s="53"/>
      <c r="G277" s="53"/>
      <c r="H277" s="53"/>
      <c r="I277" s="53"/>
    </row>
    <row r="278" ht="20.25" spans="1:9">
      <c r="A278" s="53"/>
      <c r="B278" s="53"/>
      <c r="C278" s="53"/>
      <c r="D278" s="53"/>
      <c r="E278" s="53"/>
      <c r="F278" s="53"/>
      <c r="G278" s="53"/>
      <c r="H278" s="53"/>
      <c r="I278" s="53"/>
    </row>
    <row r="279" ht="20.25" spans="1:9">
      <c r="A279" s="53"/>
      <c r="B279" s="53"/>
      <c r="C279" s="53"/>
      <c r="D279" s="53"/>
      <c r="E279" s="53"/>
      <c r="F279" s="53"/>
      <c r="G279" s="53"/>
      <c r="H279" s="53"/>
      <c r="I279" s="53"/>
    </row>
    <row r="280" ht="20.25" spans="1:9">
      <c r="A280" s="53"/>
      <c r="B280" s="53"/>
      <c r="C280" s="53"/>
      <c r="D280" s="53"/>
      <c r="E280" s="53"/>
      <c r="F280" s="53"/>
      <c r="G280" s="53"/>
      <c r="H280" s="53"/>
      <c r="I280" s="53"/>
    </row>
    <row r="281" ht="20.25" spans="1:9">
      <c r="A281" s="53"/>
      <c r="B281" s="53"/>
      <c r="C281" s="53"/>
      <c r="D281" s="53"/>
      <c r="E281" s="53"/>
      <c r="F281" s="53"/>
      <c r="G281" s="53"/>
      <c r="H281" s="53"/>
      <c r="I281" s="53"/>
    </row>
    <row r="282" ht="20.25" spans="1:9">
      <c r="A282" s="53"/>
      <c r="B282" s="53"/>
      <c r="C282" s="53"/>
      <c r="D282" s="53"/>
      <c r="E282" s="53"/>
      <c r="F282" s="53"/>
      <c r="G282" s="53"/>
      <c r="H282" s="53"/>
      <c r="I282" s="53"/>
    </row>
    <row r="283" ht="20.25" spans="1:9">
      <c r="A283" s="53"/>
      <c r="B283" s="53"/>
      <c r="C283" s="53"/>
      <c r="D283" s="53"/>
      <c r="E283" s="53"/>
      <c r="F283" s="53"/>
      <c r="G283" s="53"/>
      <c r="H283" s="53"/>
      <c r="I283" s="53"/>
    </row>
    <row r="284" ht="20.25" spans="1:9">
      <c r="A284" s="53"/>
      <c r="B284" s="53"/>
      <c r="C284" s="53"/>
      <c r="D284" s="53"/>
      <c r="E284" s="53"/>
      <c r="F284" s="53"/>
      <c r="G284" s="53"/>
      <c r="H284" s="53"/>
      <c r="I284" s="53"/>
    </row>
    <row r="285" ht="20.25" spans="1:9">
      <c r="A285" s="53"/>
      <c r="B285" s="53"/>
      <c r="C285" s="53"/>
      <c r="D285" s="53"/>
      <c r="E285" s="53"/>
      <c r="F285" s="53"/>
      <c r="G285" s="53"/>
      <c r="H285" s="53"/>
      <c r="I285" s="53"/>
    </row>
    <row r="286" ht="20.25" spans="1:9">
      <c r="A286" s="53"/>
      <c r="B286" s="53"/>
      <c r="C286" s="53"/>
      <c r="D286" s="53"/>
      <c r="E286" s="53"/>
      <c r="F286" s="53"/>
      <c r="G286" s="53"/>
      <c r="H286" s="53"/>
      <c r="I286" s="53"/>
    </row>
    <row r="287" ht="20.25" spans="1:9">
      <c r="A287" s="53"/>
      <c r="B287" s="53"/>
      <c r="C287" s="53"/>
      <c r="D287" s="53"/>
      <c r="E287" s="53"/>
      <c r="F287" s="53"/>
      <c r="G287" s="53"/>
      <c r="H287" s="53"/>
      <c r="I287" s="53"/>
    </row>
    <row r="288" ht="20.25" spans="1:9">
      <c r="A288" s="53"/>
      <c r="B288" s="53"/>
      <c r="C288" s="53"/>
      <c r="D288" s="53"/>
      <c r="E288" s="53"/>
      <c r="F288" s="53"/>
      <c r="G288" s="53"/>
      <c r="H288" s="53"/>
      <c r="I288" s="53"/>
    </row>
    <row r="289" ht="20.25" spans="1:9">
      <c r="A289" s="53"/>
      <c r="B289" s="53"/>
      <c r="C289" s="53"/>
      <c r="D289" s="53"/>
      <c r="E289" s="53"/>
      <c r="F289" s="53"/>
      <c r="G289" s="53"/>
      <c r="H289" s="53"/>
      <c r="I289" s="53"/>
    </row>
    <row r="290" ht="20.25" spans="1:9">
      <c r="A290" s="53"/>
      <c r="B290" s="53"/>
      <c r="C290" s="53"/>
      <c r="D290" s="53"/>
      <c r="E290" s="53"/>
      <c r="F290" s="53"/>
      <c r="G290" s="53"/>
      <c r="H290" s="53"/>
      <c r="I290" s="53"/>
    </row>
    <row r="291" ht="20.25" spans="1:9">
      <c r="A291" s="53"/>
      <c r="B291" s="53"/>
      <c r="C291" s="53"/>
      <c r="D291" s="53"/>
      <c r="E291" s="53"/>
      <c r="F291" s="53"/>
      <c r="G291" s="53"/>
      <c r="H291" s="53"/>
      <c r="I291" s="53"/>
    </row>
    <row r="292" ht="20.25" spans="1:9">
      <c r="A292" s="53"/>
      <c r="B292" s="53"/>
      <c r="C292" s="53"/>
      <c r="D292" s="53"/>
      <c r="E292" s="53"/>
      <c r="F292" s="53"/>
      <c r="G292" s="53"/>
      <c r="H292" s="53"/>
      <c r="I292" s="53"/>
    </row>
    <row r="293" ht="20.25" spans="1:9">
      <c r="A293" s="53"/>
      <c r="B293" s="53"/>
      <c r="C293" s="53"/>
      <c r="D293" s="53"/>
      <c r="E293" s="53"/>
      <c r="F293" s="53"/>
      <c r="G293" s="53"/>
      <c r="H293" s="53"/>
      <c r="I293" s="53"/>
    </row>
    <row r="294" ht="20.25" spans="1:9">
      <c r="A294" s="53"/>
      <c r="B294" s="53"/>
      <c r="C294" s="53"/>
      <c r="D294" s="53"/>
      <c r="E294" s="53"/>
      <c r="F294" s="53"/>
      <c r="G294" s="53"/>
      <c r="H294" s="53"/>
      <c r="I294" s="53"/>
    </row>
    <row r="295" ht="20.25" spans="1:9">
      <c r="A295" s="53"/>
      <c r="B295" s="53"/>
      <c r="C295" s="53"/>
      <c r="D295" s="53"/>
      <c r="E295" s="53"/>
      <c r="F295" s="53"/>
      <c r="G295" s="53"/>
      <c r="H295" s="53"/>
      <c r="I295" s="53"/>
    </row>
    <row r="296" ht="20.25" spans="1:9">
      <c r="A296" s="53"/>
      <c r="B296" s="53"/>
      <c r="C296" s="53"/>
      <c r="D296" s="53"/>
      <c r="E296" s="53"/>
      <c r="F296" s="53"/>
      <c r="G296" s="53"/>
      <c r="H296" s="53"/>
      <c r="I296" s="53"/>
    </row>
    <row r="297" ht="20.25" spans="1:9">
      <c r="A297" s="53"/>
      <c r="B297" s="53"/>
      <c r="C297" s="53"/>
      <c r="D297" s="53"/>
      <c r="E297" s="53"/>
      <c r="F297" s="53"/>
      <c r="G297" s="53"/>
      <c r="H297" s="53"/>
      <c r="I297" s="53"/>
    </row>
    <row r="298" ht="20.25" spans="1:9">
      <c r="A298" s="53"/>
      <c r="B298" s="53"/>
      <c r="C298" s="53"/>
      <c r="D298" s="53"/>
      <c r="E298" s="53"/>
      <c r="F298" s="53"/>
      <c r="G298" s="53"/>
      <c r="H298" s="53"/>
      <c r="I298" s="53"/>
    </row>
    <row r="299" ht="20.25" spans="1:9">
      <c r="A299" s="53"/>
      <c r="B299" s="53"/>
      <c r="C299" s="53"/>
      <c r="D299" s="53"/>
      <c r="E299" s="53"/>
      <c r="F299" s="53"/>
      <c r="G299" s="53"/>
      <c r="H299" s="53"/>
      <c r="I299" s="53"/>
    </row>
    <row r="300" ht="20.25" spans="1:9">
      <c r="A300" s="53"/>
      <c r="B300" s="53"/>
      <c r="C300" s="53"/>
      <c r="D300" s="53"/>
      <c r="E300" s="53"/>
      <c r="F300" s="53"/>
      <c r="G300" s="53"/>
      <c r="H300" s="53"/>
      <c r="I300" s="53"/>
    </row>
    <row r="301" ht="20.25" spans="1:9">
      <c r="A301" s="53"/>
      <c r="B301" s="53"/>
      <c r="C301" s="53"/>
      <c r="D301" s="53"/>
      <c r="E301" s="53"/>
      <c r="F301" s="53"/>
      <c r="G301" s="53"/>
      <c r="H301" s="53"/>
      <c r="I301" s="53"/>
    </row>
    <row r="302" ht="20.25" spans="1:9">
      <c r="A302" s="53"/>
      <c r="B302" s="53"/>
      <c r="C302" s="53"/>
      <c r="D302" s="53"/>
      <c r="E302" s="53"/>
      <c r="F302" s="53"/>
      <c r="G302" s="53"/>
      <c r="H302" s="53"/>
      <c r="I302" s="53"/>
    </row>
    <row r="303" ht="20.25" spans="1:9">
      <c r="A303" s="53"/>
      <c r="B303" s="53"/>
      <c r="C303" s="53"/>
      <c r="D303" s="53"/>
      <c r="E303" s="53"/>
      <c r="F303" s="53"/>
      <c r="G303" s="53"/>
      <c r="H303" s="53"/>
      <c r="I303" s="53"/>
    </row>
    <row r="304" ht="20.25" spans="1:9">
      <c r="A304" s="53"/>
      <c r="B304" s="53"/>
      <c r="C304" s="53"/>
      <c r="D304" s="53"/>
      <c r="E304" s="53"/>
      <c r="F304" s="53"/>
      <c r="G304" s="53"/>
      <c r="H304" s="53"/>
      <c r="I304" s="53"/>
    </row>
    <row r="305" ht="20.25" spans="1:9">
      <c r="A305" s="53"/>
      <c r="B305" s="53"/>
      <c r="C305" s="53"/>
      <c r="D305" s="53"/>
      <c r="E305" s="53"/>
      <c r="F305" s="53"/>
      <c r="G305" s="53"/>
      <c r="H305" s="53"/>
      <c r="I305" s="53"/>
    </row>
    <row r="306" ht="20.25" spans="1:9">
      <c r="A306" s="53"/>
      <c r="B306" s="53"/>
      <c r="C306" s="53"/>
      <c r="D306" s="53"/>
      <c r="E306" s="53"/>
      <c r="F306" s="53"/>
      <c r="G306" s="53"/>
      <c r="H306" s="53"/>
      <c r="I306" s="53"/>
    </row>
    <row r="307" ht="20.25" spans="1:9">
      <c r="A307" s="53"/>
      <c r="B307" s="53"/>
      <c r="C307" s="53"/>
      <c r="D307" s="53"/>
      <c r="E307" s="53"/>
      <c r="F307" s="53"/>
      <c r="G307" s="53"/>
      <c r="H307" s="53"/>
      <c r="I307" s="53"/>
    </row>
    <row r="308" ht="20.25" spans="1:9">
      <c r="A308" s="53"/>
      <c r="B308" s="53"/>
      <c r="C308" s="53"/>
      <c r="D308" s="53"/>
      <c r="E308" s="53"/>
      <c r="F308" s="53"/>
      <c r="G308" s="53"/>
      <c r="H308" s="53"/>
      <c r="I308" s="53"/>
    </row>
    <row r="309" ht="20.25" spans="1:9">
      <c r="A309" s="53"/>
      <c r="B309" s="53"/>
      <c r="C309" s="53"/>
      <c r="D309" s="53"/>
      <c r="E309" s="53"/>
      <c r="F309" s="53"/>
      <c r="G309" s="53"/>
      <c r="H309" s="53"/>
      <c r="I309" s="53"/>
    </row>
    <row r="310" ht="20.25" spans="1:9">
      <c r="A310" s="53"/>
      <c r="B310" s="53"/>
      <c r="C310" s="53"/>
      <c r="D310" s="53"/>
      <c r="E310" s="53"/>
      <c r="F310" s="53"/>
      <c r="G310" s="53"/>
      <c r="H310" s="53"/>
      <c r="I310" s="53"/>
    </row>
    <row r="311" ht="20.25" spans="1:9">
      <c r="A311" s="53"/>
      <c r="B311" s="53"/>
      <c r="C311" s="53"/>
      <c r="D311" s="53"/>
      <c r="E311" s="53"/>
      <c r="F311" s="53"/>
      <c r="G311" s="53"/>
      <c r="H311" s="53"/>
      <c r="I311" s="53"/>
    </row>
    <row r="312" ht="20.25" spans="1:9">
      <c r="A312" s="53"/>
      <c r="B312" s="53"/>
      <c r="C312" s="53"/>
      <c r="D312" s="53"/>
      <c r="E312" s="53"/>
      <c r="F312" s="53"/>
      <c r="G312" s="53"/>
      <c r="H312" s="53"/>
      <c r="I312" s="53"/>
    </row>
    <row r="313" ht="20.25" spans="1:9">
      <c r="A313" s="53"/>
      <c r="B313" s="53"/>
      <c r="C313" s="53"/>
      <c r="D313" s="53"/>
      <c r="E313" s="53"/>
      <c r="F313" s="53"/>
      <c r="G313" s="53"/>
      <c r="H313" s="53"/>
      <c r="I313" s="53"/>
    </row>
    <row r="314" ht="20.25" spans="1:9">
      <c r="A314" s="53"/>
      <c r="B314" s="53"/>
      <c r="C314" s="53"/>
      <c r="D314" s="53"/>
      <c r="E314" s="53"/>
      <c r="F314" s="53"/>
      <c r="G314" s="53"/>
      <c r="H314" s="53"/>
      <c r="I314" s="53"/>
    </row>
    <row r="315" ht="20.25" spans="1:9">
      <c r="A315" s="53"/>
      <c r="B315" s="53"/>
      <c r="C315" s="53"/>
      <c r="D315" s="53"/>
      <c r="E315" s="53"/>
      <c r="F315" s="53"/>
      <c r="G315" s="53"/>
      <c r="H315" s="53"/>
      <c r="I315" s="53"/>
    </row>
    <row r="316" ht="20.25" spans="1:9">
      <c r="A316" s="53"/>
      <c r="B316" s="53"/>
      <c r="C316" s="53"/>
      <c r="D316" s="53"/>
      <c r="E316" s="53"/>
      <c r="F316" s="53"/>
      <c r="G316" s="53"/>
      <c r="H316" s="53"/>
      <c r="I316" s="53"/>
    </row>
    <row r="317" ht="20.25" spans="1:9">
      <c r="A317" s="53"/>
      <c r="B317" s="53"/>
      <c r="C317" s="53"/>
      <c r="D317" s="53"/>
      <c r="E317" s="53"/>
      <c r="F317" s="53"/>
      <c r="G317" s="53"/>
      <c r="H317" s="53"/>
      <c r="I317" s="53"/>
    </row>
    <row r="318" ht="20.25" spans="1:9">
      <c r="A318" s="53"/>
      <c r="B318" s="53"/>
      <c r="C318" s="53"/>
      <c r="D318" s="53"/>
      <c r="E318" s="53"/>
      <c r="F318" s="53"/>
      <c r="G318" s="53"/>
      <c r="H318" s="53"/>
      <c r="I318" s="53"/>
    </row>
    <row r="319" ht="20.25" spans="1:9">
      <c r="A319" s="53"/>
      <c r="B319" s="53"/>
      <c r="C319" s="53"/>
      <c r="D319" s="53"/>
      <c r="E319" s="53"/>
      <c r="F319" s="53"/>
      <c r="G319" s="53"/>
      <c r="H319" s="53"/>
      <c r="I319" s="53"/>
    </row>
    <row r="320" ht="20.25" spans="1:9">
      <c r="A320" s="53"/>
      <c r="B320" s="53"/>
      <c r="C320" s="53"/>
      <c r="D320" s="53"/>
      <c r="E320" s="53"/>
      <c r="F320" s="53"/>
      <c r="G320" s="53"/>
      <c r="H320" s="53"/>
      <c r="I320" s="53"/>
    </row>
    <row r="321" ht="20.25" spans="1:9">
      <c r="A321" s="53"/>
      <c r="B321" s="53"/>
      <c r="C321" s="53"/>
      <c r="D321" s="53"/>
      <c r="E321" s="53"/>
      <c r="F321" s="53"/>
      <c r="G321" s="53"/>
      <c r="H321" s="53"/>
      <c r="I321" s="53"/>
    </row>
    <row r="322" ht="20.25" spans="1:9">
      <c r="A322" s="53"/>
      <c r="B322" s="53"/>
      <c r="C322" s="53"/>
      <c r="D322" s="53"/>
      <c r="E322" s="53"/>
      <c r="F322" s="53"/>
      <c r="G322" s="53"/>
      <c r="H322" s="53"/>
      <c r="I322" s="53"/>
    </row>
    <row r="323" ht="20.25" spans="1:9">
      <c r="A323" s="53"/>
      <c r="B323" s="53"/>
      <c r="C323" s="53"/>
      <c r="D323" s="53"/>
      <c r="E323" s="53"/>
      <c r="F323" s="53"/>
      <c r="G323" s="53"/>
      <c r="H323" s="53"/>
      <c r="I323" s="53"/>
    </row>
    <row r="324" ht="20.25" spans="1:9">
      <c r="A324" s="53"/>
      <c r="B324" s="53"/>
      <c r="C324" s="53"/>
      <c r="D324" s="53"/>
      <c r="E324" s="53"/>
      <c r="F324" s="53"/>
      <c r="G324" s="53"/>
      <c r="H324" s="53"/>
      <c r="I324" s="53"/>
    </row>
    <row r="325" ht="20.25" spans="1:9">
      <c r="A325" s="53"/>
      <c r="B325" s="53"/>
      <c r="C325" s="53"/>
      <c r="D325" s="53"/>
      <c r="E325" s="53"/>
      <c r="F325" s="53"/>
      <c r="G325" s="53"/>
      <c r="H325" s="53"/>
      <c r="I325" s="53"/>
    </row>
    <row r="326" ht="20.25" spans="1:9">
      <c r="A326" s="53"/>
      <c r="B326" s="53"/>
      <c r="C326" s="53"/>
      <c r="D326" s="53"/>
      <c r="E326" s="53"/>
      <c r="F326" s="53"/>
      <c r="G326" s="53"/>
      <c r="H326" s="53"/>
      <c r="I326" s="53"/>
    </row>
    <row r="327" ht="20.25" spans="1:9">
      <c r="A327" s="53"/>
      <c r="B327" s="53"/>
      <c r="C327" s="53"/>
      <c r="D327" s="53"/>
      <c r="E327" s="53"/>
      <c r="F327" s="53"/>
      <c r="G327" s="53"/>
      <c r="H327" s="53"/>
      <c r="I327" s="53"/>
    </row>
    <row r="328" ht="20.25" spans="1:9">
      <c r="A328" s="53"/>
      <c r="B328" s="53"/>
      <c r="C328" s="53"/>
      <c r="D328" s="53"/>
      <c r="E328" s="53"/>
      <c r="F328" s="53"/>
      <c r="G328" s="53"/>
      <c r="H328" s="53"/>
      <c r="I328" s="53"/>
    </row>
    <row r="329" ht="20.25" spans="1:9">
      <c r="A329" s="53"/>
      <c r="B329" s="53"/>
      <c r="C329" s="53"/>
      <c r="D329" s="53"/>
      <c r="E329" s="53"/>
      <c r="F329" s="53"/>
      <c r="G329" s="53"/>
      <c r="H329" s="53"/>
      <c r="I329" s="53"/>
    </row>
    <row r="330" ht="20.25" spans="1:9">
      <c r="A330" s="53"/>
      <c r="B330" s="53"/>
      <c r="C330" s="53"/>
      <c r="D330" s="53"/>
      <c r="E330" s="53"/>
      <c r="F330" s="53"/>
      <c r="G330" s="53"/>
      <c r="H330" s="53"/>
      <c r="I330" s="53"/>
    </row>
    <row r="331" ht="20.25" spans="1:9">
      <c r="A331" s="53"/>
      <c r="B331" s="53"/>
      <c r="C331" s="53"/>
      <c r="D331" s="53"/>
      <c r="E331" s="53"/>
      <c r="F331" s="53"/>
      <c r="G331" s="53"/>
      <c r="H331" s="53"/>
      <c r="I331" s="53"/>
    </row>
    <row r="332" ht="20.25" spans="1:9">
      <c r="A332" s="53"/>
      <c r="B332" s="53"/>
      <c r="C332" s="53"/>
      <c r="D332" s="53"/>
      <c r="E332" s="53"/>
      <c r="F332" s="53"/>
      <c r="G332" s="53"/>
      <c r="H332" s="53"/>
      <c r="I332" s="53"/>
    </row>
    <row r="333" ht="20.25" spans="1:9">
      <c r="A333" s="53"/>
      <c r="B333" s="53"/>
      <c r="C333" s="53"/>
      <c r="D333" s="53"/>
      <c r="E333" s="53"/>
      <c r="F333" s="53"/>
      <c r="G333" s="53"/>
      <c r="H333" s="53"/>
      <c r="I333" s="53"/>
    </row>
    <row r="334" ht="20.25" spans="1:9">
      <c r="A334" s="53"/>
      <c r="B334" s="53"/>
      <c r="C334" s="53"/>
      <c r="D334" s="53"/>
      <c r="E334" s="53"/>
      <c r="F334" s="53"/>
      <c r="G334" s="53"/>
      <c r="H334" s="53"/>
      <c r="I334" s="53"/>
    </row>
    <row r="335" ht="20.25" spans="1:9">
      <c r="A335" s="53"/>
      <c r="B335" s="53"/>
      <c r="C335" s="53"/>
      <c r="D335" s="53"/>
      <c r="E335" s="53"/>
      <c r="F335" s="53"/>
      <c r="G335" s="53"/>
      <c r="H335" s="53"/>
      <c r="I335" s="53"/>
    </row>
    <row r="336" ht="20.25" spans="1:9">
      <c r="A336" s="53"/>
      <c r="B336" s="53"/>
      <c r="C336" s="53"/>
      <c r="D336" s="53"/>
      <c r="E336" s="53"/>
      <c r="F336" s="53"/>
      <c r="G336" s="53"/>
      <c r="H336" s="53"/>
      <c r="I336" s="53"/>
    </row>
    <row r="337" ht="20.25" spans="1:9">
      <c r="A337" s="53"/>
      <c r="B337" s="53"/>
      <c r="C337" s="53"/>
      <c r="D337" s="53"/>
      <c r="E337" s="53"/>
      <c r="F337" s="53"/>
      <c r="G337" s="53"/>
      <c r="H337" s="53"/>
      <c r="I337" s="53"/>
    </row>
    <row r="338" ht="20.25" spans="1:9">
      <c r="A338" s="53"/>
      <c r="B338" s="53"/>
      <c r="C338" s="53"/>
      <c r="D338" s="53"/>
      <c r="E338" s="53"/>
      <c r="F338" s="53"/>
      <c r="G338" s="53"/>
      <c r="H338" s="53"/>
      <c r="I338" s="53"/>
    </row>
    <row r="339" ht="20.25" spans="1:9">
      <c r="A339" s="53"/>
      <c r="B339" s="53"/>
      <c r="C339" s="53"/>
      <c r="D339" s="53"/>
      <c r="E339" s="53"/>
      <c r="F339" s="53"/>
      <c r="G339" s="53"/>
      <c r="H339" s="53"/>
      <c r="I339" s="53"/>
    </row>
    <row r="340" ht="20.25" spans="1:9">
      <c r="A340" s="53"/>
      <c r="B340" s="53"/>
      <c r="C340" s="53"/>
      <c r="D340" s="53"/>
      <c r="E340" s="53"/>
      <c r="F340" s="53"/>
      <c r="G340" s="53"/>
      <c r="H340" s="53"/>
      <c r="I340" s="53"/>
    </row>
    <row r="341" ht="20.25" spans="1:9">
      <c r="A341" s="53"/>
      <c r="B341" s="53"/>
      <c r="C341" s="53"/>
      <c r="D341" s="53"/>
      <c r="E341" s="53"/>
      <c r="F341" s="53"/>
      <c r="G341" s="53"/>
      <c r="H341" s="53"/>
      <c r="I341" s="53"/>
    </row>
    <row r="342" ht="20.25" spans="1:9">
      <c r="A342" s="53"/>
      <c r="B342" s="53"/>
      <c r="C342" s="53"/>
      <c r="D342" s="53"/>
      <c r="E342" s="53"/>
      <c r="F342" s="53"/>
      <c r="G342" s="53"/>
      <c r="H342" s="53"/>
      <c r="I342" s="53"/>
    </row>
    <row r="343" ht="20.25" spans="1:9">
      <c r="A343" s="53"/>
      <c r="B343" s="53"/>
      <c r="C343" s="53"/>
      <c r="D343" s="53"/>
      <c r="E343" s="53"/>
      <c r="F343" s="53"/>
      <c r="G343" s="53"/>
      <c r="H343" s="53"/>
      <c r="I343" s="53"/>
    </row>
    <row r="344" ht="20.25" spans="1:9">
      <c r="A344" s="53"/>
      <c r="B344" s="53"/>
      <c r="C344" s="53"/>
      <c r="D344" s="53"/>
      <c r="E344" s="53"/>
      <c r="F344" s="53"/>
      <c r="G344" s="53"/>
      <c r="H344" s="53"/>
      <c r="I344" s="53"/>
    </row>
    <row r="345" ht="20.25" spans="1:9">
      <c r="A345" s="53"/>
      <c r="B345" s="53"/>
      <c r="C345" s="53"/>
      <c r="D345" s="53"/>
      <c r="E345" s="53"/>
      <c r="F345" s="53"/>
      <c r="G345" s="53"/>
      <c r="H345" s="53"/>
      <c r="I345" s="53"/>
    </row>
    <row r="346" ht="20.25" spans="1:9">
      <c r="A346" s="53"/>
      <c r="B346" s="53"/>
      <c r="C346" s="53"/>
      <c r="D346" s="53"/>
      <c r="E346" s="53"/>
      <c r="F346" s="53"/>
      <c r="G346" s="53"/>
      <c r="H346" s="53"/>
      <c r="I346" s="53"/>
    </row>
    <row r="347" ht="20.25" spans="1:9">
      <c r="A347" s="53"/>
      <c r="B347" s="53"/>
      <c r="C347" s="53"/>
      <c r="D347" s="53"/>
      <c r="E347" s="53"/>
      <c r="F347" s="53"/>
      <c r="G347" s="53"/>
      <c r="H347" s="53"/>
      <c r="I347" s="53"/>
    </row>
    <row r="348" ht="20.25" spans="1:9">
      <c r="A348" s="53"/>
      <c r="B348" s="53"/>
      <c r="C348" s="53"/>
      <c r="D348" s="53"/>
      <c r="E348" s="53"/>
      <c r="F348" s="53"/>
      <c r="G348" s="53"/>
      <c r="H348" s="53"/>
      <c r="I348" s="53"/>
    </row>
    <row r="349" ht="20.25" spans="1:9">
      <c r="A349" s="53"/>
      <c r="B349" s="53"/>
      <c r="C349" s="53"/>
      <c r="D349" s="53"/>
      <c r="E349" s="53"/>
      <c r="F349" s="53"/>
      <c r="G349" s="53"/>
      <c r="H349" s="53"/>
      <c r="I349" s="53"/>
    </row>
    <row r="350" ht="20.25" spans="1:9">
      <c r="A350" s="53"/>
      <c r="B350" s="53"/>
      <c r="C350" s="53"/>
      <c r="D350" s="53"/>
      <c r="E350" s="53"/>
      <c r="F350" s="53"/>
      <c r="G350" s="53"/>
      <c r="H350" s="53"/>
      <c r="I350" s="53"/>
    </row>
    <row r="351" ht="20.25" spans="1:9">
      <c r="A351" s="53"/>
      <c r="B351" s="53"/>
      <c r="C351" s="53"/>
      <c r="D351" s="53"/>
      <c r="E351" s="53"/>
      <c r="F351" s="53"/>
      <c r="G351" s="53"/>
      <c r="H351" s="53"/>
      <c r="I351" s="53"/>
    </row>
    <row r="352" ht="20.25" spans="1:9">
      <c r="A352" s="53"/>
      <c r="B352" s="53"/>
      <c r="C352" s="53"/>
      <c r="D352" s="53"/>
      <c r="E352" s="53"/>
      <c r="F352" s="53"/>
      <c r="G352" s="53"/>
      <c r="H352" s="53"/>
      <c r="I352" s="53"/>
    </row>
    <row r="353" ht="20.25" spans="1:9">
      <c r="A353" s="53"/>
      <c r="B353" s="53"/>
      <c r="C353" s="53"/>
      <c r="D353" s="53"/>
      <c r="E353" s="53"/>
      <c r="F353" s="53"/>
      <c r="G353" s="53"/>
      <c r="H353" s="53"/>
      <c r="I353" s="53"/>
    </row>
    <row r="354" ht="20.25" spans="1:9">
      <c r="A354" s="53"/>
      <c r="B354" s="53"/>
      <c r="C354" s="53"/>
      <c r="D354" s="53"/>
      <c r="E354" s="53"/>
      <c r="F354" s="53"/>
      <c r="G354" s="53"/>
      <c r="H354" s="53"/>
      <c r="I354" s="53"/>
    </row>
    <row r="355" ht="20.25" spans="1:9">
      <c r="A355" s="53"/>
      <c r="B355" s="53"/>
      <c r="C355" s="53"/>
      <c r="D355" s="53"/>
      <c r="E355" s="53"/>
      <c r="F355" s="53"/>
      <c r="G355" s="53"/>
      <c r="H355" s="53"/>
      <c r="I355" s="53"/>
    </row>
    <row r="356" ht="20.25" spans="1:9">
      <c r="A356" s="53"/>
      <c r="B356" s="53"/>
      <c r="C356" s="53"/>
      <c r="D356" s="53"/>
      <c r="E356" s="53"/>
      <c r="F356" s="53"/>
      <c r="G356" s="53"/>
      <c r="H356" s="53"/>
      <c r="I356" s="53"/>
    </row>
    <row r="357" ht="20.25" spans="1:9">
      <c r="A357" s="53"/>
      <c r="B357" s="53"/>
      <c r="C357" s="53"/>
      <c r="D357" s="53"/>
      <c r="E357" s="53"/>
      <c r="F357" s="53"/>
      <c r="G357" s="53"/>
      <c r="H357" s="53"/>
      <c r="I357" s="53"/>
    </row>
    <row r="358" ht="20.25" spans="1:9">
      <c r="A358" s="53"/>
      <c r="B358" s="53"/>
      <c r="C358" s="53"/>
      <c r="D358" s="53"/>
      <c r="E358" s="53"/>
      <c r="F358" s="53"/>
      <c r="G358" s="53"/>
      <c r="H358" s="53"/>
      <c r="I358" s="53"/>
    </row>
    <row r="359" ht="20.25" spans="1:9">
      <c r="A359" s="53"/>
      <c r="B359" s="53"/>
      <c r="C359" s="53"/>
      <c r="D359" s="53"/>
      <c r="E359" s="53"/>
      <c r="F359" s="53"/>
      <c r="G359" s="53"/>
      <c r="H359" s="53"/>
      <c r="I359" s="53"/>
    </row>
    <row r="360" ht="20.25" spans="1:9">
      <c r="A360" s="53"/>
      <c r="B360" s="53"/>
      <c r="C360" s="53"/>
      <c r="D360" s="53"/>
      <c r="E360" s="53"/>
      <c r="F360" s="53"/>
      <c r="G360" s="53"/>
      <c r="H360" s="53"/>
      <c r="I360" s="53"/>
    </row>
    <row r="361" ht="20.25" spans="1:9">
      <c r="A361" s="53"/>
      <c r="B361" s="53"/>
      <c r="C361" s="53"/>
      <c r="D361" s="53"/>
      <c r="E361" s="53"/>
      <c r="F361" s="53"/>
      <c r="G361" s="53"/>
      <c r="H361" s="53"/>
      <c r="I361" s="53"/>
    </row>
    <row r="362" ht="20.25" spans="1:9">
      <c r="A362" s="53"/>
      <c r="B362" s="53"/>
      <c r="C362" s="53"/>
      <c r="D362" s="53"/>
      <c r="E362" s="53"/>
      <c r="F362" s="53"/>
      <c r="G362" s="53"/>
      <c r="H362" s="53"/>
      <c r="I362" s="53"/>
    </row>
    <row r="363" ht="20.25" spans="1:9">
      <c r="A363" s="53"/>
      <c r="B363" s="53"/>
      <c r="C363" s="53"/>
      <c r="D363" s="53"/>
      <c r="E363" s="53"/>
      <c r="F363" s="53"/>
      <c r="G363" s="53"/>
      <c r="H363" s="53"/>
      <c r="I363" s="53"/>
    </row>
    <row r="364" ht="20.25" spans="1:9">
      <c r="A364" s="53"/>
      <c r="B364" s="53"/>
      <c r="C364" s="53"/>
      <c r="D364" s="53"/>
      <c r="E364" s="53"/>
      <c r="F364" s="53"/>
      <c r="G364" s="53"/>
      <c r="H364" s="53"/>
      <c r="I364" s="53"/>
    </row>
    <row r="365" ht="20.25" spans="1:9">
      <c r="A365" s="53"/>
      <c r="B365" s="53"/>
      <c r="C365" s="53"/>
      <c r="D365" s="53"/>
      <c r="E365" s="53"/>
      <c r="F365" s="53"/>
      <c r="G365" s="53"/>
      <c r="H365" s="53"/>
      <c r="I365" s="53"/>
    </row>
    <row r="366" ht="20.25" spans="1:9">
      <c r="A366" s="53"/>
      <c r="B366" s="53"/>
      <c r="C366" s="53"/>
      <c r="D366" s="53"/>
      <c r="E366" s="53"/>
      <c r="F366" s="53"/>
      <c r="G366" s="53"/>
      <c r="H366" s="53"/>
      <c r="I366" s="53"/>
    </row>
    <row r="367" ht="20.25" spans="1:9">
      <c r="A367" s="53"/>
      <c r="B367" s="53"/>
      <c r="C367" s="53"/>
      <c r="D367" s="53"/>
      <c r="E367" s="53"/>
      <c r="F367" s="53"/>
      <c r="G367" s="53"/>
      <c r="H367" s="53"/>
      <c r="I367" s="53"/>
    </row>
    <row r="368" ht="20.25" spans="1:9">
      <c r="A368" s="53"/>
      <c r="B368" s="53"/>
      <c r="C368" s="53"/>
      <c r="D368" s="53"/>
      <c r="E368" s="53"/>
      <c r="F368" s="53"/>
      <c r="G368" s="53"/>
      <c r="H368" s="53"/>
      <c r="I368" s="53"/>
    </row>
    <row r="369" ht="20.25" spans="1:9">
      <c r="A369" s="53"/>
      <c r="B369" s="53"/>
      <c r="C369" s="53"/>
      <c r="D369" s="53"/>
      <c r="E369" s="53"/>
      <c r="F369" s="53"/>
      <c r="G369" s="53"/>
      <c r="H369" s="53"/>
      <c r="I369" s="53"/>
    </row>
    <row r="370" ht="20.25" spans="1:9">
      <c r="A370" s="53"/>
      <c r="B370" s="53"/>
      <c r="C370" s="53"/>
      <c r="D370" s="53"/>
      <c r="E370" s="53"/>
      <c r="F370" s="53"/>
      <c r="G370" s="53"/>
      <c r="H370" s="53"/>
      <c r="I370" s="53"/>
    </row>
    <row r="371" ht="20.25" spans="1:9">
      <c r="A371" s="53"/>
      <c r="B371" s="53"/>
      <c r="C371" s="53"/>
      <c r="D371" s="53"/>
      <c r="E371" s="53"/>
      <c r="F371" s="53"/>
      <c r="G371" s="53"/>
      <c r="H371" s="53"/>
      <c r="I371" s="53"/>
    </row>
    <row r="372" ht="20.25" spans="1:9">
      <c r="A372" s="53"/>
      <c r="B372" s="53"/>
      <c r="C372" s="53"/>
      <c r="D372" s="53"/>
      <c r="E372" s="53"/>
      <c r="F372" s="53"/>
      <c r="G372" s="53"/>
      <c r="H372" s="53"/>
      <c r="I372" s="53"/>
    </row>
    <row r="373" ht="20.25" spans="1:9">
      <c r="A373" s="53"/>
      <c r="B373" s="53"/>
      <c r="C373" s="53"/>
      <c r="D373" s="53"/>
      <c r="E373" s="53"/>
      <c r="F373" s="53"/>
      <c r="G373" s="53"/>
      <c r="H373" s="53"/>
      <c r="I373" s="53"/>
    </row>
    <row r="374" ht="20.25" spans="1:9">
      <c r="A374" s="53"/>
      <c r="B374" s="53"/>
      <c r="C374" s="53"/>
      <c r="D374" s="53"/>
      <c r="E374" s="53"/>
      <c r="F374" s="53"/>
      <c r="G374" s="53"/>
      <c r="H374" s="53"/>
      <c r="I374" s="53"/>
    </row>
    <row r="375" ht="20.25" spans="1:9">
      <c r="A375" s="53"/>
      <c r="B375" s="53"/>
      <c r="C375" s="53"/>
      <c r="D375" s="53"/>
      <c r="E375" s="53"/>
      <c r="F375" s="53"/>
      <c r="G375" s="53"/>
      <c r="H375" s="53"/>
      <c r="I375" s="53"/>
    </row>
    <row r="376" ht="20.25" spans="1:9">
      <c r="A376" s="53"/>
      <c r="B376" s="53"/>
      <c r="C376" s="53"/>
      <c r="D376" s="53"/>
      <c r="E376" s="53"/>
      <c r="F376" s="53"/>
      <c r="G376" s="53"/>
      <c r="H376" s="53"/>
      <c r="I376" s="53"/>
    </row>
    <row r="377" ht="20.25" spans="1:9">
      <c r="A377" s="53"/>
      <c r="B377" s="53"/>
      <c r="C377" s="53"/>
      <c r="D377" s="53"/>
      <c r="E377" s="53"/>
      <c r="F377" s="53"/>
      <c r="G377" s="53"/>
      <c r="H377" s="53"/>
      <c r="I377" s="53"/>
    </row>
    <row r="378" ht="20.25" spans="1:9">
      <c r="A378" s="53"/>
      <c r="B378" s="53"/>
      <c r="C378" s="53"/>
      <c r="D378" s="53"/>
      <c r="E378" s="53"/>
      <c r="F378" s="53"/>
      <c r="G378" s="53"/>
      <c r="H378" s="53"/>
      <c r="I378" s="53"/>
    </row>
    <row r="379" ht="20.25" spans="1:9">
      <c r="A379" s="53"/>
      <c r="B379" s="53"/>
      <c r="C379" s="53"/>
      <c r="D379" s="53"/>
      <c r="E379" s="53"/>
      <c r="F379" s="53"/>
      <c r="G379" s="53"/>
      <c r="H379" s="53"/>
      <c r="I379" s="53"/>
    </row>
    <row r="380" ht="20.25" spans="1:9">
      <c r="A380" s="53"/>
      <c r="B380" s="53"/>
      <c r="C380" s="53"/>
      <c r="D380" s="53"/>
      <c r="E380" s="53"/>
      <c r="F380" s="53"/>
      <c r="G380" s="53"/>
      <c r="H380" s="53"/>
      <c r="I380" s="53"/>
    </row>
    <row r="381" ht="20.25" spans="1:9">
      <c r="A381" s="53"/>
      <c r="B381" s="53"/>
      <c r="C381" s="53"/>
      <c r="D381" s="53"/>
      <c r="E381" s="53"/>
      <c r="F381" s="53"/>
      <c r="G381" s="53"/>
      <c r="H381" s="53"/>
      <c r="I381" s="53"/>
    </row>
    <row r="382" ht="20.25" spans="1:9">
      <c r="A382" s="53"/>
      <c r="B382" s="53"/>
      <c r="C382" s="53"/>
      <c r="D382" s="53"/>
      <c r="E382" s="53"/>
      <c r="F382" s="53"/>
      <c r="G382" s="53"/>
      <c r="H382" s="53"/>
      <c r="I382" s="53"/>
    </row>
    <row r="383" ht="20.25" spans="1:9">
      <c r="A383" s="53"/>
      <c r="B383" s="53"/>
      <c r="C383" s="53"/>
      <c r="D383" s="53"/>
      <c r="E383" s="53"/>
      <c r="F383" s="53"/>
      <c r="G383" s="53"/>
      <c r="H383" s="53"/>
      <c r="I383" s="53"/>
    </row>
    <row r="384" ht="20.25" spans="1:9">
      <c r="A384" s="53"/>
      <c r="B384" s="53"/>
      <c r="C384" s="53"/>
      <c r="D384" s="53"/>
      <c r="E384" s="53"/>
      <c r="F384" s="53"/>
      <c r="G384" s="53"/>
      <c r="H384" s="53"/>
      <c r="I384" s="53"/>
    </row>
    <row r="385" ht="20.25" spans="1:9">
      <c r="A385" s="53"/>
      <c r="B385" s="53"/>
      <c r="C385" s="53"/>
      <c r="D385" s="53"/>
      <c r="E385" s="53"/>
      <c r="F385" s="53"/>
      <c r="G385" s="53"/>
      <c r="H385" s="53"/>
      <c r="I385" s="53"/>
    </row>
    <row r="386" ht="20.25" spans="1:9">
      <c r="A386" s="53"/>
      <c r="B386" s="53"/>
      <c r="C386" s="53"/>
      <c r="D386" s="53"/>
      <c r="E386" s="53"/>
      <c r="F386" s="53"/>
      <c r="G386" s="53"/>
      <c r="H386" s="53"/>
      <c r="I386" s="53"/>
    </row>
    <row r="387" ht="20.25" spans="1:9">
      <c r="A387" s="53"/>
      <c r="B387" s="53"/>
      <c r="C387" s="53"/>
      <c r="D387" s="53"/>
      <c r="E387" s="53"/>
      <c r="F387" s="53"/>
      <c r="G387" s="53"/>
      <c r="H387" s="53"/>
      <c r="I387" s="53"/>
    </row>
    <row r="388" ht="20.25" spans="1:9">
      <c r="A388" s="53"/>
      <c r="B388" s="53"/>
      <c r="C388" s="53"/>
      <c r="D388" s="53"/>
      <c r="E388" s="53"/>
      <c r="F388" s="53"/>
      <c r="G388" s="53"/>
      <c r="H388" s="53"/>
      <c r="I388" s="53"/>
    </row>
    <row r="389" ht="20.25" spans="1:9">
      <c r="A389" s="53"/>
      <c r="B389" s="53"/>
      <c r="C389" s="53"/>
      <c r="D389" s="53"/>
      <c r="E389" s="53"/>
      <c r="F389" s="53"/>
      <c r="G389" s="53"/>
      <c r="H389" s="53"/>
      <c r="I389" s="53"/>
    </row>
    <row r="390" ht="20.25" spans="1:9">
      <c r="A390" s="53"/>
      <c r="B390" s="53"/>
      <c r="C390" s="53"/>
      <c r="D390" s="53"/>
      <c r="E390" s="53"/>
      <c r="F390" s="53"/>
      <c r="G390" s="53"/>
      <c r="H390" s="53"/>
      <c r="I390" s="53"/>
    </row>
    <row r="391" ht="20.25" spans="1:9">
      <c r="A391" s="53"/>
      <c r="B391" s="53"/>
      <c r="C391" s="53"/>
      <c r="D391" s="53"/>
      <c r="E391" s="53"/>
      <c r="F391" s="53"/>
      <c r="G391" s="53"/>
      <c r="H391" s="53"/>
      <c r="I391" s="53"/>
    </row>
    <row r="392" ht="20.25" spans="1:9">
      <c r="A392" s="53"/>
      <c r="B392" s="53"/>
      <c r="C392" s="53"/>
      <c r="D392" s="53"/>
      <c r="E392" s="53"/>
      <c r="F392" s="53"/>
      <c r="G392" s="53"/>
      <c r="H392" s="53"/>
      <c r="I392" s="53"/>
    </row>
    <row r="393" ht="20.25" spans="1:9">
      <c r="A393" s="53"/>
      <c r="B393" s="53"/>
      <c r="C393" s="53"/>
      <c r="D393" s="53"/>
      <c r="E393" s="53"/>
      <c r="F393" s="53"/>
      <c r="G393" s="53"/>
      <c r="H393" s="53"/>
      <c r="I393" s="53"/>
    </row>
    <row r="394" ht="20.25" spans="1:9">
      <c r="A394" s="53"/>
      <c r="B394" s="53"/>
      <c r="C394" s="53"/>
      <c r="D394" s="53"/>
      <c r="E394" s="53"/>
      <c r="F394" s="53"/>
      <c r="G394" s="53"/>
      <c r="H394" s="53"/>
      <c r="I394" s="53"/>
    </row>
    <row r="395" ht="20.25" spans="1:9">
      <c r="A395" s="53"/>
      <c r="B395" s="53"/>
      <c r="C395" s="53"/>
      <c r="D395" s="53"/>
      <c r="E395" s="53"/>
      <c r="F395" s="53"/>
      <c r="G395" s="53"/>
      <c r="H395" s="53"/>
      <c r="I395" s="53"/>
    </row>
    <row r="396" ht="20.25" spans="1:9">
      <c r="A396" s="53"/>
      <c r="B396" s="53"/>
      <c r="C396" s="53"/>
      <c r="D396" s="53"/>
      <c r="E396" s="53"/>
      <c r="F396" s="53"/>
      <c r="G396" s="53"/>
      <c r="H396" s="53"/>
      <c r="I396" s="53"/>
    </row>
    <row r="397" ht="20.25" spans="1:9">
      <c r="A397" s="53"/>
      <c r="B397" s="53"/>
      <c r="C397" s="53"/>
      <c r="D397" s="53"/>
      <c r="E397" s="53"/>
      <c r="F397" s="53"/>
      <c r="G397" s="53"/>
      <c r="H397" s="53"/>
      <c r="I397" s="53"/>
    </row>
    <row r="398" ht="20.25" spans="1:9">
      <c r="A398" s="53"/>
      <c r="B398" s="53"/>
      <c r="C398" s="53"/>
      <c r="D398" s="53"/>
      <c r="E398" s="53"/>
      <c r="F398" s="53"/>
      <c r="G398" s="53"/>
      <c r="H398" s="53"/>
      <c r="I398" s="53"/>
    </row>
    <row r="399" ht="20.25" spans="1:9">
      <c r="A399" s="53"/>
      <c r="B399" s="53"/>
      <c r="C399" s="53"/>
      <c r="D399" s="53"/>
      <c r="E399" s="53"/>
      <c r="F399" s="53"/>
      <c r="G399" s="53"/>
      <c r="H399" s="53"/>
      <c r="I399" s="53"/>
    </row>
    <row r="400" ht="20.25" spans="1:9">
      <c r="A400" s="53"/>
      <c r="B400" s="53"/>
      <c r="C400" s="53"/>
      <c r="D400" s="53"/>
      <c r="E400" s="53"/>
      <c r="F400" s="53"/>
      <c r="G400" s="53"/>
      <c r="H400" s="53"/>
      <c r="I400" s="53"/>
    </row>
    <row r="401" ht="20.25" spans="1:9">
      <c r="A401" s="53"/>
      <c r="B401" s="53"/>
      <c r="C401" s="53"/>
      <c r="D401" s="53"/>
      <c r="E401" s="53"/>
      <c r="F401" s="53"/>
      <c r="G401" s="53"/>
      <c r="H401" s="53"/>
      <c r="I401" s="53"/>
    </row>
    <row r="402" ht="20.25" spans="1:9">
      <c r="A402" s="53"/>
      <c r="B402" s="53"/>
      <c r="C402" s="53"/>
      <c r="D402" s="53"/>
      <c r="E402" s="53"/>
      <c r="F402" s="53"/>
      <c r="G402" s="53"/>
      <c r="H402" s="53"/>
      <c r="I402" s="53"/>
    </row>
    <row r="403" ht="20.25" spans="1:9">
      <c r="A403" s="53"/>
      <c r="B403" s="53"/>
      <c r="C403" s="53"/>
      <c r="D403" s="53"/>
      <c r="E403" s="53"/>
      <c r="F403" s="53"/>
      <c r="G403" s="53"/>
      <c r="H403" s="53"/>
      <c r="I403" s="53"/>
    </row>
    <row r="404" ht="20.25" spans="1:9">
      <c r="A404" s="53"/>
      <c r="B404" s="53"/>
      <c r="C404" s="53"/>
      <c r="D404" s="53"/>
      <c r="E404" s="53"/>
      <c r="F404" s="53"/>
      <c r="G404" s="53"/>
      <c r="H404" s="53"/>
      <c r="I404" s="53"/>
    </row>
    <row r="405" ht="20.25" spans="1:9">
      <c r="A405" s="53"/>
      <c r="B405" s="53"/>
      <c r="C405" s="53"/>
      <c r="D405" s="53"/>
      <c r="E405" s="53"/>
      <c r="F405" s="53"/>
      <c r="G405" s="53"/>
      <c r="H405" s="53"/>
      <c r="I405" s="53"/>
    </row>
    <row r="406" ht="20.25" spans="1:9">
      <c r="A406" s="53"/>
      <c r="B406" s="53"/>
      <c r="C406" s="53"/>
      <c r="D406" s="53"/>
      <c r="E406" s="53"/>
      <c r="F406" s="53"/>
      <c r="G406" s="53"/>
      <c r="H406" s="53"/>
      <c r="I406" s="53"/>
    </row>
    <row r="407" ht="20.25" spans="1:9">
      <c r="A407" s="53"/>
      <c r="B407" s="53"/>
      <c r="C407" s="53"/>
      <c r="D407" s="53"/>
      <c r="E407" s="53"/>
      <c r="F407" s="53"/>
      <c r="G407" s="53"/>
      <c r="H407" s="53"/>
      <c r="I407" s="53"/>
    </row>
    <row r="408" ht="20.25" spans="1:9">
      <c r="A408" s="53"/>
      <c r="B408" s="53"/>
      <c r="C408" s="53"/>
      <c r="D408" s="53"/>
      <c r="E408" s="53"/>
      <c r="F408" s="53"/>
      <c r="G408" s="53"/>
      <c r="H408" s="53"/>
      <c r="I408" s="53"/>
    </row>
    <row r="409" ht="20.25" spans="1:9">
      <c r="A409" s="53"/>
      <c r="B409" s="53"/>
      <c r="C409" s="53"/>
      <c r="D409" s="53"/>
      <c r="E409" s="53"/>
      <c r="F409" s="53"/>
      <c r="G409" s="53"/>
      <c r="H409" s="53"/>
      <c r="I409" s="53"/>
    </row>
    <row r="410" ht="20.25" spans="1:9">
      <c r="A410" s="53"/>
      <c r="B410" s="53"/>
      <c r="C410" s="53"/>
      <c r="D410" s="53"/>
      <c r="E410" s="53"/>
      <c r="F410" s="53"/>
      <c r="G410" s="53"/>
      <c r="H410" s="53"/>
      <c r="I410" s="53"/>
    </row>
    <row r="411" ht="20.25" spans="1:9">
      <c r="A411" s="53"/>
      <c r="B411" s="53"/>
      <c r="C411" s="53"/>
      <c r="D411" s="53"/>
      <c r="E411" s="53"/>
      <c r="F411" s="53"/>
      <c r="G411" s="53"/>
      <c r="H411" s="53"/>
      <c r="I411" s="53"/>
    </row>
    <row r="412" ht="20.25" spans="1:9">
      <c r="A412" s="53"/>
      <c r="B412" s="53"/>
      <c r="C412" s="53"/>
      <c r="D412" s="53"/>
      <c r="E412" s="53"/>
      <c r="F412" s="53"/>
      <c r="G412" s="53"/>
      <c r="H412" s="53"/>
      <c r="I412" s="53"/>
    </row>
    <row r="413" ht="20.25" spans="1:9">
      <c r="A413" s="53"/>
      <c r="B413" s="53"/>
      <c r="C413" s="53"/>
      <c r="D413" s="53"/>
      <c r="E413" s="53"/>
      <c r="F413" s="53"/>
      <c r="G413" s="53"/>
      <c r="H413" s="53"/>
      <c r="I413" s="53"/>
    </row>
    <row r="414" ht="20.25" spans="1:9">
      <c r="A414" s="53"/>
      <c r="B414" s="53"/>
      <c r="C414" s="53"/>
      <c r="D414" s="53"/>
      <c r="E414" s="53"/>
      <c r="F414" s="53"/>
      <c r="G414" s="53"/>
      <c r="H414" s="53"/>
      <c r="I414" s="53"/>
    </row>
    <row r="415" ht="20.25" spans="1:9">
      <c r="A415" s="53"/>
      <c r="B415" s="53"/>
      <c r="C415" s="53"/>
      <c r="D415" s="53"/>
      <c r="E415" s="53"/>
      <c r="F415" s="53"/>
      <c r="G415" s="53"/>
      <c r="H415" s="53"/>
      <c r="I415" s="53"/>
    </row>
    <row r="416" ht="20.25" spans="1:9">
      <c r="A416" s="53"/>
      <c r="B416" s="53"/>
      <c r="C416" s="53"/>
      <c r="D416" s="53"/>
      <c r="E416" s="53"/>
      <c r="F416" s="53"/>
      <c r="G416" s="53"/>
      <c r="H416" s="53"/>
      <c r="I416" s="53"/>
    </row>
    <row r="417" ht="20.25" spans="1:9">
      <c r="A417" s="53"/>
      <c r="B417" s="53"/>
      <c r="C417" s="53"/>
      <c r="D417" s="53"/>
      <c r="E417" s="53"/>
      <c r="F417" s="53"/>
      <c r="G417" s="53"/>
      <c r="H417" s="53"/>
      <c r="I417" s="53"/>
    </row>
    <row r="418" ht="20.25" spans="1:9">
      <c r="A418" s="53"/>
      <c r="B418" s="53"/>
      <c r="C418" s="53"/>
      <c r="D418" s="53"/>
      <c r="E418" s="53"/>
      <c r="F418" s="53"/>
      <c r="G418" s="53"/>
      <c r="H418" s="53"/>
      <c r="I418" s="53"/>
    </row>
    <row r="419" ht="20.25" spans="1:9">
      <c r="A419" s="53"/>
      <c r="B419" s="53"/>
      <c r="C419" s="53"/>
      <c r="D419" s="53"/>
      <c r="E419" s="53"/>
      <c r="F419" s="53"/>
      <c r="G419" s="53"/>
      <c r="H419" s="53"/>
      <c r="I419" s="53"/>
    </row>
    <row r="420" ht="20.25" spans="1:9">
      <c r="A420" s="53"/>
      <c r="B420" s="53"/>
      <c r="C420" s="53"/>
      <c r="D420" s="53"/>
      <c r="E420" s="53"/>
      <c r="F420" s="53"/>
      <c r="G420" s="53"/>
      <c r="H420" s="53"/>
      <c r="I420" s="53"/>
    </row>
    <row r="421" ht="20.25" spans="1:9">
      <c r="A421" s="53"/>
      <c r="B421" s="53"/>
      <c r="C421" s="53"/>
      <c r="D421" s="53"/>
      <c r="E421" s="53"/>
      <c r="F421" s="53"/>
      <c r="G421" s="53"/>
      <c r="H421" s="53"/>
      <c r="I421" s="53"/>
    </row>
    <row r="422" ht="20.25" spans="1:9">
      <c r="A422" s="53"/>
      <c r="B422" s="53"/>
      <c r="C422" s="53"/>
      <c r="D422" s="53"/>
      <c r="E422" s="53"/>
      <c r="F422" s="53"/>
      <c r="G422" s="53"/>
      <c r="H422" s="53"/>
      <c r="I422" s="53"/>
    </row>
    <row r="423" ht="20.25" spans="1:9">
      <c r="A423" s="53"/>
      <c r="B423" s="53"/>
      <c r="C423" s="53"/>
      <c r="D423" s="53"/>
      <c r="E423" s="53"/>
      <c r="F423" s="53"/>
      <c r="G423" s="53"/>
      <c r="H423" s="53"/>
      <c r="I423" s="53"/>
    </row>
    <row r="424" ht="20.25" spans="1:9">
      <c r="A424" s="53"/>
      <c r="B424" s="53"/>
      <c r="C424" s="53"/>
      <c r="D424" s="53"/>
      <c r="E424" s="53"/>
      <c r="F424" s="53"/>
      <c r="G424" s="53"/>
      <c r="H424" s="53"/>
      <c r="I424" s="53"/>
    </row>
    <row r="425" ht="20.25" spans="1:9">
      <c r="A425" s="53"/>
      <c r="B425" s="53"/>
      <c r="C425" s="53"/>
      <c r="D425" s="53"/>
      <c r="E425" s="53"/>
      <c r="F425" s="53"/>
      <c r="G425" s="53"/>
      <c r="H425" s="53"/>
      <c r="I425" s="53"/>
    </row>
    <row r="426" ht="20.25" spans="1:9">
      <c r="A426" s="53"/>
      <c r="B426" s="53"/>
      <c r="C426" s="53"/>
      <c r="D426" s="53"/>
      <c r="E426" s="53"/>
      <c r="F426" s="53"/>
      <c r="G426" s="53"/>
      <c r="H426" s="53"/>
      <c r="I426" s="53"/>
    </row>
    <row r="427" ht="20.25" spans="1:9">
      <c r="A427" s="53"/>
      <c r="B427" s="53"/>
      <c r="C427" s="53"/>
      <c r="D427" s="53"/>
      <c r="E427" s="53"/>
      <c r="F427" s="53"/>
      <c r="G427" s="53"/>
      <c r="H427" s="53"/>
      <c r="I427" s="53"/>
    </row>
    <row r="428" ht="20.25" spans="1:9">
      <c r="A428" s="53"/>
      <c r="B428" s="53"/>
      <c r="C428" s="53"/>
      <c r="D428" s="53"/>
      <c r="E428" s="53"/>
      <c r="F428" s="53"/>
      <c r="G428" s="53"/>
      <c r="H428" s="53"/>
      <c r="I428" s="53"/>
    </row>
    <row r="429" ht="20.25" spans="1:9">
      <c r="A429" s="53"/>
      <c r="B429" s="53"/>
      <c r="C429" s="53"/>
      <c r="D429" s="53"/>
      <c r="E429" s="53"/>
      <c r="F429" s="53"/>
      <c r="G429" s="53"/>
      <c r="H429" s="53"/>
      <c r="I429" s="53"/>
    </row>
    <row r="430" ht="20.25" spans="1:9">
      <c r="A430" s="53"/>
      <c r="B430" s="53"/>
      <c r="C430" s="53"/>
      <c r="D430" s="53"/>
      <c r="E430" s="53"/>
      <c r="F430" s="53"/>
      <c r="G430" s="53"/>
      <c r="H430" s="53"/>
      <c r="I430" s="53"/>
    </row>
    <row r="431" ht="20.25" spans="1:9">
      <c r="A431" s="53"/>
      <c r="B431" s="53"/>
      <c r="C431" s="53"/>
      <c r="D431" s="53"/>
      <c r="E431" s="53"/>
      <c r="F431" s="53"/>
      <c r="G431" s="53"/>
      <c r="H431" s="53"/>
      <c r="I431" s="53"/>
    </row>
    <row r="432" ht="20.25" spans="1:9">
      <c r="A432" s="53"/>
      <c r="B432" s="53"/>
      <c r="C432" s="53"/>
      <c r="D432" s="53"/>
      <c r="E432" s="53"/>
      <c r="F432" s="53"/>
      <c r="G432" s="53"/>
      <c r="H432" s="53"/>
      <c r="I432" s="53"/>
    </row>
    <row r="433" ht="20.25" spans="1:9">
      <c r="A433" s="53"/>
      <c r="B433" s="53"/>
      <c r="C433" s="53"/>
      <c r="D433" s="53"/>
      <c r="E433" s="53"/>
      <c r="F433" s="53"/>
      <c r="G433" s="53"/>
      <c r="H433" s="53"/>
      <c r="I433" s="53"/>
    </row>
    <row r="434" ht="20.25" spans="1:9">
      <c r="A434" s="53"/>
      <c r="B434" s="53"/>
      <c r="C434" s="53"/>
      <c r="D434" s="53"/>
      <c r="E434" s="53"/>
      <c r="F434" s="53"/>
      <c r="G434" s="53"/>
      <c r="H434" s="53"/>
      <c r="I434" s="53"/>
    </row>
    <row r="435" ht="20.25" spans="1:9">
      <c r="A435" s="53"/>
      <c r="B435" s="53"/>
      <c r="C435" s="53"/>
      <c r="D435" s="53"/>
      <c r="E435" s="53"/>
      <c r="F435" s="53"/>
      <c r="G435" s="53"/>
      <c r="H435" s="53"/>
      <c r="I435" s="53"/>
    </row>
    <row r="436" ht="20.25" spans="1:9">
      <c r="A436" s="53"/>
      <c r="B436" s="53"/>
      <c r="C436" s="53"/>
      <c r="D436" s="53"/>
      <c r="E436" s="53"/>
      <c r="F436" s="53"/>
      <c r="G436" s="53"/>
      <c r="H436" s="53"/>
      <c r="I436" s="53"/>
    </row>
    <row r="437" ht="20.25" spans="1:9">
      <c r="A437" s="53"/>
      <c r="B437" s="53"/>
      <c r="C437" s="53"/>
      <c r="D437" s="53"/>
      <c r="E437" s="53"/>
      <c r="F437" s="53"/>
      <c r="G437" s="53"/>
      <c r="H437" s="53"/>
      <c r="I437" s="53"/>
    </row>
    <row r="438" ht="20.25" spans="1:9">
      <c r="A438" s="53"/>
      <c r="B438" s="53"/>
      <c r="C438" s="53"/>
      <c r="D438" s="53"/>
      <c r="E438" s="53"/>
      <c r="F438" s="53"/>
      <c r="G438" s="53"/>
      <c r="H438" s="53"/>
      <c r="I438" s="53"/>
    </row>
    <row r="439" ht="20.25" spans="1:9">
      <c r="A439" s="53"/>
      <c r="B439" s="53"/>
      <c r="C439" s="53"/>
      <c r="D439" s="53"/>
      <c r="E439" s="53"/>
      <c r="F439" s="53"/>
      <c r="G439" s="53"/>
      <c r="H439" s="53"/>
      <c r="I439" s="53"/>
    </row>
    <row r="440" ht="20.25" spans="1:9">
      <c r="A440" s="53"/>
      <c r="B440" s="53"/>
      <c r="C440" s="53"/>
      <c r="D440" s="53"/>
      <c r="E440" s="53"/>
      <c r="F440" s="53"/>
      <c r="G440" s="53"/>
      <c r="H440" s="53"/>
      <c r="I440" s="53"/>
    </row>
    <row r="441" ht="20.25" spans="1:9">
      <c r="A441" s="53"/>
      <c r="B441" s="53"/>
      <c r="C441" s="53"/>
      <c r="D441" s="53"/>
      <c r="E441" s="53"/>
      <c r="F441" s="53"/>
      <c r="G441" s="53"/>
      <c r="H441" s="53"/>
      <c r="I441" s="53"/>
    </row>
    <row r="442" ht="20.25" spans="1:9">
      <c r="A442" s="53"/>
      <c r="B442" s="53"/>
      <c r="C442" s="53"/>
      <c r="D442" s="53"/>
      <c r="E442" s="53"/>
      <c r="F442" s="53"/>
      <c r="G442" s="53"/>
      <c r="H442" s="53"/>
      <c r="I442" s="53"/>
    </row>
    <row r="443" ht="20.25" spans="1:9">
      <c r="A443" s="53"/>
      <c r="B443" s="53"/>
      <c r="C443" s="53"/>
      <c r="D443" s="53"/>
      <c r="E443" s="53"/>
      <c r="F443" s="53"/>
      <c r="G443" s="53"/>
      <c r="H443" s="53"/>
      <c r="I443" s="53"/>
    </row>
    <row r="444" ht="20.25" spans="1:9">
      <c r="A444" s="53"/>
      <c r="B444" s="53"/>
      <c r="C444" s="53"/>
      <c r="D444" s="53"/>
      <c r="E444" s="53"/>
      <c r="F444" s="53"/>
      <c r="G444" s="53"/>
      <c r="H444" s="53"/>
      <c r="I444" s="53"/>
    </row>
    <row r="445" ht="20.25" spans="1:9">
      <c r="A445" s="53"/>
      <c r="B445" s="53"/>
      <c r="C445" s="53"/>
      <c r="D445" s="53"/>
      <c r="E445" s="53"/>
      <c r="F445" s="53"/>
      <c r="G445" s="53"/>
      <c r="H445" s="53"/>
      <c r="I445" s="53"/>
    </row>
    <row r="446" ht="20.25" spans="1:9">
      <c r="A446" s="53"/>
      <c r="B446" s="53"/>
      <c r="C446" s="53"/>
      <c r="D446" s="53"/>
      <c r="E446" s="53"/>
      <c r="F446" s="53"/>
      <c r="G446" s="53"/>
      <c r="H446" s="53"/>
      <c r="I446" s="53"/>
    </row>
    <row r="447" ht="20.25" spans="1:9">
      <c r="A447" s="53"/>
      <c r="B447" s="53"/>
      <c r="C447" s="53"/>
      <c r="D447" s="53"/>
      <c r="E447" s="53"/>
      <c r="F447" s="53"/>
      <c r="G447" s="53"/>
      <c r="H447" s="53"/>
      <c r="I447" s="53"/>
    </row>
    <row r="448" ht="20.25" spans="1:9">
      <c r="A448" s="53"/>
      <c r="B448" s="53"/>
      <c r="C448" s="53"/>
      <c r="D448" s="53"/>
      <c r="E448" s="53"/>
      <c r="F448" s="53"/>
      <c r="G448" s="53"/>
      <c r="H448" s="53"/>
      <c r="I448" s="53"/>
    </row>
    <row r="449" ht="20.25" spans="1:9">
      <c r="A449" s="53"/>
      <c r="B449" s="53"/>
      <c r="C449" s="53"/>
      <c r="D449" s="53"/>
      <c r="E449" s="53"/>
      <c r="F449" s="53"/>
      <c r="G449" s="53"/>
      <c r="H449" s="53"/>
      <c r="I449" s="53"/>
    </row>
    <row r="450" ht="20.25" spans="1:9">
      <c r="A450" s="53"/>
      <c r="B450" s="53"/>
      <c r="C450" s="53"/>
      <c r="D450" s="53"/>
      <c r="E450" s="53"/>
      <c r="F450" s="53"/>
      <c r="G450" s="53"/>
      <c r="H450" s="53"/>
      <c r="I450" s="53"/>
    </row>
    <row r="451" ht="20.25" spans="1:9">
      <c r="A451" s="53"/>
      <c r="B451" s="53"/>
      <c r="C451" s="53"/>
      <c r="D451" s="53"/>
      <c r="E451" s="53"/>
      <c r="F451" s="53"/>
      <c r="G451" s="53"/>
      <c r="H451" s="53"/>
      <c r="I451" s="53"/>
    </row>
    <row r="452" ht="20.25" spans="1:9">
      <c r="A452" s="53"/>
      <c r="B452" s="53"/>
      <c r="C452" s="53"/>
      <c r="D452" s="53"/>
      <c r="E452" s="53"/>
      <c r="F452" s="53"/>
      <c r="G452" s="53"/>
      <c r="H452" s="53"/>
      <c r="I452" s="53"/>
    </row>
    <row r="453" ht="20.25" spans="1:9">
      <c r="A453" s="53"/>
      <c r="B453" s="53"/>
      <c r="C453" s="53"/>
      <c r="D453" s="53"/>
      <c r="E453" s="53"/>
      <c r="F453" s="53"/>
      <c r="G453" s="53"/>
      <c r="H453" s="53"/>
      <c r="I453" s="53"/>
    </row>
    <row r="454" ht="20.25" spans="1:9">
      <c r="A454" s="53"/>
      <c r="B454" s="53"/>
      <c r="C454" s="53"/>
      <c r="D454" s="53"/>
      <c r="E454" s="53"/>
      <c r="F454" s="53"/>
      <c r="G454" s="53"/>
      <c r="H454" s="53"/>
      <c r="I454" s="53"/>
    </row>
    <row r="455" ht="20.25" spans="1:9">
      <c r="A455" s="53"/>
      <c r="B455" s="53"/>
      <c r="C455" s="53"/>
      <c r="D455" s="53"/>
      <c r="E455" s="53"/>
      <c r="F455" s="53"/>
      <c r="G455" s="53"/>
      <c r="H455" s="53"/>
      <c r="I455" s="53"/>
    </row>
    <row r="456" ht="20.25" spans="1:9">
      <c r="A456" s="53"/>
      <c r="B456" s="53"/>
      <c r="C456" s="53"/>
      <c r="D456" s="53"/>
      <c r="E456" s="53"/>
      <c r="F456" s="53"/>
      <c r="G456" s="53"/>
      <c r="H456" s="53"/>
      <c r="I456" s="53"/>
    </row>
    <row r="457" ht="20.25" spans="1:9">
      <c r="A457" s="53"/>
      <c r="B457" s="53"/>
      <c r="C457" s="53"/>
      <c r="D457" s="53"/>
      <c r="E457" s="53"/>
      <c r="F457" s="53"/>
      <c r="G457" s="53"/>
      <c r="H457" s="53"/>
      <c r="I457" s="53"/>
    </row>
    <row r="458" ht="20.25" spans="1:9">
      <c r="A458" s="53"/>
      <c r="B458" s="53"/>
      <c r="C458" s="53"/>
      <c r="D458" s="53"/>
      <c r="E458" s="53"/>
      <c r="F458" s="53"/>
      <c r="G458" s="53"/>
      <c r="H458" s="53"/>
      <c r="I458" s="53"/>
    </row>
    <row r="459" ht="20.25" spans="1:9">
      <c r="A459" s="53"/>
      <c r="B459" s="53"/>
      <c r="C459" s="53"/>
      <c r="D459" s="53"/>
      <c r="E459" s="53"/>
      <c r="F459" s="53"/>
      <c r="G459" s="53"/>
      <c r="H459" s="53"/>
      <c r="I459" s="53"/>
    </row>
    <row r="460" ht="20.25" spans="1:9">
      <c r="A460" s="53"/>
      <c r="B460" s="53"/>
      <c r="C460" s="53"/>
      <c r="D460" s="53"/>
      <c r="E460" s="53"/>
      <c r="F460" s="53"/>
      <c r="G460" s="53"/>
      <c r="H460" s="53"/>
      <c r="I460" s="53"/>
    </row>
    <row r="461" ht="20.25" spans="1:9">
      <c r="A461" s="53"/>
      <c r="B461" s="53"/>
      <c r="C461" s="53"/>
      <c r="D461" s="53"/>
      <c r="E461" s="53"/>
      <c r="F461" s="53"/>
      <c r="G461" s="53"/>
      <c r="H461" s="53"/>
      <c r="I461" s="53"/>
    </row>
    <row r="462" ht="20.25" spans="1:9">
      <c r="A462" s="53"/>
      <c r="B462" s="53"/>
      <c r="C462" s="53"/>
      <c r="D462" s="53"/>
      <c r="E462" s="53"/>
      <c r="F462" s="53"/>
      <c r="G462" s="53"/>
      <c r="H462" s="53"/>
      <c r="I462" s="53"/>
    </row>
    <row r="463" ht="20.25" spans="1:9">
      <c r="A463" s="53"/>
      <c r="B463" s="53"/>
      <c r="C463" s="53"/>
      <c r="D463" s="53"/>
      <c r="E463" s="53"/>
      <c r="F463" s="53"/>
      <c r="G463" s="53"/>
      <c r="H463" s="53"/>
      <c r="I463" s="53"/>
    </row>
    <row r="464" ht="20.25" spans="1:9">
      <c r="A464" s="53"/>
      <c r="B464" s="53"/>
      <c r="C464" s="53"/>
      <c r="D464" s="53"/>
      <c r="E464" s="53"/>
      <c r="F464" s="53"/>
      <c r="G464" s="53"/>
      <c r="H464" s="53"/>
      <c r="I464" s="53"/>
    </row>
    <row r="465" ht="20.25" spans="1:9">
      <c r="A465" s="53"/>
      <c r="B465" s="53"/>
      <c r="C465" s="53"/>
      <c r="D465" s="53"/>
      <c r="E465" s="53"/>
      <c r="F465" s="53"/>
      <c r="G465" s="53"/>
      <c r="H465" s="53"/>
      <c r="I465" s="53"/>
    </row>
    <row r="466" ht="20.25" spans="1:9">
      <c r="A466" s="53"/>
      <c r="B466" s="53"/>
      <c r="C466" s="53"/>
      <c r="D466" s="53"/>
      <c r="E466" s="53"/>
      <c r="F466" s="53"/>
      <c r="G466" s="53"/>
      <c r="H466" s="53"/>
      <c r="I466" s="53"/>
    </row>
    <row r="467" ht="20.25" spans="1:9">
      <c r="A467" s="53"/>
      <c r="B467" s="53"/>
      <c r="C467" s="53"/>
      <c r="D467" s="53"/>
      <c r="E467" s="53"/>
      <c r="F467" s="53"/>
      <c r="G467" s="53"/>
      <c r="H467" s="53"/>
      <c r="I467" s="53"/>
    </row>
    <row r="468" ht="20.25" spans="1:9">
      <c r="A468" s="53"/>
      <c r="B468" s="53"/>
      <c r="C468" s="53"/>
      <c r="D468" s="53"/>
      <c r="E468" s="53"/>
      <c r="F468" s="53"/>
      <c r="G468" s="53"/>
      <c r="H468" s="53"/>
      <c r="I468" s="53"/>
    </row>
    <row r="469" ht="20.25" spans="1:9">
      <c r="A469" s="53"/>
      <c r="B469" s="53"/>
      <c r="C469" s="53"/>
      <c r="D469" s="53"/>
      <c r="E469" s="53"/>
      <c r="F469" s="53"/>
      <c r="G469" s="53"/>
      <c r="H469" s="53"/>
      <c r="I469" s="53"/>
    </row>
    <row r="470" ht="20.25" spans="1:9">
      <c r="A470" s="53"/>
      <c r="B470" s="53"/>
      <c r="C470" s="53"/>
      <c r="D470" s="53"/>
      <c r="E470" s="53"/>
      <c r="F470" s="53"/>
      <c r="G470" s="53"/>
      <c r="H470" s="53"/>
      <c r="I470" s="53"/>
    </row>
    <row r="471" ht="20.25" spans="1:9">
      <c r="A471" s="53"/>
      <c r="B471" s="53"/>
      <c r="C471" s="53"/>
      <c r="D471" s="53"/>
      <c r="E471" s="53"/>
      <c r="F471" s="53"/>
      <c r="G471" s="53"/>
      <c r="H471" s="53"/>
      <c r="I471" s="53"/>
    </row>
    <row r="472" ht="20.25" spans="1:9">
      <c r="A472" s="53"/>
      <c r="B472" s="53"/>
      <c r="C472" s="53"/>
      <c r="D472" s="53"/>
      <c r="E472" s="53"/>
      <c r="F472" s="53"/>
      <c r="G472" s="53"/>
      <c r="H472" s="53"/>
      <c r="I472" s="53"/>
    </row>
    <row r="473" ht="20.25" spans="1:9">
      <c r="A473" s="53"/>
      <c r="B473" s="53"/>
      <c r="C473" s="53"/>
      <c r="D473" s="53"/>
      <c r="E473" s="53"/>
      <c r="F473" s="53"/>
      <c r="G473" s="53"/>
      <c r="H473" s="53"/>
      <c r="I473" s="53"/>
    </row>
    <row r="474" ht="20.25" spans="1:9">
      <c r="A474" s="53"/>
      <c r="B474" s="53"/>
      <c r="C474" s="53"/>
      <c r="D474" s="53"/>
      <c r="E474" s="53"/>
      <c r="F474" s="53"/>
      <c r="G474" s="53"/>
      <c r="H474" s="53"/>
      <c r="I474" s="53"/>
    </row>
    <row r="475" ht="20.25" spans="1:9">
      <c r="A475" s="53"/>
      <c r="B475" s="53"/>
      <c r="C475" s="53"/>
      <c r="D475" s="53"/>
      <c r="E475" s="53"/>
      <c r="F475" s="53"/>
      <c r="G475" s="53"/>
      <c r="H475" s="53"/>
      <c r="I475" s="53"/>
    </row>
    <row r="476" ht="20.25" spans="1:9">
      <c r="A476" s="53"/>
      <c r="B476" s="53"/>
      <c r="C476" s="53"/>
      <c r="D476" s="53"/>
      <c r="E476" s="53"/>
      <c r="F476" s="53"/>
      <c r="G476" s="53"/>
      <c r="H476" s="53"/>
      <c r="I476" s="53"/>
    </row>
    <row r="477" ht="20.25" spans="1:9">
      <c r="A477" s="53"/>
      <c r="B477" s="53"/>
      <c r="C477" s="53"/>
      <c r="D477" s="53"/>
      <c r="E477" s="53"/>
      <c r="F477" s="53"/>
      <c r="G477" s="53"/>
      <c r="H477" s="53"/>
      <c r="I477" s="53"/>
    </row>
    <row r="478" ht="20.25" spans="1:9">
      <c r="A478" s="53"/>
      <c r="B478" s="53"/>
      <c r="C478" s="53"/>
      <c r="D478" s="53"/>
      <c r="E478" s="53"/>
      <c r="F478" s="53"/>
      <c r="G478" s="53"/>
      <c r="H478" s="53"/>
      <c r="I478" s="53"/>
    </row>
    <row r="479" ht="20.25" spans="1:9">
      <c r="A479" s="53"/>
      <c r="B479" s="53"/>
      <c r="C479" s="53"/>
      <c r="D479" s="53"/>
      <c r="E479" s="53"/>
      <c r="F479" s="53"/>
      <c r="G479" s="53"/>
      <c r="H479" s="53"/>
      <c r="I479" s="53"/>
    </row>
    <row r="480" ht="20.25" spans="1:9">
      <c r="A480" s="53"/>
      <c r="B480" s="53"/>
      <c r="C480" s="53"/>
      <c r="D480" s="53"/>
      <c r="E480" s="53"/>
      <c r="F480" s="53"/>
      <c r="G480" s="53"/>
      <c r="H480" s="53"/>
      <c r="I480" s="53"/>
    </row>
    <row r="481" ht="20.25" spans="1:9">
      <c r="A481" s="53"/>
      <c r="B481" s="53"/>
      <c r="C481" s="53"/>
      <c r="D481" s="53"/>
      <c r="E481" s="53"/>
      <c r="F481" s="53"/>
      <c r="G481" s="53"/>
      <c r="H481" s="53"/>
      <c r="I481" s="53"/>
    </row>
    <row r="482" ht="20.25" spans="1:9">
      <c r="A482" s="53"/>
      <c r="B482" s="53"/>
      <c r="C482" s="53"/>
      <c r="D482" s="53"/>
      <c r="E482" s="53"/>
      <c r="F482" s="53"/>
      <c r="G482" s="53"/>
      <c r="H482" s="53"/>
      <c r="I482" s="53"/>
    </row>
    <row r="483" ht="20.25" spans="1:9">
      <c r="A483" s="53"/>
      <c r="B483" s="53"/>
      <c r="C483" s="53"/>
      <c r="D483" s="53"/>
      <c r="E483" s="53"/>
      <c r="F483" s="53"/>
      <c r="G483" s="53"/>
      <c r="H483" s="53"/>
      <c r="I483" s="53"/>
    </row>
    <row r="484" ht="20.25" spans="1:9">
      <c r="A484" s="53"/>
      <c r="B484" s="53"/>
      <c r="C484" s="53"/>
      <c r="D484" s="53"/>
      <c r="E484" s="53"/>
      <c r="F484" s="53"/>
      <c r="G484" s="53"/>
      <c r="H484" s="53"/>
      <c r="I484" s="53"/>
    </row>
    <row r="485" ht="20.25" spans="1:9">
      <c r="A485" s="53"/>
      <c r="B485" s="53"/>
      <c r="C485" s="53"/>
      <c r="D485" s="53"/>
      <c r="E485" s="53"/>
      <c r="F485" s="53"/>
      <c r="G485" s="53"/>
      <c r="H485" s="53"/>
      <c r="I485" s="53"/>
    </row>
    <row r="486" ht="20.25" spans="1:9">
      <c r="A486" s="53"/>
      <c r="B486" s="53"/>
      <c r="C486" s="53"/>
      <c r="D486" s="53"/>
      <c r="E486" s="53"/>
      <c r="F486" s="53"/>
      <c r="G486" s="53"/>
      <c r="H486" s="53"/>
      <c r="I486" s="53"/>
    </row>
    <row r="487" ht="20.25" spans="1:9">
      <c r="A487" s="53"/>
      <c r="B487" s="53"/>
      <c r="C487" s="53"/>
      <c r="D487" s="53"/>
      <c r="E487" s="53"/>
      <c r="F487" s="53"/>
      <c r="G487" s="53"/>
      <c r="H487" s="53"/>
      <c r="I487" s="53"/>
    </row>
    <row r="488" ht="20.25" spans="1:9">
      <c r="A488" s="53"/>
      <c r="B488" s="53"/>
      <c r="C488" s="53"/>
      <c r="D488" s="53"/>
      <c r="E488" s="53"/>
      <c r="F488" s="53"/>
      <c r="G488" s="53"/>
      <c r="H488" s="53"/>
      <c r="I488" s="53"/>
    </row>
    <row r="489" ht="20.25" spans="1:9">
      <c r="A489" s="53"/>
      <c r="B489" s="53"/>
      <c r="C489" s="53"/>
      <c r="D489" s="53"/>
      <c r="E489" s="53"/>
      <c r="F489" s="53"/>
      <c r="G489" s="53"/>
      <c r="H489" s="53"/>
      <c r="I489" s="53"/>
    </row>
    <row r="490" ht="20.25" spans="1:9">
      <c r="A490" s="53"/>
      <c r="B490" s="53"/>
      <c r="C490" s="53"/>
      <c r="D490" s="53"/>
      <c r="E490" s="53"/>
      <c r="F490" s="53"/>
      <c r="G490" s="53"/>
      <c r="H490" s="53"/>
      <c r="I490" s="53"/>
    </row>
    <row r="491" ht="20.25" spans="1:9">
      <c r="A491" s="53"/>
      <c r="B491" s="53"/>
      <c r="C491" s="53"/>
      <c r="D491" s="53"/>
      <c r="E491" s="53"/>
      <c r="F491" s="53"/>
      <c r="G491" s="53"/>
      <c r="H491" s="53"/>
      <c r="I491" s="53"/>
    </row>
    <row r="492" ht="20.25" spans="1:9">
      <c r="A492" s="53"/>
      <c r="B492" s="53"/>
      <c r="C492" s="53"/>
      <c r="D492" s="53"/>
      <c r="E492" s="53"/>
      <c r="F492" s="53"/>
      <c r="G492" s="53"/>
      <c r="H492" s="53"/>
      <c r="I492" s="53"/>
    </row>
    <row r="493" ht="20.25" spans="1:9">
      <c r="A493" s="53"/>
      <c r="B493" s="53"/>
      <c r="C493" s="53"/>
      <c r="D493" s="53"/>
      <c r="E493" s="53"/>
      <c r="F493" s="53"/>
      <c r="G493" s="53"/>
      <c r="H493" s="53"/>
      <c r="I493" s="53"/>
    </row>
    <row r="494" ht="20.25" spans="1:9">
      <c r="A494" s="53"/>
      <c r="B494" s="53"/>
      <c r="C494" s="53"/>
      <c r="D494" s="53"/>
      <c r="E494" s="53"/>
      <c r="F494" s="53"/>
      <c r="G494" s="53"/>
      <c r="H494" s="53"/>
      <c r="I494" s="53"/>
    </row>
    <row r="495" ht="20.25" spans="1:9">
      <c r="A495" s="53"/>
      <c r="B495" s="53"/>
      <c r="C495" s="53"/>
      <c r="D495" s="53"/>
      <c r="E495" s="53"/>
      <c r="F495" s="53"/>
      <c r="G495" s="53"/>
      <c r="H495" s="53"/>
      <c r="I495" s="53"/>
    </row>
    <row r="496" ht="20.25" spans="1:9">
      <c r="A496" s="53"/>
      <c r="B496" s="53"/>
      <c r="C496" s="53"/>
      <c r="D496" s="53"/>
      <c r="E496" s="53"/>
      <c r="F496" s="53"/>
      <c r="G496" s="53"/>
      <c r="H496" s="53"/>
      <c r="I496" s="53"/>
    </row>
    <row r="497" ht="20.25" spans="1:9">
      <c r="A497" s="53"/>
      <c r="B497" s="53"/>
      <c r="C497" s="53"/>
      <c r="D497" s="53"/>
      <c r="E497" s="53"/>
      <c r="F497" s="53"/>
      <c r="G497" s="53"/>
      <c r="H497" s="53"/>
      <c r="I497" s="53"/>
    </row>
    <row r="498" ht="20.25" spans="1:9">
      <c r="A498" s="53"/>
      <c r="B498" s="53"/>
      <c r="C498" s="53"/>
      <c r="D498" s="53"/>
      <c r="E498" s="53"/>
      <c r="F498" s="53"/>
      <c r="G498" s="53"/>
      <c r="H498" s="53"/>
      <c r="I498" s="53"/>
    </row>
    <row r="499" ht="20.25" spans="1:9">
      <c r="A499" s="53"/>
      <c r="B499" s="53"/>
      <c r="C499" s="53"/>
      <c r="D499" s="53"/>
      <c r="E499" s="53"/>
      <c r="F499" s="53"/>
      <c r="G499" s="53"/>
      <c r="H499" s="53"/>
      <c r="I499" s="53"/>
    </row>
    <row r="500" ht="20.25" spans="1:9">
      <c r="A500" s="53"/>
      <c r="B500" s="53"/>
      <c r="C500" s="53"/>
      <c r="D500" s="53"/>
      <c r="E500" s="53"/>
      <c r="F500" s="53"/>
      <c r="G500" s="53"/>
      <c r="H500" s="53"/>
      <c r="I500" s="53"/>
    </row>
    <row r="501" ht="20.25" spans="1:9">
      <c r="A501" s="53"/>
      <c r="B501" s="53"/>
      <c r="C501" s="53"/>
      <c r="D501" s="53"/>
      <c r="E501" s="53"/>
      <c r="F501" s="53"/>
      <c r="G501" s="53"/>
      <c r="H501" s="53"/>
      <c r="I501" s="53"/>
    </row>
    <row r="502" ht="20.25" spans="1:9">
      <c r="A502" s="53"/>
      <c r="B502" s="53"/>
      <c r="C502" s="53"/>
      <c r="D502" s="53"/>
      <c r="E502" s="53"/>
      <c r="F502" s="53"/>
      <c r="G502" s="53"/>
      <c r="H502" s="53"/>
      <c r="I502" s="53"/>
    </row>
    <row r="503" ht="20.25" spans="1:9">
      <c r="A503" s="53"/>
      <c r="B503" s="53"/>
      <c r="C503" s="53"/>
      <c r="D503" s="53"/>
      <c r="E503" s="53"/>
      <c r="F503" s="53"/>
      <c r="G503" s="53"/>
      <c r="H503" s="53"/>
      <c r="I503" s="53"/>
    </row>
    <row r="504" ht="20.25" spans="1:9">
      <c r="A504" s="53"/>
      <c r="B504" s="53"/>
      <c r="C504" s="53"/>
      <c r="D504" s="53"/>
      <c r="E504" s="53"/>
      <c r="F504" s="53"/>
      <c r="G504" s="53"/>
      <c r="H504" s="53"/>
      <c r="I504" s="53"/>
    </row>
    <row r="505" ht="20.25" spans="1:9">
      <c r="A505" s="53"/>
      <c r="B505" s="53"/>
      <c r="C505" s="53"/>
      <c r="D505" s="53"/>
      <c r="E505" s="53"/>
      <c r="F505" s="53"/>
      <c r="G505" s="53"/>
      <c r="H505" s="53"/>
      <c r="I505" s="53"/>
    </row>
    <row r="506" ht="20.25" spans="1:9">
      <c r="A506" s="53"/>
      <c r="B506" s="53"/>
      <c r="C506" s="53"/>
      <c r="D506" s="53"/>
      <c r="E506" s="53"/>
      <c r="F506" s="53"/>
      <c r="G506" s="53"/>
      <c r="H506" s="53"/>
      <c r="I506" s="53"/>
    </row>
    <row r="507" ht="20.25" spans="1:9">
      <c r="A507" s="53"/>
      <c r="B507" s="53"/>
      <c r="C507" s="53"/>
      <c r="D507" s="53"/>
      <c r="E507" s="53"/>
      <c r="F507" s="53"/>
      <c r="G507" s="53"/>
      <c r="H507" s="53"/>
      <c r="I507" s="53"/>
    </row>
    <row r="508" ht="20.25" spans="1:9">
      <c r="A508" s="53"/>
      <c r="B508" s="53"/>
      <c r="C508" s="53"/>
      <c r="D508" s="53"/>
      <c r="E508" s="53"/>
      <c r="F508" s="53"/>
      <c r="G508" s="53"/>
      <c r="H508" s="53"/>
      <c r="I508" s="53"/>
    </row>
    <row r="509" ht="20.25" spans="1:9">
      <c r="A509" s="53"/>
      <c r="B509" s="53"/>
      <c r="C509" s="53"/>
      <c r="D509" s="53"/>
      <c r="E509" s="53"/>
      <c r="F509" s="53"/>
      <c r="G509" s="53"/>
      <c r="H509" s="53"/>
      <c r="I509" s="53"/>
    </row>
    <row r="510" ht="20.25" spans="1:9">
      <c r="A510" s="53"/>
      <c r="B510" s="53"/>
      <c r="C510" s="53"/>
      <c r="D510" s="53"/>
      <c r="E510" s="53"/>
      <c r="F510" s="53"/>
      <c r="G510" s="53"/>
      <c r="H510" s="53"/>
      <c r="I510" s="53"/>
    </row>
    <row r="511" ht="20.25" spans="1:9">
      <c r="A511" s="53"/>
      <c r="B511" s="53"/>
      <c r="C511" s="53"/>
      <c r="D511" s="53"/>
      <c r="E511" s="53"/>
      <c r="F511" s="53"/>
      <c r="G511" s="53"/>
      <c r="H511" s="53"/>
      <c r="I511" s="53"/>
    </row>
    <row r="512" ht="20.25" spans="1:9">
      <c r="A512" s="53"/>
      <c r="B512" s="53"/>
      <c r="C512" s="53"/>
      <c r="D512" s="53"/>
      <c r="E512" s="53"/>
      <c r="F512" s="53"/>
      <c r="G512" s="53"/>
      <c r="H512" s="53"/>
      <c r="I512" s="53"/>
    </row>
    <row r="513" ht="20.25" spans="1:9">
      <c r="A513" s="53"/>
      <c r="B513" s="53"/>
      <c r="C513" s="53"/>
      <c r="D513" s="53"/>
      <c r="E513" s="53"/>
      <c r="F513" s="53"/>
      <c r="G513" s="53"/>
      <c r="H513" s="53"/>
      <c r="I513" s="53"/>
    </row>
    <row r="514" ht="20.25" spans="1:9">
      <c r="A514" s="53"/>
      <c r="B514" s="53"/>
      <c r="C514" s="53"/>
      <c r="D514" s="53"/>
      <c r="E514" s="53"/>
      <c r="F514" s="53"/>
      <c r="G514" s="53"/>
      <c r="H514" s="53"/>
      <c r="I514" s="53"/>
    </row>
    <row r="515" ht="20.25" spans="1:9">
      <c r="A515" s="53"/>
      <c r="B515" s="53"/>
      <c r="C515" s="53"/>
      <c r="D515" s="53"/>
      <c r="E515" s="53"/>
      <c r="F515" s="53"/>
      <c r="G515" s="53"/>
      <c r="H515" s="53"/>
      <c r="I515" s="53"/>
    </row>
    <row r="516" ht="20.25" spans="1:9">
      <c r="A516" s="53"/>
      <c r="B516" s="53"/>
      <c r="C516" s="53"/>
      <c r="D516" s="53"/>
      <c r="E516" s="53"/>
      <c r="F516" s="53"/>
      <c r="G516" s="53"/>
      <c r="H516" s="53"/>
      <c r="I516" s="53"/>
    </row>
    <row r="517" ht="20.25" spans="1:9">
      <c r="A517" s="53"/>
      <c r="B517" s="53"/>
      <c r="C517" s="53"/>
      <c r="D517" s="53"/>
      <c r="E517" s="53"/>
      <c r="F517" s="53"/>
      <c r="G517" s="53"/>
      <c r="H517" s="53"/>
      <c r="I517" s="53"/>
    </row>
    <row r="518" ht="20.25" spans="1:9">
      <c r="A518" s="53"/>
      <c r="B518" s="53"/>
      <c r="C518" s="53"/>
      <c r="D518" s="53"/>
      <c r="E518" s="53"/>
      <c r="F518" s="53"/>
      <c r="G518" s="53"/>
      <c r="H518" s="53"/>
      <c r="I518" s="53"/>
    </row>
    <row r="519" ht="20.25" spans="1:9">
      <c r="A519" s="53"/>
      <c r="B519" s="53"/>
      <c r="C519" s="53"/>
      <c r="D519" s="53"/>
      <c r="E519" s="53"/>
      <c r="F519" s="53"/>
      <c r="G519" s="53"/>
      <c r="H519" s="53"/>
      <c r="I519" s="53"/>
    </row>
    <row r="520" ht="20.25" spans="1:9">
      <c r="A520" s="53"/>
      <c r="B520" s="53"/>
      <c r="C520" s="53"/>
      <c r="D520" s="53"/>
      <c r="E520" s="53"/>
      <c r="F520" s="53"/>
      <c r="G520" s="53"/>
      <c r="H520" s="53"/>
      <c r="I520" s="53"/>
    </row>
    <row r="521" ht="20.25" spans="1:9">
      <c r="A521" s="53"/>
      <c r="B521" s="53"/>
      <c r="C521" s="53"/>
      <c r="D521" s="53"/>
      <c r="E521" s="53"/>
      <c r="F521" s="53"/>
      <c r="G521" s="53"/>
      <c r="H521" s="53"/>
      <c r="I521" s="53"/>
    </row>
    <row r="522" ht="20.25" spans="1:9">
      <c r="A522" s="53"/>
      <c r="B522" s="53"/>
      <c r="C522" s="53"/>
      <c r="D522" s="53"/>
      <c r="E522" s="53"/>
      <c r="F522" s="53"/>
      <c r="G522" s="53"/>
      <c r="H522" s="53"/>
      <c r="I522" s="53"/>
    </row>
    <row r="523" ht="20.25" spans="1:9">
      <c r="A523" s="53"/>
      <c r="B523" s="53"/>
      <c r="C523" s="53"/>
      <c r="D523" s="53"/>
      <c r="E523" s="53"/>
      <c r="F523" s="53"/>
      <c r="G523" s="53"/>
      <c r="H523" s="53"/>
      <c r="I523" s="53"/>
    </row>
    <row r="524" ht="20.25" spans="1:9">
      <c r="A524" s="53"/>
      <c r="B524" s="53"/>
      <c r="C524" s="53"/>
      <c r="D524" s="53"/>
      <c r="E524" s="53"/>
      <c r="F524" s="53"/>
      <c r="G524" s="53"/>
      <c r="H524" s="53"/>
      <c r="I524" s="53"/>
    </row>
    <row r="525" ht="20.25" spans="1:9">
      <c r="A525" s="53"/>
      <c r="B525" s="53"/>
      <c r="C525" s="53"/>
      <c r="D525" s="53"/>
      <c r="E525" s="53"/>
      <c r="F525" s="53"/>
      <c r="G525" s="53"/>
      <c r="H525" s="53"/>
      <c r="I525" s="53"/>
    </row>
    <row r="526" ht="20.25" spans="1:9">
      <c r="A526" s="53"/>
      <c r="B526" s="53"/>
      <c r="C526" s="53"/>
      <c r="D526" s="53"/>
      <c r="E526" s="53"/>
      <c r="F526" s="53"/>
      <c r="G526" s="53"/>
      <c r="H526" s="53"/>
      <c r="I526" s="53"/>
    </row>
    <row r="527" ht="20.25" spans="1:9">
      <c r="A527" s="53"/>
      <c r="B527" s="53"/>
      <c r="C527" s="53"/>
      <c r="D527" s="53"/>
      <c r="E527" s="53"/>
      <c r="F527" s="53"/>
      <c r="G527" s="53"/>
      <c r="H527" s="53"/>
      <c r="I527" s="53"/>
    </row>
    <row r="528" ht="20.25" spans="1:9">
      <c r="A528" s="53"/>
      <c r="B528" s="53"/>
      <c r="C528" s="53"/>
      <c r="D528" s="53"/>
      <c r="E528" s="53"/>
      <c r="F528" s="53"/>
      <c r="G528" s="53"/>
      <c r="H528" s="53"/>
      <c r="I528" s="53"/>
    </row>
    <row r="529" ht="20.25" spans="1:9">
      <c r="A529" s="53"/>
      <c r="B529" s="53"/>
      <c r="C529" s="53"/>
      <c r="D529" s="53"/>
      <c r="E529" s="53"/>
      <c r="F529" s="53"/>
      <c r="G529" s="53"/>
      <c r="H529" s="53"/>
      <c r="I529" s="53"/>
    </row>
    <row r="530" ht="20.25" spans="1:9">
      <c r="A530" s="53"/>
      <c r="B530" s="53"/>
      <c r="C530" s="53"/>
      <c r="D530" s="53"/>
      <c r="E530" s="53"/>
      <c r="F530" s="53"/>
      <c r="G530" s="53"/>
      <c r="H530" s="53"/>
      <c r="I530" s="53"/>
    </row>
    <row r="531" ht="20.25" spans="1:9">
      <c r="A531" s="53"/>
      <c r="B531" s="53"/>
      <c r="C531" s="53"/>
      <c r="D531" s="53"/>
      <c r="E531" s="53"/>
      <c r="F531" s="53"/>
      <c r="G531" s="53"/>
      <c r="H531" s="53"/>
      <c r="I531" s="53"/>
    </row>
    <row r="532" ht="20.25" spans="1:9">
      <c r="A532" s="53"/>
      <c r="B532" s="53"/>
      <c r="C532" s="53"/>
      <c r="D532" s="53"/>
      <c r="E532" s="53"/>
      <c r="F532" s="53"/>
      <c r="G532" s="53"/>
      <c r="H532" s="53"/>
      <c r="I532" s="53"/>
    </row>
    <row r="533" ht="20.25" spans="1:9">
      <c r="A533" s="53"/>
      <c r="B533" s="53"/>
      <c r="C533" s="53"/>
      <c r="D533" s="53"/>
      <c r="E533" s="53"/>
      <c r="F533" s="53"/>
      <c r="G533" s="53"/>
      <c r="H533" s="53"/>
      <c r="I533" s="53"/>
    </row>
    <row r="534" ht="20.25" spans="1:9">
      <c r="A534" s="53"/>
      <c r="B534" s="53"/>
      <c r="C534" s="53"/>
      <c r="D534" s="53"/>
      <c r="E534" s="53"/>
      <c r="F534" s="53"/>
      <c r="G534" s="53"/>
      <c r="H534" s="53"/>
      <c r="I534" s="53"/>
    </row>
    <row r="535" ht="20.25" spans="1:9">
      <c r="A535" s="53"/>
      <c r="B535" s="53"/>
      <c r="C535" s="53"/>
      <c r="D535" s="53"/>
      <c r="E535" s="53"/>
      <c r="F535" s="53"/>
      <c r="G535" s="53"/>
      <c r="H535" s="53"/>
      <c r="I535" s="53"/>
    </row>
    <row r="536" ht="20.25" spans="1:9">
      <c r="A536" s="53"/>
      <c r="B536" s="53"/>
      <c r="C536" s="53"/>
      <c r="D536" s="53"/>
      <c r="E536" s="53"/>
      <c r="F536" s="53"/>
      <c r="G536" s="53"/>
      <c r="H536" s="53"/>
      <c r="I536" s="53"/>
    </row>
    <row r="537" ht="20.25" spans="1:9">
      <c r="A537" s="53"/>
      <c r="B537" s="53"/>
      <c r="C537" s="53"/>
      <c r="D537" s="53"/>
      <c r="E537" s="53"/>
      <c r="F537" s="53"/>
      <c r="G537" s="53"/>
      <c r="H537" s="53"/>
      <c r="I537" s="53"/>
    </row>
    <row r="538" ht="20.25" spans="1:9">
      <c r="A538" s="53"/>
      <c r="B538" s="53"/>
      <c r="C538" s="53"/>
      <c r="D538" s="53"/>
      <c r="E538" s="53"/>
      <c r="F538" s="53"/>
      <c r="G538" s="53"/>
      <c r="H538" s="53"/>
      <c r="I538" s="53"/>
    </row>
    <row r="539" ht="20.25" spans="1:9">
      <c r="A539" s="53"/>
      <c r="B539" s="53"/>
      <c r="C539" s="53"/>
      <c r="D539" s="53"/>
      <c r="E539" s="53"/>
      <c r="F539" s="53"/>
      <c r="G539" s="53"/>
      <c r="H539" s="53"/>
      <c r="I539" s="53"/>
    </row>
    <row r="540" ht="20.25" spans="1:9">
      <c r="A540" s="53"/>
      <c r="B540" s="53"/>
      <c r="C540" s="53"/>
      <c r="D540" s="53"/>
      <c r="E540" s="53"/>
      <c r="F540" s="53"/>
      <c r="G540" s="53"/>
      <c r="H540" s="53"/>
      <c r="I540" s="53"/>
    </row>
    <row r="541" ht="20.25" spans="1:9">
      <c r="A541" s="53"/>
      <c r="B541" s="53"/>
      <c r="C541" s="53"/>
      <c r="D541" s="53"/>
      <c r="E541" s="53"/>
      <c r="F541" s="53"/>
      <c r="G541" s="53"/>
      <c r="H541" s="53"/>
      <c r="I541" s="53"/>
    </row>
    <row r="542" ht="20.25" spans="1:9">
      <c r="A542" s="53"/>
      <c r="B542" s="53"/>
      <c r="C542" s="53"/>
      <c r="D542" s="53"/>
      <c r="E542" s="53"/>
      <c r="F542" s="53"/>
      <c r="G542" s="53"/>
      <c r="H542" s="53"/>
      <c r="I542" s="53"/>
    </row>
    <row r="543" ht="20.25" spans="1:9">
      <c r="A543" s="53"/>
      <c r="B543" s="53"/>
      <c r="C543" s="53"/>
      <c r="D543" s="53"/>
      <c r="E543" s="53"/>
      <c r="F543" s="53"/>
      <c r="G543" s="53"/>
      <c r="H543" s="53"/>
      <c r="I543" s="53"/>
    </row>
    <row r="544" ht="20.25" spans="1:9">
      <c r="A544" s="53"/>
      <c r="B544" s="53"/>
      <c r="C544" s="53"/>
      <c r="D544" s="53"/>
      <c r="E544" s="53"/>
      <c r="F544" s="53"/>
      <c r="G544" s="53"/>
      <c r="H544" s="53"/>
      <c r="I544" s="53"/>
    </row>
    <row r="545" ht="20.25" spans="1:9">
      <c r="A545" s="53"/>
      <c r="B545" s="53"/>
      <c r="C545" s="53"/>
      <c r="D545" s="53"/>
      <c r="E545" s="53"/>
      <c r="F545" s="53"/>
      <c r="G545" s="53"/>
      <c r="H545" s="53"/>
      <c r="I545" s="53"/>
    </row>
    <row r="546" ht="20.25" spans="1:9">
      <c r="A546" s="53"/>
      <c r="B546" s="53"/>
      <c r="C546" s="53"/>
      <c r="D546" s="53"/>
      <c r="E546" s="53"/>
      <c r="F546" s="53"/>
      <c r="G546" s="53"/>
      <c r="H546" s="53"/>
      <c r="I546" s="53"/>
    </row>
    <row r="547" ht="20.25" spans="1:9">
      <c r="A547" s="53"/>
      <c r="B547" s="53"/>
      <c r="C547" s="53"/>
      <c r="D547" s="53"/>
      <c r="E547" s="53"/>
      <c r="F547" s="53"/>
      <c r="G547" s="53"/>
      <c r="H547" s="53"/>
      <c r="I547" s="53"/>
    </row>
    <row r="548" ht="20.25" spans="1:9">
      <c r="A548" s="53"/>
      <c r="B548" s="53"/>
      <c r="C548" s="53"/>
      <c r="D548" s="53"/>
      <c r="E548" s="53"/>
      <c r="F548" s="53"/>
      <c r="G548" s="53"/>
      <c r="H548" s="53"/>
      <c r="I548" s="53"/>
    </row>
    <row r="549" ht="20.25" spans="1:9">
      <c r="A549" s="53"/>
      <c r="B549" s="53"/>
      <c r="C549" s="53"/>
      <c r="D549" s="53"/>
      <c r="E549" s="53"/>
      <c r="F549" s="53"/>
      <c r="G549" s="53"/>
      <c r="H549" s="53"/>
      <c r="I549" s="53"/>
    </row>
    <row r="550" ht="20.25" spans="1:9">
      <c r="A550" s="53"/>
      <c r="B550" s="53"/>
      <c r="C550" s="53"/>
      <c r="D550" s="53"/>
      <c r="E550" s="53"/>
      <c r="F550" s="53"/>
      <c r="G550" s="53"/>
      <c r="H550" s="53"/>
      <c r="I550" s="53"/>
    </row>
    <row r="551" ht="20.25" spans="1:9">
      <c r="A551" s="53"/>
      <c r="B551" s="53"/>
      <c r="C551" s="53"/>
      <c r="D551" s="53"/>
      <c r="E551" s="53"/>
      <c r="F551" s="53"/>
      <c r="G551" s="53"/>
      <c r="H551" s="53"/>
      <c r="I551" s="53"/>
    </row>
    <row r="552" ht="20.25" spans="1:9">
      <c r="A552" s="53"/>
      <c r="B552" s="53"/>
      <c r="C552" s="53"/>
      <c r="D552" s="53"/>
      <c r="E552" s="53"/>
      <c r="F552" s="53"/>
      <c r="G552" s="53"/>
      <c r="H552" s="53"/>
      <c r="I552" s="53"/>
    </row>
    <row r="553" ht="20.25" spans="1:9">
      <c r="A553" s="53"/>
      <c r="B553" s="53"/>
      <c r="C553" s="53"/>
      <c r="D553" s="53"/>
      <c r="E553" s="53"/>
      <c r="F553" s="53"/>
      <c r="G553" s="53"/>
      <c r="H553" s="53"/>
      <c r="I553" s="53"/>
    </row>
    <row r="554" ht="20.25" spans="1:9">
      <c r="A554" s="53"/>
      <c r="B554" s="53"/>
      <c r="C554" s="53"/>
      <c r="D554" s="53"/>
      <c r="E554" s="53"/>
      <c r="F554" s="53"/>
      <c r="G554" s="53"/>
      <c r="H554" s="53"/>
      <c r="I554" s="53"/>
    </row>
    <row r="555" ht="20.25" spans="1:9">
      <c r="A555" s="53"/>
      <c r="B555" s="53"/>
      <c r="C555" s="53"/>
      <c r="D555" s="53"/>
      <c r="E555" s="53"/>
      <c r="F555" s="53"/>
      <c r="G555" s="53"/>
      <c r="H555" s="53"/>
      <c r="I555" s="53"/>
    </row>
    <row r="556" ht="20.25" spans="1:9">
      <c r="A556" s="53"/>
      <c r="B556" s="53"/>
      <c r="C556" s="53"/>
      <c r="D556" s="53"/>
      <c r="E556" s="53"/>
      <c r="F556" s="53"/>
      <c r="G556" s="53"/>
      <c r="H556" s="53"/>
      <c r="I556" s="53"/>
    </row>
    <row r="557" ht="20.25" spans="1:9">
      <c r="A557" s="53"/>
      <c r="B557" s="53"/>
      <c r="C557" s="53"/>
      <c r="D557" s="53"/>
      <c r="E557" s="53"/>
      <c r="F557" s="53"/>
      <c r="G557" s="53"/>
      <c r="H557" s="53"/>
      <c r="I557" s="53"/>
    </row>
    <row r="558" ht="20.25" spans="1:9">
      <c r="A558" s="53"/>
      <c r="B558" s="53"/>
      <c r="C558" s="53"/>
      <c r="D558" s="53"/>
      <c r="E558" s="53"/>
      <c r="F558" s="53"/>
      <c r="G558" s="53"/>
      <c r="H558" s="53"/>
      <c r="I558" s="53"/>
    </row>
    <row r="559" ht="20.25" spans="1:9">
      <c r="A559" s="53"/>
      <c r="B559" s="53"/>
      <c r="C559" s="53"/>
      <c r="D559" s="53"/>
      <c r="E559" s="53"/>
      <c r="F559" s="53"/>
      <c r="G559" s="53"/>
      <c r="H559" s="53"/>
      <c r="I559" s="53"/>
    </row>
    <row r="560" ht="20.25" spans="1:9">
      <c r="A560" s="53"/>
      <c r="B560" s="53"/>
      <c r="C560" s="53"/>
      <c r="D560" s="53"/>
      <c r="E560" s="53"/>
      <c r="F560" s="53"/>
      <c r="G560" s="53"/>
      <c r="H560" s="53"/>
      <c r="I560" s="53"/>
    </row>
    <row r="561" ht="20.25" spans="1:9">
      <c r="A561" s="53"/>
      <c r="B561" s="53"/>
      <c r="C561" s="53"/>
      <c r="D561" s="53"/>
      <c r="E561" s="53"/>
      <c r="F561" s="53"/>
      <c r="G561" s="53"/>
      <c r="H561" s="53"/>
      <c r="I561" s="53"/>
    </row>
    <row r="562" ht="20.25" spans="1:9">
      <c r="A562" s="53"/>
      <c r="B562" s="53"/>
      <c r="C562" s="53"/>
      <c r="D562" s="53"/>
      <c r="E562" s="53"/>
      <c r="F562" s="53"/>
      <c r="G562" s="53"/>
      <c r="H562" s="53"/>
      <c r="I562" s="53"/>
    </row>
    <row r="563" ht="20.25" spans="1:9">
      <c r="A563" s="53"/>
      <c r="B563" s="53"/>
      <c r="C563" s="53"/>
      <c r="D563" s="53"/>
      <c r="E563" s="53"/>
      <c r="F563" s="53"/>
      <c r="G563" s="53"/>
      <c r="H563" s="53"/>
      <c r="I563" s="53"/>
    </row>
    <row r="564" ht="20.25" spans="1:9">
      <c r="A564" s="53"/>
      <c r="B564" s="53"/>
      <c r="C564" s="53"/>
      <c r="D564" s="53"/>
      <c r="E564" s="53"/>
      <c r="F564" s="53"/>
      <c r="G564" s="53"/>
      <c r="H564" s="53"/>
      <c r="I564" s="53"/>
    </row>
    <row r="565" ht="20.25" spans="1:9">
      <c r="A565" s="53"/>
      <c r="B565" s="53"/>
      <c r="C565" s="53"/>
      <c r="D565" s="53"/>
      <c r="E565" s="53"/>
      <c r="F565" s="53"/>
      <c r="G565" s="53"/>
      <c r="H565" s="53"/>
      <c r="I565" s="53"/>
    </row>
    <row r="566" ht="20.25" spans="1:9">
      <c r="A566" s="53"/>
      <c r="B566" s="53"/>
      <c r="C566" s="53"/>
      <c r="D566" s="53"/>
      <c r="E566" s="53"/>
      <c r="F566" s="53"/>
      <c r="G566" s="53"/>
      <c r="H566" s="53"/>
      <c r="I566" s="53"/>
    </row>
    <row r="567" ht="20.25" spans="1:9">
      <c r="A567" s="53"/>
      <c r="B567" s="53"/>
      <c r="C567" s="53"/>
      <c r="D567" s="53"/>
      <c r="E567" s="53"/>
      <c r="F567" s="53"/>
      <c r="G567" s="53"/>
      <c r="H567" s="53"/>
      <c r="I567" s="53"/>
    </row>
    <row r="568" ht="20.25" spans="1:9">
      <c r="A568" s="53"/>
      <c r="B568" s="53"/>
      <c r="C568" s="53"/>
      <c r="D568" s="53"/>
      <c r="E568" s="53"/>
      <c r="F568" s="53"/>
      <c r="G568" s="53"/>
      <c r="H568" s="53"/>
      <c r="I568" s="53"/>
    </row>
    <row r="569" ht="20.25" spans="1:9">
      <c r="A569" s="53"/>
      <c r="B569" s="53"/>
      <c r="C569" s="53"/>
      <c r="D569" s="53"/>
      <c r="E569" s="53"/>
      <c r="F569" s="53"/>
      <c r="G569" s="53"/>
      <c r="H569" s="53"/>
      <c r="I569" s="53"/>
    </row>
    <row r="570" ht="20.25" spans="1:9">
      <c r="A570" s="53"/>
      <c r="B570" s="53"/>
      <c r="C570" s="53"/>
      <c r="D570" s="53"/>
      <c r="E570" s="53"/>
      <c r="F570" s="53"/>
      <c r="G570" s="53"/>
      <c r="H570" s="53"/>
      <c r="I570" s="53"/>
    </row>
    <row r="571" ht="20.25" spans="1:9">
      <c r="A571" s="53"/>
      <c r="B571" s="53"/>
      <c r="C571" s="53"/>
      <c r="D571" s="53"/>
      <c r="E571" s="53"/>
      <c r="F571" s="53"/>
      <c r="G571" s="53"/>
      <c r="H571" s="53"/>
      <c r="I571" s="53"/>
    </row>
    <row r="572" ht="20.25" spans="1:9">
      <c r="A572" s="53"/>
      <c r="B572" s="53"/>
      <c r="C572" s="53"/>
      <c r="D572" s="53"/>
      <c r="E572" s="53"/>
      <c r="F572" s="53"/>
      <c r="G572" s="53"/>
      <c r="H572" s="53"/>
      <c r="I572" s="53"/>
    </row>
    <row r="573" ht="20.25" spans="1:9">
      <c r="A573" s="53"/>
      <c r="B573" s="53"/>
      <c r="C573" s="53"/>
      <c r="D573" s="53"/>
      <c r="E573" s="53"/>
      <c r="F573" s="53"/>
      <c r="G573" s="53"/>
      <c r="H573" s="53"/>
      <c r="I573" s="53"/>
    </row>
    <row r="574" ht="20.25" spans="1:9">
      <c r="A574" s="53"/>
      <c r="B574" s="53"/>
      <c r="C574" s="53"/>
      <c r="D574" s="53"/>
      <c r="E574" s="53"/>
      <c r="F574" s="53"/>
      <c r="G574" s="53"/>
      <c r="H574" s="53"/>
      <c r="I574" s="53"/>
    </row>
    <row r="575" ht="20.25" spans="1:9">
      <c r="A575" s="53"/>
      <c r="B575" s="53"/>
      <c r="C575" s="53"/>
      <c r="D575" s="53"/>
      <c r="E575" s="53"/>
      <c r="F575" s="53"/>
      <c r="G575" s="53"/>
      <c r="H575" s="53"/>
      <c r="I575" s="53"/>
    </row>
    <row r="576" ht="20.25" spans="1:9">
      <c r="A576" s="53"/>
      <c r="B576" s="53"/>
      <c r="C576" s="53"/>
      <c r="D576" s="53"/>
      <c r="E576" s="53"/>
      <c r="F576" s="53"/>
      <c r="G576" s="53"/>
      <c r="H576" s="53"/>
      <c r="I576" s="53"/>
    </row>
    <row r="577" ht="20.25" spans="1:9">
      <c r="A577" s="53"/>
      <c r="B577" s="53"/>
      <c r="C577" s="53"/>
      <c r="D577" s="53"/>
      <c r="E577" s="53"/>
      <c r="F577" s="53"/>
      <c r="G577" s="53"/>
      <c r="H577" s="53"/>
      <c r="I577" s="53"/>
    </row>
    <row r="578" ht="20.25" spans="1:9">
      <c r="A578" s="53"/>
      <c r="B578" s="53"/>
      <c r="C578" s="53"/>
      <c r="D578" s="53"/>
      <c r="E578" s="53"/>
      <c r="F578" s="53"/>
      <c r="G578" s="53"/>
      <c r="H578" s="53"/>
      <c r="I578" s="53"/>
    </row>
    <row r="579" ht="20.25" spans="1:9">
      <c r="A579" s="53"/>
      <c r="B579" s="53"/>
      <c r="C579" s="53"/>
      <c r="D579" s="53"/>
      <c r="E579" s="53"/>
      <c r="F579" s="53"/>
      <c r="G579" s="53"/>
      <c r="H579" s="53"/>
      <c r="I579" s="53"/>
    </row>
    <row r="580" ht="20.25" spans="1:9">
      <c r="A580" s="53"/>
      <c r="B580" s="53"/>
      <c r="C580" s="53"/>
      <c r="D580" s="53"/>
      <c r="E580" s="53"/>
      <c r="F580" s="53"/>
      <c r="G580" s="53"/>
      <c r="H580" s="53"/>
      <c r="I580" s="53"/>
    </row>
    <row r="581" ht="20.25" spans="1:9">
      <c r="A581" s="53"/>
      <c r="B581" s="53"/>
      <c r="C581" s="53"/>
      <c r="D581" s="53"/>
      <c r="E581" s="53"/>
      <c r="F581" s="53"/>
      <c r="G581" s="53"/>
      <c r="H581" s="53"/>
      <c r="I581" s="53"/>
    </row>
    <row r="582" ht="20.25" spans="1:9">
      <c r="A582" s="53"/>
      <c r="B582" s="53"/>
      <c r="C582" s="53"/>
      <c r="D582" s="53"/>
      <c r="E582" s="53"/>
      <c r="F582" s="53"/>
      <c r="G582" s="53"/>
      <c r="H582" s="53"/>
      <c r="I582" s="53"/>
    </row>
    <row r="583" ht="20.25" spans="1:9">
      <c r="A583" s="53"/>
      <c r="B583" s="53"/>
      <c r="C583" s="53"/>
      <c r="D583" s="53"/>
      <c r="E583" s="53"/>
      <c r="F583" s="53"/>
      <c r="G583" s="53"/>
      <c r="H583" s="53"/>
      <c r="I583" s="53"/>
    </row>
    <row r="584" ht="20.25" spans="1:9">
      <c r="A584" s="53"/>
      <c r="B584" s="53"/>
      <c r="C584" s="53"/>
      <c r="D584" s="53"/>
      <c r="E584" s="53"/>
      <c r="F584" s="53"/>
      <c r="G584" s="53"/>
      <c r="H584" s="53"/>
      <c r="I584" s="53"/>
    </row>
    <row r="585" ht="20.25" spans="1:9">
      <c r="A585" s="53"/>
      <c r="B585" s="53"/>
      <c r="C585" s="53"/>
      <c r="D585" s="53"/>
      <c r="E585" s="53"/>
      <c r="F585" s="53"/>
      <c r="G585" s="53"/>
      <c r="H585" s="53"/>
      <c r="I585" s="53"/>
    </row>
    <row r="586" ht="20.25" spans="1:9">
      <c r="A586" s="53"/>
      <c r="B586" s="53"/>
      <c r="C586" s="53"/>
      <c r="D586" s="53"/>
      <c r="E586" s="53"/>
      <c r="F586" s="53"/>
      <c r="G586" s="53"/>
      <c r="H586" s="53"/>
      <c r="I586" s="53"/>
    </row>
    <row r="587" ht="20.25" spans="1:9">
      <c r="A587" s="53"/>
      <c r="B587" s="53"/>
      <c r="C587" s="53"/>
      <c r="D587" s="53"/>
      <c r="E587" s="53"/>
      <c r="F587" s="53"/>
      <c r="G587" s="53"/>
      <c r="H587" s="53"/>
      <c r="I587" s="53"/>
    </row>
    <row r="588" ht="20.25" spans="1:9">
      <c r="A588" s="53"/>
      <c r="B588" s="53"/>
      <c r="C588" s="53"/>
      <c r="D588" s="53"/>
      <c r="E588" s="53"/>
      <c r="F588" s="53"/>
      <c r="G588" s="53"/>
      <c r="H588" s="53"/>
      <c r="I588" s="53"/>
    </row>
    <row r="589" ht="20.25" spans="1:9">
      <c r="A589" s="53"/>
      <c r="B589" s="53"/>
      <c r="C589" s="53"/>
      <c r="D589" s="53"/>
      <c r="E589" s="53"/>
      <c r="F589" s="53"/>
      <c r="G589" s="53"/>
      <c r="H589" s="53"/>
      <c r="I589" s="53"/>
    </row>
    <row r="590" ht="20.25" spans="1:9">
      <c r="A590" s="53"/>
      <c r="B590" s="53"/>
      <c r="C590" s="53"/>
      <c r="D590" s="53"/>
      <c r="E590" s="53"/>
      <c r="F590" s="53"/>
      <c r="G590" s="53"/>
      <c r="H590" s="53"/>
      <c r="I590" s="53"/>
    </row>
    <row r="591" ht="20.25" spans="1:9">
      <c r="A591" s="53"/>
      <c r="B591" s="53"/>
      <c r="C591" s="53"/>
      <c r="D591" s="53"/>
      <c r="E591" s="53"/>
      <c r="F591" s="53"/>
      <c r="G591" s="53"/>
      <c r="H591" s="53"/>
      <c r="I591" s="53"/>
    </row>
    <row r="592" ht="20.25" spans="1:9">
      <c r="A592" s="53"/>
      <c r="B592" s="53"/>
      <c r="C592" s="53"/>
      <c r="D592" s="53"/>
      <c r="E592" s="53"/>
      <c r="F592" s="53"/>
      <c r="G592" s="53"/>
      <c r="H592" s="53"/>
      <c r="I592" s="53"/>
    </row>
    <row r="593" ht="20.25" spans="1:9">
      <c r="A593" s="53"/>
      <c r="B593" s="53"/>
      <c r="C593" s="53"/>
      <c r="D593" s="53"/>
      <c r="E593" s="53"/>
      <c r="F593" s="53"/>
      <c r="G593" s="53"/>
      <c r="H593" s="53"/>
      <c r="I593" s="53"/>
    </row>
    <row r="594" ht="20.25" spans="1:9">
      <c r="A594" s="53"/>
      <c r="B594" s="53"/>
      <c r="C594" s="53"/>
      <c r="D594" s="53"/>
      <c r="E594" s="53"/>
      <c r="F594" s="53"/>
      <c r="G594" s="53"/>
      <c r="H594" s="53"/>
      <c r="I594" s="53"/>
    </row>
    <row r="595" ht="20.25" spans="1:9">
      <c r="A595" s="53"/>
      <c r="B595" s="53"/>
      <c r="C595" s="53"/>
      <c r="D595" s="53"/>
      <c r="E595" s="53"/>
      <c r="F595" s="53"/>
      <c r="G595" s="53"/>
      <c r="H595" s="53"/>
      <c r="I595" s="53"/>
    </row>
    <row r="596" ht="20.25" spans="1:9">
      <c r="A596" s="53"/>
      <c r="B596" s="53"/>
      <c r="C596" s="53"/>
      <c r="D596" s="53"/>
      <c r="E596" s="53"/>
      <c r="F596" s="53"/>
      <c r="G596" s="53"/>
      <c r="H596" s="53"/>
      <c r="I596" s="53"/>
    </row>
    <row r="597" ht="20.25" spans="1:9">
      <c r="A597" s="53"/>
      <c r="B597" s="53"/>
      <c r="C597" s="53"/>
      <c r="D597" s="53"/>
      <c r="E597" s="53"/>
      <c r="F597" s="53"/>
      <c r="G597" s="53"/>
      <c r="H597" s="53"/>
      <c r="I597" s="53"/>
    </row>
    <row r="598" ht="20.25" spans="1:9">
      <c r="A598" s="53"/>
      <c r="B598" s="53"/>
      <c r="C598" s="53"/>
      <c r="D598" s="53"/>
      <c r="E598" s="53"/>
      <c r="F598" s="53"/>
      <c r="G598" s="53"/>
      <c r="H598" s="53"/>
      <c r="I598" s="53"/>
    </row>
    <row r="599" ht="20.25" spans="1:9">
      <c r="A599" s="53"/>
      <c r="B599" s="53"/>
      <c r="C599" s="53"/>
      <c r="D599" s="53"/>
      <c r="E599" s="53"/>
      <c r="F599" s="53"/>
      <c r="G599" s="53"/>
      <c r="H599" s="53"/>
      <c r="I599" s="53"/>
    </row>
    <row r="600" ht="20.25" spans="1:9">
      <c r="A600" s="53"/>
      <c r="B600" s="53"/>
      <c r="C600" s="53"/>
      <c r="D600" s="53"/>
      <c r="E600" s="53"/>
      <c r="F600" s="53"/>
      <c r="G600" s="53"/>
      <c r="H600" s="53"/>
      <c r="I600" s="53"/>
    </row>
    <row r="601" ht="20.25" spans="1:9">
      <c r="A601" s="53"/>
      <c r="B601" s="53"/>
      <c r="C601" s="53"/>
      <c r="D601" s="53"/>
      <c r="E601" s="53"/>
      <c r="F601" s="53"/>
      <c r="G601" s="53"/>
      <c r="H601" s="53"/>
      <c r="I601" s="53"/>
    </row>
    <row r="602" ht="20.25" spans="1:9">
      <c r="A602" s="53"/>
      <c r="B602" s="53"/>
      <c r="C602" s="53"/>
      <c r="D602" s="53"/>
      <c r="E602" s="53"/>
      <c r="F602" s="53"/>
      <c r="G602" s="53"/>
      <c r="H602" s="53"/>
      <c r="I602" s="53"/>
    </row>
    <row r="603" ht="20.25" spans="1:9">
      <c r="A603" s="53"/>
      <c r="B603" s="53"/>
      <c r="C603" s="53"/>
      <c r="D603" s="53"/>
      <c r="E603" s="53"/>
      <c r="F603" s="53"/>
      <c r="G603" s="53"/>
      <c r="H603" s="53"/>
      <c r="I603" s="53"/>
    </row>
    <row r="604" ht="20.25" spans="1:9">
      <c r="A604" s="53"/>
      <c r="B604" s="53"/>
      <c r="C604" s="53"/>
      <c r="D604" s="53"/>
      <c r="E604" s="53"/>
      <c r="F604" s="53"/>
      <c r="G604" s="53"/>
      <c r="H604" s="53"/>
      <c r="I604" s="53"/>
    </row>
    <row r="605" ht="20.25" spans="1:9">
      <c r="A605" s="53"/>
      <c r="B605" s="53"/>
      <c r="C605" s="53"/>
      <c r="D605" s="53"/>
      <c r="E605" s="53"/>
      <c r="F605" s="53"/>
      <c r="G605" s="53"/>
      <c r="H605" s="53"/>
      <c r="I605" s="53"/>
    </row>
    <row r="606" ht="20.25" spans="1:9">
      <c r="A606" s="53"/>
      <c r="B606" s="53"/>
      <c r="C606" s="53"/>
      <c r="D606" s="53"/>
      <c r="E606" s="53"/>
      <c r="F606" s="53"/>
      <c r="G606" s="53"/>
      <c r="H606" s="53"/>
      <c r="I606" s="53"/>
    </row>
    <row r="607" ht="20.25" spans="1:9">
      <c r="A607" s="53"/>
      <c r="B607" s="53"/>
      <c r="C607" s="53"/>
      <c r="D607" s="53"/>
      <c r="E607" s="53"/>
      <c r="F607" s="53"/>
      <c r="G607" s="53"/>
      <c r="H607" s="53"/>
      <c r="I607" s="53"/>
    </row>
    <row r="608" ht="20.25" spans="1:9">
      <c r="A608" s="53"/>
      <c r="B608" s="53"/>
      <c r="C608" s="53"/>
      <c r="D608" s="53"/>
      <c r="E608" s="53"/>
      <c r="F608" s="53"/>
      <c r="G608" s="53"/>
      <c r="H608" s="53"/>
      <c r="I608" s="53"/>
    </row>
    <row r="609" ht="20.25" spans="1:9">
      <c r="A609" s="53"/>
      <c r="B609" s="53"/>
      <c r="C609" s="53"/>
      <c r="D609" s="53"/>
      <c r="E609" s="53"/>
      <c r="F609" s="53"/>
      <c r="G609" s="53"/>
      <c r="H609" s="53"/>
      <c r="I609" s="53"/>
    </row>
    <row r="610" ht="20.25" spans="1:9">
      <c r="A610" s="53"/>
      <c r="B610" s="53"/>
      <c r="C610" s="53"/>
      <c r="D610" s="53"/>
      <c r="E610" s="53"/>
      <c r="F610" s="53"/>
      <c r="G610" s="53"/>
      <c r="H610" s="53"/>
      <c r="I610" s="53"/>
    </row>
    <row r="611" ht="20.25" spans="1:9">
      <c r="A611" s="53"/>
      <c r="B611" s="53"/>
      <c r="C611" s="53"/>
      <c r="D611" s="53"/>
      <c r="E611" s="53"/>
      <c r="F611" s="53"/>
      <c r="G611" s="53"/>
      <c r="H611" s="53"/>
      <c r="I611" s="53"/>
    </row>
    <row r="612" ht="20.25" spans="1:9">
      <c r="A612" s="53"/>
      <c r="B612" s="53"/>
      <c r="C612" s="53"/>
      <c r="D612" s="53"/>
      <c r="E612" s="53"/>
      <c r="F612" s="53"/>
      <c r="G612" s="53"/>
      <c r="H612" s="53"/>
      <c r="I612" s="53"/>
    </row>
    <row r="613" ht="20.25" spans="1:9">
      <c r="A613" s="53"/>
      <c r="B613" s="53"/>
      <c r="C613" s="53"/>
      <c r="D613" s="53"/>
      <c r="E613" s="53"/>
      <c r="F613" s="53"/>
      <c r="G613" s="53"/>
      <c r="H613" s="53"/>
      <c r="I613" s="53"/>
    </row>
    <row r="614" ht="20.25" spans="1:9">
      <c r="A614" s="53"/>
      <c r="B614" s="53"/>
      <c r="C614" s="53"/>
      <c r="D614" s="53"/>
      <c r="E614" s="53"/>
      <c r="F614" s="53"/>
      <c r="G614" s="53"/>
      <c r="H614" s="53"/>
      <c r="I614" s="53"/>
    </row>
    <row r="615" ht="20.25" spans="1:9">
      <c r="A615" s="53"/>
      <c r="B615" s="53"/>
      <c r="C615" s="53"/>
      <c r="D615" s="53"/>
      <c r="E615" s="53"/>
      <c r="F615" s="53"/>
      <c r="G615" s="53"/>
      <c r="H615" s="53"/>
      <c r="I615" s="53"/>
    </row>
    <row r="616" ht="20.25" spans="1:9">
      <c r="A616" s="53"/>
      <c r="B616" s="53"/>
      <c r="C616" s="53"/>
      <c r="D616" s="53"/>
      <c r="E616" s="53"/>
      <c r="F616" s="53"/>
      <c r="G616" s="53"/>
      <c r="H616" s="53"/>
      <c r="I616" s="53"/>
    </row>
    <row r="617" ht="20.25" spans="1:9">
      <c r="A617" s="53"/>
      <c r="B617" s="53"/>
      <c r="C617" s="53"/>
      <c r="D617" s="53"/>
      <c r="E617" s="53"/>
      <c r="F617" s="53"/>
      <c r="G617" s="53"/>
      <c r="H617" s="53"/>
      <c r="I617" s="53"/>
    </row>
    <row r="618" ht="20.25" spans="1:9">
      <c r="A618" s="53"/>
      <c r="B618" s="53"/>
      <c r="C618" s="53"/>
      <c r="D618" s="53"/>
      <c r="E618" s="53"/>
      <c r="F618" s="53"/>
      <c r="G618" s="53"/>
      <c r="H618" s="53"/>
      <c r="I618" s="53"/>
    </row>
    <row r="619" ht="20.25" spans="1:9">
      <c r="A619" s="53"/>
      <c r="B619" s="53"/>
      <c r="C619" s="53"/>
      <c r="D619" s="53"/>
      <c r="E619" s="53"/>
      <c r="F619" s="53"/>
      <c r="G619" s="53"/>
      <c r="H619" s="53"/>
      <c r="I619" s="53"/>
    </row>
    <row r="620" ht="20.25" spans="1:9">
      <c r="A620" s="53"/>
      <c r="B620" s="53"/>
      <c r="C620" s="53"/>
      <c r="D620" s="53"/>
      <c r="E620" s="53"/>
      <c r="F620" s="53"/>
      <c r="G620" s="53"/>
      <c r="H620" s="53"/>
      <c r="I620" s="53"/>
    </row>
    <row r="621" ht="20.25" spans="1:9">
      <c r="A621" s="53"/>
      <c r="B621" s="53"/>
      <c r="C621" s="53"/>
      <c r="D621" s="53"/>
      <c r="E621" s="53"/>
      <c r="F621" s="53"/>
      <c r="G621" s="53"/>
      <c r="H621" s="53"/>
      <c r="I621" s="53"/>
    </row>
    <row r="622" ht="20.25" spans="1:9">
      <c r="A622" s="53"/>
      <c r="B622" s="53"/>
      <c r="C622" s="53"/>
      <c r="D622" s="53"/>
      <c r="E622" s="53"/>
      <c r="F622" s="53"/>
      <c r="G622" s="53"/>
      <c r="H622" s="53"/>
      <c r="I622" s="53"/>
    </row>
    <row r="623" ht="20.25" spans="1:9">
      <c r="A623" s="53"/>
      <c r="B623" s="53"/>
      <c r="C623" s="53"/>
      <c r="D623" s="53"/>
      <c r="E623" s="53"/>
      <c r="F623" s="53"/>
      <c r="G623" s="53"/>
      <c r="H623" s="53"/>
      <c r="I623" s="53"/>
    </row>
    <row r="624" ht="20.25" spans="1:9">
      <c r="A624" s="53"/>
      <c r="B624" s="53"/>
      <c r="C624" s="53"/>
      <c r="D624" s="53"/>
      <c r="E624" s="53"/>
      <c r="F624" s="53"/>
      <c r="G624" s="53"/>
      <c r="H624" s="53"/>
      <c r="I624" s="53"/>
    </row>
    <row r="625" ht="20.25" spans="1:9">
      <c r="A625" s="53"/>
      <c r="B625" s="53"/>
      <c r="C625" s="53"/>
      <c r="D625" s="53"/>
      <c r="E625" s="53"/>
      <c r="F625" s="53"/>
      <c r="G625" s="53"/>
      <c r="H625" s="53"/>
      <c r="I625" s="53"/>
    </row>
    <row r="626" ht="20.25" spans="1:9">
      <c r="A626" s="53"/>
      <c r="B626" s="53"/>
      <c r="C626" s="53"/>
      <c r="D626" s="53"/>
      <c r="E626" s="53"/>
      <c r="F626" s="53"/>
      <c r="G626" s="53"/>
      <c r="H626" s="53"/>
      <c r="I626" s="53"/>
    </row>
    <row r="627" ht="20.25" spans="1:9">
      <c r="A627" s="53"/>
      <c r="B627" s="53"/>
      <c r="C627" s="53"/>
      <c r="D627" s="53"/>
      <c r="E627" s="53"/>
      <c r="F627" s="53"/>
      <c r="G627" s="53"/>
      <c r="H627" s="53"/>
      <c r="I627" s="53"/>
    </row>
    <row r="628" ht="20.25" spans="1:9">
      <c r="A628" s="53"/>
      <c r="B628" s="53"/>
      <c r="C628" s="53"/>
      <c r="D628" s="53"/>
      <c r="E628" s="53"/>
      <c r="F628" s="53"/>
      <c r="G628" s="53"/>
      <c r="H628" s="53"/>
      <c r="I628" s="53"/>
    </row>
    <row r="629" ht="20.25" spans="1:9">
      <c r="A629" s="53"/>
      <c r="B629" s="53"/>
      <c r="C629" s="53"/>
      <c r="D629" s="53"/>
      <c r="E629" s="53"/>
      <c r="F629" s="53"/>
      <c r="G629" s="53"/>
      <c r="H629" s="53"/>
      <c r="I629" s="53"/>
    </row>
    <row r="630" ht="20.25" spans="1:9">
      <c r="A630" s="53"/>
      <c r="B630" s="53"/>
      <c r="C630" s="53"/>
      <c r="D630" s="53"/>
      <c r="E630" s="53"/>
      <c r="F630" s="53"/>
      <c r="G630" s="53"/>
      <c r="H630" s="53"/>
      <c r="I630" s="53"/>
    </row>
    <row r="631" ht="20.25" spans="1:9">
      <c r="A631" s="53"/>
      <c r="B631" s="53"/>
      <c r="C631" s="53"/>
      <c r="D631" s="53"/>
      <c r="E631" s="53"/>
      <c r="F631" s="53"/>
      <c r="G631" s="53"/>
      <c r="H631" s="53"/>
      <c r="I631" s="53"/>
    </row>
    <row r="632" ht="20.25" spans="1:9">
      <c r="A632" s="53"/>
      <c r="B632" s="53"/>
      <c r="C632" s="53"/>
      <c r="D632" s="53"/>
      <c r="E632" s="53"/>
      <c r="F632" s="53"/>
      <c r="G632" s="53"/>
      <c r="H632" s="53"/>
      <c r="I632" s="53"/>
    </row>
    <row r="633" ht="20.25" spans="1:9">
      <c r="A633" s="53"/>
      <c r="B633" s="53"/>
      <c r="C633" s="53"/>
      <c r="D633" s="53"/>
      <c r="E633" s="53"/>
      <c r="F633" s="53"/>
      <c r="G633" s="53"/>
      <c r="H633" s="53"/>
      <c r="I633" s="53"/>
    </row>
    <row r="634" ht="20.25" spans="1:9">
      <c r="A634" s="53"/>
      <c r="B634" s="53"/>
      <c r="C634" s="53"/>
      <c r="D634" s="53"/>
      <c r="E634" s="53"/>
      <c r="F634" s="53"/>
      <c r="G634" s="53"/>
      <c r="H634" s="53"/>
      <c r="I634" s="53"/>
    </row>
    <row r="635" ht="20.25" spans="1:9">
      <c r="A635" s="53"/>
      <c r="B635" s="53"/>
      <c r="C635" s="53"/>
      <c r="D635" s="53"/>
      <c r="E635" s="53"/>
      <c r="F635" s="53"/>
      <c r="G635" s="53"/>
      <c r="H635" s="53"/>
      <c r="I635" s="53"/>
    </row>
    <row r="636" ht="20.25" spans="1:9">
      <c r="A636" s="53"/>
      <c r="B636" s="53"/>
      <c r="C636" s="53"/>
      <c r="D636" s="53"/>
      <c r="E636" s="53"/>
      <c r="F636" s="53"/>
      <c r="G636" s="53"/>
      <c r="H636" s="53"/>
      <c r="I636" s="53"/>
    </row>
    <row r="637" ht="20.25" spans="1:9">
      <c r="A637" s="53"/>
      <c r="B637" s="53"/>
      <c r="C637" s="53"/>
      <c r="D637" s="53"/>
      <c r="E637" s="53"/>
      <c r="F637" s="53"/>
      <c r="G637" s="53"/>
      <c r="H637" s="53"/>
      <c r="I637" s="53"/>
    </row>
    <row r="638" ht="20.25" spans="1:9">
      <c r="A638" s="53"/>
      <c r="B638" s="53"/>
      <c r="C638" s="53"/>
      <c r="D638" s="53"/>
      <c r="E638" s="53"/>
      <c r="F638" s="53"/>
      <c r="G638" s="53"/>
      <c r="H638" s="53"/>
      <c r="I638" s="53"/>
    </row>
    <row r="639" ht="20.25" spans="1:9">
      <c r="A639" s="53"/>
      <c r="B639" s="53"/>
      <c r="C639" s="53"/>
      <c r="D639" s="53"/>
      <c r="E639" s="53"/>
      <c r="F639" s="53"/>
      <c r="G639" s="53"/>
      <c r="H639" s="53"/>
      <c r="I639" s="53"/>
    </row>
    <row r="640" ht="20.25" spans="1:9">
      <c r="A640" s="53"/>
      <c r="B640" s="53"/>
      <c r="C640" s="53"/>
      <c r="D640" s="53"/>
      <c r="E640" s="53"/>
      <c r="F640" s="53"/>
      <c r="G640" s="53"/>
      <c r="H640" s="53"/>
      <c r="I640" s="53"/>
    </row>
    <row r="641" ht="20.25" spans="1:9">
      <c r="A641" s="53"/>
      <c r="B641" s="53"/>
      <c r="C641" s="53"/>
      <c r="D641" s="53"/>
      <c r="E641" s="53"/>
      <c r="F641" s="53"/>
      <c r="G641" s="53"/>
      <c r="H641" s="53"/>
      <c r="I641" s="53"/>
    </row>
    <row r="642" ht="20.25" spans="1:9">
      <c r="A642" s="53"/>
      <c r="B642" s="53"/>
      <c r="C642" s="53"/>
      <c r="D642" s="53"/>
      <c r="E642" s="53"/>
      <c r="F642" s="53"/>
      <c r="G642" s="53"/>
      <c r="H642" s="53"/>
      <c r="I642" s="53"/>
    </row>
    <row r="643" ht="20.25" spans="1:9">
      <c r="A643" s="53"/>
      <c r="B643" s="53"/>
      <c r="C643" s="53"/>
      <c r="D643" s="53"/>
      <c r="E643" s="53"/>
      <c r="F643" s="53"/>
      <c r="G643" s="53"/>
      <c r="H643" s="53"/>
      <c r="I643" s="53"/>
    </row>
    <row r="644" ht="20.25" spans="1:9">
      <c r="A644" s="53"/>
      <c r="B644" s="53"/>
      <c r="C644" s="53"/>
      <c r="D644" s="53"/>
      <c r="E644" s="53"/>
      <c r="F644" s="53"/>
      <c r="G644" s="53"/>
      <c r="H644" s="53"/>
      <c r="I644" s="53"/>
    </row>
    <row r="645" ht="20.25" spans="1:9">
      <c r="A645" s="53"/>
      <c r="B645" s="53"/>
      <c r="C645" s="53"/>
      <c r="D645" s="53"/>
      <c r="E645" s="53"/>
      <c r="F645" s="53"/>
      <c r="G645" s="53"/>
      <c r="H645" s="53"/>
      <c r="I645" s="53"/>
    </row>
    <row r="646" ht="20.25" spans="1:9">
      <c r="A646" s="53"/>
      <c r="B646" s="53"/>
      <c r="C646" s="53"/>
      <c r="D646" s="53"/>
      <c r="E646" s="53"/>
      <c r="F646" s="53"/>
      <c r="G646" s="53"/>
      <c r="H646" s="53"/>
      <c r="I646" s="53"/>
    </row>
    <row r="647" ht="20.25" spans="1:9">
      <c r="A647" s="53"/>
      <c r="B647" s="53"/>
      <c r="C647" s="53"/>
      <c r="D647" s="53"/>
      <c r="E647" s="53"/>
      <c r="F647" s="53"/>
      <c r="G647" s="53"/>
      <c r="H647" s="53"/>
      <c r="I647" s="53"/>
    </row>
    <row r="648" ht="20.25" spans="1:9">
      <c r="A648" s="53"/>
      <c r="B648" s="53"/>
      <c r="C648" s="53"/>
      <c r="D648" s="53"/>
      <c r="E648" s="53"/>
      <c r="F648" s="53"/>
      <c r="G648" s="53"/>
      <c r="H648" s="53"/>
      <c r="I648" s="53"/>
    </row>
    <row r="649" ht="20.25" spans="1:9">
      <c r="A649" s="53"/>
      <c r="B649" s="53"/>
      <c r="C649" s="53"/>
      <c r="D649" s="53"/>
      <c r="E649" s="53"/>
      <c r="F649" s="53"/>
      <c r="G649" s="53"/>
      <c r="H649" s="53"/>
      <c r="I649" s="53"/>
    </row>
    <row r="650" ht="20.25" spans="1:9">
      <c r="A650" s="53"/>
      <c r="B650" s="53"/>
      <c r="C650" s="53"/>
      <c r="D650" s="53"/>
      <c r="E650" s="53"/>
      <c r="F650" s="53"/>
      <c r="G650" s="53"/>
      <c r="H650" s="53"/>
      <c r="I650" s="53"/>
    </row>
    <row r="651" ht="20.25" spans="1:9">
      <c r="A651" s="53"/>
      <c r="B651" s="53"/>
      <c r="C651" s="53"/>
      <c r="D651" s="53"/>
      <c r="E651" s="53"/>
      <c r="F651" s="53"/>
      <c r="G651" s="53"/>
      <c r="H651" s="53"/>
      <c r="I651" s="53"/>
    </row>
    <row r="652" ht="20.25" spans="1:9">
      <c r="A652" s="53"/>
      <c r="B652" s="53"/>
      <c r="C652" s="53"/>
      <c r="D652" s="53"/>
      <c r="E652" s="53"/>
      <c r="F652" s="53"/>
      <c r="G652" s="53"/>
      <c r="H652" s="53"/>
      <c r="I652" s="53"/>
    </row>
    <row r="653" ht="20.25" spans="1:9">
      <c r="A653" s="53"/>
      <c r="B653" s="53"/>
      <c r="C653" s="53"/>
      <c r="D653" s="53"/>
      <c r="E653" s="53"/>
      <c r="F653" s="53"/>
      <c r="G653" s="53"/>
      <c r="H653" s="53"/>
      <c r="I653" s="53"/>
    </row>
    <row r="654" ht="20.25" spans="1:9">
      <c r="A654" s="53"/>
      <c r="B654" s="53"/>
      <c r="C654" s="53"/>
      <c r="D654" s="53"/>
      <c r="E654" s="53"/>
      <c r="F654" s="53"/>
      <c r="G654" s="53"/>
      <c r="H654" s="53"/>
      <c r="I654" s="53"/>
    </row>
    <row r="655" ht="20.25" spans="1:9">
      <c r="A655" s="53"/>
      <c r="B655" s="53"/>
      <c r="C655" s="53"/>
      <c r="D655" s="53"/>
      <c r="E655" s="53"/>
      <c r="F655" s="53"/>
      <c r="G655" s="53"/>
      <c r="H655" s="53"/>
      <c r="I655" s="53"/>
    </row>
    <row r="656" ht="20.25" spans="1:9">
      <c r="A656" s="53"/>
      <c r="B656" s="53"/>
      <c r="C656" s="53"/>
      <c r="D656" s="53"/>
      <c r="E656" s="53"/>
      <c r="F656" s="53"/>
      <c r="G656" s="53"/>
      <c r="H656" s="53"/>
      <c r="I656" s="53"/>
    </row>
    <row r="657" ht="20.25" spans="1:9">
      <c r="A657" s="53"/>
      <c r="B657" s="53"/>
      <c r="C657" s="53"/>
      <c r="D657" s="53"/>
      <c r="E657" s="53"/>
      <c r="F657" s="53"/>
      <c r="G657" s="53"/>
      <c r="H657" s="53"/>
      <c r="I657" s="53"/>
    </row>
    <row r="658" ht="20.25" spans="1:9">
      <c r="A658" s="53"/>
      <c r="B658" s="53"/>
      <c r="C658" s="53"/>
      <c r="D658" s="53"/>
      <c r="E658" s="53"/>
      <c r="F658" s="53"/>
      <c r="G658" s="53"/>
      <c r="H658" s="53"/>
      <c r="I658" s="53"/>
    </row>
    <row r="659" ht="20.25" spans="1:9">
      <c r="A659" s="53"/>
      <c r="B659" s="53"/>
      <c r="C659" s="53"/>
      <c r="D659" s="53"/>
      <c r="E659" s="53"/>
      <c r="F659" s="53"/>
      <c r="G659" s="53"/>
      <c r="H659" s="53"/>
      <c r="I659" s="53"/>
    </row>
    <row r="660" ht="20.25" spans="1:9">
      <c r="A660" s="53"/>
      <c r="B660" s="53"/>
      <c r="C660" s="53"/>
      <c r="D660" s="53"/>
      <c r="E660" s="53"/>
      <c r="F660" s="53"/>
      <c r="G660" s="53"/>
      <c r="H660" s="53"/>
      <c r="I660" s="53"/>
    </row>
    <row r="661" ht="20.25" spans="1:9">
      <c r="A661" s="53"/>
      <c r="B661" s="53"/>
      <c r="C661" s="53"/>
      <c r="D661" s="53"/>
      <c r="E661" s="53"/>
      <c r="F661" s="53"/>
      <c r="G661" s="53"/>
      <c r="H661" s="53"/>
      <c r="I661" s="53"/>
    </row>
    <row r="662" ht="20.25" spans="1:9">
      <c r="A662" s="53"/>
      <c r="B662" s="53"/>
      <c r="C662" s="53"/>
      <c r="D662" s="53"/>
      <c r="E662" s="53"/>
      <c r="F662" s="53"/>
      <c r="G662" s="53"/>
      <c r="H662" s="53"/>
      <c r="I662" s="53"/>
    </row>
    <row r="663" ht="20.25" spans="1:9">
      <c r="A663" s="53"/>
      <c r="B663" s="53"/>
      <c r="C663" s="53"/>
      <c r="D663" s="53"/>
      <c r="E663" s="53"/>
      <c r="F663" s="53"/>
      <c r="G663" s="53"/>
      <c r="H663" s="53"/>
      <c r="I663" s="53"/>
    </row>
    <row r="664" ht="20.25" spans="1:9">
      <c r="A664" s="53"/>
      <c r="B664" s="53"/>
      <c r="C664" s="53"/>
      <c r="D664" s="53"/>
      <c r="E664" s="53"/>
      <c r="F664" s="53"/>
      <c r="G664" s="53"/>
      <c r="H664" s="53"/>
      <c r="I664" s="53"/>
    </row>
    <row r="665" ht="20.25" spans="1:9">
      <c r="A665" s="53"/>
      <c r="B665" s="53"/>
      <c r="C665" s="53"/>
      <c r="D665" s="53"/>
      <c r="E665" s="53"/>
      <c r="F665" s="53"/>
      <c r="G665" s="53"/>
      <c r="H665" s="53"/>
      <c r="I665" s="53"/>
    </row>
    <row r="666" ht="20.25" spans="1:9">
      <c r="A666" s="53"/>
      <c r="B666" s="53"/>
      <c r="C666" s="53"/>
      <c r="D666" s="53"/>
      <c r="E666" s="53"/>
      <c r="F666" s="53"/>
      <c r="G666" s="53"/>
      <c r="H666" s="53"/>
      <c r="I666" s="53"/>
    </row>
    <row r="667" ht="20.25" spans="1:9">
      <c r="A667" s="53"/>
      <c r="B667" s="53"/>
      <c r="C667" s="53"/>
      <c r="D667" s="53"/>
      <c r="E667" s="53"/>
      <c r="F667" s="53"/>
      <c r="G667" s="53"/>
      <c r="H667" s="53"/>
      <c r="I667" s="53"/>
    </row>
    <row r="668" ht="20.25" spans="1:9">
      <c r="A668" s="53"/>
      <c r="B668" s="53"/>
      <c r="C668" s="53"/>
      <c r="D668" s="53"/>
      <c r="E668" s="53"/>
      <c r="F668" s="53"/>
      <c r="G668" s="53"/>
      <c r="H668" s="53"/>
      <c r="I668" s="53"/>
    </row>
    <row r="669" ht="20.25" spans="1:9">
      <c r="A669" s="53"/>
      <c r="B669" s="53"/>
      <c r="C669" s="53"/>
      <c r="D669" s="53"/>
      <c r="E669" s="53"/>
      <c r="F669" s="53"/>
      <c r="G669" s="53"/>
      <c r="H669" s="53"/>
      <c r="I669" s="53"/>
    </row>
    <row r="670" ht="20.25" spans="1:9">
      <c r="A670" s="53"/>
      <c r="B670" s="53"/>
      <c r="C670" s="53"/>
      <c r="D670" s="53"/>
      <c r="E670" s="53"/>
      <c r="F670" s="53"/>
      <c r="G670" s="53"/>
      <c r="H670" s="53"/>
      <c r="I670" s="53"/>
    </row>
    <row r="671" ht="20.25" spans="1:9">
      <c r="A671" s="53"/>
      <c r="B671" s="53"/>
      <c r="C671" s="53"/>
      <c r="D671" s="53"/>
      <c r="E671" s="53"/>
      <c r="F671" s="53"/>
      <c r="G671" s="53"/>
      <c r="H671" s="53"/>
      <c r="I671" s="53"/>
    </row>
    <row r="672" ht="20.25" spans="1:9">
      <c r="A672" s="53"/>
      <c r="B672" s="53"/>
      <c r="C672" s="53"/>
      <c r="D672" s="53"/>
      <c r="E672" s="53"/>
      <c r="F672" s="53"/>
      <c r="G672" s="53"/>
      <c r="H672" s="53"/>
      <c r="I672" s="53"/>
    </row>
    <row r="673" ht="20.25" spans="1:9">
      <c r="A673" s="53"/>
      <c r="B673" s="53"/>
      <c r="C673" s="53"/>
      <c r="D673" s="53"/>
      <c r="E673" s="53"/>
      <c r="F673" s="53"/>
      <c r="G673" s="53"/>
      <c r="H673" s="53"/>
      <c r="I673" s="53"/>
    </row>
    <row r="674" ht="20.25" spans="1:9">
      <c r="A674" s="53"/>
      <c r="B674" s="53"/>
      <c r="C674" s="53"/>
      <c r="D674" s="53"/>
      <c r="E674" s="53"/>
      <c r="F674" s="53"/>
      <c r="G674" s="53"/>
      <c r="H674" s="53"/>
      <c r="I674" s="53"/>
    </row>
    <row r="675" ht="20.25" spans="1:9">
      <c r="A675" s="53"/>
      <c r="B675" s="53"/>
      <c r="C675" s="53"/>
      <c r="D675" s="53"/>
      <c r="E675" s="53"/>
      <c r="F675" s="53"/>
      <c r="G675" s="53"/>
      <c r="H675" s="53"/>
      <c r="I675" s="53"/>
    </row>
    <row r="676" ht="20.25" spans="1:9">
      <c r="A676" s="53"/>
      <c r="B676" s="53"/>
      <c r="C676" s="53"/>
      <c r="D676" s="53"/>
      <c r="E676" s="53"/>
      <c r="F676" s="53"/>
      <c r="G676" s="53"/>
      <c r="H676" s="53"/>
      <c r="I676" s="53"/>
    </row>
    <row r="677" ht="20.25" spans="1:9">
      <c r="A677" s="53"/>
      <c r="B677" s="53"/>
      <c r="C677" s="53"/>
      <c r="D677" s="53"/>
      <c r="E677" s="53"/>
      <c r="F677" s="53"/>
      <c r="G677" s="53"/>
      <c r="H677" s="53"/>
      <c r="I677" s="53"/>
    </row>
    <row r="678" ht="20.25" spans="1:9">
      <c r="A678" s="53"/>
      <c r="B678" s="53"/>
      <c r="C678" s="53"/>
      <c r="D678" s="53"/>
      <c r="E678" s="53"/>
      <c r="F678" s="53"/>
      <c r="G678" s="53"/>
      <c r="H678" s="53"/>
      <c r="I678" s="53"/>
    </row>
    <row r="679" ht="20.25" spans="1:9">
      <c r="A679" s="53"/>
      <c r="B679" s="53"/>
      <c r="C679" s="53"/>
      <c r="D679" s="53"/>
      <c r="E679" s="53"/>
      <c r="F679" s="53"/>
      <c r="G679" s="53"/>
      <c r="H679" s="53"/>
      <c r="I679" s="53"/>
    </row>
    <row r="680" ht="20.25" spans="1:9">
      <c r="A680" s="53"/>
      <c r="B680" s="53"/>
      <c r="C680" s="53"/>
      <c r="D680" s="53"/>
      <c r="E680" s="53"/>
      <c r="F680" s="53"/>
      <c r="G680" s="53"/>
      <c r="H680" s="53"/>
      <c r="I680" s="53"/>
    </row>
    <row r="681" ht="20.25" spans="1:9">
      <c r="A681" s="53"/>
      <c r="B681" s="53"/>
      <c r="C681" s="53"/>
      <c r="D681" s="53"/>
      <c r="E681" s="53"/>
      <c r="F681" s="53"/>
      <c r="G681" s="53"/>
      <c r="H681" s="53"/>
      <c r="I681" s="53"/>
    </row>
    <row r="682" ht="20.25" spans="1:9">
      <c r="A682" s="53"/>
      <c r="B682" s="53"/>
      <c r="C682" s="53"/>
      <c r="D682" s="53"/>
      <c r="E682" s="53"/>
      <c r="F682" s="53"/>
      <c r="G682" s="53"/>
      <c r="H682" s="53"/>
      <c r="I682" s="53"/>
    </row>
    <row r="683" ht="20.25" spans="1:9">
      <c r="A683" s="53"/>
      <c r="B683" s="53"/>
      <c r="C683" s="53"/>
      <c r="D683" s="53"/>
      <c r="E683" s="53"/>
      <c r="F683" s="53"/>
      <c r="G683" s="53"/>
      <c r="H683" s="53"/>
      <c r="I683" s="53"/>
    </row>
    <row r="684" ht="20.25" spans="1:9">
      <c r="A684" s="53"/>
      <c r="B684" s="53"/>
      <c r="C684" s="53"/>
      <c r="D684" s="53"/>
      <c r="E684" s="53"/>
      <c r="F684" s="53"/>
      <c r="G684" s="53"/>
      <c r="H684" s="53"/>
      <c r="I684" s="53"/>
    </row>
    <row r="685" ht="20.25" spans="1:9">
      <c r="A685" s="53"/>
      <c r="B685" s="53"/>
      <c r="C685" s="53"/>
      <c r="D685" s="53"/>
      <c r="E685" s="53"/>
      <c r="F685" s="53"/>
      <c r="G685" s="53"/>
      <c r="H685" s="53"/>
      <c r="I685" s="53"/>
    </row>
    <row r="686" ht="20.25" spans="1:9">
      <c r="A686" s="53"/>
      <c r="B686" s="53"/>
      <c r="C686" s="53"/>
      <c r="D686" s="53"/>
      <c r="E686" s="53"/>
      <c r="F686" s="53"/>
      <c r="G686" s="53"/>
      <c r="H686" s="53"/>
      <c r="I686" s="53"/>
    </row>
    <row r="687" ht="20.25" spans="1:9">
      <c r="A687" s="53"/>
      <c r="B687" s="53"/>
      <c r="C687" s="53"/>
      <c r="D687" s="53"/>
      <c r="E687" s="53"/>
      <c r="F687" s="53"/>
      <c r="G687" s="53"/>
      <c r="H687" s="53"/>
      <c r="I687" s="53"/>
    </row>
    <row r="688" ht="20.25" spans="1:9">
      <c r="A688" s="53"/>
      <c r="B688" s="53"/>
      <c r="C688" s="53"/>
      <c r="D688" s="53"/>
      <c r="E688" s="53"/>
      <c r="F688" s="53"/>
      <c r="G688" s="53"/>
      <c r="H688" s="53"/>
      <c r="I688" s="53"/>
    </row>
    <row r="689" ht="20.25" spans="1:9">
      <c r="A689" s="53"/>
      <c r="B689" s="53"/>
      <c r="C689" s="53"/>
      <c r="D689" s="53"/>
      <c r="E689" s="53"/>
      <c r="F689" s="53"/>
      <c r="G689" s="53"/>
      <c r="H689" s="53"/>
      <c r="I689" s="53"/>
    </row>
    <row r="690" ht="20.25" spans="1:9">
      <c r="A690" s="53"/>
      <c r="B690" s="53"/>
      <c r="C690" s="53"/>
      <c r="D690" s="53"/>
      <c r="E690" s="53"/>
      <c r="F690" s="53"/>
      <c r="G690" s="53"/>
      <c r="H690" s="53"/>
      <c r="I690" s="53"/>
    </row>
    <row r="691" ht="20.25" spans="1:9">
      <c r="A691" s="53"/>
      <c r="B691" s="53"/>
      <c r="C691" s="53"/>
      <c r="D691" s="53"/>
      <c r="E691" s="53"/>
      <c r="F691" s="53"/>
      <c r="G691" s="53"/>
      <c r="H691" s="53"/>
      <c r="I691" s="53"/>
    </row>
    <row r="692" ht="20.25" spans="1:9">
      <c r="A692" s="53"/>
      <c r="B692" s="53"/>
      <c r="C692" s="53"/>
      <c r="D692" s="53"/>
      <c r="E692" s="53"/>
      <c r="F692" s="53"/>
      <c r="G692" s="53"/>
      <c r="H692" s="53"/>
      <c r="I692" s="53"/>
    </row>
    <row r="693" ht="20.25" spans="1:9">
      <c r="A693" s="53"/>
      <c r="B693" s="53"/>
      <c r="C693" s="53"/>
      <c r="D693" s="53"/>
      <c r="E693" s="53"/>
      <c r="F693" s="53"/>
      <c r="G693" s="53"/>
      <c r="H693" s="53"/>
      <c r="I693" s="53"/>
    </row>
    <row r="694" ht="20.25" spans="1:9">
      <c r="A694" s="53"/>
      <c r="B694" s="53"/>
      <c r="C694" s="53"/>
      <c r="D694" s="53"/>
      <c r="E694" s="53"/>
      <c r="F694" s="53"/>
      <c r="G694" s="53"/>
      <c r="H694" s="53"/>
      <c r="I694" s="53"/>
    </row>
    <row r="695" ht="20.25" spans="1:9">
      <c r="A695" s="53"/>
      <c r="B695" s="53"/>
      <c r="C695" s="53"/>
      <c r="D695" s="53"/>
      <c r="E695" s="53"/>
      <c r="F695" s="53"/>
      <c r="G695" s="53"/>
      <c r="H695" s="53"/>
      <c r="I695" s="53"/>
    </row>
    <row r="696" ht="20.25" spans="1:9">
      <c r="A696" s="53"/>
      <c r="B696" s="53"/>
      <c r="C696" s="53"/>
      <c r="D696" s="53"/>
      <c r="E696" s="53"/>
      <c r="F696" s="53"/>
      <c r="G696" s="53"/>
      <c r="H696" s="53"/>
      <c r="I696" s="53"/>
    </row>
    <row r="697" ht="20.25" spans="1:9">
      <c r="A697" s="53"/>
      <c r="B697" s="53"/>
      <c r="C697" s="53"/>
      <c r="D697" s="53"/>
      <c r="E697" s="53"/>
      <c r="F697" s="53"/>
      <c r="G697" s="53"/>
      <c r="H697" s="53"/>
      <c r="I697" s="53"/>
    </row>
    <row r="698" ht="20.25" spans="1:9">
      <c r="A698" s="53"/>
      <c r="B698" s="53"/>
      <c r="C698" s="53"/>
      <c r="D698" s="53"/>
      <c r="E698" s="53"/>
      <c r="F698" s="53"/>
      <c r="G698" s="53"/>
      <c r="H698" s="53"/>
      <c r="I698" s="53"/>
    </row>
    <row r="699" ht="20.25" spans="1:9">
      <c r="A699" s="53"/>
      <c r="B699" s="53"/>
      <c r="C699" s="53"/>
      <c r="D699" s="53"/>
      <c r="E699" s="53"/>
      <c r="F699" s="53"/>
      <c r="G699" s="53"/>
      <c r="H699" s="53"/>
      <c r="I699" s="53"/>
    </row>
    <row r="700" ht="20.25" spans="1:9">
      <c r="A700" s="53"/>
      <c r="B700" s="53"/>
      <c r="C700" s="53"/>
      <c r="D700" s="53"/>
      <c r="E700" s="53"/>
      <c r="F700" s="53"/>
      <c r="G700" s="53"/>
      <c r="H700" s="53"/>
      <c r="I700" s="53"/>
    </row>
    <row r="701" ht="20.25" spans="1:9">
      <c r="A701" s="53"/>
      <c r="B701" s="53"/>
      <c r="C701" s="53"/>
      <c r="D701" s="53"/>
      <c r="E701" s="53"/>
      <c r="F701" s="53"/>
      <c r="G701" s="53"/>
      <c r="H701" s="53"/>
      <c r="I701" s="53"/>
    </row>
    <row r="702" ht="20.25" spans="1:9">
      <c r="A702" s="53"/>
      <c r="B702" s="53"/>
      <c r="C702" s="53"/>
      <c r="D702" s="53"/>
      <c r="E702" s="53"/>
      <c r="F702" s="53"/>
      <c r="G702" s="53"/>
      <c r="H702" s="53"/>
      <c r="I702" s="53"/>
    </row>
    <row r="703" ht="20.25" spans="1:9">
      <c r="A703" s="53"/>
      <c r="B703" s="53"/>
      <c r="C703" s="53"/>
      <c r="D703" s="53"/>
      <c r="E703" s="53"/>
      <c r="F703" s="53"/>
      <c r="G703" s="53"/>
      <c r="H703" s="53"/>
      <c r="I703" s="53"/>
    </row>
    <row r="704" ht="20.25" spans="1:9">
      <c r="A704" s="53"/>
      <c r="B704" s="53"/>
      <c r="C704" s="53"/>
      <c r="D704" s="53"/>
      <c r="E704" s="53"/>
      <c r="F704" s="53"/>
      <c r="G704" s="53"/>
      <c r="H704" s="53"/>
      <c r="I704" s="53"/>
    </row>
    <row r="705" ht="20.25" spans="1:9">
      <c r="A705" s="53"/>
      <c r="B705" s="53"/>
      <c r="C705" s="53"/>
      <c r="D705" s="53"/>
      <c r="E705" s="53"/>
      <c r="F705" s="53"/>
      <c r="G705" s="53"/>
      <c r="H705" s="53"/>
      <c r="I705" s="53"/>
    </row>
    <row r="706" ht="20.25" spans="1:9">
      <c r="A706" s="53"/>
      <c r="B706" s="53"/>
      <c r="C706" s="53"/>
      <c r="D706" s="53"/>
      <c r="E706" s="53"/>
      <c r="F706" s="53"/>
      <c r="G706" s="53"/>
      <c r="H706" s="53"/>
      <c r="I706" s="53"/>
    </row>
    <row r="707" ht="20.25" spans="1:9">
      <c r="A707" s="53"/>
      <c r="B707" s="53"/>
      <c r="C707" s="53"/>
      <c r="D707" s="53"/>
      <c r="E707" s="53"/>
      <c r="F707" s="53"/>
      <c r="G707" s="53"/>
      <c r="H707" s="53"/>
      <c r="I707" s="53"/>
    </row>
    <row r="708" ht="20.25" spans="1:9">
      <c r="A708" s="53"/>
      <c r="B708" s="53"/>
      <c r="C708" s="53"/>
      <c r="D708" s="53"/>
      <c r="E708" s="53"/>
      <c r="F708" s="53"/>
      <c r="G708" s="53"/>
      <c r="H708" s="53"/>
      <c r="I708" s="53"/>
    </row>
    <row r="709" ht="20.25" spans="1:9">
      <c r="A709" s="53"/>
      <c r="B709" s="53"/>
      <c r="C709" s="53"/>
      <c r="D709" s="53"/>
      <c r="E709" s="53"/>
      <c r="F709" s="53"/>
      <c r="G709" s="53"/>
      <c r="H709" s="53"/>
      <c r="I709" s="53"/>
    </row>
    <row r="710" ht="20.25" spans="1:9">
      <c r="A710" s="53"/>
      <c r="B710" s="53"/>
      <c r="C710" s="53"/>
      <c r="D710" s="53"/>
      <c r="E710" s="53"/>
      <c r="F710" s="53"/>
      <c r="G710" s="53"/>
      <c r="H710" s="53"/>
      <c r="I710" s="53"/>
    </row>
    <row r="711" ht="20.25" spans="1:9">
      <c r="A711" s="53"/>
      <c r="B711" s="53"/>
      <c r="C711" s="53"/>
      <c r="D711" s="53"/>
      <c r="E711" s="53"/>
      <c r="F711" s="53"/>
      <c r="G711" s="53"/>
      <c r="H711" s="53"/>
      <c r="I711" s="53"/>
    </row>
    <row r="712" ht="20.25" spans="1:9">
      <c r="A712" s="53"/>
      <c r="B712" s="53"/>
      <c r="C712" s="53"/>
      <c r="D712" s="53"/>
      <c r="E712" s="53"/>
      <c r="F712" s="53"/>
      <c r="G712" s="53"/>
      <c r="H712" s="53"/>
      <c r="I712" s="53"/>
    </row>
    <row r="713" ht="20.25" spans="1:9">
      <c r="A713" s="53"/>
      <c r="B713" s="53"/>
      <c r="C713" s="53"/>
      <c r="D713" s="53"/>
      <c r="E713" s="53"/>
      <c r="F713" s="53"/>
      <c r="G713" s="53"/>
      <c r="H713" s="53"/>
      <c r="I713" s="53"/>
    </row>
    <row r="714" ht="20.25" spans="1:9">
      <c r="A714" s="53"/>
      <c r="B714" s="53"/>
      <c r="C714" s="53"/>
      <c r="D714" s="53"/>
      <c r="E714" s="53"/>
      <c r="F714" s="53"/>
      <c r="G714" s="53"/>
      <c r="H714" s="53"/>
      <c r="I714" s="53"/>
    </row>
    <row r="715" ht="20.25" spans="1:9">
      <c r="A715" s="53"/>
      <c r="B715" s="53"/>
      <c r="C715" s="53"/>
      <c r="D715" s="53"/>
      <c r="E715" s="53"/>
      <c r="F715" s="53"/>
      <c r="G715" s="53"/>
      <c r="H715" s="53"/>
      <c r="I715" s="53"/>
    </row>
    <row r="716" ht="20.25" spans="1:9">
      <c r="A716" s="53"/>
      <c r="B716" s="53"/>
      <c r="C716" s="53"/>
      <c r="D716" s="53"/>
      <c r="E716" s="53"/>
      <c r="F716" s="53"/>
      <c r="G716" s="53"/>
      <c r="H716" s="53"/>
      <c r="I716" s="53"/>
    </row>
    <row r="717" ht="20.25" spans="1:9">
      <c r="A717" s="53"/>
      <c r="B717" s="53"/>
      <c r="C717" s="53"/>
      <c r="D717" s="53"/>
      <c r="E717" s="53"/>
      <c r="F717" s="53"/>
      <c r="G717" s="53"/>
      <c r="H717" s="53"/>
      <c r="I717" s="53"/>
    </row>
    <row r="718" ht="20.25" spans="1:9">
      <c r="A718" s="53"/>
      <c r="B718" s="53"/>
      <c r="C718" s="53"/>
      <c r="D718" s="53"/>
      <c r="E718" s="53"/>
      <c r="F718" s="53"/>
      <c r="G718" s="53"/>
      <c r="H718" s="53"/>
      <c r="I718" s="53"/>
    </row>
    <row r="719" ht="20.25" spans="1:9">
      <c r="A719" s="53"/>
      <c r="B719" s="53"/>
      <c r="C719" s="53"/>
      <c r="D719" s="53"/>
      <c r="E719" s="53"/>
      <c r="F719" s="53"/>
      <c r="G719" s="53"/>
      <c r="H719" s="53"/>
      <c r="I719" s="53"/>
    </row>
    <row r="720" ht="20.25" spans="1:9">
      <c r="A720" s="53"/>
      <c r="B720" s="53"/>
      <c r="C720" s="53"/>
      <c r="D720" s="53"/>
      <c r="E720" s="53"/>
      <c r="F720" s="53"/>
      <c r="G720" s="53"/>
      <c r="H720" s="53"/>
      <c r="I720" s="53"/>
    </row>
    <row r="721" ht="20.25" spans="1:9">
      <c r="A721" s="53"/>
      <c r="B721" s="53"/>
      <c r="C721" s="53"/>
      <c r="D721" s="53"/>
      <c r="E721" s="53"/>
      <c r="F721" s="53"/>
      <c r="G721" s="53"/>
      <c r="H721" s="53"/>
      <c r="I721" s="53"/>
    </row>
    <row r="722" ht="20.25" spans="1:9">
      <c r="A722" s="53"/>
      <c r="B722" s="53"/>
      <c r="C722" s="53"/>
      <c r="D722" s="53"/>
      <c r="E722" s="53"/>
      <c r="F722" s="53"/>
      <c r="G722" s="53"/>
      <c r="H722" s="53"/>
      <c r="I722" s="53"/>
    </row>
    <row r="723" ht="20.25" spans="1:9">
      <c r="A723" s="53"/>
      <c r="B723" s="53"/>
      <c r="C723" s="53"/>
      <c r="D723" s="53"/>
      <c r="E723" s="53"/>
      <c r="F723" s="53"/>
      <c r="G723" s="53"/>
      <c r="H723" s="53"/>
      <c r="I723" s="53"/>
    </row>
    <row r="724" ht="20.25" spans="1:9">
      <c r="A724" s="53"/>
      <c r="B724" s="53"/>
      <c r="C724" s="53"/>
      <c r="D724" s="53"/>
      <c r="E724" s="53"/>
      <c r="F724" s="53"/>
      <c r="G724" s="53"/>
      <c r="H724" s="53"/>
      <c r="I724" s="53"/>
    </row>
    <row r="725" ht="20.25" spans="1:9">
      <c r="A725" s="53"/>
      <c r="B725" s="53"/>
      <c r="C725" s="53"/>
      <c r="D725" s="53"/>
      <c r="E725" s="53"/>
      <c r="F725" s="53"/>
      <c r="G725" s="53"/>
      <c r="H725" s="53"/>
      <c r="I725" s="53"/>
    </row>
    <row r="726" ht="20.25" spans="1:9">
      <c r="A726" s="53"/>
      <c r="B726" s="53"/>
      <c r="C726" s="53"/>
      <c r="D726" s="53"/>
      <c r="E726" s="53"/>
      <c r="F726" s="53"/>
      <c r="G726" s="53"/>
      <c r="H726" s="53"/>
      <c r="I726" s="53"/>
    </row>
    <row r="727" ht="20.25" spans="1:9">
      <c r="A727" s="53"/>
      <c r="B727" s="53"/>
      <c r="C727" s="53"/>
      <c r="D727" s="53"/>
      <c r="E727" s="53"/>
      <c r="F727" s="53"/>
      <c r="G727" s="53"/>
      <c r="H727" s="53"/>
      <c r="I727" s="53"/>
    </row>
    <row r="728" ht="20.25" spans="1:9">
      <c r="A728" s="53"/>
      <c r="B728" s="53"/>
      <c r="C728" s="53"/>
      <c r="D728" s="53"/>
      <c r="E728" s="53"/>
      <c r="F728" s="53"/>
      <c r="G728" s="53"/>
      <c r="H728" s="53"/>
      <c r="I728" s="53"/>
    </row>
    <row r="729" ht="20.25" spans="1:9">
      <c r="A729" s="53"/>
      <c r="B729" s="53"/>
      <c r="C729" s="53"/>
      <c r="D729" s="53"/>
      <c r="E729" s="53"/>
      <c r="F729" s="53"/>
      <c r="G729" s="53"/>
      <c r="H729" s="53"/>
      <c r="I729" s="53"/>
    </row>
    <row r="730" ht="20.25" spans="1:9">
      <c r="A730" s="53"/>
      <c r="B730" s="53"/>
      <c r="C730" s="53"/>
      <c r="D730" s="53"/>
      <c r="E730" s="53"/>
      <c r="F730" s="53"/>
      <c r="G730" s="53"/>
      <c r="H730" s="53"/>
      <c r="I730" s="53"/>
    </row>
    <row r="731" ht="20.25" spans="1:9">
      <c r="A731" s="53"/>
      <c r="B731" s="53"/>
      <c r="C731" s="53"/>
      <c r="D731" s="53"/>
      <c r="E731" s="53"/>
      <c r="F731" s="53"/>
      <c r="G731" s="53"/>
      <c r="H731" s="53"/>
      <c r="I731" s="53"/>
    </row>
    <row r="732" ht="20.25" spans="1:9">
      <c r="A732" s="53"/>
      <c r="B732" s="53"/>
      <c r="C732" s="53"/>
      <c r="D732" s="53"/>
      <c r="E732" s="53"/>
      <c r="F732" s="53"/>
      <c r="G732" s="53"/>
      <c r="H732" s="53"/>
      <c r="I732" s="53"/>
    </row>
    <row r="733" ht="20.25" spans="1:9">
      <c r="A733" s="53"/>
      <c r="B733" s="53"/>
      <c r="C733" s="53"/>
      <c r="D733" s="53"/>
      <c r="E733" s="53"/>
      <c r="F733" s="53"/>
      <c r="G733" s="53"/>
      <c r="H733" s="53"/>
      <c r="I733" s="53"/>
    </row>
    <row r="734" ht="20.25" spans="1:9">
      <c r="A734" s="53"/>
      <c r="B734" s="53"/>
      <c r="C734" s="53"/>
      <c r="D734" s="53"/>
      <c r="E734" s="53"/>
      <c r="F734" s="53"/>
      <c r="G734" s="53"/>
      <c r="H734" s="53"/>
      <c r="I734" s="53"/>
    </row>
    <row r="735" ht="20.25" spans="1:9">
      <c r="A735" s="53"/>
      <c r="B735" s="53"/>
      <c r="C735" s="53"/>
      <c r="D735" s="53"/>
      <c r="E735" s="53"/>
      <c r="F735" s="53"/>
      <c r="G735" s="53"/>
      <c r="H735" s="53"/>
      <c r="I735" s="53"/>
    </row>
    <row r="736" ht="20.25" spans="1:9">
      <c r="A736" s="53"/>
      <c r="B736" s="53"/>
      <c r="C736" s="53"/>
      <c r="D736" s="53"/>
      <c r="E736" s="53"/>
      <c r="F736" s="53"/>
      <c r="G736" s="53"/>
      <c r="H736" s="53"/>
      <c r="I736" s="53"/>
    </row>
    <row r="737" ht="20.25" spans="1:9">
      <c r="A737" s="53"/>
      <c r="B737" s="53"/>
      <c r="C737" s="53"/>
      <c r="D737" s="53"/>
      <c r="E737" s="53"/>
      <c r="F737" s="53"/>
      <c r="G737" s="53"/>
      <c r="H737" s="53"/>
      <c r="I737" s="53"/>
    </row>
    <row r="738" ht="20.25" spans="1:9">
      <c r="A738" s="53"/>
      <c r="B738" s="53"/>
      <c r="C738" s="53"/>
      <c r="D738" s="53"/>
      <c r="E738" s="53"/>
      <c r="F738" s="53"/>
      <c r="G738" s="53"/>
      <c r="H738" s="53"/>
      <c r="I738" s="53"/>
    </row>
    <row r="739" ht="20.25" spans="1:9">
      <c r="A739" s="53"/>
      <c r="B739" s="53"/>
      <c r="C739" s="53"/>
      <c r="D739" s="53"/>
      <c r="E739" s="53"/>
      <c r="F739" s="53"/>
      <c r="G739" s="53"/>
      <c r="H739" s="53"/>
      <c r="I739" s="53"/>
    </row>
    <row r="740" ht="20.25" spans="1:9">
      <c r="A740" s="53"/>
      <c r="B740" s="53"/>
      <c r="C740" s="53"/>
      <c r="D740" s="53"/>
      <c r="E740" s="53"/>
      <c r="F740" s="53"/>
      <c r="G740" s="53"/>
      <c r="H740" s="53"/>
      <c r="I740" s="53"/>
    </row>
    <row r="741" ht="20.25" spans="1:9">
      <c r="A741" s="53"/>
      <c r="B741" s="53"/>
      <c r="C741" s="53"/>
      <c r="D741" s="53"/>
      <c r="E741" s="53"/>
      <c r="F741" s="53"/>
      <c r="G741" s="53"/>
      <c r="H741" s="53"/>
      <c r="I741" s="53"/>
    </row>
    <row r="742" ht="20.25" spans="1:9">
      <c r="A742" s="53"/>
      <c r="B742" s="53"/>
      <c r="C742" s="53"/>
      <c r="D742" s="53"/>
      <c r="E742" s="53"/>
      <c r="F742" s="53"/>
      <c r="G742" s="53"/>
      <c r="H742" s="53"/>
      <c r="I742" s="53"/>
    </row>
    <row r="743" ht="20.25" spans="1:9">
      <c r="A743" s="53"/>
      <c r="B743" s="53"/>
      <c r="C743" s="53"/>
      <c r="D743" s="53"/>
      <c r="E743" s="53"/>
      <c r="F743" s="53"/>
      <c r="G743" s="53"/>
      <c r="H743" s="53"/>
      <c r="I743" s="53"/>
    </row>
    <row r="744" ht="20.25" spans="1:9">
      <c r="A744" s="53"/>
      <c r="B744" s="53"/>
      <c r="C744" s="53"/>
      <c r="D744" s="53"/>
      <c r="E744" s="53"/>
      <c r="F744" s="53"/>
      <c r="G744" s="53"/>
      <c r="H744" s="53"/>
      <c r="I744" s="53"/>
    </row>
    <row r="745" ht="20.25" spans="1:9">
      <c r="A745" s="53"/>
      <c r="B745" s="53"/>
      <c r="C745" s="53"/>
      <c r="D745" s="53"/>
      <c r="E745" s="53"/>
      <c r="F745" s="53"/>
      <c r="G745" s="53"/>
      <c r="H745" s="53"/>
      <c r="I745" s="53"/>
    </row>
    <row r="746" ht="20.25" spans="1:9">
      <c r="A746" s="53"/>
      <c r="B746" s="53"/>
      <c r="C746" s="53"/>
      <c r="D746" s="53"/>
      <c r="E746" s="53"/>
      <c r="F746" s="53"/>
      <c r="G746" s="53"/>
      <c r="H746" s="53"/>
      <c r="I746" s="53"/>
    </row>
    <row r="747" ht="20.25" spans="1:9">
      <c r="A747" s="53"/>
      <c r="B747" s="53"/>
      <c r="C747" s="53"/>
      <c r="D747" s="53"/>
      <c r="E747" s="53"/>
      <c r="F747" s="53"/>
      <c r="G747" s="53"/>
      <c r="H747" s="53"/>
      <c r="I747" s="53"/>
    </row>
    <row r="748" ht="20.25" spans="1:9">
      <c r="A748" s="53"/>
      <c r="B748" s="53"/>
      <c r="C748" s="53"/>
      <c r="D748" s="53"/>
      <c r="E748" s="53"/>
      <c r="F748" s="53"/>
      <c r="G748" s="53"/>
      <c r="H748" s="53"/>
      <c r="I748" s="53"/>
    </row>
    <row r="749" ht="20.25" spans="1:9">
      <c r="A749" s="53"/>
      <c r="B749" s="53"/>
      <c r="C749" s="53"/>
      <c r="D749" s="53"/>
      <c r="E749" s="53"/>
      <c r="F749" s="53"/>
      <c r="G749" s="53"/>
      <c r="H749" s="53"/>
      <c r="I749" s="53"/>
    </row>
    <row r="750" ht="20.25" spans="1:9">
      <c r="A750" s="53"/>
      <c r="B750" s="53"/>
      <c r="C750" s="53"/>
      <c r="D750" s="53"/>
      <c r="E750" s="53"/>
      <c r="F750" s="53"/>
      <c r="G750" s="53"/>
      <c r="H750" s="53"/>
      <c r="I750" s="53"/>
    </row>
    <row r="751" ht="20.25" spans="1:9">
      <c r="A751" s="53"/>
      <c r="B751" s="53"/>
      <c r="C751" s="53"/>
      <c r="D751" s="53"/>
      <c r="E751" s="53"/>
      <c r="F751" s="53"/>
      <c r="G751" s="53"/>
      <c r="H751" s="53"/>
      <c r="I751" s="53"/>
    </row>
    <row r="752" ht="20.25" spans="1:9">
      <c r="A752" s="53"/>
      <c r="B752" s="53"/>
      <c r="C752" s="53"/>
      <c r="D752" s="53"/>
      <c r="E752" s="53"/>
      <c r="F752" s="53"/>
      <c r="G752" s="53"/>
      <c r="H752" s="53"/>
      <c r="I752" s="53"/>
    </row>
    <row r="753" ht="20.25" spans="1:9">
      <c r="A753" s="53"/>
      <c r="B753" s="53"/>
      <c r="C753" s="53"/>
      <c r="D753" s="53"/>
      <c r="E753" s="53"/>
      <c r="F753" s="53"/>
      <c r="G753" s="53"/>
      <c r="H753" s="53"/>
      <c r="I753" s="53"/>
    </row>
    <row r="754" ht="20.25" spans="1:9">
      <c r="A754" s="53"/>
      <c r="B754" s="53"/>
      <c r="C754" s="53"/>
      <c r="D754" s="53"/>
      <c r="E754" s="53"/>
      <c r="F754" s="53"/>
      <c r="G754" s="53"/>
      <c r="H754" s="53"/>
      <c r="I754" s="53"/>
    </row>
    <row r="755" ht="20.25" spans="1:9">
      <c r="A755" s="53"/>
      <c r="B755" s="53"/>
      <c r="C755" s="53"/>
      <c r="D755" s="53"/>
      <c r="E755" s="53"/>
      <c r="F755" s="53"/>
      <c r="G755" s="53"/>
      <c r="H755" s="53"/>
      <c r="I755" s="53"/>
    </row>
    <row r="756" ht="20.25" spans="1:9">
      <c r="A756" s="53"/>
      <c r="B756" s="53"/>
      <c r="C756" s="53"/>
      <c r="D756" s="53"/>
      <c r="E756" s="53"/>
      <c r="F756" s="53"/>
      <c r="G756" s="53"/>
      <c r="H756" s="53"/>
      <c r="I756" s="53"/>
    </row>
    <row r="757" ht="20.25" spans="1:9">
      <c r="A757" s="53"/>
      <c r="B757" s="53"/>
      <c r="C757" s="53"/>
      <c r="D757" s="53"/>
      <c r="E757" s="53"/>
      <c r="F757" s="53"/>
      <c r="G757" s="53"/>
      <c r="H757" s="53"/>
      <c r="I757" s="53"/>
    </row>
    <row r="758" ht="20.25" spans="1:9">
      <c r="A758" s="53"/>
      <c r="B758" s="53"/>
      <c r="C758" s="53"/>
      <c r="D758" s="53"/>
      <c r="E758" s="53"/>
      <c r="F758" s="53"/>
      <c r="G758" s="53"/>
      <c r="H758" s="53"/>
      <c r="I758" s="53"/>
    </row>
    <row r="759" ht="20.25" spans="1:9">
      <c r="A759" s="53"/>
      <c r="B759" s="53"/>
      <c r="C759" s="53"/>
      <c r="D759" s="53"/>
      <c r="E759" s="53"/>
      <c r="F759" s="53"/>
      <c r="G759" s="53"/>
      <c r="H759" s="53"/>
      <c r="I759" s="53"/>
    </row>
    <row r="760" ht="20.25" spans="1:9">
      <c r="A760" s="53"/>
      <c r="B760" s="53"/>
      <c r="C760" s="53"/>
      <c r="D760" s="53"/>
      <c r="E760" s="53"/>
      <c r="F760" s="53"/>
      <c r="G760" s="53"/>
      <c r="H760" s="53"/>
      <c r="I760" s="53"/>
    </row>
    <row r="761" ht="20.25" spans="1:9">
      <c r="A761" s="53"/>
      <c r="B761" s="53"/>
      <c r="C761" s="53"/>
      <c r="D761" s="53"/>
      <c r="E761" s="53"/>
      <c r="F761" s="53"/>
      <c r="G761" s="53"/>
      <c r="H761" s="53"/>
      <c r="I761" s="53"/>
    </row>
    <row r="762" ht="20.25" spans="1:9">
      <c r="A762" s="53"/>
      <c r="B762" s="53"/>
      <c r="C762" s="53"/>
      <c r="D762" s="53"/>
      <c r="E762" s="53"/>
      <c r="F762" s="53"/>
      <c r="G762" s="53"/>
      <c r="H762" s="53"/>
      <c r="I762" s="53"/>
    </row>
    <row r="763" ht="20.25" spans="1:9">
      <c r="A763" s="53"/>
      <c r="B763" s="53"/>
      <c r="C763" s="53"/>
      <c r="D763" s="53"/>
      <c r="E763" s="53"/>
      <c r="F763" s="53"/>
      <c r="G763" s="53"/>
      <c r="H763" s="53"/>
      <c r="I763" s="53"/>
    </row>
    <row r="764" ht="20.25" spans="1:9">
      <c r="A764" s="53"/>
      <c r="B764" s="53"/>
      <c r="C764" s="53"/>
      <c r="D764" s="53"/>
      <c r="E764" s="53"/>
      <c r="F764" s="53"/>
      <c r="G764" s="53"/>
      <c r="H764" s="53"/>
      <c r="I764" s="53"/>
    </row>
    <row r="765" ht="20.25" spans="1:9">
      <c r="A765" s="53"/>
      <c r="B765" s="53"/>
      <c r="C765" s="53"/>
      <c r="D765" s="53"/>
      <c r="E765" s="53"/>
      <c r="F765" s="53"/>
      <c r="G765" s="53"/>
      <c r="H765" s="53"/>
      <c r="I765" s="53"/>
    </row>
    <row r="766" ht="20.25" spans="1:9">
      <c r="A766" s="53"/>
      <c r="B766" s="53"/>
      <c r="C766" s="53"/>
      <c r="D766" s="53"/>
      <c r="E766" s="53"/>
      <c r="F766" s="53"/>
      <c r="G766" s="53"/>
      <c r="H766" s="53"/>
      <c r="I766" s="53"/>
    </row>
    <row r="767" ht="20.25" spans="1:9">
      <c r="A767" s="53"/>
      <c r="B767" s="53"/>
      <c r="C767" s="53"/>
      <c r="D767" s="53"/>
      <c r="E767" s="53"/>
      <c r="F767" s="53"/>
      <c r="G767" s="53"/>
      <c r="H767" s="53"/>
      <c r="I767" s="53"/>
    </row>
    <row r="768" ht="20.25" spans="1:9">
      <c r="A768" s="53"/>
      <c r="B768" s="53"/>
      <c r="C768" s="53"/>
      <c r="D768" s="53"/>
      <c r="E768" s="53"/>
      <c r="F768" s="53"/>
      <c r="G768" s="53"/>
      <c r="H768" s="53"/>
      <c r="I768" s="53"/>
    </row>
    <row r="769" ht="20.25" spans="1:9">
      <c r="A769" s="53"/>
      <c r="B769" s="53"/>
      <c r="C769" s="53"/>
      <c r="D769" s="53"/>
      <c r="E769" s="53"/>
      <c r="F769" s="53"/>
      <c r="G769" s="53"/>
      <c r="H769" s="53"/>
      <c r="I769" s="53"/>
    </row>
    <row r="770" ht="20.25" spans="1:9">
      <c r="A770" s="53"/>
      <c r="B770" s="53"/>
      <c r="C770" s="53"/>
      <c r="D770" s="53"/>
      <c r="E770" s="53"/>
      <c r="F770" s="53"/>
      <c r="G770" s="53"/>
      <c r="H770" s="53"/>
      <c r="I770" s="53"/>
    </row>
    <row r="771" ht="20.25" spans="1:9">
      <c r="A771" s="53"/>
      <c r="B771" s="53"/>
      <c r="C771" s="53"/>
      <c r="D771" s="53"/>
      <c r="E771" s="53"/>
      <c r="F771" s="53"/>
      <c r="G771" s="53"/>
      <c r="H771" s="53"/>
      <c r="I771" s="53"/>
    </row>
    <row r="772" ht="20.25" spans="1:9">
      <c r="A772" s="53"/>
      <c r="B772" s="53"/>
      <c r="C772" s="53"/>
      <c r="D772" s="53"/>
      <c r="E772" s="53"/>
      <c r="F772" s="53"/>
      <c r="G772" s="53"/>
      <c r="H772" s="53"/>
      <c r="I772" s="53"/>
    </row>
    <row r="773" ht="20.25" spans="1:9">
      <c r="A773" s="53"/>
      <c r="B773" s="53"/>
      <c r="C773" s="53"/>
      <c r="D773" s="53"/>
      <c r="E773" s="53"/>
      <c r="F773" s="53"/>
      <c r="G773" s="53"/>
      <c r="H773" s="53"/>
      <c r="I773" s="53"/>
    </row>
    <row r="774" ht="20.25" spans="1:9">
      <c r="A774" s="53"/>
      <c r="B774" s="53"/>
      <c r="C774" s="53"/>
      <c r="D774" s="53"/>
      <c r="E774" s="53"/>
      <c r="F774" s="53"/>
      <c r="G774" s="53"/>
      <c r="H774" s="53"/>
      <c r="I774" s="53"/>
    </row>
    <row r="775" ht="20.25" spans="1:9">
      <c r="A775" s="53"/>
      <c r="B775" s="53"/>
      <c r="C775" s="53"/>
      <c r="D775" s="53"/>
      <c r="E775" s="53"/>
      <c r="F775" s="53"/>
      <c r="G775" s="53"/>
      <c r="H775" s="53"/>
      <c r="I775" s="53"/>
    </row>
    <row r="776" ht="20.25" spans="1:9">
      <c r="A776" s="53"/>
      <c r="B776" s="53"/>
      <c r="C776" s="53"/>
      <c r="D776" s="53"/>
      <c r="E776" s="53"/>
      <c r="F776" s="53"/>
      <c r="G776" s="53"/>
      <c r="H776" s="53"/>
      <c r="I776" s="53"/>
    </row>
    <row r="777" ht="20.25" spans="1:9">
      <c r="A777" s="53"/>
      <c r="B777" s="53"/>
      <c r="C777" s="53"/>
      <c r="D777" s="53"/>
      <c r="E777" s="53"/>
      <c r="F777" s="53"/>
      <c r="G777" s="53"/>
      <c r="H777" s="53"/>
      <c r="I777" s="53"/>
    </row>
    <row r="778" ht="20.25" spans="1:9">
      <c r="A778" s="53"/>
      <c r="B778" s="53"/>
      <c r="C778" s="53"/>
      <c r="D778" s="53"/>
      <c r="E778" s="53"/>
      <c r="F778" s="53"/>
      <c r="G778" s="53"/>
      <c r="H778" s="53"/>
      <c r="I778" s="53"/>
    </row>
    <row r="779" ht="20.25" spans="1:9">
      <c r="A779" s="53"/>
      <c r="B779" s="53"/>
      <c r="C779" s="53"/>
      <c r="D779" s="53"/>
      <c r="E779" s="53"/>
      <c r="F779" s="53"/>
      <c r="G779" s="53"/>
      <c r="H779" s="53"/>
      <c r="I779" s="53"/>
    </row>
    <row r="780" ht="20.25" spans="1:9">
      <c r="A780" s="53"/>
      <c r="B780" s="53"/>
      <c r="C780" s="53"/>
      <c r="D780" s="53"/>
      <c r="E780" s="53"/>
      <c r="F780" s="53"/>
      <c r="G780" s="53"/>
      <c r="H780" s="53"/>
      <c r="I780" s="53"/>
    </row>
    <row r="781" ht="20.25" spans="1:9">
      <c r="A781" s="53"/>
      <c r="B781" s="53"/>
      <c r="C781" s="53"/>
      <c r="D781" s="53"/>
      <c r="E781" s="53"/>
      <c r="F781" s="53"/>
      <c r="G781" s="53"/>
      <c r="H781" s="53"/>
      <c r="I781" s="53"/>
    </row>
    <row r="782" ht="20.25" spans="1:9">
      <c r="A782" s="53"/>
      <c r="B782" s="53"/>
      <c r="C782" s="53"/>
      <c r="D782" s="53"/>
      <c r="E782" s="53"/>
      <c r="F782" s="53"/>
      <c r="G782" s="53"/>
      <c r="H782" s="53"/>
      <c r="I782" s="53"/>
    </row>
    <row r="783" ht="20.25" spans="1:9">
      <c r="A783" s="53"/>
      <c r="B783" s="53"/>
      <c r="C783" s="53"/>
      <c r="D783" s="53"/>
      <c r="E783" s="53"/>
      <c r="F783" s="53"/>
      <c r="G783" s="53"/>
      <c r="H783" s="53"/>
      <c r="I783" s="53"/>
    </row>
    <row r="784" ht="20.25" spans="1:9">
      <c r="A784" s="53"/>
      <c r="B784" s="53"/>
      <c r="C784" s="53"/>
      <c r="D784" s="53"/>
      <c r="E784" s="53"/>
      <c r="F784" s="53"/>
      <c r="G784" s="53"/>
      <c r="H784" s="53"/>
      <c r="I784" s="53"/>
    </row>
    <row r="785" ht="20.25" spans="1:9">
      <c r="A785" s="53"/>
      <c r="B785" s="53"/>
      <c r="C785" s="53"/>
      <c r="D785" s="53"/>
      <c r="E785" s="53"/>
      <c r="F785" s="53"/>
      <c r="G785" s="53"/>
      <c r="H785" s="53"/>
      <c r="I785" s="53"/>
    </row>
    <row r="786" ht="20.25" spans="1:9">
      <c r="A786" s="53"/>
      <c r="B786" s="53"/>
      <c r="C786" s="53"/>
      <c r="D786" s="53"/>
      <c r="E786" s="53"/>
      <c r="F786" s="53"/>
      <c r="G786" s="53"/>
      <c r="H786" s="53"/>
      <c r="I786" s="53"/>
    </row>
    <row r="787" ht="20.25" spans="1:9">
      <c r="A787" s="53"/>
      <c r="B787" s="53"/>
      <c r="C787" s="53"/>
      <c r="D787" s="53"/>
      <c r="E787" s="53"/>
      <c r="F787" s="53"/>
      <c r="G787" s="53"/>
      <c r="H787" s="53"/>
      <c r="I787" s="53"/>
    </row>
    <row r="788" ht="20.25" spans="1:9">
      <c r="A788" s="53"/>
      <c r="B788" s="53"/>
      <c r="C788" s="53"/>
      <c r="D788" s="53"/>
      <c r="E788" s="53"/>
      <c r="F788" s="53"/>
      <c r="G788" s="53"/>
      <c r="H788" s="53"/>
      <c r="I788" s="53"/>
    </row>
    <row r="789" ht="20.25" spans="1:9">
      <c r="A789" s="53"/>
      <c r="B789" s="53"/>
      <c r="C789" s="53"/>
      <c r="D789" s="53"/>
      <c r="E789" s="53"/>
      <c r="F789" s="53"/>
      <c r="G789" s="53"/>
      <c r="H789" s="53"/>
      <c r="I789" s="53"/>
    </row>
    <row r="790" ht="20.25" spans="1:9">
      <c r="A790" s="53"/>
      <c r="B790" s="53"/>
      <c r="C790" s="53"/>
      <c r="D790" s="53"/>
      <c r="E790" s="53"/>
      <c r="F790" s="53"/>
      <c r="G790" s="53"/>
      <c r="H790" s="53"/>
      <c r="I790" s="53"/>
    </row>
    <row r="791" ht="20.25" spans="1:9">
      <c r="A791" s="53"/>
      <c r="B791" s="53"/>
      <c r="C791" s="53"/>
      <c r="D791" s="53"/>
      <c r="E791" s="53"/>
      <c r="F791" s="53"/>
      <c r="G791" s="53"/>
      <c r="H791" s="53"/>
      <c r="I791" s="53"/>
    </row>
    <row r="792" ht="20.25" spans="1:9">
      <c r="A792" s="53"/>
      <c r="B792" s="53"/>
      <c r="C792" s="53"/>
      <c r="D792" s="53"/>
      <c r="E792" s="53"/>
      <c r="F792" s="53"/>
      <c r="G792" s="53"/>
      <c r="H792" s="53"/>
      <c r="I792" s="53"/>
    </row>
    <row r="793" ht="20.25" spans="1:9">
      <c r="A793" s="53"/>
      <c r="B793" s="53"/>
      <c r="C793" s="53"/>
      <c r="D793" s="53"/>
      <c r="E793" s="53"/>
      <c r="F793" s="53"/>
      <c r="G793" s="53"/>
      <c r="H793" s="53"/>
      <c r="I793" s="53"/>
    </row>
    <row r="794" ht="20.25" spans="1:9">
      <c r="A794" s="53"/>
      <c r="B794" s="53"/>
      <c r="C794" s="53"/>
      <c r="D794" s="53"/>
      <c r="E794" s="53"/>
      <c r="F794" s="53"/>
      <c r="G794" s="53"/>
      <c r="H794" s="53"/>
      <c r="I794" s="53"/>
    </row>
    <row r="795" ht="20.25" spans="1:9">
      <c r="A795" s="53"/>
      <c r="B795" s="53"/>
      <c r="C795" s="53"/>
      <c r="D795" s="53"/>
      <c r="E795" s="53"/>
      <c r="F795" s="53"/>
      <c r="G795" s="53"/>
      <c r="H795" s="53"/>
      <c r="I795" s="53"/>
    </row>
    <row r="796" ht="20.25" spans="1:9">
      <c r="A796" s="53"/>
      <c r="B796" s="53"/>
      <c r="C796" s="53"/>
      <c r="D796" s="53"/>
      <c r="E796" s="53"/>
      <c r="F796" s="53"/>
      <c r="G796" s="53"/>
      <c r="H796" s="53"/>
      <c r="I796" s="53"/>
    </row>
    <row r="797" ht="20.25" spans="1:9">
      <c r="A797" s="53"/>
      <c r="B797" s="53"/>
      <c r="C797" s="53"/>
      <c r="D797" s="53"/>
      <c r="E797" s="53"/>
      <c r="F797" s="53"/>
      <c r="G797" s="53"/>
      <c r="H797" s="53"/>
      <c r="I797" s="53"/>
    </row>
    <row r="798" ht="20.25" spans="1:9">
      <c r="A798" s="53"/>
      <c r="B798" s="53"/>
      <c r="C798" s="53"/>
      <c r="D798" s="53"/>
      <c r="E798" s="53"/>
      <c r="F798" s="53"/>
      <c r="G798" s="53"/>
      <c r="H798" s="53"/>
      <c r="I798" s="53"/>
    </row>
    <row r="799" ht="20.25" spans="1:9">
      <c r="A799" s="53"/>
      <c r="B799" s="53"/>
      <c r="C799" s="53"/>
      <c r="D799" s="53"/>
      <c r="E799" s="53"/>
      <c r="F799" s="53"/>
      <c r="G799" s="53"/>
      <c r="H799" s="53"/>
      <c r="I799" s="53"/>
    </row>
    <row r="800" ht="20.25" spans="1:9">
      <c r="A800" s="53"/>
      <c r="B800" s="53"/>
      <c r="C800" s="53"/>
      <c r="D800" s="53"/>
      <c r="E800" s="53"/>
      <c r="F800" s="53"/>
      <c r="G800" s="53"/>
      <c r="H800" s="53"/>
      <c r="I800" s="53"/>
    </row>
    <row r="801" ht="20.25" spans="1:9">
      <c r="A801" s="53"/>
      <c r="B801" s="53"/>
      <c r="C801" s="53"/>
      <c r="D801" s="53"/>
      <c r="E801" s="53"/>
      <c r="F801" s="53"/>
      <c r="G801" s="53"/>
      <c r="H801" s="53"/>
      <c r="I801" s="53"/>
    </row>
    <row r="802" ht="20.25" spans="1:9">
      <c r="A802" s="53"/>
      <c r="B802" s="53"/>
      <c r="C802" s="53"/>
      <c r="D802" s="53"/>
      <c r="E802" s="53"/>
      <c r="F802" s="53"/>
      <c r="G802" s="53"/>
      <c r="H802" s="53"/>
      <c r="I802" s="53"/>
    </row>
    <row r="803" ht="20.25" spans="1:9">
      <c r="A803" s="53"/>
      <c r="B803" s="53"/>
      <c r="C803" s="53"/>
      <c r="D803" s="53"/>
      <c r="E803" s="53"/>
      <c r="F803" s="53"/>
      <c r="G803" s="53"/>
      <c r="H803" s="53"/>
      <c r="I803" s="53"/>
    </row>
    <row r="804" ht="20.25" spans="1:9">
      <c r="A804" s="53"/>
      <c r="B804" s="53"/>
      <c r="C804" s="53"/>
      <c r="D804" s="53"/>
      <c r="E804" s="53"/>
      <c r="F804" s="53"/>
      <c r="G804" s="53"/>
      <c r="H804" s="53"/>
      <c r="I804" s="53"/>
    </row>
    <row r="805" ht="20.25" spans="1:9">
      <c r="A805" s="53"/>
      <c r="B805" s="53"/>
      <c r="C805" s="53"/>
      <c r="D805" s="53"/>
      <c r="E805" s="53"/>
      <c r="F805" s="53"/>
      <c r="G805" s="53"/>
      <c r="H805" s="53"/>
      <c r="I805" s="53"/>
    </row>
    <row r="806" ht="20.25" spans="1:9">
      <c r="A806" s="53"/>
      <c r="B806" s="53"/>
      <c r="C806" s="53"/>
      <c r="D806" s="53"/>
      <c r="E806" s="53"/>
      <c r="F806" s="53"/>
      <c r="G806" s="53"/>
      <c r="H806" s="53"/>
      <c r="I806" s="53"/>
    </row>
    <row r="807" ht="20.25" spans="1:9">
      <c r="A807" s="53"/>
      <c r="B807" s="53"/>
      <c r="C807" s="53"/>
      <c r="D807" s="53"/>
      <c r="E807" s="53"/>
      <c r="F807" s="53"/>
      <c r="G807" s="53"/>
      <c r="H807" s="53"/>
      <c r="I807" s="53"/>
    </row>
    <row r="808" ht="20.25" spans="1:9">
      <c r="A808" s="53"/>
      <c r="B808" s="53"/>
      <c r="C808" s="53"/>
      <c r="D808" s="53"/>
      <c r="E808" s="53"/>
      <c r="F808" s="53"/>
      <c r="G808" s="53"/>
      <c r="H808" s="53"/>
      <c r="I808" s="53"/>
    </row>
    <row r="809" ht="20.25" spans="1:9">
      <c r="A809" s="53"/>
      <c r="B809" s="53"/>
      <c r="C809" s="53"/>
      <c r="D809" s="53"/>
      <c r="E809" s="53"/>
      <c r="F809" s="53"/>
      <c r="G809" s="53"/>
      <c r="H809" s="53"/>
      <c r="I809" s="53"/>
    </row>
    <row r="810" ht="20.25" spans="1:9">
      <c r="A810" s="53"/>
      <c r="B810" s="53"/>
      <c r="C810" s="53"/>
      <c r="D810" s="53"/>
      <c r="E810" s="53"/>
      <c r="F810" s="53"/>
      <c r="G810" s="53"/>
      <c r="H810" s="53"/>
      <c r="I810" s="53"/>
    </row>
    <row r="811" ht="20.25" spans="1:9">
      <c r="A811" s="53"/>
      <c r="B811" s="53"/>
      <c r="C811" s="53"/>
      <c r="D811" s="53"/>
      <c r="E811" s="53"/>
      <c r="F811" s="53"/>
      <c r="G811" s="53"/>
      <c r="H811" s="53"/>
      <c r="I811" s="53"/>
    </row>
    <row r="812" ht="20.25" spans="1:9">
      <c r="A812" s="53"/>
      <c r="B812" s="53"/>
      <c r="C812" s="53"/>
      <c r="D812" s="53"/>
      <c r="E812" s="53"/>
      <c r="F812" s="53"/>
      <c r="G812" s="53"/>
      <c r="H812" s="53"/>
      <c r="I812" s="53"/>
    </row>
    <row r="813" ht="20.25" spans="1:9">
      <c r="A813" s="53"/>
      <c r="B813" s="53"/>
      <c r="C813" s="53"/>
      <c r="D813" s="53"/>
      <c r="E813" s="53"/>
      <c r="F813" s="53"/>
      <c r="G813" s="53"/>
      <c r="H813" s="53"/>
      <c r="I813" s="53"/>
    </row>
    <row r="814" ht="20.25" spans="1:9">
      <c r="A814" s="53"/>
      <c r="B814" s="53"/>
      <c r="C814" s="53"/>
      <c r="D814" s="53"/>
      <c r="E814" s="53"/>
      <c r="F814" s="53"/>
      <c r="G814" s="53"/>
      <c r="H814" s="53"/>
      <c r="I814" s="53"/>
    </row>
    <row r="815" ht="20.25" spans="1:9">
      <c r="A815" s="53"/>
      <c r="B815" s="53"/>
      <c r="C815" s="53"/>
      <c r="D815" s="53"/>
      <c r="E815" s="53"/>
      <c r="F815" s="53"/>
      <c r="G815" s="53"/>
      <c r="H815" s="53"/>
      <c r="I815" s="53"/>
    </row>
    <row r="816" ht="20.25" spans="1:9">
      <c r="A816" s="53"/>
      <c r="B816" s="53"/>
      <c r="C816" s="53"/>
      <c r="D816" s="53"/>
      <c r="E816" s="53"/>
      <c r="F816" s="53"/>
      <c r="G816" s="53"/>
      <c r="H816" s="53"/>
      <c r="I816" s="53"/>
    </row>
    <row r="817" ht="20.25" spans="1:9">
      <c r="A817" s="53"/>
      <c r="B817" s="53"/>
      <c r="C817" s="53"/>
      <c r="D817" s="53"/>
      <c r="E817" s="53"/>
      <c r="F817" s="53"/>
      <c r="G817" s="53"/>
      <c r="H817" s="53"/>
      <c r="I817" s="53"/>
    </row>
    <row r="818" ht="20.25" spans="1:9">
      <c r="A818" s="53"/>
      <c r="B818" s="53"/>
      <c r="C818" s="53"/>
      <c r="D818" s="53"/>
      <c r="E818" s="53"/>
      <c r="F818" s="53"/>
      <c r="G818" s="53"/>
      <c r="H818" s="53"/>
      <c r="I818" s="53"/>
    </row>
    <row r="819" ht="20.25" spans="1:9">
      <c r="A819" s="53"/>
      <c r="B819" s="53"/>
      <c r="C819" s="53"/>
      <c r="D819" s="53"/>
      <c r="E819" s="53"/>
      <c r="F819" s="53"/>
      <c r="G819" s="53"/>
      <c r="H819" s="53"/>
      <c r="I819" s="53"/>
    </row>
    <row r="820" ht="20.25" spans="1:9">
      <c r="A820" s="53"/>
      <c r="B820" s="53"/>
      <c r="C820" s="53"/>
      <c r="D820" s="53"/>
      <c r="E820" s="53"/>
      <c r="F820" s="53"/>
      <c r="G820" s="53"/>
      <c r="H820" s="53"/>
      <c r="I820" s="53"/>
    </row>
    <row r="821" ht="20.25" spans="1:9">
      <c r="A821" s="53"/>
      <c r="B821" s="53"/>
      <c r="C821" s="53"/>
      <c r="D821" s="53"/>
      <c r="E821" s="53"/>
      <c r="F821" s="53"/>
      <c r="G821" s="53"/>
      <c r="H821" s="53"/>
      <c r="I821" s="53"/>
    </row>
    <row r="822" ht="20.25" spans="1:9">
      <c r="A822" s="53"/>
      <c r="B822" s="53"/>
      <c r="C822" s="53"/>
      <c r="D822" s="53"/>
      <c r="E822" s="53"/>
      <c r="F822" s="53"/>
      <c r="G822" s="53"/>
      <c r="H822" s="53"/>
      <c r="I822" s="53"/>
    </row>
    <row r="823" ht="20.25" spans="1:9">
      <c r="A823" s="53"/>
      <c r="B823" s="53"/>
      <c r="C823" s="53"/>
      <c r="D823" s="53"/>
      <c r="E823" s="53"/>
      <c r="F823" s="53"/>
      <c r="G823" s="53"/>
      <c r="H823" s="53"/>
      <c r="I823" s="53"/>
    </row>
    <row r="824" ht="20.25" spans="1:9">
      <c r="A824" s="53"/>
      <c r="B824" s="53"/>
      <c r="C824" s="53"/>
      <c r="D824" s="53"/>
      <c r="E824" s="53"/>
      <c r="F824" s="53"/>
      <c r="G824" s="53"/>
      <c r="H824" s="53"/>
      <c r="I824" s="53"/>
    </row>
    <row r="825" ht="20.25" spans="1:9">
      <c r="A825" s="53"/>
      <c r="B825" s="53"/>
      <c r="C825" s="53"/>
      <c r="D825" s="53"/>
      <c r="E825" s="53"/>
      <c r="F825" s="53"/>
      <c r="G825" s="53"/>
      <c r="H825" s="53"/>
      <c r="I825" s="53"/>
    </row>
    <row r="826" ht="20.25" spans="1:9">
      <c r="A826" s="53"/>
      <c r="B826" s="53"/>
      <c r="C826" s="53"/>
      <c r="D826" s="53"/>
      <c r="E826" s="53"/>
      <c r="F826" s="53"/>
      <c r="G826" s="53"/>
      <c r="H826" s="53"/>
      <c r="I826" s="53"/>
    </row>
    <row r="827" ht="20.25" spans="1:9">
      <c r="A827" s="53"/>
      <c r="B827" s="53"/>
      <c r="C827" s="53"/>
      <c r="D827" s="53"/>
      <c r="E827" s="53"/>
      <c r="F827" s="53"/>
      <c r="G827" s="53"/>
      <c r="H827" s="53"/>
      <c r="I827" s="53"/>
    </row>
    <row r="828" ht="20.25" spans="1:9">
      <c r="A828" s="53"/>
      <c r="B828" s="53"/>
      <c r="C828" s="53"/>
      <c r="D828" s="53"/>
      <c r="E828" s="53"/>
      <c r="F828" s="53"/>
      <c r="G828" s="53"/>
      <c r="H828" s="53"/>
      <c r="I828" s="53"/>
    </row>
    <row r="829" ht="20.25" spans="1:9">
      <c r="A829" s="53"/>
      <c r="B829" s="53"/>
      <c r="C829" s="53"/>
      <c r="D829" s="53"/>
      <c r="E829" s="53"/>
      <c r="F829" s="53"/>
      <c r="G829" s="53"/>
      <c r="H829" s="53"/>
      <c r="I829" s="53"/>
    </row>
    <row r="830" ht="20.25" spans="1:9">
      <c r="A830" s="53"/>
      <c r="B830" s="53"/>
      <c r="C830" s="53"/>
      <c r="D830" s="53"/>
      <c r="E830" s="53"/>
      <c r="F830" s="53"/>
      <c r="G830" s="53"/>
      <c r="H830" s="53"/>
      <c r="I830" s="53"/>
    </row>
    <row r="831" ht="20.25" spans="1:9">
      <c r="A831" s="53"/>
      <c r="B831" s="53"/>
      <c r="C831" s="53"/>
      <c r="D831" s="53"/>
      <c r="E831" s="53"/>
      <c r="F831" s="53"/>
      <c r="G831" s="53"/>
      <c r="H831" s="53"/>
      <c r="I831" s="53"/>
    </row>
    <row r="832" ht="20.25" spans="1:9">
      <c r="A832" s="53"/>
      <c r="B832" s="53"/>
      <c r="C832" s="53"/>
      <c r="D832" s="53"/>
      <c r="E832" s="53"/>
      <c r="F832" s="53"/>
      <c r="G832" s="53"/>
      <c r="H832" s="53"/>
      <c r="I832" s="53"/>
    </row>
    <row r="833" ht="20.25" spans="1:9">
      <c r="A833" s="53"/>
      <c r="B833" s="53"/>
      <c r="C833" s="53"/>
      <c r="D833" s="53"/>
      <c r="E833" s="53"/>
      <c r="F833" s="53"/>
      <c r="G833" s="53"/>
      <c r="H833" s="53"/>
      <c r="I833" s="53"/>
    </row>
    <row r="834" ht="20.25" spans="1:9">
      <c r="A834" s="53"/>
      <c r="B834" s="53"/>
      <c r="C834" s="53"/>
      <c r="D834" s="53"/>
      <c r="E834" s="53"/>
      <c r="F834" s="53"/>
      <c r="G834" s="53"/>
      <c r="H834" s="53"/>
      <c r="I834" s="53"/>
    </row>
    <row r="835" ht="20.25" spans="1:9">
      <c r="A835" s="53"/>
      <c r="B835" s="53"/>
      <c r="C835" s="53"/>
      <c r="D835" s="53"/>
      <c r="E835" s="53"/>
      <c r="F835" s="53"/>
      <c r="G835" s="53"/>
      <c r="H835" s="53"/>
      <c r="I835" s="53"/>
    </row>
    <row r="836" ht="20.25" spans="1:9">
      <c r="A836" s="53"/>
      <c r="B836" s="53"/>
      <c r="C836" s="53"/>
      <c r="D836" s="53"/>
      <c r="E836" s="53"/>
      <c r="F836" s="53"/>
      <c r="G836" s="53"/>
      <c r="H836" s="53"/>
      <c r="I836" s="53"/>
    </row>
    <row r="837" ht="20.25" spans="1:9">
      <c r="A837" s="53"/>
      <c r="B837" s="53"/>
      <c r="C837" s="53"/>
      <c r="D837" s="53"/>
      <c r="E837" s="53"/>
      <c r="F837" s="53"/>
      <c r="G837" s="53"/>
      <c r="H837" s="53"/>
      <c r="I837" s="53"/>
    </row>
    <row r="838" ht="20.25" spans="1:9">
      <c r="A838" s="53"/>
      <c r="B838" s="53"/>
      <c r="C838" s="53"/>
      <c r="D838" s="53"/>
      <c r="E838" s="53"/>
      <c r="F838" s="53"/>
      <c r="G838" s="53"/>
      <c r="H838" s="53"/>
      <c r="I838" s="53"/>
    </row>
    <row r="839" ht="20.25" spans="1:9">
      <c r="A839" s="53"/>
      <c r="B839" s="53"/>
      <c r="C839" s="53"/>
      <c r="D839" s="53"/>
      <c r="E839" s="53"/>
      <c r="F839" s="53"/>
      <c r="G839" s="53"/>
      <c r="H839" s="53"/>
      <c r="I839" s="53"/>
    </row>
    <row r="840" ht="20.25" spans="1:9">
      <c r="A840" s="53"/>
      <c r="B840" s="53"/>
      <c r="C840" s="53"/>
      <c r="D840" s="53"/>
      <c r="E840" s="53"/>
      <c r="F840" s="53"/>
      <c r="G840" s="53"/>
      <c r="H840" s="53"/>
      <c r="I840" s="53"/>
    </row>
    <row r="841" ht="20.25" spans="1:9">
      <c r="A841" s="53"/>
      <c r="B841" s="53"/>
      <c r="C841" s="53"/>
      <c r="D841" s="53"/>
      <c r="E841" s="53"/>
      <c r="F841" s="53"/>
      <c r="G841" s="53"/>
      <c r="H841" s="53"/>
      <c r="I841" s="53"/>
    </row>
    <row r="842" ht="20.25" spans="1:9">
      <c r="A842" s="53"/>
      <c r="B842" s="53"/>
      <c r="C842" s="53"/>
      <c r="D842" s="53"/>
      <c r="E842" s="53"/>
      <c r="F842" s="53"/>
      <c r="G842" s="53"/>
      <c r="H842" s="53"/>
      <c r="I842" s="53"/>
    </row>
    <row r="843" ht="20.25" spans="1:9">
      <c r="A843" s="53"/>
      <c r="B843" s="53"/>
      <c r="C843" s="53"/>
      <c r="D843" s="53"/>
      <c r="E843" s="53"/>
      <c r="F843" s="53"/>
      <c r="G843" s="53"/>
      <c r="H843" s="53"/>
      <c r="I843" s="53"/>
    </row>
    <row r="844" ht="20.25" spans="1:9">
      <c r="A844" s="53"/>
      <c r="B844" s="53"/>
      <c r="C844" s="53"/>
      <c r="D844" s="53"/>
      <c r="E844" s="53"/>
      <c r="F844" s="53"/>
      <c r="G844" s="53"/>
      <c r="H844" s="53"/>
      <c r="I844" s="53"/>
    </row>
    <row r="845" ht="20.25" spans="1:9">
      <c r="A845" s="53"/>
      <c r="B845" s="53"/>
      <c r="C845" s="53"/>
      <c r="D845" s="53"/>
      <c r="E845" s="53"/>
      <c r="F845" s="53"/>
      <c r="G845" s="53"/>
      <c r="H845" s="53"/>
      <c r="I845" s="53"/>
    </row>
    <row r="846" ht="20.25" spans="1:9">
      <c r="A846" s="53"/>
      <c r="B846" s="53"/>
      <c r="C846" s="53"/>
      <c r="D846" s="53"/>
      <c r="E846" s="53"/>
      <c r="F846" s="53"/>
      <c r="G846" s="53"/>
      <c r="H846" s="53"/>
      <c r="I846" s="53"/>
    </row>
    <row r="847" ht="20.25" spans="1:9">
      <c r="A847" s="53"/>
      <c r="B847" s="53"/>
      <c r="C847" s="53"/>
      <c r="D847" s="53"/>
      <c r="E847" s="53"/>
      <c r="F847" s="53"/>
      <c r="G847" s="53"/>
      <c r="H847" s="53"/>
      <c r="I847" s="53"/>
    </row>
    <row r="848" ht="20.25" spans="1:9">
      <c r="A848" s="53"/>
      <c r="B848" s="53"/>
      <c r="C848" s="53"/>
      <c r="D848" s="53"/>
      <c r="E848" s="53"/>
      <c r="F848" s="53"/>
      <c r="G848" s="53"/>
      <c r="H848" s="53"/>
      <c r="I848" s="53"/>
    </row>
    <row r="849" ht="20.25" spans="1:9">
      <c r="A849" s="53"/>
      <c r="B849" s="53"/>
      <c r="C849" s="53"/>
      <c r="D849" s="53"/>
      <c r="E849" s="53"/>
      <c r="F849" s="53"/>
      <c r="G849" s="53"/>
      <c r="H849" s="53"/>
      <c r="I849" s="53"/>
    </row>
    <row r="850" ht="20.25" spans="1:9">
      <c r="A850" s="53"/>
      <c r="B850" s="53"/>
      <c r="C850" s="53"/>
      <c r="D850" s="53"/>
      <c r="E850" s="53"/>
      <c r="F850" s="53"/>
      <c r="G850" s="53"/>
      <c r="H850" s="53"/>
      <c r="I850" s="53"/>
    </row>
    <row r="851" ht="20.25" spans="1:9">
      <c r="A851" s="53"/>
      <c r="B851" s="53"/>
      <c r="C851" s="53"/>
      <c r="D851" s="53"/>
      <c r="E851" s="53"/>
      <c r="F851" s="53"/>
      <c r="G851" s="53"/>
      <c r="H851" s="53"/>
      <c r="I851" s="53"/>
    </row>
    <row r="852" ht="20.25" spans="1:9">
      <c r="A852" s="53"/>
      <c r="B852" s="53"/>
      <c r="C852" s="53"/>
      <c r="D852" s="53"/>
      <c r="E852" s="53"/>
      <c r="F852" s="53"/>
      <c r="G852" s="53"/>
      <c r="H852" s="53"/>
      <c r="I852" s="53"/>
    </row>
    <row r="853" ht="20.25" spans="1:9">
      <c r="A853" s="53"/>
      <c r="B853" s="53"/>
      <c r="C853" s="53"/>
      <c r="D853" s="53"/>
      <c r="E853" s="53"/>
      <c r="F853" s="53"/>
      <c r="G853" s="53"/>
      <c r="H853" s="53"/>
      <c r="I853" s="53"/>
    </row>
    <row r="854" ht="20.25" spans="1:9">
      <c r="A854" s="53"/>
      <c r="B854" s="53"/>
      <c r="C854" s="53"/>
      <c r="D854" s="53"/>
      <c r="E854" s="53"/>
      <c r="F854" s="53"/>
      <c r="G854" s="53"/>
      <c r="H854" s="53"/>
      <c r="I854" s="53"/>
    </row>
    <row r="855" ht="20.25" spans="1:9">
      <c r="A855" s="53"/>
      <c r="B855" s="53"/>
      <c r="C855" s="53"/>
      <c r="D855" s="53"/>
      <c r="E855" s="53"/>
      <c r="F855" s="53"/>
      <c r="G855" s="53"/>
      <c r="H855" s="53"/>
      <c r="I855" s="53"/>
    </row>
    <row r="856" ht="20.25" spans="1:9">
      <c r="A856" s="53"/>
      <c r="B856" s="53"/>
      <c r="C856" s="53"/>
      <c r="D856" s="53"/>
      <c r="E856" s="53"/>
      <c r="F856" s="53"/>
      <c r="G856" s="53"/>
      <c r="H856" s="53"/>
      <c r="I856" s="53"/>
    </row>
    <row r="857" ht="20.25" spans="1:9">
      <c r="A857" s="53"/>
      <c r="B857" s="53"/>
      <c r="C857" s="53"/>
      <c r="D857" s="53"/>
      <c r="E857" s="53"/>
      <c r="F857" s="53"/>
      <c r="G857" s="53"/>
      <c r="H857" s="53"/>
      <c r="I857" s="53"/>
    </row>
    <row r="858" ht="20.25" spans="1:9">
      <c r="A858" s="53"/>
      <c r="B858" s="53"/>
      <c r="C858" s="53"/>
      <c r="D858" s="53"/>
      <c r="E858" s="53"/>
      <c r="F858" s="53"/>
      <c r="G858" s="53"/>
      <c r="H858" s="53"/>
      <c r="I858" s="53"/>
    </row>
    <row r="859" ht="20.25" spans="1:9">
      <c r="A859" s="53"/>
      <c r="B859" s="53"/>
      <c r="C859" s="53"/>
      <c r="D859" s="53"/>
      <c r="E859" s="53"/>
      <c r="F859" s="53"/>
      <c r="G859" s="53"/>
      <c r="H859" s="53"/>
      <c r="I859" s="53"/>
    </row>
    <row r="860" ht="20.25" spans="1:9">
      <c r="A860" s="53"/>
      <c r="B860" s="53"/>
      <c r="C860" s="53"/>
      <c r="D860" s="53"/>
      <c r="E860" s="53"/>
      <c r="F860" s="53"/>
      <c r="G860" s="53"/>
      <c r="H860" s="53"/>
      <c r="I860" s="53"/>
    </row>
    <row r="861" ht="20.25" spans="1:9">
      <c r="A861" s="53"/>
      <c r="B861" s="53"/>
      <c r="C861" s="53"/>
      <c r="D861" s="53"/>
      <c r="E861" s="53"/>
      <c r="F861" s="53"/>
      <c r="G861" s="53"/>
      <c r="H861" s="53"/>
      <c r="I861" s="53"/>
    </row>
    <row r="862" ht="20.25" spans="1:9">
      <c r="A862" s="53"/>
      <c r="B862" s="53"/>
      <c r="C862" s="53"/>
      <c r="D862" s="53"/>
      <c r="E862" s="53"/>
      <c r="F862" s="53"/>
      <c r="G862" s="53"/>
      <c r="H862" s="53"/>
      <c r="I862" s="53"/>
    </row>
    <row r="863" ht="20.25" spans="1:9">
      <c r="A863" s="53"/>
      <c r="B863" s="53"/>
      <c r="C863" s="53"/>
      <c r="D863" s="53"/>
      <c r="E863" s="53"/>
      <c r="F863" s="53"/>
      <c r="G863" s="53"/>
      <c r="H863" s="53"/>
      <c r="I863" s="53"/>
    </row>
    <row r="864" ht="20.25" spans="1:9">
      <c r="A864" s="53"/>
      <c r="B864" s="53"/>
      <c r="C864" s="53"/>
      <c r="D864" s="53"/>
      <c r="E864" s="53"/>
      <c r="F864" s="53"/>
      <c r="G864" s="53"/>
      <c r="H864" s="53"/>
      <c r="I864" s="53"/>
    </row>
    <row r="865" ht="20.25" spans="1:9">
      <c r="A865" s="53"/>
      <c r="B865" s="53"/>
      <c r="C865" s="53"/>
      <c r="D865" s="53"/>
      <c r="E865" s="53"/>
      <c r="F865" s="53"/>
      <c r="G865" s="53"/>
      <c r="H865" s="53"/>
      <c r="I865" s="53"/>
    </row>
    <row r="866" ht="20.25" spans="1:9">
      <c r="A866" s="53"/>
      <c r="B866" s="53"/>
      <c r="C866" s="53"/>
      <c r="D866" s="53"/>
      <c r="E866" s="53"/>
      <c r="F866" s="53"/>
      <c r="G866" s="53"/>
      <c r="H866" s="53"/>
      <c r="I866" s="53"/>
    </row>
    <row r="867" ht="20.25" spans="1:9">
      <c r="A867" s="53"/>
      <c r="B867" s="53"/>
      <c r="C867" s="53"/>
      <c r="D867" s="53"/>
      <c r="E867" s="53"/>
      <c r="F867" s="53"/>
      <c r="G867" s="53"/>
      <c r="H867" s="53"/>
      <c r="I867" s="53"/>
    </row>
    <row r="868" ht="20.25" spans="1:9">
      <c r="A868" s="53"/>
      <c r="B868" s="53"/>
      <c r="C868" s="53"/>
      <c r="D868" s="53"/>
      <c r="E868" s="53"/>
      <c r="F868" s="53"/>
      <c r="G868" s="53"/>
      <c r="H868" s="53"/>
      <c r="I868" s="53"/>
    </row>
    <row r="869" ht="20.25" spans="1:9">
      <c r="A869" s="53"/>
      <c r="B869" s="53"/>
      <c r="C869" s="53"/>
      <c r="D869" s="53"/>
      <c r="E869" s="53"/>
      <c r="F869" s="53"/>
      <c r="G869" s="53"/>
      <c r="H869" s="53"/>
      <c r="I869" s="53"/>
    </row>
    <row r="870" ht="20.25" spans="1:9">
      <c r="A870" s="53"/>
      <c r="B870" s="53"/>
      <c r="C870" s="53"/>
      <c r="D870" s="53"/>
      <c r="E870" s="53"/>
      <c r="F870" s="53"/>
      <c r="G870" s="53"/>
      <c r="H870" s="53"/>
      <c r="I870" s="53"/>
    </row>
    <row r="871" ht="20.25" spans="1:9">
      <c r="A871" s="53"/>
      <c r="B871" s="53"/>
      <c r="C871" s="53"/>
      <c r="D871" s="53"/>
      <c r="E871" s="53"/>
      <c r="F871" s="53"/>
      <c r="G871" s="53"/>
      <c r="H871" s="53"/>
      <c r="I871" s="53"/>
    </row>
    <row r="872" ht="20.25" spans="1:9">
      <c r="A872" s="53"/>
      <c r="B872" s="53"/>
      <c r="C872" s="53"/>
      <c r="D872" s="53"/>
      <c r="E872" s="53"/>
      <c r="F872" s="53"/>
      <c r="G872" s="53"/>
      <c r="H872" s="53"/>
      <c r="I872" s="53"/>
    </row>
    <row r="873" ht="20.25" spans="1:9">
      <c r="A873" s="53"/>
      <c r="B873" s="53"/>
      <c r="C873" s="53"/>
      <c r="D873" s="53"/>
      <c r="E873" s="53"/>
      <c r="F873" s="53"/>
      <c r="G873" s="53"/>
      <c r="H873" s="53"/>
      <c r="I873" s="53"/>
    </row>
    <row r="874" ht="20.25" spans="1:9">
      <c r="A874" s="53"/>
      <c r="B874" s="53"/>
      <c r="C874" s="53"/>
      <c r="D874" s="53"/>
      <c r="E874" s="53"/>
      <c r="F874" s="53"/>
      <c r="G874" s="53"/>
      <c r="H874" s="53"/>
      <c r="I874" s="53"/>
    </row>
    <row r="875" ht="20.25" spans="1:9">
      <c r="A875" s="53"/>
      <c r="B875" s="53"/>
      <c r="C875" s="53"/>
      <c r="D875" s="53"/>
      <c r="E875" s="53"/>
      <c r="F875" s="53"/>
      <c r="G875" s="53"/>
      <c r="H875" s="53"/>
      <c r="I875" s="53"/>
    </row>
    <row r="876" ht="20.25" spans="1:9">
      <c r="A876" s="53"/>
      <c r="B876" s="53"/>
      <c r="C876" s="53"/>
      <c r="D876" s="53"/>
      <c r="E876" s="53"/>
      <c r="F876" s="53"/>
      <c r="G876" s="53"/>
      <c r="H876" s="53"/>
      <c r="I876" s="53"/>
    </row>
    <row r="877" ht="20.25" spans="1:9">
      <c r="A877" s="53"/>
      <c r="B877" s="53"/>
      <c r="C877" s="53"/>
      <c r="D877" s="53"/>
      <c r="E877" s="53"/>
      <c r="F877" s="53"/>
      <c r="G877" s="53"/>
      <c r="H877" s="53"/>
      <c r="I877" s="53"/>
    </row>
    <row r="878" ht="20.25" spans="1:9">
      <c r="A878" s="53"/>
      <c r="B878" s="53"/>
      <c r="C878" s="53"/>
      <c r="D878" s="53"/>
      <c r="E878" s="53"/>
      <c r="F878" s="53"/>
      <c r="G878" s="53"/>
      <c r="H878" s="53"/>
      <c r="I878" s="53"/>
    </row>
    <row r="879" ht="20.25" spans="1:9">
      <c r="A879" s="53"/>
      <c r="B879" s="53"/>
      <c r="C879" s="53"/>
      <c r="D879" s="53"/>
      <c r="E879" s="53"/>
      <c r="F879" s="53"/>
      <c r="G879" s="53"/>
      <c r="H879" s="53"/>
      <c r="I879" s="53"/>
    </row>
    <row r="880" ht="20.25" spans="1:9">
      <c r="A880" s="53"/>
      <c r="B880" s="53"/>
      <c r="C880" s="53"/>
      <c r="D880" s="53"/>
      <c r="E880" s="53"/>
      <c r="F880" s="53"/>
      <c r="G880" s="53"/>
      <c r="H880" s="53"/>
      <c r="I880" s="53"/>
    </row>
    <row r="881" ht="20.25" spans="1:9">
      <c r="A881" s="53"/>
      <c r="B881" s="53"/>
      <c r="C881" s="53"/>
      <c r="D881" s="53"/>
      <c r="E881" s="53"/>
      <c r="F881" s="53"/>
      <c r="G881" s="53"/>
      <c r="H881" s="53"/>
      <c r="I881" s="53"/>
    </row>
    <row r="882" ht="20.25" spans="1:9">
      <c r="A882" s="53"/>
      <c r="B882" s="53"/>
      <c r="C882" s="53"/>
      <c r="D882" s="53"/>
      <c r="E882" s="53"/>
      <c r="F882" s="53"/>
      <c r="G882" s="53"/>
      <c r="H882" s="53"/>
      <c r="I882" s="53"/>
    </row>
    <row r="883" ht="20.25" spans="1:9">
      <c r="A883" s="53"/>
      <c r="B883" s="53"/>
      <c r="C883" s="53"/>
      <c r="D883" s="53"/>
      <c r="E883" s="53"/>
      <c r="F883" s="53"/>
      <c r="G883" s="53"/>
      <c r="H883" s="53"/>
      <c r="I883" s="53"/>
    </row>
    <row r="884" ht="20.25" spans="1:9">
      <c r="A884" s="53"/>
      <c r="B884" s="53"/>
      <c r="C884" s="53"/>
      <c r="D884" s="53"/>
      <c r="E884" s="53"/>
      <c r="F884" s="53"/>
      <c r="G884" s="53"/>
      <c r="H884" s="53"/>
      <c r="I884" s="53"/>
    </row>
    <row r="885" ht="20.25" spans="1:9">
      <c r="A885" s="53"/>
      <c r="B885" s="53"/>
      <c r="C885" s="53"/>
      <c r="D885" s="53"/>
      <c r="E885" s="53"/>
      <c r="F885" s="53"/>
      <c r="G885" s="53"/>
      <c r="H885" s="53"/>
      <c r="I885" s="53"/>
    </row>
    <row r="886" ht="20.25" spans="1:9">
      <c r="A886" s="53"/>
      <c r="B886" s="53"/>
      <c r="C886" s="53"/>
      <c r="D886" s="53"/>
      <c r="E886" s="53"/>
      <c r="F886" s="53"/>
      <c r="G886" s="53"/>
      <c r="H886" s="53"/>
      <c r="I886" s="53"/>
    </row>
    <row r="887" ht="20.25" spans="1:9">
      <c r="A887" s="53"/>
      <c r="B887" s="53"/>
      <c r="C887" s="53"/>
      <c r="D887" s="53"/>
      <c r="E887" s="53"/>
      <c r="F887" s="53"/>
      <c r="G887" s="53"/>
      <c r="H887" s="53"/>
      <c r="I887" s="53"/>
    </row>
    <row r="888" ht="20.25" spans="1:9">
      <c r="A888" s="53"/>
      <c r="B888" s="53"/>
      <c r="C888" s="53"/>
      <c r="D888" s="53"/>
      <c r="E888" s="53"/>
      <c r="F888" s="53"/>
      <c r="G888" s="53"/>
      <c r="H888" s="53"/>
      <c r="I888" s="53"/>
    </row>
    <row r="889" ht="20.25" spans="1:9">
      <c r="A889" s="53"/>
      <c r="B889" s="53"/>
      <c r="C889" s="53"/>
      <c r="D889" s="53"/>
      <c r="E889" s="53"/>
      <c r="F889" s="53"/>
      <c r="G889" s="53"/>
      <c r="H889" s="53"/>
      <c r="I889" s="53"/>
    </row>
    <row r="890" ht="20.25" spans="1:9">
      <c r="A890" s="53"/>
      <c r="B890" s="53"/>
      <c r="C890" s="53"/>
      <c r="D890" s="53"/>
      <c r="E890" s="53"/>
      <c r="F890" s="53"/>
      <c r="G890" s="53"/>
      <c r="H890" s="53"/>
      <c r="I890" s="53"/>
    </row>
    <row r="891" ht="20.25" spans="1:9">
      <c r="A891" s="53"/>
      <c r="B891" s="53"/>
      <c r="C891" s="53"/>
      <c r="D891" s="53"/>
      <c r="E891" s="53"/>
      <c r="F891" s="53"/>
      <c r="G891" s="53"/>
      <c r="H891" s="53"/>
      <c r="I891" s="53"/>
    </row>
    <row r="892" ht="20.25" spans="1:9">
      <c r="A892" s="53"/>
      <c r="B892" s="53"/>
      <c r="C892" s="53"/>
      <c r="D892" s="53"/>
      <c r="E892" s="53"/>
      <c r="F892" s="53"/>
      <c r="G892" s="53"/>
      <c r="H892" s="53"/>
      <c r="I892" s="53"/>
    </row>
    <row r="893" ht="20.25" spans="1:9">
      <c r="A893" s="53"/>
      <c r="B893" s="53"/>
      <c r="C893" s="53"/>
      <c r="D893" s="53"/>
      <c r="E893" s="53"/>
      <c r="F893" s="53"/>
      <c r="G893" s="53"/>
      <c r="H893" s="53"/>
      <c r="I893" s="53"/>
    </row>
    <row r="894" ht="20.25" spans="1:9">
      <c r="A894" s="53"/>
      <c r="B894" s="53"/>
      <c r="C894" s="53"/>
      <c r="D894" s="53"/>
      <c r="E894" s="53"/>
      <c r="F894" s="53"/>
      <c r="G894" s="53"/>
      <c r="H894" s="53"/>
      <c r="I894" s="53"/>
    </row>
    <row r="895" ht="20.25" spans="1:9">
      <c r="A895" s="53"/>
      <c r="B895" s="53"/>
      <c r="C895" s="53"/>
      <c r="D895" s="53"/>
      <c r="E895" s="53"/>
      <c r="F895" s="53"/>
      <c r="G895" s="53"/>
      <c r="H895" s="53"/>
      <c r="I895" s="53"/>
    </row>
    <row r="896" ht="20.25" spans="1:9">
      <c r="A896" s="53"/>
      <c r="B896" s="53"/>
      <c r="C896" s="53"/>
      <c r="D896" s="53"/>
      <c r="E896" s="53"/>
      <c r="F896" s="53"/>
      <c r="G896" s="53"/>
      <c r="H896" s="53"/>
      <c r="I896" s="53"/>
    </row>
    <row r="897" ht="20.25" spans="1:9">
      <c r="A897" s="53"/>
      <c r="B897" s="53"/>
      <c r="C897" s="53"/>
      <c r="D897" s="53"/>
      <c r="E897" s="53"/>
      <c r="F897" s="53"/>
      <c r="G897" s="53"/>
      <c r="H897" s="53"/>
      <c r="I897" s="53"/>
    </row>
    <row r="898" ht="20.25" spans="1:9">
      <c r="A898" s="53"/>
      <c r="B898" s="53"/>
      <c r="C898" s="53"/>
      <c r="D898" s="53"/>
      <c r="E898" s="53"/>
      <c r="F898" s="53"/>
      <c r="G898" s="53"/>
      <c r="H898" s="53"/>
      <c r="I898" s="53"/>
    </row>
    <row r="899" ht="20.25" spans="1:9">
      <c r="A899" s="53"/>
      <c r="B899" s="53"/>
      <c r="C899" s="53"/>
      <c r="D899" s="53"/>
      <c r="E899" s="53"/>
      <c r="F899" s="53"/>
      <c r="G899" s="53"/>
      <c r="H899" s="53"/>
      <c r="I899" s="53"/>
    </row>
    <row r="900" ht="20.25" spans="1:9">
      <c r="A900" s="53"/>
      <c r="B900" s="53"/>
      <c r="C900" s="53"/>
      <c r="D900" s="53"/>
      <c r="E900" s="53"/>
      <c r="F900" s="53"/>
      <c r="G900" s="53"/>
      <c r="H900" s="53"/>
      <c r="I900" s="53"/>
    </row>
    <row r="901" ht="20.25" spans="1:9">
      <c r="A901" s="53"/>
      <c r="B901" s="53"/>
      <c r="C901" s="53"/>
      <c r="D901" s="53"/>
      <c r="E901" s="53"/>
      <c r="F901" s="53"/>
      <c r="G901" s="53"/>
      <c r="H901" s="53"/>
      <c r="I901" s="53"/>
    </row>
    <row r="902" ht="20.25" spans="1:9">
      <c r="A902" s="53"/>
      <c r="B902" s="53"/>
      <c r="C902" s="53"/>
      <c r="D902" s="53"/>
      <c r="E902" s="53"/>
      <c r="F902" s="53"/>
      <c r="G902" s="53"/>
      <c r="H902" s="53"/>
      <c r="I902" s="53"/>
    </row>
    <row r="903" ht="20.25" spans="1:9">
      <c r="A903" s="53"/>
      <c r="B903" s="53"/>
      <c r="C903" s="53"/>
      <c r="D903" s="53"/>
      <c r="E903" s="53"/>
      <c r="F903" s="53"/>
      <c r="G903" s="53"/>
      <c r="H903" s="53"/>
      <c r="I903" s="53"/>
    </row>
    <row r="904" ht="20.25" spans="1:9">
      <c r="A904" s="53"/>
      <c r="B904" s="53"/>
      <c r="C904" s="53"/>
      <c r="D904" s="53"/>
      <c r="E904" s="53"/>
      <c r="F904" s="53"/>
      <c r="G904" s="53"/>
      <c r="H904" s="53"/>
      <c r="I904" s="53"/>
    </row>
    <row r="905" ht="20.25" spans="1:9">
      <c r="A905" s="53"/>
      <c r="B905" s="53"/>
      <c r="C905" s="53"/>
      <c r="D905" s="53"/>
      <c r="E905" s="53"/>
      <c r="F905" s="53"/>
      <c r="G905" s="53"/>
      <c r="H905" s="53"/>
      <c r="I905" s="53"/>
    </row>
    <row r="906" ht="20.25" spans="1:9">
      <c r="A906" s="53"/>
      <c r="B906" s="53"/>
      <c r="C906" s="53"/>
      <c r="D906" s="53"/>
      <c r="E906" s="53"/>
      <c r="F906" s="53"/>
      <c r="G906" s="53"/>
      <c r="H906" s="53"/>
      <c r="I906" s="53"/>
    </row>
    <row r="907" ht="20.25" spans="1:9">
      <c r="A907" s="53"/>
      <c r="B907" s="53"/>
      <c r="C907" s="53"/>
      <c r="D907" s="53"/>
      <c r="E907" s="53"/>
      <c r="F907" s="53"/>
      <c r="G907" s="53"/>
      <c r="H907" s="53"/>
      <c r="I907" s="53"/>
    </row>
    <row r="908" ht="20.25" spans="1:9">
      <c r="A908" s="53"/>
      <c r="B908" s="53"/>
      <c r="C908" s="53"/>
      <c r="D908" s="53"/>
      <c r="E908" s="53"/>
      <c r="F908" s="53"/>
      <c r="G908" s="53"/>
      <c r="H908" s="53"/>
      <c r="I908" s="53"/>
    </row>
    <row r="909" ht="20.25" spans="1:9">
      <c r="A909" s="53"/>
      <c r="B909" s="53"/>
      <c r="C909" s="53"/>
      <c r="D909" s="53"/>
      <c r="E909" s="53"/>
      <c r="F909" s="53"/>
      <c r="G909" s="53"/>
      <c r="H909" s="53"/>
      <c r="I909" s="53"/>
    </row>
    <row r="910" ht="20.25" spans="1:9">
      <c r="A910" s="53"/>
      <c r="B910" s="53"/>
      <c r="C910" s="53"/>
      <c r="D910" s="53"/>
      <c r="E910" s="53"/>
      <c r="F910" s="53"/>
      <c r="G910" s="53"/>
      <c r="H910" s="53"/>
      <c r="I910" s="53"/>
    </row>
    <row r="911" ht="20.25" spans="1:9">
      <c r="A911" s="53"/>
      <c r="B911" s="53"/>
      <c r="C911" s="53"/>
      <c r="D911" s="53"/>
      <c r="E911" s="53"/>
      <c r="F911" s="53"/>
      <c r="G911" s="53"/>
      <c r="H911" s="53"/>
      <c r="I911" s="53"/>
    </row>
    <row r="912" ht="20.25" spans="1:9">
      <c r="A912" s="53"/>
      <c r="B912" s="53"/>
      <c r="C912" s="53"/>
      <c r="D912" s="53"/>
      <c r="E912" s="53"/>
      <c r="F912" s="53"/>
      <c r="G912" s="53"/>
      <c r="H912" s="53"/>
      <c r="I912" s="53"/>
    </row>
    <row r="913" ht="20.25" spans="1:9">
      <c r="A913" s="53"/>
      <c r="B913" s="53"/>
      <c r="C913" s="53"/>
      <c r="D913" s="53"/>
      <c r="E913" s="53"/>
      <c r="F913" s="53"/>
      <c r="G913" s="53"/>
      <c r="H913" s="53"/>
      <c r="I913" s="53"/>
    </row>
    <row r="914" ht="20.25" spans="1:9">
      <c r="A914" s="53"/>
      <c r="B914" s="53"/>
      <c r="C914" s="53"/>
      <c r="D914" s="53"/>
      <c r="E914" s="53"/>
      <c r="F914" s="53"/>
      <c r="G914" s="53"/>
      <c r="H914" s="53"/>
      <c r="I914" s="53"/>
    </row>
    <row r="915" ht="20.25" spans="1:9">
      <c r="A915" s="53"/>
      <c r="B915" s="53"/>
      <c r="C915" s="53"/>
      <c r="D915" s="53"/>
      <c r="E915" s="53"/>
      <c r="F915" s="53"/>
      <c r="G915" s="53"/>
      <c r="H915" s="53"/>
      <c r="I915" s="53"/>
    </row>
    <row r="916" ht="20.25" spans="1:9">
      <c r="A916" s="53"/>
      <c r="B916" s="53"/>
      <c r="C916" s="53"/>
      <c r="D916" s="53"/>
      <c r="E916" s="53"/>
      <c r="F916" s="53"/>
      <c r="G916" s="53"/>
      <c r="H916" s="53"/>
      <c r="I916" s="53"/>
    </row>
    <row r="917" ht="20.25" spans="1:9">
      <c r="A917" s="53"/>
      <c r="B917" s="53"/>
      <c r="C917" s="53"/>
      <c r="D917" s="53"/>
      <c r="E917" s="53"/>
      <c r="F917" s="53"/>
      <c r="G917" s="53"/>
      <c r="H917" s="53"/>
      <c r="I917" s="53"/>
    </row>
    <row r="918" ht="20.25" spans="1:9">
      <c r="A918" s="53"/>
      <c r="B918" s="53"/>
      <c r="C918" s="53"/>
      <c r="D918" s="53"/>
      <c r="E918" s="53"/>
      <c r="F918" s="53"/>
      <c r="G918" s="53"/>
      <c r="H918" s="53"/>
      <c r="I918" s="53"/>
    </row>
    <row r="919" ht="20.25" spans="1:9">
      <c r="A919" s="53"/>
      <c r="B919" s="53"/>
      <c r="C919" s="53"/>
      <c r="D919" s="53"/>
      <c r="E919" s="53"/>
      <c r="F919" s="53"/>
      <c r="G919" s="53"/>
      <c r="H919" s="53"/>
      <c r="I919" s="53"/>
    </row>
    <row r="920" ht="20.25" spans="1:9">
      <c r="A920" s="53"/>
      <c r="B920" s="53"/>
      <c r="C920" s="53"/>
      <c r="D920" s="53"/>
      <c r="E920" s="53"/>
      <c r="F920" s="53"/>
      <c r="G920" s="53"/>
      <c r="H920" s="53"/>
      <c r="I920" s="53"/>
    </row>
    <row r="921" ht="20.25" spans="1:9">
      <c r="A921" s="53"/>
      <c r="B921" s="53"/>
      <c r="C921" s="53"/>
      <c r="D921" s="53"/>
      <c r="E921" s="53"/>
      <c r="F921" s="53"/>
      <c r="G921" s="53"/>
      <c r="H921" s="53"/>
      <c r="I921" s="53"/>
    </row>
    <row r="922" ht="20.25" spans="1:9">
      <c r="A922" s="53"/>
      <c r="B922" s="53"/>
      <c r="C922" s="53"/>
      <c r="D922" s="53"/>
      <c r="E922" s="53"/>
      <c r="F922" s="53"/>
      <c r="G922" s="53"/>
      <c r="H922" s="53"/>
      <c r="I922" s="53"/>
    </row>
    <row r="923" ht="20.25" spans="1:9">
      <c r="A923" s="53"/>
      <c r="B923" s="53"/>
      <c r="C923" s="53"/>
      <c r="D923" s="53"/>
      <c r="E923" s="53"/>
      <c r="F923" s="53"/>
      <c r="G923" s="53"/>
      <c r="H923" s="53"/>
      <c r="I923" s="53"/>
    </row>
    <row r="924" ht="20.25" spans="1:9">
      <c r="A924" s="53"/>
      <c r="B924" s="53"/>
      <c r="C924" s="53"/>
      <c r="D924" s="53"/>
      <c r="E924" s="53"/>
      <c r="F924" s="53"/>
      <c r="G924" s="53"/>
      <c r="H924" s="53"/>
      <c r="I924" s="53"/>
    </row>
    <row r="925" ht="20.25" spans="1:9">
      <c r="A925" s="53"/>
      <c r="B925" s="53"/>
      <c r="C925" s="53"/>
      <c r="D925" s="53"/>
      <c r="E925" s="53"/>
      <c r="F925" s="53"/>
      <c r="G925" s="53"/>
      <c r="H925" s="53"/>
      <c r="I925" s="53"/>
    </row>
    <row r="926" ht="20.25" spans="1:9">
      <c r="A926" s="53"/>
      <c r="B926" s="53"/>
      <c r="C926" s="53"/>
      <c r="D926" s="53"/>
      <c r="E926" s="53"/>
      <c r="F926" s="53"/>
      <c r="G926" s="53"/>
      <c r="H926" s="53"/>
      <c r="I926" s="53"/>
    </row>
    <row r="927" ht="20.25" spans="1:9">
      <c r="A927" s="53"/>
      <c r="B927" s="53"/>
      <c r="C927" s="53"/>
      <c r="D927" s="53"/>
      <c r="E927" s="53"/>
      <c r="F927" s="53"/>
      <c r="G927" s="53"/>
      <c r="H927" s="53"/>
      <c r="I927" s="53"/>
    </row>
    <row r="928" ht="20.25" spans="1:9">
      <c r="A928" s="53"/>
      <c r="B928" s="53"/>
      <c r="C928" s="53"/>
      <c r="D928" s="53"/>
      <c r="E928" s="53"/>
      <c r="F928" s="53"/>
      <c r="G928" s="53"/>
      <c r="H928" s="53"/>
      <c r="I928" s="53"/>
    </row>
    <row r="929" ht="20.25" spans="1:9">
      <c r="A929" s="53"/>
      <c r="B929" s="53"/>
      <c r="C929" s="53"/>
      <c r="D929" s="53"/>
      <c r="E929" s="53"/>
      <c r="F929" s="53"/>
      <c r="G929" s="53"/>
      <c r="H929" s="53"/>
      <c r="I929" s="53"/>
    </row>
    <row r="930" ht="20.25" spans="1:9">
      <c r="A930" s="53"/>
      <c r="B930" s="53"/>
      <c r="C930" s="53"/>
      <c r="D930" s="53"/>
      <c r="E930" s="53"/>
      <c r="F930" s="53"/>
      <c r="G930" s="53"/>
      <c r="H930" s="53"/>
      <c r="I930" s="53"/>
    </row>
    <row r="931" ht="20.25" spans="1:9">
      <c r="A931" s="53"/>
      <c r="B931" s="53"/>
      <c r="C931" s="53"/>
      <c r="D931" s="53"/>
      <c r="E931" s="53"/>
      <c r="F931" s="53"/>
      <c r="G931" s="53"/>
      <c r="H931" s="53"/>
      <c r="I931" s="53"/>
    </row>
    <row r="932" ht="20.25" spans="1:9">
      <c r="A932" s="53"/>
      <c r="B932" s="53"/>
      <c r="C932" s="53"/>
      <c r="D932" s="53"/>
      <c r="E932" s="53"/>
      <c r="F932" s="53"/>
      <c r="G932" s="53"/>
      <c r="H932" s="53"/>
      <c r="I932" s="53"/>
    </row>
    <row r="933" ht="20.25" spans="1:9">
      <c r="A933" s="53"/>
      <c r="B933" s="53"/>
      <c r="C933" s="53"/>
      <c r="D933" s="53"/>
      <c r="E933" s="53"/>
      <c r="F933" s="53"/>
      <c r="G933" s="53"/>
      <c r="H933" s="53"/>
      <c r="I933" s="53"/>
    </row>
    <row r="934" ht="20.25" spans="1:9">
      <c r="A934" s="53"/>
      <c r="B934" s="53"/>
      <c r="C934" s="53"/>
      <c r="D934" s="53"/>
      <c r="E934" s="53"/>
      <c r="F934" s="53"/>
      <c r="G934" s="53"/>
      <c r="H934" s="53"/>
      <c r="I934" s="53"/>
    </row>
    <row r="935" ht="20.25" spans="1:9">
      <c r="A935" s="53"/>
      <c r="B935" s="53"/>
      <c r="C935" s="53"/>
      <c r="D935" s="53"/>
      <c r="E935" s="53"/>
      <c r="F935" s="53"/>
      <c r="G935" s="53"/>
      <c r="H935" s="53"/>
      <c r="I935" s="53"/>
    </row>
    <row r="936" ht="20.25" spans="1:9">
      <c r="A936" s="53"/>
      <c r="B936" s="53"/>
      <c r="C936" s="53"/>
      <c r="D936" s="53"/>
      <c r="E936" s="53"/>
      <c r="F936" s="53"/>
      <c r="G936" s="53"/>
      <c r="H936" s="53"/>
      <c r="I936" s="53"/>
    </row>
    <row r="937" ht="20.25" spans="1:9">
      <c r="A937" s="53"/>
      <c r="B937" s="53"/>
      <c r="C937" s="53"/>
      <c r="D937" s="53"/>
      <c r="E937" s="53"/>
      <c r="F937" s="53"/>
      <c r="G937" s="53"/>
      <c r="H937" s="53"/>
      <c r="I937" s="53"/>
    </row>
    <row r="938" ht="20.25" spans="1:9">
      <c r="A938" s="53"/>
      <c r="B938" s="53"/>
      <c r="C938" s="53"/>
      <c r="D938" s="53"/>
      <c r="E938" s="53"/>
      <c r="F938" s="53"/>
      <c r="G938" s="53"/>
      <c r="H938" s="53"/>
      <c r="I938" s="53"/>
    </row>
    <row r="939" ht="20.25" spans="1:9">
      <c r="A939" s="53"/>
      <c r="B939" s="53"/>
      <c r="C939" s="53"/>
      <c r="D939" s="53"/>
      <c r="E939" s="53"/>
      <c r="F939" s="53"/>
      <c r="G939" s="53"/>
      <c r="H939" s="53"/>
      <c r="I939" s="53"/>
    </row>
    <row r="940" ht="20.25" spans="1:9">
      <c r="A940" s="53"/>
      <c r="B940" s="53"/>
      <c r="C940" s="53"/>
      <c r="D940" s="53"/>
      <c r="E940" s="53"/>
      <c r="F940" s="53"/>
      <c r="G940" s="53"/>
      <c r="H940" s="53"/>
      <c r="I940" s="53"/>
    </row>
    <row r="941" ht="20.25" spans="1:9">
      <c r="A941" s="53"/>
      <c r="B941" s="53"/>
      <c r="C941" s="53"/>
      <c r="D941" s="53"/>
      <c r="E941" s="53"/>
      <c r="F941" s="53"/>
      <c r="G941" s="53"/>
      <c r="H941" s="53"/>
      <c r="I941" s="53"/>
    </row>
    <row r="942" ht="20.25" spans="1:9">
      <c r="A942" s="53"/>
      <c r="B942" s="53"/>
      <c r="C942" s="53"/>
      <c r="D942" s="53"/>
      <c r="E942" s="53"/>
      <c r="F942" s="53"/>
      <c r="G942" s="53"/>
      <c r="H942" s="53"/>
      <c r="I942" s="53"/>
    </row>
    <row r="943" ht="20.25" spans="1:9">
      <c r="A943" s="53"/>
      <c r="B943" s="53"/>
      <c r="C943" s="53"/>
      <c r="D943" s="53"/>
      <c r="E943" s="53"/>
      <c r="F943" s="53"/>
      <c r="G943" s="53"/>
      <c r="H943" s="53"/>
      <c r="I943" s="53"/>
    </row>
    <row r="944" ht="20.25" spans="1:9">
      <c r="A944" s="53"/>
      <c r="B944" s="53"/>
      <c r="C944" s="53"/>
      <c r="D944" s="53"/>
      <c r="E944" s="53"/>
      <c r="F944" s="53"/>
      <c r="G944" s="53"/>
      <c r="H944" s="53"/>
      <c r="I944" s="53"/>
    </row>
    <row r="945" ht="20.25" spans="1:9">
      <c r="A945" s="53"/>
      <c r="B945" s="53"/>
      <c r="C945" s="53"/>
      <c r="D945" s="53"/>
      <c r="E945" s="53"/>
      <c r="F945" s="53"/>
      <c r="G945" s="53"/>
      <c r="H945" s="53"/>
      <c r="I945" s="53"/>
    </row>
    <row r="946" ht="20.25" spans="1:9">
      <c r="A946" s="53"/>
      <c r="B946" s="53"/>
      <c r="C946" s="53"/>
      <c r="D946" s="53"/>
      <c r="E946" s="53"/>
      <c r="F946" s="53"/>
      <c r="G946" s="53"/>
      <c r="H946" s="53"/>
      <c r="I946" s="53"/>
    </row>
    <row r="947" ht="20.25" spans="1:9">
      <c r="A947" s="53"/>
      <c r="B947" s="53"/>
      <c r="C947" s="53"/>
      <c r="D947" s="53"/>
      <c r="E947" s="53"/>
      <c r="F947" s="53"/>
      <c r="G947" s="53"/>
      <c r="H947" s="53"/>
      <c r="I947" s="53"/>
    </row>
    <row r="948" ht="20.25" spans="1:9">
      <c r="A948" s="53"/>
      <c r="B948" s="53"/>
      <c r="C948" s="53"/>
      <c r="D948" s="53"/>
      <c r="E948" s="53"/>
      <c r="F948" s="53"/>
      <c r="G948" s="53"/>
      <c r="H948" s="53"/>
      <c r="I948" s="53"/>
    </row>
    <row r="949" ht="20.25" spans="1:9">
      <c r="A949" s="53"/>
      <c r="B949" s="53"/>
      <c r="C949" s="53"/>
      <c r="D949" s="53"/>
      <c r="E949" s="53"/>
      <c r="F949" s="53"/>
      <c r="G949" s="53"/>
      <c r="H949" s="53"/>
      <c r="I949" s="53"/>
    </row>
    <row r="950" ht="20.25" spans="1:9">
      <c r="A950" s="53"/>
      <c r="B950" s="53"/>
      <c r="C950" s="53"/>
      <c r="D950" s="53"/>
      <c r="E950" s="53"/>
      <c r="F950" s="53"/>
      <c r="G950" s="53"/>
      <c r="H950" s="53"/>
      <c r="I950" s="53"/>
    </row>
    <row r="951" ht="20.25" spans="1:9">
      <c r="A951" s="53"/>
      <c r="B951" s="53"/>
      <c r="C951" s="53"/>
      <c r="D951" s="53"/>
      <c r="E951" s="53"/>
      <c r="F951" s="53"/>
      <c r="G951" s="53"/>
      <c r="H951" s="53"/>
      <c r="I951" s="53"/>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orientation="portrait" verticalDpi="18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C531"/>
  <sheetViews>
    <sheetView view="pageBreakPreview" zoomScaleNormal="100" zoomScaleSheetLayoutView="100" workbookViewId="0">
      <selection activeCell="S15" sqref="S15:W15"/>
    </sheetView>
  </sheetViews>
  <sheetFormatPr defaultColWidth="3.125" defaultRowHeight="18" customHeight="1"/>
  <cols>
    <col min="1" max="2" width="2.375" style="56" customWidth="1"/>
    <col min="3" max="5" width="3" style="56" customWidth="1"/>
    <col min="6" max="10" width="2.625" style="56" customWidth="1"/>
    <col min="11" max="11" width="2.375" style="56" customWidth="1"/>
    <col min="12" max="12" width="3.75" style="56" customWidth="1"/>
    <col min="13" max="13" width="2.625" style="56" customWidth="1"/>
    <col min="14" max="14" width="4.625" style="56" customWidth="1"/>
    <col min="15" max="15" width="3" style="56" customWidth="1"/>
    <col min="16" max="16" width="4.25" style="56" customWidth="1"/>
    <col min="17" max="17" width="2.25" style="56" customWidth="1"/>
    <col min="18" max="18" width="2.375" style="56" customWidth="1"/>
    <col min="19" max="21" width="4.75" style="56" customWidth="1"/>
    <col min="22" max="22" width="7" style="56" customWidth="1"/>
    <col min="23" max="23" width="8.25" style="56" customWidth="1"/>
    <col min="24" max="28" width="2.875" style="56" customWidth="1"/>
    <col min="29" max="29" width="9.25" style="56" customWidth="1"/>
    <col min="30" max="30" width="4.75" style="56" customWidth="1"/>
    <col min="31" max="31" width="4.625" style="56" customWidth="1"/>
    <col min="32" max="33" width="9.75" style="191" customWidth="1"/>
    <col min="34" max="35" width="8.875" style="193" customWidth="1"/>
    <col min="36" max="36" width="8.5" style="193" customWidth="1"/>
    <col min="37" max="37" width="11.875" style="193" customWidth="1"/>
    <col min="38" max="38" width="12" style="193" customWidth="1"/>
    <col min="39" max="40" width="11.875" style="193" customWidth="1"/>
    <col min="41" max="41" width="11.5" style="193" customWidth="1"/>
    <col min="42" max="42" width="11.375" style="193" customWidth="1"/>
    <col min="43" max="43" width="7.875" style="193" customWidth="1"/>
    <col min="44" max="44" width="8.875" style="193" customWidth="1"/>
    <col min="45" max="45" width="7.625" style="193" customWidth="1"/>
    <col min="46" max="46" width="12.875" style="193" customWidth="1"/>
    <col min="47" max="47" width="11.5" style="193" customWidth="1"/>
    <col min="48" max="48" width="10" style="193" customWidth="1"/>
    <col min="49" max="49" width="12.75" style="56" customWidth="1"/>
    <col min="50" max="50" width="11.375" style="56" customWidth="1"/>
    <col min="51" max="51" width="13.125" style="56" customWidth="1"/>
    <col min="52" max="55" width="8.5" style="56" customWidth="1"/>
    <col min="56" max="61" width="6.875" style="56" customWidth="1"/>
    <col min="62" max="66" width="3.125" style="56"/>
    <col min="67" max="67" width="4.625" style="56" customWidth="1"/>
    <col min="68" max="243" width="3.125" style="56"/>
    <col min="244" max="245" width="2.625" style="56" customWidth="1"/>
    <col min="246" max="248" width="3.25" style="56" customWidth="1"/>
    <col min="249" max="250" width="3" style="56" customWidth="1"/>
    <col min="251" max="253" width="3.25" style="56" customWidth="1"/>
    <col min="254" max="255" width="2.375" style="56" customWidth="1"/>
    <col min="256" max="261" width="3" style="56" customWidth="1"/>
    <col min="262" max="264" width="3.875" style="56" customWidth="1"/>
    <col min="265" max="266" width="9.875" style="56" customWidth="1"/>
    <col min="267" max="271" width="2.5" style="56" customWidth="1"/>
    <col min="272" max="274" width="4.625" style="56" customWidth="1"/>
    <col min="275" max="275" width="6.5" style="56" customWidth="1"/>
    <col min="276" max="279" width="8.5" style="56" customWidth="1"/>
    <col min="280" max="283" width="12.625" style="56" customWidth="1"/>
    <col min="284" max="285" width="12.5" style="56" customWidth="1"/>
    <col min="286" max="287" width="12.625" style="56" customWidth="1"/>
    <col min="288" max="288" width="12.5" style="56" customWidth="1"/>
    <col min="289" max="294" width="12" style="56" customWidth="1"/>
    <col min="295" max="297" width="6.625" style="56" customWidth="1"/>
    <col min="298" max="302" width="7.625" style="56" customWidth="1"/>
    <col min="303" max="304" width="12.875" style="56" customWidth="1"/>
    <col min="305" max="322" width="3.125" style="56"/>
    <col min="323" max="323" width="4.625" style="56" customWidth="1"/>
    <col min="324" max="499" width="3.125" style="56"/>
    <col min="500" max="501" width="2.625" style="56" customWidth="1"/>
    <col min="502" max="504" width="3.25" style="56" customWidth="1"/>
    <col min="505" max="506" width="3" style="56" customWidth="1"/>
    <col min="507" max="509" width="3.25" style="56" customWidth="1"/>
    <col min="510" max="511" width="2.375" style="56" customWidth="1"/>
    <col min="512" max="517" width="3" style="56" customWidth="1"/>
    <col min="518" max="520" width="3.875" style="56" customWidth="1"/>
    <col min="521" max="522" width="9.875" style="56" customWidth="1"/>
    <col min="523" max="527" width="2.5" style="56" customWidth="1"/>
    <col min="528" max="530" width="4.625" style="56" customWidth="1"/>
    <col min="531" max="531" width="6.5" style="56" customWidth="1"/>
    <col min="532" max="535" width="8.5" style="56" customWidth="1"/>
    <col min="536" max="539" width="12.625" style="56" customWidth="1"/>
    <col min="540" max="541" width="12.5" style="56" customWidth="1"/>
    <col min="542" max="543" width="12.625" style="56" customWidth="1"/>
    <col min="544" max="544" width="12.5" style="56" customWidth="1"/>
    <col min="545" max="550" width="12" style="56" customWidth="1"/>
    <col min="551" max="553" width="6.625" style="56" customWidth="1"/>
    <col min="554" max="558" width="7.625" style="56" customWidth="1"/>
    <col min="559" max="560" width="12.875" style="56" customWidth="1"/>
    <col min="561" max="578" width="3.125" style="56"/>
    <col min="579" max="579" width="4.625" style="56" customWidth="1"/>
    <col min="580" max="755" width="3.125" style="56"/>
    <col min="756" max="757" width="2.625" style="56" customWidth="1"/>
    <col min="758" max="760" width="3.25" style="56" customWidth="1"/>
    <col min="761" max="762" width="3" style="56" customWidth="1"/>
    <col min="763" max="765" width="3.25" style="56" customWidth="1"/>
    <col min="766" max="767" width="2.375" style="56" customWidth="1"/>
    <col min="768" max="773" width="3" style="56" customWidth="1"/>
    <col min="774" max="776" width="3.875" style="56" customWidth="1"/>
    <col min="777" max="778" width="9.875" style="56" customWidth="1"/>
    <col min="779" max="783" width="2.5" style="56" customWidth="1"/>
    <col min="784" max="786" width="4.625" style="56" customWidth="1"/>
    <col min="787" max="787" width="6.5" style="56" customWidth="1"/>
    <col min="788" max="791" width="8.5" style="56" customWidth="1"/>
    <col min="792" max="795" width="12.625" style="56" customWidth="1"/>
    <col min="796" max="797" width="12.5" style="56" customWidth="1"/>
    <col min="798" max="799" width="12.625" style="56" customWidth="1"/>
    <col min="800" max="800" width="12.5" style="56" customWidth="1"/>
    <col min="801" max="806" width="12" style="56" customWidth="1"/>
    <col min="807" max="809" width="6.625" style="56" customWidth="1"/>
    <col min="810" max="814" width="7.625" style="56" customWidth="1"/>
    <col min="815" max="816" width="12.875" style="56" customWidth="1"/>
    <col min="817" max="834" width="3.125" style="56"/>
    <col min="835" max="835" width="4.625" style="56" customWidth="1"/>
    <col min="836" max="1011" width="3.125" style="56"/>
    <col min="1012" max="1013" width="2.625" style="56" customWidth="1"/>
    <col min="1014" max="1016" width="3.25" style="56" customWidth="1"/>
    <col min="1017" max="1018" width="3" style="56" customWidth="1"/>
    <col min="1019" max="1021" width="3.25" style="56" customWidth="1"/>
    <col min="1022" max="1023" width="2.375" style="56" customWidth="1"/>
    <col min="1024" max="1029" width="3" style="56" customWidth="1"/>
    <col min="1030" max="1032" width="3.875" style="56" customWidth="1"/>
    <col min="1033" max="1034" width="9.875" style="56" customWidth="1"/>
    <col min="1035" max="1039" width="2.5" style="56" customWidth="1"/>
    <col min="1040" max="1042" width="4.625" style="56" customWidth="1"/>
    <col min="1043" max="1043" width="6.5" style="56" customWidth="1"/>
    <col min="1044" max="1047" width="8.5" style="56" customWidth="1"/>
    <col min="1048" max="1051" width="12.625" style="56" customWidth="1"/>
    <col min="1052" max="1053" width="12.5" style="56" customWidth="1"/>
    <col min="1054" max="1055" width="12.625" style="56" customWidth="1"/>
    <col min="1056" max="1056" width="12.5" style="56" customWidth="1"/>
    <col min="1057" max="1062" width="12" style="56" customWidth="1"/>
    <col min="1063" max="1065" width="6.625" style="56" customWidth="1"/>
    <col min="1066" max="1070" width="7.625" style="56" customWidth="1"/>
    <col min="1071" max="1072" width="12.875" style="56" customWidth="1"/>
    <col min="1073" max="1090" width="3.125" style="56"/>
    <col min="1091" max="1091" width="4.625" style="56" customWidth="1"/>
    <col min="1092" max="1267" width="3.125" style="56"/>
    <col min="1268" max="1269" width="2.625" style="56" customWidth="1"/>
    <col min="1270" max="1272" width="3.25" style="56" customWidth="1"/>
    <col min="1273" max="1274" width="3" style="56" customWidth="1"/>
    <col min="1275" max="1277" width="3.25" style="56" customWidth="1"/>
    <col min="1278" max="1279" width="2.375" style="56" customWidth="1"/>
    <col min="1280" max="1285" width="3" style="56" customWidth="1"/>
    <col min="1286" max="1288" width="3.875" style="56" customWidth="1"/>
    <col min="1289" max="1290" width="9.875" style="56" customWidth="1"/>
    <col min="1291" max="1295" width="2.5" style="56" customWidth="1"/>
    <col min="1296" max="1298" width="4.625" style="56" customWidth="1"/>
    <col min="1299" max="1299" width="6.5" style="56" customWidth="1"/>
    <col min="1300" max="1303" width="8.5" style="56" customWidth="1"/>
    <col min="1304" max="1307" width="12.625" style="56" customWidth="1"/>
    <col min="1308" max="1309" width="12.5" style="56" customWidth="1"/>
    <col min="1310" max="1311" width="12.625" style="56" customWidth="1"/>
    <col min="1312" max="1312" width="12.5" style="56" customWidth="1"/>
    <col min="1313" max="1318" width="12" style="56" customWidth="1"/>
    <col min="1319" max="1321" width="6.625" style="56" customWidth="1"/>
    <col min="1322" max="1326" width="7.625" style="56" customWidth="1"/>
    <col min="1327" max="1328" width="12.875" style="56" customWidth="1"/>
    <col min="1329" max="1346" width="3.125" style="56"/>
    <col min="1347" max="1347" width="4.625" style="56" customWidth="1"/>
    <col min="1348" max="1523" width="3.125" style="56"/>
    <col min="1524" max="1525" width="2.625" style="56" customWidth="1"/>
    <col min="1526" max="1528" width="3.25" style="56" customWidth="1"/>
    <col min="1529" max="1530" width="3" style="56" customWidth="1"/>
    <col min="1531" max="1533" width="3.25" style="56" customWidth="1"/>
    <col min="1534" max="1535" width="2.375" style="56" customWidth="1"/>
    <col min="1536" max="1541" width="3" style="56" customWidth="1"/>
    <col min="1542" max="1544" width="3.875" style="56" customWidth="1"/>
    <col min="1545" max="1546" width="9.875" style="56" customWidth="1"/>
    <col min="1547" max="1551" width="2.5" style="56" customWidth="1"/>
    <col min="1552" max="1554" width="4.625" style="56" customWidth="1"/>
    <col min="1555" max="1555" width="6.5" style="56" customWidth="1"/>
    <col min="1556" max="1559" width="8.5" style="56" customWidth="1"/>
    <col min="1560" max="1563" width="12.625" style="56" customWidth="1"/>
    <col min="1564" max="1565" width="12.5" style="56" customWidth="1"/>
    <col min="1566" max="1567" width="12.625" style="56" customWidth="1"/>
    <col min="1568" max="1568" width="12.5" style="56" customWidth="1"/>
    <col min="1569" max="1574" width="12" style="56" customWidth="1"/>
    <col min="1575" max="1577" width="6.625" style="56" customWidth="1"/>
    <col min="1578" max="1582" width="7.625" style="56" customWidth="1"/>
    <col min="1583" max="1584" width="12.875" style="56" customWidth="1"/>
    <col min="1585" max="1602" width="3.125" style="56"/>
    <col min="1603" max="1603" width="4.625" style="56" customWidth="1"/>
    <col min="1604" max="1779" width="3.125" style="56"/>
    <col min="1780" max="1781" width="2.625" style="56" customWidth="1"/>
    <col min="1782" max="1784" width="3.25" style="56" customWidth="1"/>
    <col min="1785" max="1786" width="3" style="56" customWidth="1"/>
    <col min="1787" max="1789" width="3.25" style="56" customWidth="1"/>
    <col min="1790" max="1791" width="2.375" style="56" customWidth="1"/>
    <col min="1792" max="1797" width="3" style="56" customWidth="1"/>
    <col min="1798" max="1800" width="3.875" style="56" customWidth="1"/>
    <col min="1801" max="1802" width="9.875" style="56" customWidth="1"/>
    <col min="1803" max="1807" width="2.5" style="56" customWidth="1"/>
    <col min="1808" max="1810" width="4.625" style="56" customWidth="1"/>
    <col min="1811" max="1811" width="6.5" style="56" customWidth="1"/>
    <col min="1812" max="1815" width="8.5" style="56" customWidth="1"/>
    <col min="1816" max="1819" width="12.625" style="56" customWidth="1"/>
    <col min="1820" max="1821" width="12.5" style="56" customWidth="1"/>
    <col min="1822" max="1823" width="12.625" style="56" customWidth="1"/>
    <col min="1824" max="1824" width="12.5" style="56" customWidth="1"/>
    <col min="1825" max="1830" width="12" style="56" customWidth="1"/>
    <col min="1831" max="1833" width="6.625" style="56" customWidth="1"/>
    <col min="1834" max="1838" width="7.625" style="56" customWidth="1"/>
    <col min="1839" max="1840" width="12.875" style="56" customWidth="1"/>
    <col min="1841" max="1858" width="3.125" style="56"/>
    <col min="1859" max="1859" width="4.625" style="56" customWidth="1"/>
    <col min="1860" max="2035" width="3.125" style="56"/>
    <col min="2036" max="2037" width="2.625" style="56" customWidth="1"/>
    <col min="2038" max="2040" width="3.25" style="56" customWidth="1"/>
    <col min="2041" max="2042" width="3" style="56" customWidth="1"/>
    <col min="2043" max="2045" width="3.25" style="56" customWidth="1"/>
    <col min="2046" max="2047" width="2.375" style="56" customWidth="1"/>
    <col min="2048" max="2053" width="3" style="56" customWidth="1"/>
    <col min="2054" max="2056" width="3.875" style="56" customWidth="1"/>
    <col min="2057" max="2058" width="9.875" style="56" customWidth="1"/>
    <col min="2059" max="2063" width="2.5" style="56" customWidth="1"/>
    <col min="2064" max="2066" width="4.625" style="56" customWidth="1"/>
    <col min="2067" max="2067" width="6.5" style="56" customWidth="1"/>
    <col min="2068" max="2071" width="8.5" style="56" customWidth="1"/>
    <col min="2072" max="2075" width="12.625" style="56" customWidth="1"/>
    <col min="2076" max="2077" width="12.5" style="56" customWidth="1"/>
    <col min="2078" max="2079" width="12.625" style="56" customWidth="1"/>
    <col min="2080" max="2080" width="12.5" style="56" customWidth="1"/>
    <col min="2081" max="2086" width="12" style="56" customWidth="1"/>
    <col min="2087" max="2089" width="6.625" style="56" customWidth="1"/>
    <col min="2090" max="2094" width="7.625" style="56" customWidth="1"/>
    <col min="2095" max="2096" width="12.875" style="56" customWidth="1"/>
    <col min="2097" max="2114" width="3.125" style="56"/>
    <col min="2115" max="2115" width="4.625" style="56" customWidth="1"/>
    <col min="2116" max="2291" width="3.125" style="56"/>
    <col min="2292" max="2293" width="2.625" style="56" customWidth="1"/>
    <col min="2294" max="2296" width="3.25" style="56" customWidth="1"/>
    <col min="2297" max="2298" width="3" style="56" customWidth="1"/>
    <col min="2299" max="2301" width="3.25" style="56" customWidth="1"/>
    <col min="2302" max="2303" width="2.375" style="56" customWidth="1"/>
    <col min="2304" max="2309" width="3" style="56" customWidth="1"/>
    <col min="2310" max="2312" width="3.875" style="56" customWidth="1"/>
    <col min="2313" max="2314" width="9.875" style="56" customWidth="1"/>
    <col min="2315" max="2319" width="2.5" style="56" customWidth="1"/>
    <col min="2320" max="2322" width="4.625" style="56" customWidth="1"/>
    <col min="2323" max="2323" width="6.5" style="56" customWidth="1"/>
    <col min="2324" max="2327" width="8.5" style="56" customWidth="1"/>
    <col min="2328" max="2331" width="12.625" style="56" customWidth="1"/>
    <col min="2332" max="2333" width="12.5" style="56" customWidth="1"/>
    <col min="2334" max="2335" width="12.625" style="56" customWidth="1"/>
    <col min="2336" max="2336" width="12.5" style="56" customWidth="1"/>
    <col min="2337" max="2342" width="12" style="56" customWidth="1"/>
    <col min="2343" max="2345" width="6.625" style="56" customWidth="1"/>
    <col min="2346" max="2350" width="7.625" style="56" customWidth="1"/>
    <col min="2351" max="2352" width="12.875" style="56" customWidth="1"/>
    <col min="2353" max="2370" width="3.125" style="56"/>
    <col min="2371" max="2371" width="4.625" style="56" customWidth="1"/>
    <col min="2372" max="2547" width="3.125" style="56"/>
    <col min="2548" max="2549" width="2.625" style="56" customWidth="1"/>
    <col min="2550" max="2552" width="3.25" style="56" customWidth="1"/>
    <col min="2553" max="2554" width="3" style="56" customWidth="1"/>
    <col min="2555" max="2557" width="3.25" style="56" customWidth="1"/>
    <col min="2558" max="2559" width="2.375" style="56" customWidth="1"/>
    <col min="2560" max="2565" width="3" style="56" customWidth="1"/>
    <col min="2566" max="2568" width="3.875" style="56" customWidth="1"/>
    <col min="2569" max="2570" width="9.875" style="56" customWidth="1"/>
    <col min="2571" max="2575" width="2.5" style="56" customWidth="1"/>
    <col min="2576" max="2578" width="4.625" style="56" customWidth="1"/>
    <col min="2579" max="2579" width="6.5" style="56" customWidth="1"/>
    <col min="2580" max="2583" width="8.5" style="56" customWidth="1"/>
    <col min="2584" max="2587" width="12.625" style="56" customWidth="1"/>
    <col min="2588" max="2589" width="12.5" style="56" customWidth="1"/>
    <col min="2590" max="2591" width="12.625" style="56" customWidth="1"/>
    <col min="2592" max="2592" width="12.5" style="56" customWidth="1"/>
    <col min="2593" max="2598" width="12" style="56" customWidth="1"/>
    <col min="2599" max="2601" width="6.625" style="56" customWidth="1"/>
    <col min="2602" max="2606" width="7.625" style="56" customWidth="1"/>
    <col min="2607" max="2608" width="12.875" style="56" customWidth="1"/>
    <col min="2609" max="2626" width="3.125" style="56"/>
    <col min="2627" max="2627" width="4.625" style="56" customWidth="1"/>
    <col min="2628" max="2803" width="3.125" style="56"/>
    <col min="2804" max="2805" width="2.625" style="56" customWidth="1"/>
    <col min="2806" max="2808" width="3.25" style="56" customWidth="1"/>
    <col min="2809" max="2810" width="3" style="56" customWidth="1"/>
    <col min="2811" max="2813" width="3.25" style="56" customWidth="1"/>
    <col min="2814" max="2815" width="2.375" style="56" customWidth="1"/>
    <col min="2816" max="2821" width="3" style="56" customWidth="1"/>
    <col min="2822" max="2824" width="3.875" style="56" customWidth="1"/>
    <col min="2825" max="2826" width="9.875" style="56" customWidth="1"/>
    <col min="2827" max="2831" width="2.5" style="56" customWidth="1"/>
    <col min="2832" max="2834" width="4.625" style="56" customWidth="1"/>
    <col min="2835" max="2835" width="6.5" style="56" customWidth="1"/>
    <col min="2836" max="2839" width="8.5" style="56" customWidth="1"/>
    <col min="2840" max="2843" width="12.625" style="56" customWidth="1"/>
    <col min="2844" max="2845" width="12.5" style="56" customWidth="1"/>
    <col min="2846" max="2847" width="12.625" style="56" customWidth="1"/>
    <col min="2848" max="2848" width="12.5" style="56" customWidth="1"/>
    <col min="2849" max="2854" width="12" style="56" customWidth="1"/>
    <col min="2855" max="2857" width="6.625" style="56" customWidth="1"/>
    <col min="2858" max="2862" width="7.625" style="56" customWidth="1"/>
    <col min="2863" max="2864" width="12.875" style="56" customWidth="1"/>
    <col min="2865" max="2882" width="3.125" style="56"/>
    <col min="2883" max="2883" width="4.625" style="56" customWidth="1"/>
    <col min="2884" max="3059" width="3.125" style="56"/>
    <col min="3060" max="3061" width="2.625" style="56" customWidth="1"/>
    <col min="3062" max="3064" width="3.25" style="56" customWidth="1"/>
    <col min="3065" max="3066" width="3" style="56" customWidth="1"/>
    <col min="3067" max="3069" width="3.25" style="56" customWidth="1"/>
    <col min="3070" max="3071" width="2.375" style="56" customWidth="1"/>
    <col min="3072" max="3077" width="3" style="56" customWidth="1"/>
    <col min="3078" max="3080" width="3.875" style="56" customWidth="1"/>
    <col min="3081" max="3082" width="9.875" style="56" customWidth="1"/>
    <col min="3083" max="3087" width="2.5" style="56" customWidth="1"/>
    <col min="3088" max="3090" width="4.625" style="56" customWidth="1"/>
    <col min="3091" max="3091" width="6.5" style="56" customWidth="1"/>
    <col min="3092" max="3095" width="8.5" style="56" customWidth="1"/>
    <col min="3096" max="3099" width="12.625" style="56" customWidth="1"/>
    <col min="3100" max="3101" width="12.5" style="56" customWidth="1"/>
    <col min="3102" max="3103" width="12.625" style="56" customWidth="1"/>
    <col min="3104" max="3104" width="12.5" style="56" customWidth="1"/>
    <col min="3105" max="3110" width="12" style="56" customWidth="1"/>
    <col min="3111" max="3113" width="6.625" style="56" customWidth="1"/>
    <col min="3114" max="3118" width="7.625" style="56" customWidth="1"/>
    <col min="3119" max="3120" width="12.875" style="56" customWidth="1"/>
    <col min="3121" max="3138" width="3.125" style="56"/>
    <col min="3139" max="3139" width="4.625" style="56" customWidth="1"/>
    <col min="3140" max="3315" width="3.125" style="56"/>
    <col min="3316" max="3317" width="2.625" style="56" customWidth="1"/>
    <col min="3318" max="3320" width="3.25" style="56" customWidth="1"/>
    <col min="3321" max="3322" width="3" style="56" customWidth="1"/>
    <col min="3323" max="3325" width="3.25" style="56" customWidth="1"/>
    <col min="3326" max="3327" width="2.375" style="56" customWidth="1"/>
    <col min="3328" max="3333" width="3" style="56" customWidth="1"/>
    <col min="3334" max="3336" width="3.875" style="56" customWidth="1"/>
    <col min="3337" max="3338" width="9.875" style="56" customWidth="1"/>
    <col min="3339" max="3343" width="2.5" style="56" customWidth="1"/>
    <col min="3344" max="3346" width="4.625" style="56" customWidth="1"/>
    <col min="3347" max="3347" width="6.5" style="56" customWidth="1"/>
    <col min="3348" max="3351" width="8.5" style="56" customWidth="1"/>
    <col min="3352" max="3355" width="12.625" style="56" customWidth="1"/>
    <col min="3356" max="3357" width="12.5" style="56" customWidth="1"/>
    <col min="3358" max="3359" width="12.625" style="56" customWidth="1"/>
    <col min="3360" max="3360" width="12.5" style="56" customWidth="1"/>
    <col min="3361" max="3366" width="12" style="56" customWidth="1"/>
    <col min="3367" max="3369" width="6.625" style="56" customWidth="1"/>
    <col min="3370" max="3374" width="7.625" style="56" customWidth="1"/>
    <col min="3375" max="3376" width="12.875" style="56" customWidth="1"/>
    <col min="3377" max="3394" width="3.125" style="56"/>
    <col min="3395" max="3395" width="4.625" style="56" customWidth="1"/>
    <col min="3396" max="3571" width="3.125" style="56"/>
    <col min="3572" max="3573" width="2.625" style="56" customWidth="1"/>
    <col min="3574" max="3576" width="3.25" style="56" customWidth="1"/>
    <col min="3577" max="3578" width="3" style="56" customWidth="1"/>
    <col min="3579" max="3581" width="3.25" style="56" customWidth="1"/>
    <col min="3582" max="3583" width="2.375" style="56" customWidth="1"/>
    <col min="3584" max="3589" width="3" style="56" customWidth="1"/>
    <col min="3590" max="3592" width="3.875" style="56" customWidth="1"/>
    <col min="3593" max="3594" width="9.875" style="56" customWidth="1"/>
    <col min="3595" max="3599" width="2.5" style="56" customWidth="1"/>
    <col min="3600" max="3602" width="4.625" style="56" customWidth="1"/>
    <col min="3603" max="3603" width="6.5" style="56" customWidth="1"/>
    <col min="3604" max="3607" width="8.5" style="56" customWidth="1"/>
    <col min="3608" max="3611" width="12.625" style="56" customWidth="1"/>
    <col min="3612" max="3613" width="12.5" style="56" customWidth="1"/>
    <col min="3614" max="3615" width="12.625" style="56" customWidth="1"/>
    <col min="3616" max="3616" width="12.5" style="56" customWidth="1"/>
    <col min="3617" max="3622" width="12" style="56" customWidth="1"/>
    <col min="3623" max="3625" width="6.625" style="56" customWidth="1"/>
    <col min="3626" max="3630" width="7.625" style="56" customWidth="1"/>
    <col min="3631" max="3632" width="12.875" style="56" customWidth="1"/>
    <col min="3633" max="3650" width="3.125" style="56"/>
    <col min="3651" max="3651" width="4.625" style="56" customWidth="1"/>
    <col min="3652" max="3827" width="3.125" style="56"/>
    <col min="3828" max="3829" width="2.625" style="56" customWidth="1"/>
    <col min="3830" max="3832" width="3.25" style="56" customWidth="1"/>
    <col min="3833" max="3834" width="3" style="56" customWidth="1"/>
    <col min="3835" max="3837" width="3.25" style="56" customWidth="1"/>
    <col min="3838" max="3839" width="2.375" style="56" customWidth="1"/>
    <col min="3840" max="3845" width="3" style="56" customWidth="1"/>
    <col min="3846" max="3848" width="3.875" style="56" customWidth="1"/>
    <col min="3849" max="3850" width="9.875" style="56" customWidth="1"/>
    <col min="3851" max="3855" width="2.5" style="56" customWidth="1"/>
    <col min="3856" max="3858" width="4.625" style="56" customWidth="1"/>
    <col min="3859" max="3859" width="6.5" style="56" customWidth="1"/>
    <col min="3860" max="3863" width="8.5" style="56" customWidth="1"/>
    <col min="3864" max="3867" width="12.625" style="56" customWidth="1"/>
    <col min="3868" max="3869" width="12.5" style="56" customWidth="1"/>
    <col min="3870" max="3871" width="12.625" style="56" customWidth="1"/>
    <col min="3872" max="3872" width="12.5" style="56" customWidth="1"/>
    <col min="3873" max="3878" width="12" style="56" customWidth="1"/>
    <col min="3879" max="3881" width="6.625" style="56" customWidth="1"/>
    <col min="3882" max="3886" width="7.625" style="56" customWidth="1"/>
    <col min="3887" max="3888" width="12.875" style="56" customWidth="1"/>
    <col min="3889" max="3906" width="3.125" style="56"/>
    <col min="3907" max="3907" width="4.625" style="56" customWidth="1"/>
    <col min="3908" max="4083" width="3.125" style="56"/>
    <col min="4084" max="4085" width="2.625" style="56" customWidth="1"/>
    <col min="4086" max="4088" width="3.25" style="56" customWidth="1"/>
    <col min="4089" max="4090" width="3" style="56" customWidth="1"/>
    <col min="4091" max="4093" width="3.25" style="56" customWidth="1"/>
    <col min="4094" max="4095" width="2.375" style="56" customWidth="1"/>
    <col min="4096" max="4101" width="3" style="56" customWidth="1"/>
    <col min="4102" max="4104" width="3.875" style="56" customWidth="1"/>
    <col min="4105" max="4106" width="9.875" style="56" customWidth="1"/>
    <col min="4107" max="4111" width="2.5" style="56" customWidth="1"/>
    <col min="4112" max="4114" width="4.625" style="56" customWidth="1"/>
    <col min="4115" max="4115" width="6.5" style="56" customWidth="1"/>
    <col min="4116" max="4119" width="8.5" style="56" customWidth="1"/>
    <col min="4120" max="4123" width="12.625" style="56" customWidth="1"/>
    <col min="4124" max="4125" width="12.5" style="56" customWidth="1"/>
    <col min="4126" max="4127" width="12.625" style="56" customWidth="1"/>
    <col min="4128" max="4128" width="12.5" style="56" customWidth="1"/>
    <col min="4129" max="4134" width="12" style="56" customWidth="1"/>
    <col min="4135" max="4137" width="6.625" style="56" customWidth="1"/>
    <col min="4138" max="4142" width="7.625" style="56" customWidth="1"/>
    <col min="4143" max="4144" width="12.875" style="56" customWidth="1"/>
    <col min="4145" max="4162" width="3.125" style="56"/>
    <col min="4163" max="4163" width="4.625" style="56" customWidth="1"/>
    <col min="4164" max="4339" width="3.125" style="56"/>
    <col min="4340" max="4341" width="2.625" style="56" customWidth="1"/>
    <col min="4342" max="4344" width="3.25" style="56" customWidth="1"/>
    <col min="4345" max="4346" width="3" style="56" customWidth="1"/>
    <col min="4347" max="4349" width="3.25" style="56" customWidth="1"/>
    <col min="4350" max="4351" width="2.375" style="56" customWidth="1"/>
    <col min="4352" max="4357" width="3" style="56" customWidth="1"/>
    <col min="4358" max="4360" width="3.875" style="56" customWidth="1"/>
    <col min="4361" max="4362" width="9.875" style="56" customWidth="1"/>
    <col min="4363" max="4367" width="2.5" style="56" customWidth="1"/>
    <col min="4368" max="4370" width="4.625" style="56" customWidth="1"/>
    <col min="4371" max="4371" width="6.5" style="56" customWidth="1"/>
    <col min="4372" max="4375" width="8.5" style="56" customWidth="1"/>
    <col min="4376" max="4379" width="12.625" style="56" customWidth="1"/>
    <col min="4380" max="4381" width="12.5" style="56" customWidth="1"/>
    <col min="4382" max="4383" width="12.625" style="56" customWidth="1"/>
    <col min="4384" max="4384" width="12.5" style="56" customWidth="1"/>
    <col min="4385" max="4390" width="12" style="56" customWidth="1"/>
    <col min="4391" max="4393" width="6.625" style="56" customWidth="1"/>
    <col min="4394" max="4398" width="7.625" style="56" customWidth="1"/>
    <col min="4399" max="4400" width="12.875" style="56" customWidth="1"/>
    <col min="4401" max="4418" width="3.125" style="56"/>
    <col min="4419" max="4419" width="4.625" style="56" customWidth="1"/>
    <col min="4420" max="4595" width="3.125" style="56"/>
    <col min="4596" max="4597" width="2.625" style="56" customWidth="1"/>
    <col min="4598" max="4600" width="3.25" style="56" customWidth="1"/>
    <col min="4601" max="4602" width="3" style="56" customWidth="1"/>
    <col min="4603" max="4605" width="3.25" style="56" customWidth="1"/>
    <col min="4606" max="4607" width="2.375" style="56" customWidth="1"/>
    <col min="4608" max="4613" width="3" style="56" customWidth="1"/>
    <col min="4614" max="4616" width="3.875" style="56" customWidth="1"/>
    <col min="4617" max="4618" width="9.875" style="56" customWidth="1"/>
    <col min="4619" max="4623" width="2.5" style="56" customWidth="1"/>
    <col min="4624" max="4626" width="4.625" style="56" customWidth="1"/>
    <col min="4627" max="4627" width="6.5" style="56" customWidth="1"/>
    <col min="4628" max="4631" width="8.5" style="56" customWidth="1"/>
    <col min="4632" max="4635" width="12.625" style="56" customWidth="1"/>
    <col min="4636" max="4637" width="12.5" style="56" customWidth="1"/>
    <col min="4638" max="4639" width="12.625" style="56" customWidth="1"/>
    <col min="4640" max="4640" width="12.5" style="56" customWidth="1"/>
    <col min="4641" max="4646" width="12" style="56" customWidth="1"/>
    <col min="4647" max="4649" width="6.625" style="56" customWidth="1"/>
    <col min="4650" max="4654" width="7.625" style="56" customWidth="1"/>
    <col min="4655" max="4656" width="12.875" style="56" customWidth="1"/>
    <col min="4657" max="4674" width="3.125" style="56"/>
    <col min="4675" max="4675" width="4.625" style="56" customWidth="1"/>
    <col min="4676" max="4851" width="3.125" style="56"/>
    <col min="4852" max="4853" width="2.625" style="56" customWidth="1"/>
    <col min="4854" max="4856" width="3.25" style="56" customWidth="1"/>
    <col min="4857" max="4858" width="3" style="56" customWidth="1"/>
    <col min="4859" max="4861" width="3.25" style="56" customWidth="1"/>
    <col min="4862" max="4863" width="2.375" style="56" customWidth="1"/>
    <col min="4864" max="4869" width="3" style="56" customWidth="1"/>
    <col min="4870" max="4872" width="3.875" style="56" customWidth="1"/>
    <col min="4873" max="4874" width="9.875" style="56" customWidth="1"/>
    <col min="4875" max="4879" width="2.5" style="56" customWidth="1"/>
    <col min="4880" max="4882" width="4.625" style="56" customWidth="1"/>
    <col min="4883" max="4883" width="6.5" style="56" customWidth="1"/>
    <col min="4884" max="4887" width="8.5" style="56" customWidth="1"/>
    <col min="4888" max="4891" width="12.625" style="56" customWidth="1"/>
    <col min="4892" max="4893" width="12.5" style="56" customWidth="1"/>
    <col min="4894" max="4895" width="12.625" style="56" customWidth="1"/>
    <col min="4896" max="4896" width="12.5" style="56" customWidth="1"/>
    <col min="4897" max="4902" width="12" style="56" customWidth="1"/>
    <col min="4903" max="4905" width="6.625" style="56" customWidth="1"/>
    <col min="4906" max="4910" width="7.625" style="56" customWidth="1"/>
    <col min="4911" max="4912" width="12.875" style="56" customWidth="1"/>
    <col min="4913" max="4930" width="3.125" style="56"/>
    <col min="4931" max="4931" width="4.625" style="56" customWidth="1"/>
    <col min="4932" max="5107" width="3.125" style="56"/>
    <col min="5108" max="5109" width="2.625" style="56" customWidth="1"/>
    <col min="5110" max="5112" width="3.25" style="56" customWidth="1"/>
    <col min="5113" max="5114" width="3" style="56" customWidth="1"/>
    <col min="5115" max="5117" width="3.25" style="56" customWidth="1"/>
    <col min="5118" max="5119" width="2.375" style="56" customWidth="1"/>
    <col min="5120" max="5125" width="3" style="56" customWidth="1"/>
    <col min="5126" max="5128" width="3.875" style="56" customWidth="1"/>
    <col min="5129" max="5130" width="9.875" style="56" customWidth="1"/>
    <col min="5131" max="5135" width="2.5" style="56" customWidth="1"/>
    <col min="5136" max="5138" width="4.625" style="56" customWidth="1"/>
    <col min="5139" max="5139" width="6.5" style="56" customWidth="1"/>
    <col min="5140" max="5143" width="8.5" style="56" customWidth="1"/>
    <col min="5144" max="5147" width="12.625" style="56" customWidth="1"/>
    <col min="5148" max="5149" width="12.5" style="56" customWidth="1"/>
    <col min="5150" max="5151" width="12.625" style="56" customWidth="1"/>
    <col min="5152" max="5152" width="12.5" style="56" customWidth="1"/>
    <col min="5153" max="5158" width="12" style="56" customWidth="1"/>
    <col min="5159" max="5161" width="6.625" style="56" customWidth="1"/>
    <col min="5162" max="5166" width="7.625" style="56" customWidth="1"/>
    <col min="5167" max="5168" width="12.875" style="56" customWidth="1"/>
    <col min="5169" max="5186" width="3.125" style="56"/>
    <col min="5187" max="5187" width="4.625" style="56" customWidth="1"/>
    <col min="5188" max="5363" width="3.125" style="56"/>
    <col min="5364" max="5365" width="2.625" style="56" customWidth="1"/>
    <col min="5366" max="5368" width="3.25" style="56" customWidth="1"/>
    <col min="5369" max="5370" width="3" style="56" customWidth="1"/>
    <col min="5371" max="5373" width="3.25" style="56" customWidth="1"/>
    <col min="5374" max="5375" width="2.375" style="56" customWidth="1"/>
    <col min="5376" max="5381" width="3" style="56" customWidth="1"/>
    <col min="5382" max="5384" width="3.875" style="56" customWidth="1"/>
    <col min="5385" max="5386" width="9.875" style="56" customWidth="1"/>
    <col min="5387" max="5391" width="2.5" style="56" customWidth="1"/>
    <col min="5392" max="5394" width="4.625" style="56" customWidth="1"/>
    <col min="5395" max="5395" width="6.5" style="56" customWidth="1"/>
    <col min="5396" max="5399" width="8.5" style="56" customWidth="1"/>
    <col min="5400" max="5403" width="12.625" style="56" customWidth="1"/>
    <col min="5404" max="5405" width="12.5" style="56" customWidth="1"/>
    <col min="5406" max="5407" width="12.625" style="56" customWidth="1"/>
    <col min="5408" max="5408" width="12.5" style="56" customWidth="1"/>
    <col min="5409" max="5414" width="12" style="56" customWidth="1"/>
    <col min="5415" max="5417" width="6.625" style="56" customWidth="1"/>
    <col min="5418" max="5422" width="7.625" style="56" customWidth="1"/>
    <col min="5423" max="5424" width="12.875" style="56" customWidth="1"/>
    <col min="5425" max="5442" width="3.125" style="56"/>
    <col min="5443" max="5443" width="4.625" style="56" customWidth="1"/>
    <col min="5444" max="5619" width="3.125" style="56"/>
    <col min="5620" max="5621" width="2.625" style="56" customWidth="1"/>
    <col min="5622" max="5624" width="3.25" style="56" customWidth="1"/>
    <col min="5625" max="5626" width="3" style="56" customWidth="1"/>
    <col min="5627" max="5629" width="3.25" style="56" customWidth="1"/>
    <col min="5630" max="5631" width="2.375" style="56" customWidth="1"/>
    <col min="5632" max="5637" width="3" style="56" customWidth="1"/>
    <col min="5638" max="5640" width="3.875" style="56" customWidth="1"/>
    <col min="5641" max="5642" width="9.875" style="56" customWidth="1"/>
    <col min="5643" max="5647" width="2.5" style="56" customWidth="1"/>
    <col min="5648" max="5650" width="4.625" style="56" customWidth="1"/>
    <col min="5651" max="5651" width="6.5" style="56" customWidth="1"/>
    <col min="5652" max="5655" width="8.5" style="56" customWidth="1"/>
    <col min="5656" max="5659" width="12.625" style="56" customWidth="1"/>
    <col min="5660" max="5661" width="12.5" style="56" customWidth="1"/>
    <col min="5662" max="5663" width="12.625" style="56" customWidth="1"/>
    <col min="5664" max="5664" width="12.5" style="56" customWidth="1"/>
    <col min="5665" max="5670" width="12" style="56" customWidth="1"/>
    <col min="5671" max="5673" width="6.625" style="56" customWidth="1"/>
    <col min="5674" max="5678" width="7.625" style="56" customWidth="1"/>
    <col min="5679" max="5680" width="12.875" style="56" customWidth="1"/>
    <col min="5681" max="5698" width="3.125" style="56"/>
    <col min="5699" max="5699" width="4.625" style="56" customWidth="1"/>
    <col min="5700" max="5875" width="3.125" style="56"/>
    <col min="5876" max="5877" width="2.625" style="56" customWidth="1"/>
    <col min="5878" max="5880" width="3.25" style="56" customWidth="1"/>
    <col min="5881" max="5882" width="3" style="56" customWidth="1"/>
    <col min="5883" max="5885" width="3.25" style="56" customWidth="1"/>
    <col min="5886" max="5887" width="2.375" style="56" customWidth="1"/>
    <col min="5888" max="5893" width="3" style="56" customWidth="1"/>
    <col min="5894" max="5896" width="3.875" style="56" customWidth="1"/>
    <col min="5897" max="5898" width="9.875" style="56" customWidth="1"/>
    <col min="5899" max="5903" width="2.5" style="56" customWidth="1"/>
    <col min="5904" max="5906" width="4.625" style="56" customWidth="1"/>
    <col min="5907" max="5907" width="6.5" style="56" customWidth="1"/>
    <col min="5908" max="5911" width="8.5" style="56" customWidth="1"/>
    <col min="5912" max="5915" width="12.625" style="56" customWidth="1"/>
    <col min="5916" max="5917" width="12.5" style="56" customWidth="1"/>
    <col min="5918" max="5919" width="12.625" style="56" customWidth="1"/>
    <col min="5920" max="5920" width="12.5" style="56" customWidth="1"/>
    <col min="5921" max="5926" width="12" style="56" customWidth="1"/>
    <col min="5927" max="5929" width="6.625" style="56" customWidth="1"/>
    <col min="5930" max="5934" width="7.625" style="56" customWidth="1"/>
    <col min="5935" max="5936" width="12.875" style="56" customWidth="1"/>
    <col min="5937" max="5954" width="3.125" style="56"/>
    <col min="5955" max="5955" width="4.625" style="56" customWidth="1"/>
    <col min="5956" max="6131" width="3.125" style="56"/>
    <col min="6132" max="6133" width="2.625" style="56" customWidth="1"/>
    <col min="6134" max="6136" width="3.25" style="56" customWidth="1"/>
    <col min="6137" max="6138" width="3" style="56" customWidth="1"/>
    <col min="6139" max="6141" width="3.25" style="56" customWidth="1"/>
    <col min="6142" max="6143" width="2.375" style="56" customWidth="1"/>
    <col min="6144" max="6149" width="3" style="56" customWidth="1"/>
    <col min="6150" max="6152" width="3.875" style="56" customWidth="1"/>
    <col min="6153" max="6154" width="9.875" style="56" customWidth="1"/>
    <col min="6155" max="6159" width="2.5" style="56" customWidth="1"/>
    <col min="6160" max="6162" width="4.625" style="56" customWidth="1"/>
    <col min="6163" max="6163" width="6.5" style="56" customWidth="1"/>
    <col min="6164" max="6167" width="8.5" style="56" customWidth="1"/>
    <col min="6168" max="6171" width="12.625" style="56" customWidth="1"/>
    <col min="6172" max="6173" width="12.5" style="56" customWidth="1"/>
    <col min="6174" max="6175" width="12.625" style="56" customWidth="1"/>
    <col min="6176" max="6176" width="12.5" style="56" customWidth="1"/>
    <col min="6177" max="6182" width="12" style="56" customWidth="1"/>
    <col min="6183" max="6185" width="6.625" style="56" customWidth="1"/>
    <col min="6186" max="6190" width="7.625" style="56" customWidth="1"/>
    <col min="6191" max="6192" width="12.875" style="56" customWidth="1"/>
    <col min="6193" max="6210" width="3.125" style="56"/>
    <col min="6211" max="6211" width="4.625" style="56" customWidth="1"/>
    <col min="6212" max="6387" width="3.125" style="56"/>
    <col min="6388" max="6389" width="2.625" style="56" customWidth="1"/>
    <col min="6390" max="6392" width="3.25" style="56" customWidth="1"/>
    <col min="6393" max="6394" width="3" style="56" customWidth="1"/>
    <col min="6395" max="6397" width="3.25" style="56" customWidth="1"/>
    <col min="6398" max="6399" width="2.375" style="56" customWidth="1"/>
    <col min="6400" max="6405" width="3" style="56" customWidth="1"/>
    <col min="6406" max="6408" width="3.875" style="56" customWidth="1"/>
    <col min="6409" max="6410" width="9.875" style="56" customWidth="1"/>
    <col min="6411" max="6415" width="2.5" style="56" customWidth="1"/>
    <col min="6416" max="6418" width="4.625" style="56" customWidth="1"/>
    <col min="6419" max="6419" width="6.5" style="56" customWidth="1"/>
    <col min="6420" max="6423" width="8.5" style="56" customWidth="1"/>
    <col min="6424" max="6427" width="12.625" style="56" customWidth="1"/>
    <col min="6428" max="6429" width="12.5" style="56" customWidth="1"/>
    <col min="6430" max="6431" width="12.625" style="56" customWidth="1"/>
    <col min="6432" max="6432" width="12.5" style="56" customWidth="1"/>
    <col min="6433" max="6438" width="12" style="56" customWidth="1"/>
    <col min="6439" max="6441" width="6.625" style="56" customWidth="1"/>
    <col min="6442" max="6446" width="7.625" style="56" customWidth="1"/>
    <col min="6447" max="6448" width="12.875" style="56" customWidth="1"/>
    <col min="6449" max="6466" width="3.125" style="56"/>
    <col min="6467" max="6467" width="4.625" style="56" customWidth="1"/>
    <col min="6468" max="6643" width="3.125" style="56"/>
    <col min="6644" max="6645" width="2.625" style="56" customWidth="1"/>
    <col min="6646" max="6648" width="3.25" style="56" customWidth="1"/>
    <col min="6649" max="6650" width="3" style="56" customWidth="1"/>
    <col min="6651" max="6653" width="3.25" style="56" customWidth="1"/>
    <col min="6654" max="6655" width="2.375" style="56" customWidth="1"/>
    <col min="6656" max="6661" width="3" style="56" customWidth="1"/>
    <col min="6662" max="6664" width="3.875" style="56" customWidth="1"/>
    <col min="6665" max="6666" width="9.875" style="56" customWidth="1"/>
    <col min="6667" max="6671" width="2.5" style="56" customWidth="1"/>
    <col min="6672" max="6674" width="4.625" style="56" customWidth="1"/>
    <col min="6675" max="6675" width="6.5" style="56" customWidth="1"/>
    <col min="6676" max="6679" width="8.5" style="56" customWidth="1"/>
    <col min="6680" max="6683" width="12.625" style="56" customWidth="1"/>
    <col min="6684" max="6685" width="12.5" style="56" customWidth="1"/>
    <col min="6686" max="6687" width="12.625" style="56" customWidth="1"/>
    <col min="6688" max="6688" width="12.5" style="56" customWidth="1"/>
    <col min="6689" max="6694" width="12" style="56" customWidth="1"/>
    <col min="6695" max="6697" width="6.625" style="56" customWidth="1"/>
    <col min="6698" max="6702" width="7.625" style="56" customWidth="1"/>
    <col min="6703" max="6704" width="12.875" style="56" customWidth="1"/>
    <col min="6705" max="6722" width="3.125" style="56"/>
    <col min="6723" max="6723" width="4.625" style="56" customWidth="1"/>
    <col min="6724" max="6899" width="3.125" style="56"/>
    <col min="6900" max="6901" width="2.625" style="56" customWidth="1"/>
    <col min="6902" max="6904" width="3.25" style="56" customWidth="1"/>
    <col min="6905" max="6906" width="3" style="56" customWidth="1"/>
    <col min="6907" max="6909" width="3.25" style="56" customWidth="1"/>
    <col min="6910" max="6911" width="2.375" style="56" customWidth="1"/>
    <col min="6912" max="6917" width="3" style="56" customWidth="1"/>
    <col min="6918" max="6920" width="3.875" style="56" customWidth="1"/>
    <col min="6921" max="6922" width="9.875" style="56" customWidth="1"/>
    <col min="6923" max="6927" width="2.5" style="56" customWidth="1"/>
    <col min="6928" max="6930" width="4.625" style="56" customWidth="1"/>
    <col min="6931" max="6931" width="6.5" style="56" customWidth="1"/>
    <col min="6932" max="6935" width="8.5" style="56" customWidth="1"/>
    <col min="6936" max="6939" width="12.625" style="56" customWidth="1"/>
    <col min="6940" max="6941" width="12.5" style="56" customWidth="1"/>
    <col min="6942" max="6943" width="12.625" style="56" customWidth="1"/>
    <col min="6944" max="6944" width="12.5" style="56" customWidth="1"/>
    <col min="6945" max="6950" width="12" style="56" customWidth="1"/>
    <col min="6951" max="6953" width="6.625" style="56" customWidth="1"/>
    <col min="6954" max="6958" width="7.625" style="56" customWidth="1"/>
    <col min="6959" max="6960" width="12.875" style="56" customWidth="1"/>
    <col min="6961" max="6978" width="3.125" style="56"/>
    <col min="6979" max="6979" width="4.625" style="56" customWidth="1"/>
    <col min="6980" max="7155" width="3.125" style="56"/>
    <col min="7156" max="7157" width="2.625" style="56" customWidth="1"/>
    <col min="7158" max="7160" width="3.25" style="56" customWidth="1"/>
    <col min="7161" max="7162" width="3" style="56" customWidth="1"/>
    <col min="7163" max="7165" width="3.25" style="56" customWidth="1"/>
    <col min="7166" max="7167" width="2.375" style="56" customWidth="1"/>
    <col min="7168" max="7173" width="3" style="56" customWidth="1"/>
    <col min="7174" max="7176" width="3.875" style="56" customWidth="1"/>
    <col min="7177" max="7178" width="9.875" style="56" customWidth="1"/>
    <col min="7179" max="7183" width="2.5" style="56" customWidth="1"/>
    <col min="7184" max="7186" width="4.625" style="56" customWidth="1"/>
    <col min="7187" max="7187" width="6.5" style="56" customWidth="1"/>
    <col min="7188" max="7191" width="8.5" style="56" customWidth="1"/>
    <col min="7192" max="7195" width="12.625" style="56" customWidth="1"/>
    <col min="7196" max="7197" width="12.5" style="56" customWidth="1"/>
    <col min="7198" max="7199" width="12.625" style="56" customWidth="1"/>
    <col min="7200" max="7200" width="12.5" style="56" customWidth="1"/>
    <col min="7201" max="7206" width="12" style="56" customWidth="1"/>
    <col min="7207" max="7209" width="6.625" style="56" customWidth="1"/>
    <col min="7210" max="7214" width="7.625" style="56" customWidth="1"/>
    <col min="7215" max="7216" width="12.875" style="56" customWidth="1"/>
    <col min="7217" max="7234" width="3.125" style="56"/>
    <col min="7235" max="7235" width="4.625" style="56" customWidth="1"/>
    <col min="7236" max="7411" width="3.125" style="56"/>
    <col min="7412" max="7413" width="2.625" style="56" customWidth="1"/>
    <col min="7414" max="7416" width="3.25" style="56" customWidth="1"/>
    <col min="7417" max="7418" width="3" style="56" customWidth="1"/>
    <col min="7419" max="7421" width="3.25" style="56" customWidth="1"/>
    <col min="7422" max="7423" width="2.375" style="56" customWidth="1"/>
    <col min="7424" max="7429" width="3" style="56" customWidth="1"/>
    <col min="7430" max="7432" width="3.875" style="56" customWidth="1"/>
    <col min="7433" max="7434" width="9.875" style="56" customWidth="1"/>
    <col min="7435" max="7439" width="2.5" style="56" customWidth="1"/>
    <col min="7440" max="7442" width="4.625" style="56" customWidth="1"/>
    <col min="7443" max="7443" width="6.5" style="56" customWidth="1"/>
    <col min="7444" max="7447" width="8.5" style="56" customWidth="1"/>
    <col min="7448" max="7451" width="12.625" style="56" customWidth="1"/>
    <col min="7452" max="7453" width="12.5" style="56" customWidth="1"/>
    <col min="7454" max="7455" width="12.625" style="56" customWidth="1"/>
    <col min="7456" max="7456" width="12.5" style="56" customWidth="1"/>
    <col min="7457" max="7462" width="12" style="56" customWidth="1"/>
    <col min="7463" max="7465" width="6.625" style="56" customWidth="1"/>
    <col min="7466" max="7470" width="7.625" style="56" customWidth="1"/>
    <col min="7471" max="7472" width="12.875" style="56" customWidth="1"/>
    <col min="7473" max="7490" width="3.125" style="56"/>
    <col min="7491" max="7491" width="4.625" style="56" customWidth="1"/>
    <col min="7492" max="7667" width="3.125" style="56"/>
    <col min="7668" max="7669" width="2.625" style="56" customWidth="1"/>
    <col min="7670" max="7672" width="3.25" style="56" customWidth="1"/>
    <col min="7673" max="7674" width="3" style="56" customWidth="1"/>
    <col min="7675" max="7677" width="3.25" style="56" customWidth="1"/>
    <col min="7678" max="7679" width="2.375" style="56" customWidth="1"/>
    <col min="7680" max="7685" width="3" style="56" customWidth="1"/>
    <col min="7686" max="7688" width="3.875" style="56" customWidth="1"/>
    <col min="7689" max="7690" width="9.875" style="56" customWidth="1"/>
    <col min="7691" max="7695" width="2.5" style="56" customWidth="1"/>
    <col min="7696" max="7698" width="4.625" style="56" customWidth="1"/>
    <col min="7699" max="7699" width="6.5" style="56" customWidth="1"/>
    <col min="7700" max="7703" width="8.5" style="56" customWidth="1"/>
    <col min="7704" max="7707" width="12.625" style="56" customWidth="1"/>
    <col min="7708" max="7709" width="12.5" style="56" customWidth="1"/>
    <col min="7710" max="7711" width="12.625" style="56" customWidth="1"/>
    <col min="7712" max="7712" width="12.5" style="56" customWidth="1"/>
    <col min="7713" max="7718" width="12" style="56" customWidth="1"/>
    <col min="7719" max="7721" width="6.625" style="56" customWidth="1"/>
    <col min="7722" max="7726" width="7.625" style="56" customWidth="1"/>
    <col min="7727" max="7728" width="12.875" style="56" customWidth="1"/>
    <col min="7729" max="7746" width="3.125" style="56"/>
    <col min="7747" max="7747" width="4.625" style="56" customWidth="1"/>
    <col min="7748" max="7923" width="3.125" style="56"/>
    <col min="7924" max="7925" width="2.625" style="56" customWidth="1"/>
    <col min="7926" max="7928" width="3.25" style="56" customWidth="1"/>
    <col min="7929" max="7930" width="3" style="56" customWidth="1"/>
    <col min="7931" max="7933" width="3.25" style="56" customWidth="1"/>
    <col min="7934" max="7935" width="2.375" style="56" customWidth="1"/>
    <col min="7936" max="7941" width="3" style="56" customWidth="1"/>
    <col min="7942" max="7944" width="3.875" style="56" customWidth="1"/>
    <col min="7945" max="7946" width="9.875" style="56" customWidth="1"/>
    <col min="7947" max="7951" width="2.5" style="56" customWidth="1"/>
    <col min="7952" max="7954" width="4.625" style="56" customWidth="1"/>
    <col min="7955" max="7955" width="6.5" style="56" customWidth="1"/>
    <col min="7956" max="7959" width="8.5" style="56" customWidth="1"/>
    <col min="7960" max="7963" width="12.625" style="56" customWidth="1"/>
    <col min="7964" max="7965" width="12.5" style="56" customWidth="1"/>
    <col min="7966" max="7967" width="12.625" style="56" customWidth="1"/>
    <col min="7968" max="7968" width="12.5" style="56" customWidth="1"/>
    <col min="7969" max="7974" width="12" style="56" customWidth="1"/>
    <col min="7975" max="7977" width="6.625" style="56" customWidth="1"/>
    <col min="7978" max="7982" width="7.625" style="56" customWidth="1"/>
    <col min="7983" max="7984" width="12.875" style="56" customWidth="1"/>
    <col min="7985" max="8002" width="3.125" style="56"/>
    <col min="8003" max="8003" width="4.625" style="56" customWidth="1"/>
    <col min="8004" max="8179" width="3.125" style="56"/>
    <col min="8180" max="8181" width="2.625" style="56" customWidth="1"/>
    <col min="8182" max="8184" width="3.25" style="56" customWidth="1"/>
    <col min="8185" max="8186" width="3" style="56" customWidth="1"/>
    <col min="8187" max="8189" width="3.25" style="56" customWidth="1"/>
    <col min="8190" max="8191" width="2.375" style="56" customWidth="1"/>
    <col min="8192" max="8197" width="3" style="56" customWidth="1"/>
    <col min="8198" max="8200" width="3.875" style="56" customWidth="1"/>
    <col min="8201" max="8202" width="9.875" style="56" customWidth="1"/>
    <col min="8203" max="8207" width="2.5" style="56" customWidth="1"/>
    <col min="8208" max="8210" width="4.625" style="56" customWidth="1"/>
    <col min="8211" max="8211" width="6.5" style="56" customWidth="1"/>
    <col min="8212" max="8215" width="8.5" style="56" customWidth="1"/>
    <col min="8216" max="8219" width="12.625" style="56" customWidth="1"/>
    <col min="8220" max="8221" width="12.5" style="56" customWidth="1"/>
    <col min="8222" max="8223" width="12.625" style="56" customWidth="1"/>
    <col min="8224" max="8224" width="12.5" style="56" customWidth="1"/>
    <col min="8225" max="8230" width="12" style="56" customWidth="1"/>
    <col min="8231" max="8233" width="6.625" style="56" customWidth="1"/>
    <col min="8234" max="8238" width="7.625" style="56" customWidth="1"/>
    <col min="8239" max="8240" width="12.875" style="56" customWidth="1"/>
    <col min="8241" max="8258" width="3.125" style="56"/>
    <col min="8259" max="8259" width="4.625" style="56" customWidth="1"/>
    <col min="8260" max="8435" width="3.125" style="56"/>
    <col min="8436" max="8437" width="2.625" style="56" customWidth="1"/>
    <col min="8438" max="8440" width="3.25" style="56" customWidth="1"/>
    <col min="8441" max="8442" width="3" style="56" customWidth="1"/>
    <col min="8443" max="8445" width="3.25" style="56" customWidth="1"/>
    <col min="8446" max="8447" width="2.375" style="56" customWidth="1"/>
    <col min="8448" max="8453" width="3" style="56" customWidth="1"/>
    <col min="8454" max="8456" width="3.875" style="56" customWidth="1"/>
    <col min="8457" max="8458" width="9.875" style="56" customWidth="1"/>
    <col min="8459" max="8463" width="2.5" style="56" customWidth="1"/>
    <col min="8464" max="8466" width="4.625" style="56" customWidth="1"/>
    <col min="8467" max="8467" width="6.5" style="56" customWidth="1"/>
    <col min="8468" max="8471" width="8.5" style="56" customWidth="1"/>
    <col min="8472" max="8475" width="12.625" style="56" customWidth="1"/>
    <col min="8476" max="8477" width="12.5" style="56" customWidth="1"/>
    <col min="8478" max="8479" width="12.625" style="56" customWidth="1"/>
    <col min="8480" max="8480" width="12.5" style="56" customWidth="1"/>
    <col min="8481" max="8486" width="12" style="56" customWidth="1"/>
    <col min="8487" max="8489" width="6.625" style="56" customWidth="1"/>
    <col min="8490" max="8494" width="7.625" style="56" customWidth="1"/>
    <col min="8495" max="8496" width="12.875" style="56" customWidth="1"/>
    <col min="8497" max="8514" width="3.125" style="56"/>
    <col min="8515" max="8515" width="4.625" style="56" customWidth="1"/>
    <col min="8516" max="8691" width="3.125" style="56"/>
    <col min="8692" max="8693" width="2.625" style="56" customWidth="1"/>
    <col min="8694" max="8696" width="3.25" style="56" customWidth="1"/>
    <col min="8697" max="8698" width="3" style="56" customWidth="1"/>
    <col min="8699" max="8701" width="3.25" style="56" customWidth="1"/>
    <col min="8702" max="8703" width="2.375" style="56" customWidth="1"/>
    <col min="8704" max="8709" width="3" style="56" customWidth="1"/>
    <col min="8710" max="8712" width="3.875" style="56" customWidth="1"/>
    <col min="8713" max="8714" width="9.875" style="56" customWidth="1"/>
    <col min="8715" max="8719" width="2.5" style="56" customWidth="1"/>
    <col min="8720" max="8722" width="4.625" style="56" customWidth="1"/>
    <col min="8723" max="8723" width="6.5" style="56" customWidth="1"/>
    <col min="8724" max="8727" width="8.5" style="56" customWidth="1"/>
    <col min="8728" max="8731" width="12.625" style="56" customWidth="1"/>
    <col min="8732" max="8733" width="12.5" style="56" customWidth="1"/>
    <col min="8734" max="8735" width="12.625" style="56" customWidth="1"/>
    <col min="8736" max="8736" width="12.5" style="56" customWidth="1"/>
    <col min="8737" max="8742" width="12" style="56" customWidth="1"/>
    <col min="8743" max="8745" width="6.625" style="56" customWidth="1"/>
    <col min="8746" max="8750" width="7.625" style="56" customWidth="1"/>
    <col min="8751" max="8752" width="12.875" style="56" customWidth="1"/>
    <col min="8753" max="8770" width="3.125" style="56"/>
    <col min="8771" max="8771" width="4.625" style="56" customWidth="1"/>
    <col min="8772" max="8947" width="3.125" style="56"/>
    <col min="8948" max="8949" width="2.625" style="56" customWidth="1"/>
    <col min="8950" max="8952" width="3.25" style="56" customWidth="1"/>
    <col min="8953" max="8954" width="3" style="56" customWidth="1"/>
    <col min="8955" max="8957" width="3.25" style="56" customWidth="1"/>
    <col min="8958" max="8959" width="2.375" style="56" customWidth="1"/>
    <col min="8960" max="8965" width="3" style="56" customWidth="1"/>
    <col min="8966" max="8968" width="3.875" style="56" customWidth="1"/>
    <col min="8969" max="8970" width="9.875" style="56" customWidth="1"/>
    <col min="8971" max="8975" width="2.5" style="56" customWidth="1"/>
    <col min="8976" max="8978" width="4.625" style="56" customWidth="1"/>
    <col min="8979" max="8979" width="6.5" style="56" customWidth="1"/>
    <col min="8980" max="8983" width="8.5" style="56" customWidth="1"/>
    <col min="8984" max="8987" width="12.625" style="56" customWidth="1"/>
    <col min="8988" max="8989" width="12.5" style="56" customWidth="1"/>
    <col min="8990" max="8991" width="12.625" style="56" customWidth="1"/>
    <col min="8992" max="8992" width="12.5" style="56" customWidth="1"/>
    <col min="8993" max="8998" width="12" style="56" customWidth="1"/>
    <col min="8999" max="9001" width="6.625" style="56" customWidth="1"/>
    <col min="9002" max="9006" width="7.625" style="56" customWidth="1"/>
    <col min="9007" max="9008" width="12.875" style="56" customWidth="1"/>
    <col min="9009" max="9026" width="3.125" style="56"/>
    <col min="9027" max="9027" width="4.625" style="56" customWidth="1"/>
    <col min="9028" max="9203" width="3.125" style="56"/>
    <col min="9204" max="9205" width="2.625" style="56" customWidth="1"/>
    <col min="9206" max="9208" width="3.25" style="56" customWidth="1"/>
    <col min="9209" max="9210" width="3" style="56" customWidth="1"/>
    <col min="9211" max="9213" width="3.25" style="56" customWidth="1"/>
    <col min="9214" max="9215" width="2.375" style="56" customWidth="1"/>
    <col min="9216" max="9221" width="3" style="56" customWidth="1"/>
    <col min="9222" max="9224" width="3.875" style="56" customWidth="1"/>
    <col min="9225" max="9226" width="9.875" style="56" customWidth="1"/>
    <col min="9227" max="9231" width="2.5" style="56" customWidth="1"/>
    <col min="9232" max="9234" width="4.625" style="56" customWidth="1"/>
    <col min="9235" max="9235" width="6.5" style="56" customWidth="1"/>
    <col min="9236" max="9239" width="8.5" style="56" customWidth="1"/>
    <col min="9240" max="9243" width="12.625" style="56" customWidth="1"/>
    <col min="9244" max="9245" width="12.5" style="56" customWidth="1"/>
    <col min="9246" max="9247" width="12.625" style="56" customWidth="1"/>
    <col min="9248" max="9248" width="12.5" style="56" customWidth="1"/>
    <col min="9249" max="9254" width="12" style="56" customWidth="1"/>
    <col min="9255" max="9257" width="6.625" style="56" customWidth="1"/>
    <col min="9258" max="9262" width="7.625" style="56" customWidth="1"/>
    <col min="9263" max="9264" width="12.875" style="56" customWidth="1"/>
    <col min="9265" max="9282" width="3.125" style="56"/>
    <col min="9283" max="9283" width="4.625" style="56" customWidth="1"/>
    <col min="9284" max="9459" width="3.125" style="56"/>
    <col min="9460" max="9461" width="2.625" style="56" customWidth="1"/>
    <col min="9462" max="9464" width="3.25" style="56" customWidth="1"/>
    <col min="9465" max="9466" width="3" style="56" customWidth="1"/>
    <col min="9467" max="9469" width="3.25" style="56" customWidth="1"/>
    <col min="9470" max="9471" width="2.375" style="56" customWidth="1"/>
    <col min="9472" max="9477" width="3" style="56" customWidth="1"/>
    <col min="9478" max="9480" width="3.875" style="56" customWidth="1"/>
    <col min="9481" max="9482" width="9.875" style="56" customWidth="1"/>
    <col min="9483" max="9487" width="2.5" style="56" customWidth="1"/>
    <col min="9488" max="9490" width="4.625" style="56" customWidth="1"/>
    <col min="9491" max="9491" width="6.5" style="56" customWidth="1"/>
    <col min="9492" max="9495" width="8.5" style="56" customWidth="1"/>
    <col min="9496" max="9499" width="12.625" style="56" customWidth="1"/>
    <col min="9500" max="9501" width="12.5" style="56" customWidth="1"/>
    <col min="9502" max="9503" width="12.625" style="56" customWidth="1"/>
    <col min="9504" max="9504" width="12.5" style="56" customWidth="1"/>
    <col min="9505" max="9510" width="12" style="56" customWidth="1"/>
    <col min="9511" max="9513" width="6.625" style="56" customWidth="1"/>
    <col min="9514" max="9518" width="7.625" style="56" customWidth="1"/>
    <col min="9519" max="9520" width="12.875" style="56" customWidth="1"/>
    <col min="9521" max="9538" width="3.125" style="56"/>
    <col min="9539" max="9539" width="4.625" style="56" customWidth="1"/>
    <col min="9540" max="9715" width="3.125" style="56"/>
    <col min="9716" max="9717" width="2.625" style="56" customWidth="1"/>
    <col min="9718" max="9720" width="3.25" style="56" customWidth="1"/>
    <col min="9721" max="9722" width="3" style="56" customWidth="1"/>
    <col min="9723" max="9725" width="3.25" style="56" customWidth="1"/>
    <col min="9726" max="9727" width="2.375" style="56" customWidth="1"/>
    <col min="9728" max="9733" width="3" style="56" customWidth="1"/>
    <col min="9734" max="9736" width="3.875" style="56" customWidth="1"/>
    <col min="9737" max="9738" width="9.875" style="56" customWidth="1"/>
    <col min="9739" max="9743" width="2.5" style="56" customWidth="1"/>
    <col min="9744" max="9746" width="4.625" style="56" customWidth="1"/>
    <col min="9747" max="9747" width="6.5" style="56" customWidth="1"/>
    <col min="9748" max="9751" width="8.5" style="56" customWidth="1"/>
    <col min="9752" max="9755" width="12.625" style="56" customWidth="1"/>
    <col min="9756" max="9757" width="12.5" style="56" customWidth="1"/>
    <col min="9758" max="9759" width="12.625" style="56" customWidth="1"/>
    <col min="9760" max="9760" width="12.5" style="56" customWidth="1"/>
    <col min="9761" max="9766" width="12" style="56" customWidth="1"/>
    <col min="9767" max="9769" width="6.625" style="56" customWidth="1"/>
    <col min="9770" max="9774" width="7.625" style="56" customWidth="1"/>
    <col min="9775" max="9776" width="12.875" style="56" customWidth="1"/>
    <col min="9777" max="9794" width="3.125" style="56"/>
    <col min="9795" max="9795" width="4.625" style="56" customWidth="1"/>
    <col min="9796" max="9971" width="3.125" style="56"/>
    <col min="9972" max="9973" width="2.625" style="56" customWidth="1"/>
    <col min="9974" max="9976" width="3.25" style="56" customWidth="1"/>
    <col min="9977" max="9978" width="3" style="56" customWidth="1"/>
    <col min="9979" max="9981" width="3.25" style="56" customWidth="1"/>
    <col min="9982" max="9983" width="2.375" style="56" customWidth="1"/>
    <col min="9984" max="9989" width="3" style="56" customWidth="1"/>
    <col min="9990" max="9992" width="3.875" style="56" customWidth="1"/>
    <col min="9993" max="9994" width="9.875" style="56" customWidth="1"/>
    <col min="9995" max="9999" width="2.5" style="56" customWidth="1"/>
    <col min="10000" max="10002" width="4.625" style="56" customWidth="1"/>
    <col min="10003" max="10003" width="6.5" style="56" customWidth="1"/>
    <col min="10004" max="10007" width="8.5" style="56" customWidth="1"/>
    <col min="10008" max="10011" width="12.625" style="56" customWidth="1"/>
    <col min="10012" max="10013" width="12.5" style="56" customWidth="1"/>
    <col min="10014" max="10015" width="12.625" style="56" customWidth="1"/>
    <col min="10016" max="10016" width="12.5" style="56" customWidth="1"/>
    <col min="10017" max="10022" width="12" style="56" customWidth="1"/>
    <col min="10023" max="10025" width="6.625" style="56" customWidth="1"/>
    <col min="10026" max="10030" width="7.625" style="56" customWidth="1"/>
    <col min="10031" max="10032" width="12.875" style="56" customWidth="1"/>
    <col min="10033" max="10050" width="3.125" style="56"/>
    <col min="10051" max="10051" width="4.625" style="56" customWidth="1"/>
    <col min="10052" max="10227" width="3.125" style="56"/>
    <col min="10228" max="10229" width="2.625" style="56" customWidth="1"/>
    <col min="10230" max="10232" width="3.25" style="56" customWidth="1"/>
    <col min="10233" max="10234" width="3" style="56" customWidth="1"/>
    <col min="10235" max="10237" width="3.25" style="56" customWidth="1"/>
    <col min="10238" max="10239" width="2.375" style="56" customWidth="1"/>
    <col min="10240" max="10245" width="3" style="56" customWidth="1"/>
    <col min="10246" max="10248" width="3.875" style="56" customWidth="1"/>
    <col min="10249" max="10250" width="9.875" style="56" customWidth="1"/>
    <col min="10251" max="10255" width="2.5" style="56" customWidth="1"/>
    <col min="10256" max="10258" width="4.625" style="56" customWidth="1"/>
    <col min="10259" max="10259" width="6.5" style="56" customWidth="1"/>
    <col min="10260" max="10263" width="8.5" style="56" customWidth="1"/>
    <col min="10264" max="10267" width="12.625" style="56" customWidth="1"/>
    <col min="10268" max="10269" width="12.5" style="56" customWidth="1"/>
    <col min="10270" max="10271" width="12.625" style="56" customWidth="1"/>
    <col min="10272" max="10272" width="12.5" style="56" customWidth="1"/>
    <col min="10273" max="10278" width="12" style="56" customWidth="1"/>
    <col min="10279" max="10281" width="6.625" style="56" customWidth="1"/>
    <col min="10282" max="10286" width="7.625" style="56" customWidth="1"/>
    <col min="10287" max="10288" width="12.875" style="56" customWidth="1"/>
    <col min="10289" max="10306" width="3.125" style="56"/>
    <col min="10307" max="10307" width="4.625" style="56" customWidth="1"/>
    <col min="10308" max="10483" width="3.125" style="56"/>
    <col min="10484" max="10485" width="2.625" style="56" customWidth="1"/>
    <col min="10486" max="10488" width="3.25" style="56" customWidth="1"/>
    <col min="10489" max="10490" width="3" style="56" customWidth="1"/>
    <col min="10491" max="10493" width="3.25" style="56" customWidth="1"/>
    <col min="10494" max="10495" width="2.375" style="56" customWidth="1"/>
    <col min="10496" max="10501" width="3" style="56" customWidth="1"/>
    <col min="10502" max="10504" width="3.875" style="56" customWidth="1"/>
    <col min="10505" max="10506" width="9.875" style="56" customWidth="1"/>
    <col min="10507" max="10511" width="2.5" style="56" customWidth="1"/>
    <col min="10512" max="10514" width="4.625" style="56" customWidth="1"/>
    <col min="10515" max="10515" width="6.5" style="56" customWidth="1"/>
    <col min="10516" max="10519" width="8.5" style="56" customWidth="1"/>
    <col min="10520" max="10523" width="12.625" style="56" customWidth="1"/>
    <col min="10524" max="10525" width="12.5" style="56" customWidth="1"/>
    <col min="10526" max="10527" width="12.625" style="56" customWidth="1"/>
    <col min="10528" max="10528" width="12.5" style="56" customWidth="1"/>
    <col min="10529" max="10534" width="12" style="56" customWidth="1"/>
    <col min="10535" max="10537" width="6.625" style="56" customWidth="1"/>
    <col min="10538" max="10542" width="7.625" style="56" customWidth="1"/>
    <col min="10543" max="10544" width="12.875" style="56" customWidth="1"/>
    <col min="10545" max="10562" width="3.125" style="56"/>
    <col min="10563" max="10563" width="4.625" style="56" customWidth="1"/>
    <col min="10564" max="10739" width="3.125" style="56"/>
    <col min="10740" max="10741" width="2.625" style="56" customWidth="1"/>
    <col min="10742" max="10744" width="3.25" style="56" customWidth="1"/>
    <col min="10745" max="10746" width="3" style="56" customWidth="1"/>
    <col min="10747" max="10749" width="3.25" style="56" customWidth="1"/>
    <col min="10750" max="10751" width="2.375" style="56" customWidth="1"/>
    <col min="10752" max="10757" width="3" style="56" customWidth="1"/>
    <col min="10758" max="10760" width="3.875" style="56" customWidth="1"/>
    <col min="10761" max="10762" width="9.875" style="56" customWidth="1"/>
    <col min="10763" max="10767" width="2.5" style="56" customWidth="1"/>
    <col min="10768" max="10770" width="4.625" style="56" customWidth="1"/>
    <col min="10771" max="10771" width="6.5" style="56" customWidth="1"/>
    <col min="10772" max="10775" width="8.5" style="56" customWidth="1"/>
    <col min="10776" max="10779" width="12.625" style="56" customWidth="1"/>
    <col min="10780" max="10781" width="12.5" style="56" customWidth="1"/>
    <col min="10782" max="10783" width="12.625" style="56" customWidth="1"/>
    <col min="10784" max="10784" width="12.5" style="56" customWidth="1"/>
    <col min="10785" max="10790" width="12" style="56" customWidth="1"/>
    <col min="10791" max="10793" width="6.625" style="56" customWidth="1"/>
    <col min="10794" max="10798" width="7.625" style="56" customWidth="1"/>
    <col min="10799" max="10800" width="12.875" style="56" customWidth="1"/>
    <col min="10801" max="10818" width="3.125" style="56"/>
    <col min="10819" max="10819" width="4.625" style="56" customWidth="1"/>
    <col min="10820" max="10995" width="3.125" style="56"/>
    <col min="10996" max="10997" width="2.625" style="56" customWidth="1"/>
    <col min="10998" max="11000" width="3.25" style="56" customWidth="1"/>
    <col min="11001" max="11002" width="3" style="56" customWidth="1"/>
    <col min="11003" max="11005" width="3.25" style="56" customWidth="1"/>
    <col min="11006" max="11007" width="2.375" style="56" customWidth="1"/>
    <col min="11008" max="11013" width="3" style="56" customWidth="1"/>
    <col min="11014" max="11016" width="3.875" style="56" customWidth="1"/>
    <col min="11017" max="11018" width="9.875" style="56" customWidth="1"/>
    <col min="11019" max="11023" width="2.5" style="56" customWidth="1"/>
    <col min="11024" max="11026" width="4.625" style="56" customWidth="1"/>
    <col min="11027" max="11027" width="6.5" style="56" customWidth="1"/>
    <col min="11028" max="11031" width="8.5" style="56" customWidth="1"/>
    <col min="11032" max="11035" width="12.625" style="56" customWidth="1"/>
    <col min="11036" max="11037" width="12.5" style="56" customWidth="1"/>
    <col min="11038" max="11039" width="12.625" style="56" customWidth="1"/>
    <col min="11040" max="11040" width="12.5" style="56" customWidth="1"/>
    <col min="11041" max="11046" width="12" style="56" customWidth="1"/>
    <col min="11047" max="11049" width="6.625" style="56" customWidth="1"/>
    <col min="11050" max="11054" width="7.625" style="56" customWidth="1"/>
    <col min="11055" max="11056" width="12.875" style="56" customWidth="1"/>
    <col min="11057" max="11074" width="3.125" style="56"/>
    <col min="11075" max="11075" width="4.625" style="56" customWidth="1"/>
    <col min="11076" max="11251" width="3.125" style="56"/>
    <col min="11252" max="11253" width="2.625" style="56" customWidth="1"/>
    <col min="11254" max="11256" width="3.25" style="56" customWidth="1"/>
    <col min="11257" max="11258" width="3" style="56" customWidth="1"/>
    <col min="11259" max="11261" width="3.25" style="56" customWidth="1"/>
    <col min="11262" max="11263" width="2.375" style="56" customWidth="1"/>
    <col min="11264" max="11269" width="3" style="56" customWidth="1"/>
    <col min="11270" max="11272" width="3.875" style="56" customWidth="1"/>
    <col min="11273" max="11274" width="9.875" style="56" customWidth="1"/>
    <col min="11275" max="11279" width="2.5" style="56" customWidth="1"/>
    <col min="11280" max="11282" width="4.625" style="56" customWidth="1"/>
    <col min="11283" max="11283" width="6.5" style="56" customWidth="1"/>
    <col min="11284" max="11287" width="8.5" style="56" customWidth="1"/>
    <col min="11288" max="11291" width="12.625" style="56" customWidth="1"/>
    <col min="11292" max="11293" width="12.5" style="56" customWidth="1"/>
    <col min="11294" max="11295" width="12.625" style="56" customWidth="1"/>
    <col min="11296" max="11296" width="12.5" style="56" customWidth="1"/>
    <col min="11297" max="11302" width="12" style="56" customWidth="1"/>
    <col min="11303" max="11305" width="6.625" style="56" customWidth="1"/>
    <col min="11306" max="11310" width="7.625" style="56" customWidth="1"/>
    <col min="11311" max="11312" width="12.875" style="56" customWidth="1"/>
    <col min="11313" max="11330" width="3.125" style="56"/>
    <col min="11331" max="11331" width="4.625" style="56" customWidth="1"/>
    <col min="11332" max="11507" width="3.125" style="56"/>
    <col min="11508" max="11509" width="2.625" style="56" customWidth="1"/>
    <col min="11510" max="11512" width="3.25" style="56" customWidth="1"/>
    <col min="11513" max="11514" width="3" style="56" customWidth="1"/>
    <col min="11515" max="11517" width="3.25" style="56" customWidth="1"/>
    <col min="11518" max="11519" width="2.375" style="56" customWidth="1"/>
    <col min="11520" max="11525" width="3" style="56" customWidth="1"/>
    <col min="11526" max="11528" width="3.875" style="56" customWidth="1"/>
    <col min="11529" max="11530" width="9.875" style="56" customWidth="1"/>
    <col min="11531" max="11535" width="2.5" style="56" customWidth="1"/>
    <col min="11536" max="11538" width="4.625" style="56" customWidth="1"/>
    <col min="11539" max="11539" width="6.5" style="56" customWidth="1"/>
    <col min="11540" max="11543" width="8.5" style="56" customWidth="1"/>
    <col min="11544" max="11547" width="12.625" style="56" customWidth="1"/>
    <col min="11548" max="11549" width="12.5" style="56" customWidth="1"/>
    <col min="11550" max="11551" width="12.625" style="56" customWidth="1"/>
    <col min="11552" max="11552" width="12.5" style="56" customWidth="1"/>
    <col min="11553" max="11558" width="12" style="56" customWidth="1"/>
    <col min="11559" max="11561" width="6.625" style="56" customWidth="1"/>
    <col min="11562" max="11566" width="7.625" style="56" customWidth="1"/>
    <col min="11567" max="11568" width="12.875" style="56" customWidth="1"/>
    <col min="11569" max="11586" width="3.125" style="56"/>
    <col min="11587" max="11587" width="4.625" style="56" customWidth="1"/>
    <col min="11588" max="11763" width="3.125" style="56"/>
    <col min="11764" max="11765" width="2.625" style="56" customWidth="1"/>
    <col min="11766" max="11768" width="3.25" style="56" customWidth="1"/>
    <col min="11769" max="11770" width="3" style="56" customWidth="1"/>
    <col min="11771" max="11773" width="3.25" style="56" customWidth="1"/>
    <col min="11774" max="11775" width="2.375" style="56" customWidth="1"/>
    <col min="11776" max="11781" width="3" style="56" customWidth="1"/>
    <col min="11782" max="11784" width="3.875" style="56" customWidth="1"/>
    <col min="11785" max="11786" width="9.875" style="56" customWidth="1"/>
    <col min="11787" max="11791" width="2.5" style="56" customWidth="1"/>
    <col min="11792" max="11794" width="4.625" style="56" customWidth="1"/>
    <col min="11795" max="11795" width="6.5" style="56" customWidth="1"/>
    <col min="11796" max="11799" width="8.5" style="56" customWidth="1"/>
    <col min="11800" max="11803" width="12.625" style="56" customWidth="1"/>
    <col min="11804" max="11805" width="12.5" style="56" customWidth="1"/>
    <col min="11806" max="11807" width="12.625" style="56" customWidth="1"/>
    <col min="11808" max="11808" width="12.5" style="56" customWidth="1"/>
    <col min="11809" max="11814" width="12" style="56" customWidth="1"/>
    <col min="11815" max="11817" width="6.625" style="56" customWidth="1"/>
    <col min="11818" max="11822" width="7.625" style="56" customWidth="1"/>
    <col min="11823" max="11824" width="12.875" style="56" customWidth="1"/>
    <col min="11825" max="11842" width="3.125" style="56"/>
    <col min="11843" max="11843" width="4.625" style="56" customWidth="1"/>
    <col min="11844" max="12019" width="3.125" style="56"/>
    <col min="12020" max="12021" width="2.625" style="56" customWidth="1"/>
    <col min="12022" max="12024" width="3.25" style="56" customWidth="1"/>
    <col min="12025" max="12026" width="3" style="56" customWidth="1"/>
    <col min="12027" max="12029" width="3.25" style="56" customWidth="1"/>
    <col min="12030" max="12031" width="2.375" style="56" customWidth="1"/>
    <col min="12032" max="12037" width="3" style="56" customWidth="1"/>
    <col min="12038" max="12040" width="3.875" style="56" customWidth="1"/>
    <col min="12041" max="12042" width="9.875" style="56" customWidth="1"/>
    <col min="12043" max="12047" width="2.5" style="56" customWidth="1"/>
    <col min="12048" max="12050" width="4.625" style="56" customWidth="1"/>
    <col min="12051" max="12051" width="6.5" style="56" customWidth="1"/>
    <col min="12052" max="12055" width="8.5" style="56" customWidth="1"/>
    <col min="12056" max="12059" width="12.625" style="56" customWidth="1"/>
    <col min="12060" max="12061" width="12.5" style="56" customWidth="1"/>
    <col min="12062" max="12063" width="12.625" style="56" customWidth="1"/>
    <col min="12064" max="12064" width="12.5" style="56" customWidth="1"/>
    <col min="12065" max="12070" width="12" style="56" customWidth="1"/>
    <col min="12071" max="12073" width="6.625" style="56" customWidth="1"/>
    <col min="12074" max="12078" width="7.625" style="56" customWidth="1"/>
    <col min="12079" max="12080" width="12.875" style="56" customWidth="1"/>
    <col min="12081" max="12098" width="3.125" style="56"/>
    <col min="12099" max="12099" width="4.625" style="56" customWidth="1"/>
    <col min="12100" max="12275" width="3.125" style="56"/>
    <col min="12276" max="12277" width="2.625" style="56" customWidth="1"/>
    <col min="12278" max="12280" width="3.25" style="56" customWidth="1"/>
    <col min="12281" max="12282" width="3" style="56" customWidth="1"/>
    <col min="12283" max="12285" width="3.25" style="56" customWidth="1"/>
    <col min="12286" max="12287" width="2.375" style="56" customWidth="1"/>
    <col min="12288" max="12293" width="3" style="56" customWidth="1"/>
    <col min="12294" max="12296" width="3.875" style="56" customWidth="1"/>
    <col min="12297" max="12298" width="9.875" style="56" customWidth="1"/>
    <col min="12299" max="12303" width="2.5" style="56" customWidth="1"/>
    <col min="12304" max="12306" width="4.625" style="56" customWidth="1"/>
    <col min="12307" max="12307" width="6.5" style="56" customWidth="1"/>
    <col min="12308" max="12311" width="8.5" style="56" customWidth="1"/>
    <col min="12312" max="12315" width="12.625" style="56" customWidth="1"/>
    <col min="12316" max="12317" width="12.5" style="56" customWidth="1"/>
    <col min="12318" max="12319" width="12.625" style="56" customWidth="1"/>
    <col min="12320" max="12320" width="12.5" style="56" customWidth="1"/>
    <col min="12321" max="12326" width="12" style="56" customWidth="1"/>
    <col min="12327" max="12329" width="6.625" style="56" customWidth="1"/>
    <col min="12330" max="12334" width="7.625" style="56" customWidth="1"/>
    <col min="12335" max="12336" width="12.875" style="56" customWidth="1"/>
    <col min="12337" max="12354" width="3.125" style="56"/>
    <col min="12355" max="12355" width="4.625" style="56" customWidth="1"/>
    <col min="12356" max="12531" width="3.125" style="56"/>
    <col min="12532" max="12533" width="2.625" style="56" customWidth="1"/>
    <col min="12534" max="12536" width="3.25" style="56" customWidth="1"/>
    <col min="12537" max="12538" width="3" style="56" customWidth="1"/>
    <col min="12539" max="12541" width="3.25" style="56" customWidth="1"/>
    <col min="12542" max="12543" width="2.375" style="56" customWidth="1"/>
    <col min="12544" max="12549" width="3" style="56" customWidth="1"/>
    <col min="12550" max="12552" width="3.875" style="56" customWidth="1"/>
    <col min="12553" max="12554" width="9.875" style="56" customWidth="1"/>
    <col min="12555" max="12559" width="2.5" style="56" customWidth="1"/>
    <col min="12560" max="12562" width="4.625" style="56" customWidth="1"/>
    <col min="12563" max="12563" width="6.5" style="56" customWidth="1"/>
    <col min="12564" max="12567" width="8.5" style="56" customWidth="1"/>
    <col min="12568" max="12571" width="12.625" style="56" customWidth="1"/>
    <col min="12572" max="12573" width="12.5" style="56" customWidth="1"/>
    <col min="12574" max="12575" width="12.625" style="56" customWidth="1"/>
    <col min="12576" max="12576" width="12.5" style="56" customWidth="1"/>
    <col min="12577" max="12582" width="12" style="56" customWidth="1"/>
    <col min="12583" max="12585" width="6.625" style="56" customWidth="1"/>
    <col min="12586" max="12590" width="7.625" style="56" customWidth="1"/>
    <col min="12591" max="12592" width="12.875" style="56" customWidth="1"/>
    <col min="12593" max="12610" width="3.125" style="56"/>
    <col min="12611" max="12611" width="4.625" style="56" customWidth="1"/>
    <col min="12612" max="12787" width="3.125" style="56"/>
    <col min="12788" max="12789" width="2.625" style="56" customWidth="1"/>
    <col min="12790" max="12792" width="3.25" style="56" customWidth="1"/>
    <col min="12793" max="12794" width="3" style="56" customWidth="1"/>
    <col min="12795" max="12797" width="3.25" style="56" customWidth="1"/>
    <col min="12798" max="12799" width="2.375" style="56" customWidth="1"/>
    <col min="12800" max="12805" width="3" style="56" customWidth="1"/>
    <col min="12806" max="12808" width="3.875" style="56" customWidth="1"/>
    <col min="12809" max="12810" width="9.875" style="56" customWidth="1"/>
    <col min="12811" max="12815" width="2.5" style="56" customWidth="1"/>
    <col min="12816" max="12818" width="4.625" style="56" customWidth="1"/>
    <col min="12819" max="12819" width="6.5" style="56" customWidth="1"/>
    <col min="12820" max="12823" width="8.5" style="56" customWidth="1"/>
    <col min="12824" max="12827" width="12.625" style="56" customWidth="1"/>
    <col min="12828" max="12829" width="12.5" style="56" customWidth="1"/>
    <col min="12830" max="12831" width="12.625" style="56" customWidth="1"/>
    <col min="12832" max="12832" width="12.5" style="56" customWidth="1"/>
    <col min="12833" max="12838" width="12" style="56" customWidth="1"/>
    <col min="12839" max="12841" width="6.625" style="56" customWidth="1"/>
    <col min="12842" max="12846" width="7.625" style="56" customWidth="1"/>
    <col min="12847" max="12848" width="12.875" style="56" customWidth="1"/>
    <col min="12849" max="12866" width="3.125" style="56"/>
    <col min="12867" max="12867" width="4.625" style="56" customWidth="1"/>
    <col min="12868" max="13043" width="3.125" style="56"/>
    <col min="13044" max="13045" width="2.625" style="56" customWidth="1"/>
    <col min="13046" max="13048" width="3.25" style="56" customWidth="1"/>
    <col min="13049" max="13050" width="3" style="56" customWidth="1"/>
    <col min="13051" max="13053" width="3.25" style="56" customWidth="1"/>
    <col min="13054" max="13055" width="2.375" style="56" customWidth="1"/>
    <col min="13056" max="13061" width="3" style="56" customWidth="1"/>
    <col min="13062" max="13064" width="3.875" style="56" customWidth="1"/>
    <col min="13065" max="13066" width="9.875" style="56" customWidth="1"/>
    <col min="13067" max="13071" width="2.5" style="56" customWidth="1"/>
    <col min="13072" max="13074" width="4.625" style="56" customWidth="1"/>
    <col min="13075" max="13075" width="6.5" style="56" customWidth="1"/>
    <col min="13076" max="13079" width="8.5" style="56" customWidth="1"/>
    <col min="13080" max="13083" width="12.625" style="56" customWidth="1"/>
    <col min="13084" max="13085" width="12.5" style="56" customWidth="1"/>
    <col min="13086" max="13087" width="12.625" style="56" customWidth="1"/>
    <col min="13088" max="13088" width="12.5" style="56" customWidth="1"/>
    <col min="13089" max="13094" width="12" style="56" customWidth="1"/>
    <col min="13095" max="13097" width="6.625" style="56" customWidth="1"/>
    <col min="13098" max="13102" width="7.625" style="56" customWidth="1"/>
    <col min="13103" max="13104" width="12.875" style="56" customWidth="1"/>
    <col min="13105" max="13122" width="3.125" style="56"/>
    <col min="13123" max="13123" width="4.625" style="56" customWidth="1"/>
    <col min="13124" max="13299" width="3.125" style="56"/>
    <col min="13300" max="13301" width="2.625" style="56" customWidth="1"/>
    <col min="13302" max="13304" width="3.25" style="56" customWidth="1"/>
    <col min="13305" max="13306" width="3" style="56" customWidth="1"/>
    <col min="13307" max="13309" width="3.25" style="56" customWidth="1"/>
    <col min="13310" max="13311" width="2.375" style="56" customWidth="1"/>
    <col min="13312" max="13317" width="3" style="56" customWidth="1"/>
    <col min="13318" max="13320" width="3.875" style="56" customWidth="1"/>
    <col min="13321" max="13322" width="9.875" style="56" customWidth="1"/>
    <col min="13323" max="13327" width="2.5" style="56" customWidth="1"/>
    <col min="13328" max="13330" width="4.625" style="56" customWidth="1"/>
    <col min="13331" max="13331" width="6.5" style="56" customWidth="1"/>
    <col min="13332" max="13335" width="8.5" style="56" customWidth="1"/>
    <col min="13336" max="13339" width="12.625" style="56" customWidth="1"/>
    <col min="13340" max="13341" width="12.5" style="56" customWidth="1"/>
    <col min="13342" max="13343" width="12.625" style="56" customWidth="1"/>
    <col min="13344" max="13344" width="12.5" style="56" customWidth="1"/>
    <col min="13345" max="13350" width="12" style="56" customWidth="1"/>
    <col min="13351" max="13353" width="6.625" style="56" customWidth="1"/>
    <col min="13354" max="13358" width="7.625" style="56" customWidth="1"/>
    <col min="13359" max="13360" width="12.875" style="56" customWidth="1"/>
    <col min="13361" max="13378" width="3.125" style="56"/>
    <col min="13379" max="13379" width="4.625" style="56" customWidth="1"/>
    <col min="13380" max="13555" width="3.125" style="56"/>
    <col min="13556" max="13557" width="2.625" style="56" customWidth="1"/>
    <col min="13558" max="13560" width="3.25" style="56" customWidth="1"/>
    <col min="13561" max="13562" width="3" style="56" customWidth="1"/>
    <col min="13563" max="13565" width="3.25" style="56" customWidth="1"/>
    <col min="13566" max="13567" width="2.375" style="56" customWidth="1"/>
    <col min="13568" max="13573" width="3" style="56" customWidth="1"/>
    <col min="13574" max="13576" width="3.875" style="56" customWidth="1"/>
    <col min="13577" max="13578" width="9.875" style="56" customWidth="1"/>
    <col min="13579" max="13583" width="2.5" style="56" customWidth="1"/>
    <col min="13584" max="13586" width="4.625" style="56" customWidth="1"/>
    <col min="13587" max="13587" width="6.5" style="56" customWidth="1"/>
    <col min="13588" max="13591" width="8.5" style="56" customWidth="1"/>
    <col min="13592" max="13595" width="12.625" style="56" customWidth="1"/>
    <col min="13596" max="13597" width="12.5" style="56" customWidth="1"/>
    <col min="13598" max="13599" width="12.625" style="56" customWidth="1"/>
    <col min="13600" max="13600" width="12.5" style="56" customWidth="1"/>
    <col min="13601" max="13606" width="12" style="56" customWidth="1"/>
    <col min="13607" max="13609" width="6.625" style="56" customWidth="1"/>
    <col min="13610" max="13614" width="7.625" style="56" customWidth="1"/>
    <col min="13615" max="13616" width="12.875" style="56" customWidth="1"/>
    <col min="13617" max="13634" width="3.125" style="56"/>
    <col min="13635" max="13635" width="4.625" style="56" customWidth="1"/>
    <col min="13636" max="13811" width="3.125" style="56"/>
    <col min="13812" max="13813" width="2.625" style="56" customWidth="1"/>
    <col min="13814" max="13816" width="3.25" style="56" customWidth="1"/>
    <col min="13817" max="13818" width="3" style="56" customWidth="1"/>
    <col min="13819" max="13821" width="3.25" style="56" customWidth="1"/>
    <col min="13822" max="13823" width="2.375" style="56" customWidth="1"/>
    <col min="13824" max="13829" width="3" style="56" customWidth="1"/>
    <col min="13830" max="13832" width="3.875" style="56" customWidth="1"/>
    <col min="13833" max="13834" width="9.875" style="56" customWidth="1"/>
    <col min="13835" max="13839" width="2.5" style="56" customWidth="1"/>
    <col min="13840" max="13842" width="4.625" style="56" customWidth="1"/>
    <col min="13843" max="13843" width="6.5" style="56" customWidth="1"/>
    <col min="13844" max="13847" width="8.5" style="56" customWidth="1"/>
    <col min="13848" max="13851" width="12.625" style="56" customWidth="1"/>
    <col min="13852" max="13853" width="12.5" style="56" customWidth="1"/>
    <col min="13854" max="13855" width="12.625" style="56" customWidth="1"/>
    <col min="13856" max="13856" width="12.5" style="56" customWidth="1"/>
    <col min="13857" max="13862" width="12" style="56" customWidth="1"/>
    <col min="13863" max="13865" width="6.625" style="56" customWidth="1"/>
    <col min="13866" max="13870" width="7.625" style="56" customWidth="1"/>
    <col min="13871" max="13872" width="12.875" style="56" customWidth="1"/>
    <col min="13873" max="13890" width="3.125" style="56"/>
    <col min="13891" max="13891" width="4.625" style="56" customWidth="1"/>
    <col min="13892" max="14067" width="3.125" style="56"/>
    <col min="14068" max="14069" width="2.625" style="56" customWidth="1"/>
    <col min="14070" max="14072" width="3.25" style="56" customWidth="1"/>
    <col min="14073" max="14074" width="3" style="56" customWidth="1"/>
    <col min="14075" max="14077" width="3.25" style="56" customWidth="1"/>
    <col min="14078" max="14079" width="2.375" style="56" customWidth="1"/>
    <col min="14080" max="14085" width="3" style="56" customWidth="1"/>
    <col min="14086" max="14088" width="3.875" style="56" customWidth="1"/>
    <col min="14089" max="14090" width="9.875" style="56" customWidth="1"/>
    <col min="14091" max="14095" width="2.5" style="56" customWidth="1"/>
    <col min="14096" max="14098" width="4.625" style="56" customWidth="1"/>
    <col min="14099" max="14099" width="6.5" style="56" customWidth="1"/>
    <col min="14100" max="14103" width="8.5" style="56" customWidth="1"/>
    <col min="14104" max="14107" width="12.625" style="56" customWidth="1"/>
    <col min="14108" max="14109" width="12.5" style="56" customWidth="1"/>
    <col min="14110" max="14111" width="12.625" style="56" customWidth="1"/>
    <col min="14112" max="14112" width="12.5" style="56" customWidth="1"/>
    <col min="14113" max="14118" width="12" style="56" customWidth="1"/>
    <col min="14119" max="14121" width="6.625" style="56" customWidth="1"/>
    <col min="14122" max="14126" width="7.625" style="56" customWidth="1"/>
    <col min="14127" max="14128" width="12.875" style="56" customWidth="1"/>
    <col min="14129" max="14146" width="3.125" style="56"/>
    <col min="14147" max="14147" width="4.625" style="56" customWidth="1"/>
    <col min="14148" max="14323" width="3.125" style="56"/>
    <col min="14324" max="14325" width="2.625" style="56" customWidth="1"/>
    <col min="14326" max="14328" width="3.25" style="56" customWidth="1"/>
    <col min="14329" max="14330" width="3" style="56" customWidth="1"/>
    <col min="14331" max="14333" width="3.25" style="56" customWidth="1"/>
    <col min="14334" max="14335" width="2.375" style="56" customWidth="1"/>
    <col min="14336" max="14341" width="3" style="56" customWidth="1"/>
    <col min="14342" max="14344" width="3.875" style="56" customWidth="1"/>
    <col min="14345" max="14346" width="9.875" style="56" customWidth="1"/>
    <col min="14347" max="14351" width="2.5" style="56" customWidth="1"/>
    <col min="14352" max="14354" width="4.625" style="56" customWidth="1"/>
    <col min="14355" max="14355" width="6.5" style="56" customWidth="1"/>
    <col min="14356" max="14359" width="8.5" style="56" customWidth="1"/>
    <col min="14360" max="14363" width="12.625" style="56" customWidth="1"/>
    <col min="14364" max="14365" width="12.5" style="56" customWidth="1"/>
    <col min="14366" max="14367" width="12.625" style="56" customWidth="1"/>
    <col min="14368" max="14368" width="12.5" style="56" customWidth="1"/>
    <col min="14369" max="14374" width="12" style="56" customWidth="1"/>
    <col min="14375" max="14377" width="6.625" style="56" customWidth="1"/>
    <col min="14378" max="14382" width="7.625" style="56" customWidth="1"/>
    <col min="14383" max="14384" width="12.875" style="56" customWidth="1"/>
    <col min="14385" max="14402" width="3.125" style="56"/>
    <col min="14403" max="14403" width="4.625" style="56" customWidth="1"/>
    <col min="14404" max="14579" width="3.125" style="56"/>
    <col min="14580" max="14581" width="2.625" style="56" customWidth="1"/>
    <col min="14582" max="14584" width="3.25" style="56" customWidth="1"/>
    <col min="14585" max="14586" width="3" style="56" customWidth="1"/>
    <col min="14587" max="14589" width="3.25" style="56" customWidth="1"/>
    <col min="14590" max="14591" width="2.375" style="56" customWidth="1"/>
    <col min="14592" max="14597" width="3" style="56" customWidth="1"/>
    <col min="14598" max="14600" width="3.875" style="56" customWidth="1"/>
    <col min="14601" max="14602" width="9.875" style="56" customWidth="1"/>
    <col min="14603" max="14607" width="2.5" style="56" customWidth="1"/>
    <col min="14608" max="14610" width="4.625" style="56" customWidth="1"/>
    <col min="14611" max="14611" width="6.5" style="56" customWidth="1"/>
    <col min="14612" max="14615" width="8.5" style="56" customWidth="1"/>
    <col min="14616" max="14619" width="12.625" style="56" customWidth="1"/>
    <col min="14620" max="14621" width="12.5" style="56" customWidth="1"/>
    <col min="14622" max="14623" width="12.625" style="56" customWidth="1"/>
    <col min="14624" max="14624" width="12.5" style="56" customWidth="1"/>
    <col min="14625" max="14630" width="12" style="56" customWidth="1"/>
    <col min="14631" max="14633" width="6.625" style="56" customWidth="1"/>
    <col min="14634" max="14638" width="7.625" style="56" customWidth="1"/>
    <col min="14639" max="14640" width="12.875" style="56" customWidth="1"/>
    <col min="14641" max="14658" width="3.125" style="56"/>
    <col min="14659" max="14659" width="4.625" style="56" customWidth="1"/>
    <col min="14660" max="14835" width="3.125" style="56"/>
    <col min="14836" max="14837" width="2.625" style="56" customWidth="1"/>
    <col min="14838" max="14840" width="3.25" style="56" customWidth="1"/>
    <col min="14841" max="14842" width="3" style="56" customWidth="1"/>
    <col min="14843" max="14845" width="3.25" style="56" customWidth="1"/>
    <col min="14846" max="14847" width="2.375" style="56" customWidth="1"/>
    <col min="14848" max="14853" width="3" style="56" customWidth="1"/>
    <col min="14854" max="14856" width="3.875" style="56" customWidth="1"/>
    <col min="14857" max="14858" width="9.875" style="56" customWidth="1"/>
    <col min="14859" max="14863" width="2.5" style="56" customWidth="1"/>
    <col min="14864" max="14866" width="4.625" style="56" customWidth="1"/>
    <col min="14867" max="14867" width="6.5" style="56" customWidth="1"/>
    <col min="14868" max="14871" width="8.5" style="56" customWidth="1"/>
    <col min="14872" max="14875" width="12.625" style="56" customWidth="1"/>
    <col min="14876" max="14877" width="12.5" style="56" customWidth="1"/>
    <col min="14878" max="14879" width="12.625" style="56" customWidth="1"/>
    <col min="14880" max="14880" width="12.5" style="56" customWidth="1"/>
    <col min="14881" max="14886" width="12" style="56" customWidth="1"/>
    <col min="14887" max="14889" width="6.625" style="56" customWidth="1"/>
    <col min="14890" max="14894" width="7.625" style="56" customWidth="1"/>
    <col min="14895" max="14896" width="12.875" style="56" customWidth="1"/>
    <col min="14897" max="14914" width="3.125" style="56"/>
    <col min="14915" max="14915" width="4.625" style="56" customWidth="1"/>
    <col min="14916" max="15091" width="3.125" style="56"/>
    <col min="15092" max="15093" width="2.625" style="56" customWidth="1"/>
    <col min="15094" max="15096" width="3.25" style="56" customWidth="1"/>
    <col min="15097" max="15098" width="3" style="56" customWidth="1"/>
    <col min="15099" max="15101" width="3.25" style="56" customWidth="1"/>
    <col min="15102" max="15103" width="2.375" style="56" customWidth="1"/>
    <col min="15104" max="15109" width="3" style="56" customWidth="1"/>
    <col min="15110" max="15112" width="3.875" style="56" customWidth="1"/>
    <col min="15113" max="15114" width="9.875" style="56" customWidth="1"/>
    <col min="15115" max="15119" width="2.5" style="56" customWidth="1"/>
    <col min="15120" max="15122" width="4.625" style="56" customWidth="1"/>
    <col min="15123" max="15123" width="6.5" style="56" customWidth="1"/>
    <col min="15124" max="15127" width="8.5" style="56" customWidth="1"/>
    <col min="15128" max="15131" width="12.625" style="56" customWidth="1"/>
    <col min="15132" max="15133" width="12.5" style="56" customWidth="1"/>
    <col min="15134" max="15135" width="12.625" style="56" customWidth="1"/>
    <col min="15136" max="15136" width="12.5" style="56" customWidth="1"/>
    <col min="15137" max="15142" width="12" style="56" customWidth="1"/>
    <col min="15143" max="15145" width="6.625" style="56" customWidth="1"/>
    <col min="15146" max="15150" width="7.625" style="56" customWidth="1"/>
    <col min="15151" max="15152" width="12.875" style="56" customWidth="1"/>
    <col min="15153" max="15170" width="3.125" style="56"/>
    <col min="15171" max="15171" width="4.625" style="56" customWidth="1"/>
    <col min="15172" max="15347" width="3.125" style="56"/>
    <col min="15348" max="15349" width="2.625" style="56" customWidth="1"/>
    <col min="15350" max="15352" width="3.25" style="56" customWidth="1"/>
    <col min="15353" max="15354" width="3" style="56" customWidth="1"/>
    <col min="15355" max="15357" width="3.25" style="56" customWidth="1"/>
    <col min="15358" max="15359" width="2.375" style="56" customWidth="1"/>
    <col min="15360" max="15365" width="3" style="56" customWidth="1"/>
    <col min="15366" max="15368" width="3.875" style="56" customWidth="1"/>
    <col min="15369" max="15370" width="9.875" style="56" customWidth="1"/>
    <col min="15371" max="15375" width="2.5" style="56" customWidth="1"/>
    <col min="15376" max="15378" width="4.625" style="56" customWidth="1"/>
    <col min="15379" max="15379" width="6.5" style="56" customWidth="1"/>
    <col min="15380" max="15383" width="8.5" style="56" customWidth="1"/>
    <col min="15384" max="15387" width="12.625" style="56" customWidth="1"/>
    <col min="15388" max="15389" width="12.5" style="56" customWidth="1"/>
    <col min="15390" max="15391" width="12.625" style="56" customWidth="1"/>
    <col min="15392" max="15392" width="12.5" style="56" customWidth="1"/>
    <col min="15393" max="15398" width="12" style="56" customWidth="1"/>
    <col min="15399" max="15401" width="6.625" style="56" customWidth="1"/>
    <col min="15402" max="15406" width="7.625" style="56" customWidth="1"/>
    <col min="15407" max="15408" width="12.875" style="56" customWidth="1"/>
    <col min="15409" max="15426" width="3.125" style="56"/>
    <col min="15427" max="15427" width="4.625" style="56" customWidth="1"/>
    <col min="15428" max="15603" width="3.125" style="56"/>
    <col min="15604" max="15605" width="2.625" style="56" customWidth="1"/>
    <col min="15606" max="15608" width="3.25" style="56" customWidth="1"/>
    <col min="15609" max="15610" width="3" style="56" customWidth="1"/>
    <col min="15611" max="15613" width="3.25" style="56" customWidth="1"/>
    <col min="15614" max="15615" width="2.375" style="56" customWidth="1"/>
    <col min="15616" max="15621" width="3" style="56" customWidth="1"/>
    <col min="15622" max="15624" width="3.875" style="56" customWidth="1"/>
    <col min="15625" max="15626" width="9.875" style="56" customWidth="1"/>
    <col min="15627" max="15631" width="2.5" style="56" customWidth="1"/>
    <col min="15632" max="15634" width="4.625" style="56" customWidth="1"/>
    <col min="15635" max="15635" width="6.5" style="56" customWidth="1"/>
    <col min="15636" max="15639" width="8.5" style="56" customWidth="1"/>
    <col min="15640" max="15643" width="12.625" style="56" customWidth="1"/>
    <col min="15644" max="15645" width="12.5" style="56" customWidth="1"/>
    <col min="15646" max="15647" width="12.625" style="56" customWidth="1"/>
    <col min="15648" max="15648" width="12.5" style="56" customWidth="1"/>
    <col min="15649" max="15654" width="12" style="56" customWidth="1"/>
    <col min="15655" max="15657" width="6.625" style="56" customWidth="1"/>
    <col min="15658" max="15662" width="7.625" style="56" customWidth="1"/>
    <col min="15663" max="15664" width="12.875" style="56" customWidth="1"/>
    <col min="15665" max="15682" width="3.125" style="56"/>
    <col min="15683" max="15683" width="4.625" style="56" customWidth="1"/>
    <col min="15684" max="15859" width="3.125" style="56"/>
    <col min="15860" max="15861" width="2.625" style="56" customWidth="1"/>
    <col min="15862" max="15864" width="3.25" style="56" customWidth="1"/>
    <col min="15865" max="15866" width="3" style="56" customWidth="1"/>
    <col min="15867" max="15869" width="3.25" style="56" customWidth="1"/>
    <col min="15870" max="15871" width="2.375" style="56" customWidth="1"/>
    <col min="15872" max="15877" width="3" style="56" customWidth="1"/>
    <col min="15878" max="15880" width="3.875" style="56" customWidth="1"/>
    <col min="15881" max="15882" width="9.875" style="56" customWidth="1"/>
    <col min="15883" max="15887" width="2.5" style="56" customWidth="1"/>
    <col min="15888" max="15890" width="4.625" style="56" customWidth="1"/>
    <col min="15891" max="15891" width="6.5" style="56" customWidth="1"/>
    <col min="15892" max="15895" width="8.5" style="56" customWidth="1"/>
    <col min="15896" max="15899" width="12.625" style="56" customWidth="1"/>
    <col min="15900" max="15901" width="12.5" style="56" customWidth="1"/>
    <col min="15902" max="15903" width="12.625" style="56" customWidth="1"/>
    <col min="15904" max="15904" width="12.5" style="56" customWidth="1"/>
    <col min="15905" max="15910" width="12" style="56" customWidth="1"/>
    <col min="15911" max="15913" width="6.625" style="56" customWidth="1"/>
    <col min="15914" max="15918" width="7.625" style="56" customWidth="1"/>
    <col min="15919" max="15920" width="12.875" style="56" customWidth="1"/>
    <col min="15921" max="15938" width="3.125" style="56"/>
    <col min="15939" max="15939" width="4.625" style="56" customWidth="1"/>
    <col min="15940" max="16115" width="3.125" style="56"/>
    <col min="16116" max="16117" width="2.625" style="56" customWidth="1"/>
    <col min="16118" max="16120" width="3.25" style="56" customWidth="1"/>
    <col min="16121" max="16122" width="3" style="56" customWidth="1"/>
    <col min="16123" max="16125" width="3.25" style="56" customWidth="1"/>
    <col min="16126" max="16127" width="2.375" style="56" customWidth="1"/>
    <col min="16128" max="16133" width="3" style="56" customWidth="1"/>
    <col min="16134" max="16136" width="3.875" style="56" customWidth="1"/>
    <col min="16137" max="16138" width="9.875" style="56" customWidth="1"/>
    <col min="16139" max="16143" width="2.5" style="56" customWidth="1"/>
    <col min="16144" max="16146" width="4.625" style="56" customWidth="1"/>
    <col min="16147" max="16147" width="6.5" style="56" customWidth="1"/>
    <col min="16148" max="16151" width="8.5" style="56" customWidth="1"/>
    <col min="16152" max="16155" width="12.625" style="56" customWidth="1"/>
    <col min="16156" max="16157" width="12.5" style="56" customWidth="1"/>
    <col min="16158" max="16159" width="12.625" style="56" customWidth="1"/>
    <col min="16160" max="16160" width="12.5" style="56" customWidth="1"/>
    <col min="16161" max="16166" width="12" style="56" customWidth="1"/>
    <col min="16167" max="16169" width="6.625" style="56" customWidth="1"/>
    <col min="16170" max="16174" width="7.625" style="56" customWidth="1"/>
    <col min="16175" max="16176" width="12.875" style="56" customWidth="1"/>
    <col min="16177" max="16194" width="3.125" style="56"/>
    <col min="16195" max="16195" width="4.625" style="56" customWidth="1"/>
    <col min="16196" max="16384" width="3.125" style="56"/>
  </cols>
  <sheetData>
    <row r="1" customHeight="1" spans="1:81">
      <c r="A1" s="194" t="s">
        <v>64</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227"/>
      <c r="AC1" s="654" t="s">
        <v>3</v>
      </c>
      <c r="AD1" s="655"/>
      <c r="AE1" s="655"/>
      <c r="AF1" s="655"/>
      <c r="AG1" s="605"/>
      <c r="AH1" s="661"/>
      <c r="AI1" s="661"/>
      <c r="AJ1" s="661"/>
      <c r="AK1" s="257"/>
      <c r="AL1" s="257"/>
      <c r="AM1" s="257"/>
      <c r="AN1" s="257"/>
      <c r="AO1" s="256"/>
      <c r="AP1" s="256"/>
      <c r="AQ1" s="278"/>
      <c r="AR1" s="278"/>
      <c r="AS1" s="256"/>
      <c r="AT1" s="256"/>
      <c r="AU1" s="256"/>
      <c r="AV1" s="256"/>
      <c r="AW1" s="293"/>
      <c r="AX1" s="293"/>
      <c r="AY1" s="293"/>
      <c r="AZ1" s="293"/>
      <c r="BA1" s="293"/>
      <c r="BB1" s="293"/>
      <c r="BC1" s="293"/>
      <c r="BD1" s="293"/>
      <c r="BE1" s="293"/>
      <c r="BF1" s="293"/>
      <c r="BG1" s="293"/>
      <c r="BH1" s="293"/>
      <c r="BI1" s="293"/>
      <c r="BJ1" s="293"/>
      <c r="BK1" s="293"/>
      <c r="BL1" s="293"/>
      <c r="BM1" s="293"/>
      <c r="BN1" s="293"/>
      <c r="BO1" s="293"/>
      <c r="BP1" s="293"/>
      <c r="BQ1" s="293"/>
      <c r="BR1" s="293"/>
      <c r="BS1" s="293"/>
      <c r="BT1" s="293"/>
      <c r="BU1" s="293"/>
      <c r="BV1" s="293"/>
      <c r="BW1" s="293"/>
      <c r="BX1" s="293"/>
      <c r="BY1" s="293"/>
      <c r="BZ1" s="293"/>
      <c r="CA1" s="293"/>
      <c r="CB1" s="293"/>
      <c r="CC1" s="293"/>
    </row>
    <row r="2" customHeight="1" spans="1:81">
      <c r="A2" s="196"/>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230"/>
      <c r="AC2" s="654" t="s">
        <v>6</v>
      </c>
      <c r="AD2" s="655"/>
      <c r="AE2" s="655"/>
      <c r="AF2" s="655"/>
      <c r="AG2" s="605"/>
      <c r="AH2" s="661"/>
      <c r="AI2" s="661"/>
      <c r="AJ2" s="661"/>
      <c r="AK2" s="257"/>
      <c r="AL2" s="257"/>
      <c r="AM2" s="257"/>
      <c r="AN2" s="257"/>
      <c r="AO2" s="256"/>
      <c r="AP2" s="256"/>
      <c r="AQ2" s="278"/>
      <c r="AR2" s="278"/>
      <c r="AS2" s="256"/>
      <c r="AT2" s="256"/>
      <c r="AU2" s="256"/>
      <c r="AV2" s="256"/>
      <c r="AW2" s="293"/>
      <c r="AX2" s="293"/>
      <c r="AY2" s="293"/>
      <c r="AZ2" s="293"/>
      <c r="BA2" s="293"/>
      <c r="BB2" s="293"/>
      <c r="BC2" s="293"/>
      <c r="BD2" s="293"/>
      <c r="BE2" s="293"/>
      <c r="BF2" s="293"/>
      <c r="BG2" s="293"/>
      <c r="BH2" s="293"/>
      <c r="BI2" s="293"/>
      <c r="BJ2" s="293"/>
      <c r="BK2" s="293"/>
      <c r="BL2" s="293"/>
      <c r="BM2" s="293"/>
      <c r="BN2" s="293"/>
      <c r="BO2" s="293"/>
      <c r="BP2" s="293"/>
      <c r="BQ2" s="293"/>
      <c r="BR2" s="293"/>
      <c r="BS2" s="293"/>
      <c r="BT2" s="293"/>
      <c r="BU2" s="293"/>
      <c r="BV2" s="293"/>
      <c r="BW2" s="293"/>
      <c r="BX2" s="293"/>
      <c r="BY2" s="293"/>
      <c r="BZ2" s="293"/>
      <c r="CA2" s="293"/>
      <c r="CB2" s="293"/>
      <c r="CC2" s="293"/>
    </row>
    <row r="3" customHeight="1" spans="1:81">
      <c r="A3" s="638" t="s">
        <v>1</v>
      </c>
      <c r="B3" s="214"/>
      <c r="C3" s="214"/>
      <c r="D3" s="639" t="s">
        <v>65</v>
      </c>
      <c r="E3" s="640"/>
      <c r="F3" s="640"/>
      <c r="G3" s="640"/>
      <c r="H3" s="640"/>
      <c r="I3" s="640"/>
      <c r="J3" s="648"/>
      <c r="K3" s="214" t="s">
        <v>4</v>
      </c>
      <c r="L3" s="214"/>
      <c r="M3" s="214"/>
      <c r="N3" s="649" t="s">
        <v>66</v>
      </c>
      <c r="O3" s="649"/>
      <c r="P3" s="649"/>
      <c r="Q3" s="649"/>
      <c r="R3" s="649"/>
      <c r="S3" s="649"/>
      <c r="T3" s="649"/>
      <c r="U3" s="638" t="s">
        <v>9</v>
      </c>
      <c r="V3" s="214"/>
      <c r="W3" s="214"/>
      <c r="X3" s="650" t="s">
        <v>67</v>
      </c>
      <c r="Y3" s="656"/>
      <c r="Z3" s="656"/>
      <c r="AA3" s="656"/>
      <c r="AB3" s="657"/>
      <c r="AC3" s="658"/>
      <c r="AD3" s="659"/>
      <c r="AE3" s="659"/>
      <c r="AF3" s="659"/>
      <c r="AG3" s="605"/>
      <c r="AH3" s="661"/>
      <c r="AI3" s="661"/>
      <c r="AJ3" s="661"/>
      <c r="AK3" s="257"/>
      <c r="AL3" s="257"/>
      <c r="AM3" s="257"/>
      <c r="AN3" s="257"/>
      <c r="AO3" s="256"/>
      <c r="AP3" s="256"/>
      <c r="AQ3" s="256"/>
      <c r="AR3" s="256"/>
      <c r="AS3" s="256"/>
      <c r="AT3" s="256"/>
      <c r="AU3" s="256"/>
      <c r="AV3" s="256"/>
      <c r="AW3" s="293"/>
      <c r="AX3" s="293"/>
      <c r="AY3" s="293"/>
      <c r="AZ3" s="293"/>
      <c r="BA3" s="293"/>
      <c r="BB3" s="293"/>
      <c r="BC3" s="293"/>
      <c r="BD3" s="293"/>
      <c r="BE3" s="293"/>
      <c r="BF3" s="293"/>
      <c r="BG3" s="293"/>
      <c r="BH3" s="293"/>
      <c r="BI3" s="293"/>
      <c r="BJ3" s="293"/>
      <c r="BK3" s="293"/>
      <c r="BL3" s="293"/>
      <c r="BM3" s="293"/>
      <c r="BN3" s="293"/>
      <c r="BO3" s="293"/>
      <c r="BP3" s="293"/>
      <c r="BQ3" s="293"/>
      <c r="BR3" s="293"/>
      <c r="BS3" s="293"/>
      <c r="BT3" s="293"/>
      <c r="BU3" s="293"/>
      <c r="BV3" s="293"/>
      <c r="BW3" s="293"/>
      <c r="BX3" s="293"/>
      <c r="BY3" s="293"/>
      <c r="BZ3" s="293"/>
      <c r="CA3" s="293"/>
      <c r="CB3" s="293"/>
      <c r="CC3" s="293"/>
    </row>
    <row r="4" customHeight="1" spans="1:81">
      <c r="A4" s="638" t="s">
        <v>2</v>
      </c>
      <c r="B4" s="214"/>
      <c r="C4" s="214"/>
      <c r="D4" s="641" t="s">
        <v>68</v>
      </c>
      <c r="E4" s="641"/>
      <c r="F4" s="641"/>
      <c r="G4" s="641"/>
      <c r="H4" s="641"/>
      <c r="I4" s="641"/>
      <c r="J4" s="641"/>
      <c r="K4" s="214" t="s">
        <v>69</v>
      </c>
      <c r="L4" s="214"/>
      <c r="M4" s="214"/>
      <c r="N4" s="649" t="s">
        <v>70</v>
      </c>
      <c r="O4" s="649"/>
      <c r="P4" s="649"/>
      <c r="Q4" s="649"/>
      <c r="R4" s="649"/>
      <c r="S4" s="649"/>
      <c r="T4" s="649"/>
      <c r="U4" s="638" t="s">
        <v>7</v>
      </c>
      <c r="V4" s="638"/>
      <c r="W4" s="638"/>
      <c r="X4" s="649" t="s">
        <v>71</v>
      </c>
      <c r="Y4" s="649"/>
      <c r="Z4" s="649"/>
      <c r="AA4" s="649"/>
      <c r="AB4" s="649"/>
      <c r="AC4" s="660"/>
      <c r="AD4" s="612"/>
      <c r="AE4" s="612"/>
      <c r="AF4" s="612"/>
      <c r="AG4" s="612"/>
      <c r="AH4" s="256"/>
      <c r="AI4" s="256"/>
      <c r="AJ4" s="256"/>
      <c r="AK4" s="256"/>
      <c r="AL4" s="256"/>
      <c r="AM4" s="256"/>
      <c r="AN4" s="256"/>
      <c r="AO4" s="256"/>
      <c r="AP4" s="256"/>
      <c r="AQ4" s="256"/>
      <c r="AR4" s="256"/>
      <c r="AS4" s="256"/>
      <c r="AT4" s="256"/>
      <c r="AU4" s="256"/>
      <c r="AV4" s="256"/>
      <c r="AW4" s="293"/>
      <c r="AX4" s="293"/>
      <c r="AY4" s="293"/>
      <c r="AZ4" s="293"/>
      <c r="BA4" s="293"/>
      <c r="BB4" s="293"/>
      <c r="BC4" s="293"/>
      <c r="BD4" s="293"/>
      <c r="BE4" s="293"/>
      <c r="BF4" s="293"/>
      <c r="BG4" s="293"/>
      <c r="BH4" s="293"/>
      <c r="BI4" s="293"/>
      <c r="BJ4" s="293"/>
      <c r="BK4" s="293"/>
      <c r="BL4" s="293"/>
      <c r="BM4" s="293"/>
      <c r="BN4" s="293"/>
      <c r="BO4" s="293"/>
      <c r="BP4" s="293"/>
      <c r="BQ4" s="293"/>
      <c r="BR4" s="293"/>
      <c r="BS4" s="293"/>
      <c r="BT4" s="293"/>
      <c r="BU4" s="293"/>
      <c r="BV4" s="293"/>
      <c r="BW4" s="293"/>
      <c r="BX4" s="293"/>
      <c r="BY4" s="293"/>
      <c r="BZ4" s="293"/>
      <c r="CA4" s="293"/>
      <c r="CB4" s="293"/>
      <c r="CC4" s="293"/>
    </row>
    <row r="5" customHeight="1" spans="1:81">
      <c r="A5" s="214" t="s">
        <v>72</v>
      </c>
      <c r="B5" s="214"/>
      <c r="C5" s="214"/>
      <c r="D5" s="642" t="s">
        <v>73</v>
      </c>
      <c r="E5" s="642"/>
      <c r="F5" s="642"/>
      <c r="G5" s="642"/>
      <c r="H5" s="642"/>
      <c r="I5" s="642"/>
      <c r="J5" s="642"/>
      <c r="K5" s="642"/>
      <c r="L5" s="642"/>
      <c r="M5" s="642"/>
      <c r="N5" s="642"/>
      <c r="O5" s="642"/>
      <c r="P5" s="642"/>
      <c r="Q5" s="642"/>
      <c r="R5" s="642"/>
      <c r="S5" s="642"/>
      <c r="T5" s="642"/>
      <c r="U5" s="199" t="s">
        <v>74</v>
      </c>
      <c r="V5" s="199"/>
      <c r="W5" s="199"/>
      <c r="X5" s="649"/>
      <c r="Y5" s="649"/>
      <c r="Z5" s="649"/>
      <c r="AA5" s="649"/>
      <c r="AB5" s="649"/>
      <c r="AC5" s="403" t="s">
        <v>75</v>
      </c>
      <c r="AD5" s="404"/>
      <c r="AE5" s="404"/>
      <c r="AF5" s="404"/>
      <c r="AG5" s="404"/>
      <c r="AH5" s="260" t="s">
        <v>76</v>
      </c>
      <c r="AI5" s="261"/>
      <c r="AJ5" s="262"/>
      <c r="AK5" s="622" t="s">
        <v>77</v>
      </c>
      <c r="AL5" s="623"/>
      <c r="AM5" s="623"/>
      <c r="AN5" s="623"/>
      <c r="AO5" s="623"/>
      <c r="AP5" s="623"/>
      <c r="AQ5" s="623"/>
      <c r="AR5" s="623"/>
      <c r="AS5" s="626"/>
      <c r="AT5" s="622" t="s">
        <v>78</v>
      </c>
      <c r="AU5" s="623"/>
      <c r="AV5" s="623"/>
      <c r="AW5" s="623"/>
      <c r="AX5" s="623"/>
      <c r="AY5" s="626"/>
      <c r="AZ5" s="622" t="s">
        <v>79</v>
      </c>
      <c r="BA5" s="623"/>
      <c r="BB5" s="623"/>
      <c r="BC5" s="619" t="s">
        <v>80</v>
      </c>
      <c r="BD5" s="619"/>
      <c r="BE5" s="619"/>
      <c r="BF5" s="619"/>
      <c r="BG5" s="619"/>
      <c r="BH5" s="632"/>
      <c r="BI5" s="632"/>
      <c r="BJ5" s="293"/>
      <c r="BK5" s="293"/>
      <c r="BL5" s="293"/>
      <c r="BM5" s="293"/>
      <c r="BN5" s="293"/>
      <c r="BO5" s="293"/>
      <c r="BP5" s="293"/>
      <c r="BQ5" s="293"/>
      <c r="BR5" s="293"/>
      <c r="BS5" s="293"/>
      <c r="BT5" s="293"/>
      <c r="BU5" s="293"/>
      <c r="BV5" s="293"/>
      <c r="BW5" s="293"/>
      <c r="BX5" s="293"/>
      <c r="BY5" s="293"/>
      <c r="BZ5" s="293"/>
      <c r="CA5" s="293"/>
      <c r="CB5" s="293"/>
      <c r="CC5" s="293"/>
    </row>
    <row r="6" customHeight="1" spans="1:81">
      <c r="A6" s="198" t="s">
        <v>23</v>
      </c>
      <c r="B6" s="198"/>
      <c r="C6" s="198" t="s">
        <v>81</v>
      </c>
      <c r="D6" s="198"/>
      <c r="E6" s="198"/>
      <c r="F6" s="198" t="s">
        <v>82</v>
      </c>
      <c r="G6" s="198"/>
      <c r="H6" s="198"/>
      <c r="I6" s="198"/>
      <c r="J6" s="198"/>
      <c r="K6" s="198"/>
      <c r="L6" s="198"/>
      <c r="M6" s="198" t="s">
        <v>83</v>
      </c>
      <c r="N6" s="198"/>
      <c r="O6" s="198"/>
      <c r="P6" s="198"/>
      <c r="Q6" s="198" t="s">
        <v>84</v>
      </c>
      <c r="R6" s="198"/>
      <c r="S6" s="221" t="s">
        <v>85</v>
      </c>
      <c r="T6" s="198"/>
      <c r="U6" s="198"/>
      <c r="V6" s="198"/>
      <c r="W6" s="198"/>
      <c r="X6" s="198" t="s">
        <v>31</v>
      </c>
      <c r="Y6" s="198"/>
      <c r="Z6" s="198"/>
      <c r="AA6" s="198"/>
      <c r="AB6" s="198"/>
      <c r="AC6" s="405" t="s">
        <v>86</v>
      </c>
      <c r="AD6" s="405" t="s">
        <v>87</v>
      </c>
      <c r="AE6" s="405" t="s">
        <v>88</v>
      </c>
      <c r="AF6" s="406" t="s">
        <v>89</v>
      </c>
      <c r="AG6" s="406" t="s">
        <v>76</v>
      </c>
      <c r="AH6" s="265" t="s">
        <v>90</v>
      </c>
      <c r="AI6" s="265" t="s">
        <v>91</v>
      </c>
      <c r="AJ6" s="265" t="s">
        <v>92</v>
      </c>
      <c r="AK6" s="627" t="s">
        <v>93</v>
      </c>
      <c r="AL6" s="627" t="s">
        <v>94</v>
      </c>
      <c r="AM6" s="627" t="s">
        <v>95</v>
      </c>
      <c r="AN6" s="627" t="s">
        <v>96</v>
      </c>
      <c r="AO6" s="627" t="s">
        <v>97</v>
      </c>
      <c r="AP6" s="627" t="s">
        <v>98</v>
      </c>
      <c r="AQ6" s="627" t="s">
        <v>99</v>
      </c>
      <c r="AR6" s="627" t="s">
        <v>100</v>
      </c>
      <c r="AS6" s="627" t="s">
        <v>101</v>
      </c>
      <c r="AT6" s="619" t="s">
        <v>102</v>
      </c>
      <c r="AU6" s="619" t="s">
        <v>103</v>
      </c>
      <c r="AV6" s="619" t="s">
        <v>104</v>
      </c>
      <c r="AW6" s="627" t="s">
        <v>105</v>
      </c>
      <c r="AX6" s="627" t="s">
        <v>106</v>
      </c>
      <c r="AY6" s="627" t="s">
        <v>107</v>
      </c>
      <c r="AZ6" s="627" t="s">
        <v>108</v>
      </c>
      <c r="BA6" s="627" t="s">
        <v>109</v>
      </c>
      <c r="BB6" s="665" t="s">
        <v>110</v>
      </c>
      <c r="BC6" s="627" t="s">
        <v>111</v>
      </c>
      <c r="BD6" s="627" t="s">
        <v>112</v>
      </c>
      <c r="BE6" s="627" t="s">
        <v>113</v>
      </c>
      <c r="BF6" s="627" t="s">
        <v>114</v>
      </c>
      <c r="BG6" s="627" t="s">
        <v>115</v>
      </c>
      <c r="BH6" s="633" t="s">
        <v>116</v>
      </c>
      <c r="BI6" s="633" t="s">
        <v>117</v>
      </c>
      <c r="BJ6" s="293"/>
      <c r="BK6" s="293"/>
      <c r="BL6" s="293"/>
      <c r="BM6" s="293"/>
      <c r="BN6" s="293"/>
      <c r="BO6" s="293"/>
      <c r="BP6" s="293"/>
      <c r="BQ6" s="293"/>
      <c r="BR6" s="293"/>
      <c r="BS6" s="293"/>
      <c r="BT6" s="293"/>
      <c r="BU6" s="293"/>
      <c r="BV6" s="293"/>
      <c r="BW6" s="293"/>
      <c r="BX6" s="293"/>
      <c r="BY6" s="293"/>
      <c r="BZ6" s="293"/>
      <c r="CA6" s="293"/>
      <c r="CB6" s="293"/>
      <c r="CC6" s="293"/>
    </row>
    <row r="7" ht="24" customHeight="1" spans="1:81">
      <c r="A7" s="198"/>
      <c r="B7" s="198"/>
      <c r="C7" s="198"/>
      <c r="D7" s="198"/>
      <c r="E7" s="198"/>
      <c r="F7" s="198" t="s">
        <v>118</v>
      </c>
      <c r="G7" s="198"/>
      <c r="H7" s="198" t="s">
        <v>82</v>
      </c>
      <c r="I7" s="198"/>
      <c r="J7" s="198"/>
      <c r="K7" s="198" t="s">
        <v>119</v>
      </c>
      <c r="L7" s="198"/>
      <c r="M7" s="198" t="s">
        <v>120</v>
      </c>
      <c r="N7" s="198"/>
      <c r="O7" s="198" t="s">
        <v>121</v>
      </c>
      <c r="P7" s="198"/>
      <c r="Q7" s="198"/>
      <c r="R7" s="198"/>
      <c r="S7" s="198"/>
      <c r="T7" s="198"/>
      <c r="U7" s="198"/>
      <c r="V7" s="198"/>
      <c r="W7" s="198"/>
      <c r="X7" s="198"/>
      <c r="Y7" s="198"/>
      <c r="Z7" s="198"/>
      <c r="AA7" s="198"/>
      <c r="AB7" s="198"/>
      <c r="AC7" s="404"/>
      <c r="AD7" s="404"/>
      <c r="AE7" s="404"/>
      <c r="AF7" s="407"/>
      <c r="AG7" s="407"/>
      <c r="AH7" s="265"/>
      <c r="AI7" s="265"/>
      <c r="AJ7" s="265"/>
      <c r="AK7" s="627"/>
      <c r="AL7" s="627"/>
      <c r="AM7" s="627"/>
      <c r="AN7" s="627"/>
      <c r="AO7" s="627"/>
      <c r="AP7" s="627"/>
      <c r="AQ7" s="627"/>
      <c r="AR7" s="627"/>
      <c r="AS7" s="627"/>
      <c r="AT7" s="619"/>
      <c r="AU7" s="619"/>
      <c r="AV7" s="619"/>
      <c r="AW7" s="627"/>
      <c r="AX7" s="627"/>
      <c r="AY7" s="627"/>
      <c r="AZ7" s="627"/>
      <c r="BA7" s="627"/>
      <c r="BB7" s="665"/>
      <c r="BC7" s="627"/>
      <c r="BD7" s="627"/>
      <c r="BE7" s="627"/>
      <c r="BF7" s="627"/>
      <c r="BG7" s="627"/>
      <c r="BH7" s="634"/>
      <c r="BI7" s="634"/>
      <c r="BJ7" s="293"/>
      <c r="BK7" s="293"/>
      <c r="BL7" s="293"/>
      <c r="BM7" s="293"/>
      <c r="BN7" s="293"/>
      <c r="BO7" s="293"/>
      <c r="BP7" s="293"/>
      <c r="BQ7" s="293"/>
      <c r="BR7" s="293"/>
      <c r="BS7" s="293"/>
      <c r="BT7" s="293"/>
      <c r="BU7" s="293"/>
      <c r="BV7" s="293"/>
      <c r="BW7" s="293"/>
      <c r="BX7" s="293"/>
      <c r="BY7" s="293"/>
      <c r="BZ7" s="293"/>
      <c r="CA7" s="293"/>
      <c r="CB7" s="293"/>
      <c r="CC7" s="293"/>
    </row>
    <row r="8" ht="17.45" customHeight="1" spans="1:81">
      <c r="A8" s="198">
        <v>1</v>
      </c>
      <c r="B8" s="198"/>
      <c r="C8" s="204" t="s">
        <v>122</v>
      </c>
      <c r="D8" s="204"/>
      <c r="E8" s="204"/>
      <c r="F8" s="204">
        <v>18</v>
      </c>
      <c r="G8" s="204"/>
      <c r="H8" s="204" t="str">
        <f t="shared" ref="H8:H17" si="0">IF(C8&lt;&gt;"",$V$28,"")</f>
        <v>暖白</v>
      </c>
      <c r="I8" s="204"/>
      <c r="J8" s="204"/>
      <c r="K8" s="204" t="str">
        <f t="shared" ref="K8:K17" si="1">IF(C8&lt;&gt;"",$V$23,"")</f>
        <v>免漆</v>
      </c>
      <c r="L8" s="204"/>
      <c r="M8" s="204">
        <v>529</v>
      </c>
      <c r="N8" s="204"/>
      <c r="O8" s="204">
        <v>2355</v>
      </c>
      <c r="P8" s="204"/>
      <c r="Q8" s="204">
        <v>2</v>
      </c>
      <c r="R8" s="204"/>
      <c r="S8" s="651" t="s">
        <v>123</v>
      </c>
      <c r="T8" s="652"/>
      <c r="U8" s="652"/>
      <c r="V8" s="652"/>
      <c r="W8" s="653"/>
      <c r="X8" s="225"/>
      <c r="Y8" s="610"/>
      <c r="Z8" s="610"/>
      <c r="AA8" s="610"/>
      <c r="AB8" s="242"/>
      <c r="AC8" s="239">
        <f t="shared" ref="AC8:AC17" si="2">IF(AV8&gt;0,Q8,"")</f>
        <v>2</v>
      </c>
      <c r="AD8" s="240">
        <f>IF(Q8&lt;&gt;"",Q8,"")</f>
        <v>2</v>
      </c>
      <c r="AE8" s="240">
        <f>IF(OR(C8="背板",C8="加高背板",C8="备用条",C8="垫板",C8="竖垫板",C8="上垫板",C8="转角背板",C8="屉底"),"",Q8)</f>
        <v>2</v>
      </c>
      <c r="AF8" s="241">
        <f>IF(F8&gt;11,M8*O8*Q8/1000000,"")</f>
        <v>2.49159</v>
      </c>
      <c r="AG8" s="241">
        <f>IF(F8&gt;11,M8*O8*Q8/1000000/1.22/2.44/0.83,"")</f>
        <v>1.00843713472541</v>
      </c>
      <c r="AH8" s="265" t="str">
        <f>IF(F8=25,AG8,"")</f>
        <v/>
      </c>
      <c r="AI8" s="265">
        <f>IF(F8=18,AG8,"")</f>
        <v>1.00843713472541</v>
      </c>
      <c r="AJ8" s="265" t="str">
        <f>IF(F8=12,AG8,"")</f>
        <v/>
      </c>
      <c r="AK8" s="619" t="str">
        <f t="shared" ref="AK8:AK17" si="3">+IF(OR(F8=25),BC8,"")</f>
        <v/>
      </c>
      <c r="AL8" s="619" t="str">
        <f t="shared" ref="AL8:AL17" si="4">+IF(OR(F8=25),BD8,"")</f>
        <v/>
      </c>
      <c r="AM8" s="619" t="str">
        <f t="shared" ref="AM8:AM17" si="5">+IF(OR(F8=25),BF8,"")</f>
        <v/>
      </c>
      <c r="AN8" s="619">
        <f t="shared" ref="AN8:AN17" si="6">+IF(OR(F8=18),BC8,"")</f>
        <v>12.016</v>
      </c>
      <c r="AO8" s="619" t="str">
        <f t="shared" ref="AO8:AO17" si="7">+IF(OR(F8=18),BD8,"")</f>
        <v/>
      </c>
      <c r="AP8" s="619" t="str">
        <f t="shared" ref="AP8:AP17" si="8">+IF(OR(F8=18),BF8,"")</f>
        <v/>
      </c>
      <c r="AQ8" s="619" t="str">
        <f t="shared" ref="AQ8:AQ17" si="9">+IF(OR(F8=12),BC8,"")</f>
        <v/>
      </c>
      <c r="AR8" s="619" t="str">
        <f t="shared" ref="AR8:AR17" si="10">+IF(OR(F8=12),BD8,"")</f>
        <v/>
      </c>
      <c r="AS8" s="619" t="str">
        <f t="shared" ref="AS8:AS17" si="11">+IF(OR(F8=12),BF8,"")</f>
        <v/>
      </c>
      <c r="AT8" s="619" t="str">
        <f t="shared" ref="AT8:AT17" si="12">+IF(OR(F8=25),BG8,"")</f>
        <v/>
      </c>
      <c r="AU8" s="619" t="str">
        <f t="shared" ref="AU8:AU17" si="13">+IF(OR(F8=25),BE8,"")</f>
        <v/>
      </c>
      <c r="AV8" s="619" t="str">
        <f t="shared" ref="AV8:AV17" si="14">+IF(OR(F8=18),BG8,"")</f>
        <v/>
      </c>
      <c r="AW8" s="619" t="str">
        <f t="shared" ref="AW8:AW17" si="15">+IF(OR(F8=18),BE8,"")</f>
        <v/>
      </c>
      <c r="AX8" s="619" t="str">
        <f t="shared" ref="AX8:AX17" si="16">+IF(OR(F8=12),BG8,"")</f>
        <v/>
      </c>
      <c r="AY8" s="619" t="str">
        <f t="shared" ref="AY8:AY17" si="17">+IF(OR(F8=12),BE8,"")</f>
        <v/>
      </c>
      <c r="AZ8" s="417">
        <f>(IF(M8&lt;=230,290*2,(M8+60)*2)+IF(O8&lt;=230,290*2,(O8+60)*2))*Q8/1000</f>
        <v>12.016</v>
      </c>
      <c r="BA8" s="417">
        <f>IF(O8&lt;=230,290,O8+60)*Q8/1000</f>
        <v>4.83</v>
      </c>
      <c r="BB8" s="666">
        <f>IF(M8&lt;=230,290*2,(M8+60)*2)*Q8/1000+IF(O8&lt;=230,290,(O8+60))*Q8/1000</f>
        <v>7.186</v>
      </c>
      <c r="BC8" s="417">
        <f t="shared" ref="BC8:BC17" si="18">+IF(OR(S8="四周封同色1.0PVC",S8="两长边封同色1.0PVC",S8="两长边封同色1.0PVC"),AZ8,"")</f>
        <v>12.016</v>
      </c>
      <c r="BD8" s="417" t="str">
        <f t="shared" ref="BD8:BD17" si="19">+IF(OR(S8="看面封同色1.0PVC，三边封同色0.4PVC",S8="一长边封同色1.0PVC",S8="一长边封同色1.0PVC。三边封同色0.4PVC。"),BA8,"")</f>
        <v/>
      </c>
      <c r="BE8" s="635" t="str">
        <f t="shared" ref="BE8:BE17" si="20">+IF(OR(S8="看面封同色1.0PVC，三边封同色0.4PVC",S8="一长边封同色1.0PVC。三边封同色0.4PVC。"),BB8,"")</f>
        <v/>
      </c>
      <c r="BF8" s="635" t="str">
        <f>+IF(OR(S8="一长边封同色1.0PVC，三边不封边",S8="一边宽度尺寸方向封同色1.0PVC"),BA8,"")</f>
        <v/>
      </c>
      <c r="BG8" s="417" t="str">
        <f t="shared" ref="BG8:BG17" si="21">+IF(OR(S8="四周封同色0.4PVC"),AZ8,"")</f>
        <v/>
      </c>
      <c r="BH8" s="632" t="str">
        <f>+IF(OR(F8&gt;26),AZ8,"")</f>
        <v/>
      </c>
      <c r="BI8" s="632">
        <f>+SUM(BC8:BG8)</f>
        <v>12.016</v>
      </c>
      <c r="BJ8" s="293"/>
      <c r="BK8" s="293"/>
      <c r="BL8" s="293"/>
      <c r="BM8" s="293"/>
      <c r="BN8" s="293"/>
      <c r="BO8" s="293"/>
      <c r="BP8" s="293"/>
      <c r="BQ8" s="293"/>
      <c r="BR8" s="293"/>
      <c r="BS8" s="293"/>
      <c r="BT8" s="293"/>
      <c r="BU8" s="293"/>
      <c r="BV8" s="293"/>
      <c r="BW8" s="293"/>
      <c r="BX8" s="293"/>
      <c r="BY8" s="293"/>
      <c r="BZ8" s="293"/>
      <c r="CA8" s="293"/>
      <c r="CB8" s="293"/>
      <c r="CC8" s="293"/>
    </row>
    <row r="9" ht="17.45" customHeight="1" spans="1:81">
      <c r="A9" s="198">
        <v>2</v>
      </c>
      <c r="B9" s="198"/>
      <c r="C9" s="204" t="s">
        <v>124</v>
      </c>
      <c r="D9" s="204"/>
      <c r="E9" s="204"/>
      <c r="F9" s="204">
        <v>25</v>
      </c>
      <c r="G9" s="204"/>
      <c r="H9" s="204" t="str">
        <f t="shared" si="0"/>
        <v>暖白</v>
      </c>
      <c r="I9" s="204"/>
      <c r="J9" s="204"/>
      <c r="K9" s="204" t="str">
        <f t="shared" si="1"/>
        <v>免漆</v>
      </c>
      <c r="L9" s="204"/>
      <c r="M9" s="204">
        <f>$M$8-2</f>
        <v>527</v>
      </c>
      <c r="N9" s="204"/>
      <c r="O9" s="204">
        <f>700-36-1</f>
        <v>663</v>
      </c>
      <c r="P9" s="204"/>
      <c r="Q9" s="204">
        <v>2</v>
      </c>
      <c r="R9" s="204"/>
      <c r="S9" s="651" t="s">
        <v>123</v>
      </c>
      <c r="T9" s="652"/>
      <c r="U9" s="652"/>
      <c r="V9" s="652"/>
      <c r="W9" s="653"/>
      <c r="X9" s="600"/>
      <c r="Y9" s="608"/>
      <c r="Z9" s="608"/>
      <c r="AA9" s="608"/>
      <c r="AB9" s="609"/>
      <c r="AC9" s="239">
        <f t="shared" si="2"/>
        <v>2</v>
      </c>
      <c r="AD9" s="240">
        <f t="shared" ref="AD9:AD17" si="22">IF(Q9&lt;&gt;"",Q9,"")</f>
        <v>2</v>
      </c>
      <c r="AE9" s="240">
        <f t="shared" ref="AE9:AE17" si="23">IF(OR(C9="背板",C9="加高背板",C9="备用条",C9="垫板",C9="竖垫板",C9="上垫板",C9="转角背板",C9="屉底"),"",Q9)</f>
        <v>2</v>
      </c>
      <c r="AF9" s="241">
        <f t="shared" ref="AF9:AF17" si="24">IF(F9&gt;11,M9*O9*Q9/1000000,"")</f>
        <v>0.698802</v>
      </c>
      <c r="AG9" s="241">
        <f t="shared" ref="AG9:AG15" si="25">IF(F9&gt;11,M9*O9*Q9/1000000/1.22/2.44/0.83,"")</f>
        <v>0.282830596775708</v>
      </c>
      <c r="AH9" s="265">
        <f t="shared" ref="AH9:AH17" si="26">IF(F9=25,AG9,"")</f>
        <v>0.282830596775708</v>
      </c>
      <c r="AI9" s="265" t="str">
        <f t="shared" ref="AI9:AI17" si="27">IF(F9=18,AG9,"")</f>
        <v/>
      </c>
      <c r="AJ9" s="265" t="str">
        <f t="shared" ref="AJ9:AJ17" si="28">IF(F9=12,AG9,"")</f>
        <v/>
      </c>
      <c r="AK9" s="619">
        <f t="shared" si="3"/>
        <v>5.24</v>
      </c>
      <c r="AL9" s="619" t="str">
        <f t="shared" si="4"/>
        <v/>
      </c>
      <c r="AM9" s="619" t="str">
        <f t="shared" si="5"/>
        <v/>
      </c>
      <c r="AN9" s="619" t="str">
        <f t="shared" si="6"/>
        <v/>
      </c>
      <c r="AO9" s="619" t="str">
        <f t="shared" si="7"/>
        <v/>
      </c>
      <c r="AP9" s="619" t="str">
        <f t="shared" si="8"/>
        <v/>
      </c>
      <c r="AQ9" s="619" t="str">
        <f t="shared" si="9"/>
        <v/>
      </c>
      <c r="AR9" s="619" t="str">
        <f t="shared" si="10"/>
        <v/>
      </c>
      <c r="AS9" s="619" t="str">
        <f t="shared" si="11"/>
        <v/>
      </c>
      <c r="AT9" s="619" t="str">
        <f t="shared" si="12"/>
        <v/>
      </c>
      <c r="AU9" s="619" t="str">
        <f t="shared" si="13"/>
        <v/>
      </c>
      <c r="AV9" s="619" t="str">
        <f t="shared" si="14"/>
        <v/>
      </c>
      <c r="AW9" s="619" t="str">
        <f t="shared" si="15"/>
        <v/>
      </c>
      <c r="AX9" s="619" t="str">
        <f t="shared" si="16"/>
        <v/>
      </c>
      <c r="AY9" s="619" t="str">
        <f t="shared" si="17"/>
        <v/>
      </c>
      <c r="AZ9" s="417">
        <f t="shared" ref="AZ9:AZ17" si="29">(IF(M9&lt;=230,290*2,(M9+60)*2)+IF(O9&lt;=230,290*2,(O9+60)*2))*Q9/1000</f>
        <v>5.24</v>
      </c>
      <c r="BA9" s="417">
        <f t="shared" ref="BA9:BA17" si="30">IF(O9&lt;=230,290,O9+60)*Q9/1000</f>
        <v>1.446</v>
      </c>
      <c r="BB9" s="666">
        <f t="shared" ref="BB9:BB17" si="31">IF(M9&lt;=230,290*2,(M9+60)*2)*Q9/1000+IF(O9&lt;=230,290,(O9+60))*Q9/1000</f>
        <v>3.794</v>
      </c>
      <c r="BC9" s="417">
        <f t="shared" si="18"/>
        <v>5.24</v>
      </c>
      <c r="BD9" s="417" t="str">
        <f t="shared" si="19"/>
        <v/>
      </c>
      <c r="BE9" s="635" t="str">
        <f t="shared" si="20"/>
        <v/>
      </c>
      <c r="BF9" s="635" t="str">
        <f t="shared" ref="BF9:BF17" si="32">+IF(OR(S9="一长边封同色1.0PVC，三边不封边",S9="一边宽度尺寸方向封同色1.0PVC"),BA9,"")</f>
        <v/>
      </c>
      <c r="BG9" s="417" t="str">
        <f t="shared" si="21"/>
        <v/>
      </c>
      <c r="BH9" s="632" t="str">
        <f t="shared" ref="BH9:BH17" si="33">+IF(OR(F9&gt;26),AZ9,"")</f>
        <v/>
      </c>
      <c r="BI9" s="632">
        <f t="shared" ref="BI9:BI17" si="34">+SUM(BC9:BG9)</f>
        <v>5.24</v>
      </c>
      <c r="BJ9" s="293"/>
      <c r="BK9" s="293"/>
      <c r="BL9" s="293"/>
      <c r="BM9" s="293"/>
      <c r="BN9" s="293"/>
      <c r="BO9" s="293"/>
      <c r="BP9" s="293"/>
      <c r="BQ9" s="293"/>
      <c r="BR9" s="293"/>
      <c r="BS9" s="293"/>
      <c r="BT9" s="293"/>
      <c r="BU9" s="293"/>
      <c r="BV9" s="293"/>
      <c r="BW9" s="293"/>
      <c r="BX9" s="293"/>
      <c r="BY9" s="293"/>
      <c r="BZ9" s="293"/>
      <c r="CA9" s="293"/>
      <c r="CB9" s="293"/>
      <c r="CC9" s="293"/>
    </row>
    <row r="10" ht="17.45" customHeight="1" spans="1:81">
      <c r="A10" s="198">
        <v>3</v>
      </c>
      <c r="B10" s="198"/>
      <c r="C10" s="204" t="s">
        <v>125</v>
      </c>
      <c r="D10" s="204"/>
      <c r="E10" s="204"/>
      <c r="F10" s="204">
        <v>25</v>
      </c>
      <c r="G10" s="204"/>
      <c r="H10" s="204" t="str">
        <f t="shared" si="0"/>
        <v>暖白</v>
      </c>
      <c r="I10" s="204"/>
      <c r="J10" s="204"/>
      <c r="K10" s="204" t="str">
        <f t="shared" si="1"/>
        <v>免漆</v>
      </c>
      <c r="L10" s="204"/>
      <c r="M10" s="204">
        <v>51</v>
      </c>
      <c r="N10" s="204"/>
      <c r="O10" s="204">
        <f>+O9+1</f>
        <v>664</v>
      </c>
      <c r="P10" s="204"/>
      <c r="Q10" s="204">
        <f>+Q9</f>
        <v>2</v>
      </c>
      <c r="R10" s="204"/>
      <c r="S10" s="651" t="s">
        <v>126</v>
      </c>
      <c r="T10" s="652"/>
      <c r="U10" s="652"/>
      <c r="V10" s="652"/>
      <c r="W10" s="653"/>
      <c r="X10" s="600"/>
      <c r="Y10" s="608"/>
      <c r="Z10" s="608"/>
      <c r="AA10" s="608"/>
      <c r="AB10" s="609"/>
      <c r="AC10" s="239">
        <f t="shared" si="2"/>
        <v>2</v>
      </c>
      <c r="AD10" s="240">
        <f t="shared" si="22"/>
        <v>2</v>
      </c>
      <c r="AE10" s="240">
        <f t="shared" si="23"/>
        <v>2</v>
      </c>
      <c r="AF10" s="241">
        <f t="shared" si="24"/>
        <v>0.067728</v>
      </c>
      <c r="AG10" s="241">
        <f t="shared" si="25"/>
        <v>0.027411986025262</v>
      </c>
      <c r="AH10" s="265">
        <f t="shared" si="26"/>
        <v>0.027411986025262</v>
      </c>
      <c r="AI10" s="265" t="str">
        <f t="shared" si="27"/>
        <v/>
      </c>
      <c r="AJ10" s="265" t="str">
        <f t="shared" si="28"/>
        <v/>
      </c>
      <c r="AK10" s="619" t="str">
        <f t="shared" si="3"/>
        <v/>
      </c>
      <c r="AL10" s="619" t="str">
        <f t="shared" si="4"/>
        <v/>
      </c>
      <c r="AM10" s="619">
        <f t="shared" si="5"/>
        <v>1.448</v>
      </c>
      <c r="AN10" s="619" t="str">
        <f t="shared" si="6"/>
        <v/>
      </c>
      <c r="AO10" s="619" t="str">
        <f t="shared" si="7"/>
        <v/>
      </c>
      <c r="AP10" s="619" t="str">
        <f t="shared" si="8"/>
        <v/>
      </c>
      <c r="AQ10" s="619" t="str">
        <f t="shared" si="9"/>
        <v/>
      </c>
      <c r="AR10" s="619" t="str">
        <f t="shared" si="10"/>
        <v/>
      </c>
      <c r="AS10" s="619" t="str">
        <f t="shared" si="11"/>
        <v/>
      </c>
      <c r="AT10" s="619" t="str">
        <f t="shared" si="12"/>
        <v/>
      </c>
      <c r="AU10" s="619" t="str">
        <f t="shared" si="13"/>
        <v/>
      </c>
      <c r="AV10" s="619" t="str">
        <f t="shared" si="14"/>
        <v/>
      </c>
      <c r="AW10" s="619" t="str">
        <f t="shared" si="15"/>
        <v/>
      </c>
      <c r="AX10" s="619" t="str">
        <f t="shared" si="16"/>
        <v/>
      </c>
      <c r="AY10" s="619" t="str">
        <f t="shared" si="17"/>
        <v/>
      </c>
      <c r="AZ10" s="417">
        <f t="shared" si="29"/>
        <v>4.056</v>
      </c>
      <c r="BA10" s="417">
        <f t="shared" si="30"/>
        <v>1.448</v>
      </c>
      <c r="BB10" s="666">
        <f t="shared" si="31"/>
        <v>2.608</v>
      </c>
      <c r="BC10" s="417" t="str">
        <f t="shared" si="18"/>
        <v/>
      </c>
      <c r="BD10" s="417" t="str">
        <f t="shared" si="19"/>
        <v/>
      </c>
      <c r="BE10" s="635" t="str">
        <f t="shared" si="20"/>
        <v/>
      </c>
      <c r="BF10" s="635">
        <f t="shared" si="32"/>
        <v>1.448</v>
      </c>
      <c r="BG10" s="417" t="str">
        <f t="shared" si="21"/>
        <v/>
      </c>
      <c r="BH10" s="632" t="str">
        <f t="shared" si="33"/>
        <v/>
      </c>
      <c r="BI10" s="632">
        <f t="shared" si="34"/>
        <v>1.448</v>
      </c>
      <c r="BJ10" s="293"/>
      <c r="BK10" s="293"/>
      <c r="BL10" s="293"/>
      <c r="BM10" s="293"/>
      <c r="BN10" s="293"/>
      <c r="BO10" s="293"/>
      <c r="BP10" s="293"/>
      <c r="BQ10" s="293"/>
      <c r="BR10" s="293"/>
      <c r="BS10" s="293"/>
      <c r="BT10" s="293"/>
      <c r="BU10" s="293"/>
      <c r="BV10" s="293"/>
      <c r="BW10" s="293"/>
      <c r="BX10" s="293"/>
      <c r="BY10" s="293"/>
      <c r="BZ10" s="293"/>
      <c r="CA10" s="293"/>
      <c r="CB10" s="293"/>
      <c r="CC10" s="293"/>
    </row>
    <row r="11" ht="17.45" customHeight="1" spans="1:81">
      <c r="A11" s="198">
        <v>4</v>
      </c>
      <c r="B11" s="198"/>
      <c r="C11" s="204" t="s">
        <v>127</v>
      </c>
      <c r="D11" s="204"/>
      <c r="E11" s="204"/>
      <c r="F11" s="204">
        <v>25</v>
      </c>
      <c r="G11" s="204"/>
      <c r="H11" s="204" t="str">
        <f t="shared" si="0"/>
        <v>暖白</v>
      </c>
      <c r="I11" s="204"/>
      <c r="J11" s="204"/>
      <c r="K11" s="204" t="str">
        <f t="shared" si="1"/>
        <v>免漆</v>
      </c>
      <c r="L11" s="204"/>
      <c r="M11" s="204">
        <v>99</v>
      </c>
      <c r="N11" s="204"/>
      <c r="O11" s="204">
        <f>700-36-1</f>
        <v>663</v>
      </c>
      <c r="P11" s="204"/>
      <c r="Q11" s="204">
        <v>6</v>
      </c>
      <c r="R11" s="204"/>
      <c r="S11" s="651" t="s">
        <v>123</v>
      </c>
      <c r="T11" s="652"/>
      <c r="U11" s="652"/>
      <c r="V11" s="652"/>
      <c r="W11" s="653"/>
      <c r="X11" s="600"/>
      <c r="Y11" s="608"/>
      <c r="Z11" s="608"/>
      <c r="AA11" s="608"/>
      <c r="AB11" s="609"/>
      <c r="AC11" s="239">
        <f t="shared" si="2"/>
        <v>6</v>
      </c>
      <c r="AD11" s="240">
        <f t="shared" si="22"/>
        <v>6</v>
      </c>
      <c r="AE11" s="240">
        <f t="shared" si="23"/>
        <v>6</v>
      </c>
      <c r="AF11" s="241">
        <f t="shared" si="24"/>
        <v>0.393822</v>
      </c>
      <c r="AG11" s="241">
        <f>IF(AND(F11&gt;11,M11&gt;605,O11&gt;1600),Q11,M11*O11*Q11/1000000/1.22/2.44/0.83)</f>
        <v>0.159394093439061</v>
      </c>
      <c r="AH11" s="265">
        <f t="shared" si="26"/>
        <v>0.159394093439061</v>
      </c>
      <c r="AI11" s="265" t="str">
        <f t="shared" si="27"/>
        <v/>
      </c>
      <c r="AJ11" s="265" t="str">
        <f t="shared" si="28"/>
        <v/>
      </c>
      <c r="AK11" s="619">
        <f t="shared" si="3"/>
        <v>12.156</v>
      </c>
      <c r="AL11" s="619" t="str">
        <f t="shared" si="4"/>
        <v/>
      </c>
      <c r="AM11" s="619" t="str">
        <f t="shared" si="5"/>
        <v/>
      </c>
      <c r="AN11" s="619" t="str">
        <f t="shared" si="6"/>
        <v/>
      </c>
      <c r="AO11" s="619" t="str">
        <f t="shared" si="7"/>
        <v/>
      </c>
      <c r="AP11" s="619" t="str">
        <f t="shared" si="8"/>
        <v/>
      </c>
      <c r="AQ11" s="619" t="str">
        <f t="shared" si="9"/>
        <v/>
      </c>
      <c r="AR11" s="619" t="str">
        <f t="shared" si="10"/>
        <v/>
      </c>
      <c r="AS11" s="619" t="str">
        <f t="shared" si="11"/>
        <v/>
      </c>
      <c r="AT11" s="619" t="str">
        <f t="shared" si="12"/>
        <v/>
      </c>
      <c r="AU11" s="619" t="str">
        <f t="shared" si="13"/>
        <v/>
      </c>
      <c r="AV11" s="619" t="str">
        <f t="shared" si="14"/>
        <v/>
      </c>
      <c r="AW11" s="619" t="str">
        <f t="shared" si="15"/>
        <v/>
      </c>
      <c r="AX11" s="619" t="str">
        <f t="shared" si="16"/>
        <v/>
      </c>
      <c r="AY11" s="619" t="str">
        <f t="shared" si="17"/>
        <v/>
      </c>
      <c r="AZ11" s="417">
        <f t="shared" si="29"/>
        <v>12.156</v>
      </c>
      <c r="BA11" s="417">
        <f t="shared" si="30"/>
        <v>4.338</v>
      </c>
      <c r="BB11" s="666">
        <f t="shared" si="31"/>
        <v>7.818</v>
      </c>
      <c r="BC11" s="417">
        <f t="shared" si="18"/>
        <v>12.156</v>
      </c>
      <c r="BD11" s="417" t="str">
        <f t="shared" si="19"/>
        <v/>
      </c>
      <c r="BE11" s="635" t="str">
        <f t="shared" si="20"/>
        <v/>
      </c>
      <c r="BF11" s="635" t="str">
        <f t="shared" si="32"/>
        <v/>
      </c>
      <c r="BG11" s="417" t="str">
        <f t="shared" si="21"/>
        <v/>
      </c>
      <c r="BH11" s="632" t="str">
        <f t="shared" si="33"/>
        <v/>
      </c>
      <c r="BI11" s="632">
        <f t="shared" si="34"/>
        <v>12.156</v>
      </c>
      <c r="BJ11" s="293"/>
      <c r="BK11" s="293"/>
      <c r="BL11" s="293"/>
      <c r="BM11" s="293"/>
      <c r="BN11" s="293"/>
      <c r="BO11" s="293"/>
      <c r="BP11" s="293"/>
      <c r="BQ11" s="293"/>
      <c r="BR11" s="293"/>
      <c r="BS11" s="293"/>
      <c r="BT11" s="293"/>
      <c r="BU11" s="293"/>
      <c r="BV11" s="293"/>
      <c r="BW11" s="293"/>
      <c r="BX11" s="293"/>
      <c r="BY11" s="293"/>
      <c r="BZ11" s="293"/>
      <c r="CA11" s="293"/>
      <c r="CB11" s="293"/>
      <c r="CC11" s="293"/>
    </row>
    <row r="12" ht="17.45" customHeight="1" spans="1:81">
      <c r="A12" s="198">
        <v>5</v>
      </c>
      <c r="B12" s="198"/>
      <c r="C12" s="204"/>
      <c r="D12" s="204"/>
      <c r="E12" s="204"/>
      <c r="F12" s="204"/>
      <c r="G12" s="204"/>
      <c r="H12" s="204" t="str">
        <f t="shared" si="0"/>
        <v/>
      </c>
      <c r="I12" s="204"/>
      <c r="J12" s="204"/>
      <c r="K12" s="204" t="str">
        <f t="shared" si="1"/>
        <v/>
      </c>
      <c r="L12" s="204"/>
      <c r="M12" s="204"/>
      <c r="N12" s="204"/>
      <c r="O12" s="217"/>
      <c r="P12" s="218"/>
      <c r="Q12" s="204"/>
      <c r="R12" s="204"/>
      <c r="S12" s="651"/>
      <c r="T12" s="652"/>
      <c r="U12" s="652"/>
      <c r="V12" s="652"/>
      <c r="W12" s="653"/>
      <c r="X12" s="600"/>
      <c r="Y12" s="608"/>
      <c r="Z12" s="608"/>
      <c r="AA12" s="608"/>
      <c r="AB12" s="609"/>
      <c r="AC12" s="239">
        <f t="shared" si="2"/>
        <v>0</v>
      </c>
      <c r="AD12" s="240" t="str">
        <f t="shared" si="22"/>
        <v/>
      </c>
      <c r="AE12" s="240">
        <f t="shared" si="23"/>
        <v>0</v>
      </c>
      <c r="AF12" s="241" t="str">
        <f t="shared" si="24"/>
        <v/>
      </c>
      <c r="AG12" s="241">
        <f t="shared" ref="AG12:AG17" si="35">IF(AND(F12&gt;11,M12&gt;605,O12&gt;1600),Q12,M12*O12*Q12/1000000/1.22/2.44/0.83)</f>
        <v>0</v>
      </c>
      <c r="AH12" s="265" t="str">
        <f t="shared" si="26"/>
        <v/>
      </c>
      <c r="AI12" s="265" t="str">
        <f t="shared" si="27"/>
        <v/>
      </c>
      <c r="AJ12" s="265" t="str">
        <f t="shared" si="28"/>
        <v/>
      </c>
      <c r="AK12" s="619" t="str">
        <f t="shared" si="3"/>
        <v/>
      </c>
      <c r="AL12" s="619" t="str">
        <f t="shared" si="4"/>
        <v/>
      </c>
      <c r="AM12" s="619" t="str">
        <f t="shared" si="5"/>
        <v/>
      </c>
      <c r="AN12" s="619" t="str">
        <f t="shared" si="6"/>
        <v/>
      </c>
      <c r="AO12" s="619" t="str">
        <f t="shared" si="7"/>
        <v/>
      </c>
      <c r="AP12" s="619" t="str">
        <f t="shared" si="8"/>
        <v/>
      </c>
      <c r="AQ12" s="619" t="str">
        <f t="shared" si="9"/>
        <v/>
      </c>
      <c r="AR12" s="619" t="str">
        <f t="shared" si="10"/>
        <v/>
      </c>
      <c r="AS12" s="619" t="str">
        <f t="shared" si="11"/>
        <v/>
      </c>
      <c r="AT12" s="619" t="str">
        <f t="shared" si="12"/>
        <v/>
      </c>
      <c r="AU12" s="619" t="str">
        <f t="shared" si="13"/>
        <v/>
      </c>
      <c r="AV12" s="619" t="str">
        <f t="shared" si="14"/>
        <v/>
      </c>
      <c r="AW12" s="619" t="str">
        <f t="shared" si="15"/>
        <v/>
      </c>
      <c r="AX12" s="619" t="str">
        <f t="shared" si="16"/>
        <v/>
      </c>
      <c r="AY12" s="619" t="str">
        <f t="shared" si="17"/>
        <v/>
      </c>
      <c r="AZ12" s="417">
        <f t="shared" si="29"/>
        <v>0</v>
      </c>
      <c r="BA12" s="417">
        <f t="shared" si="30"/>
        <v>0</v>
      </c>
      <c r="BB12" s="666">
        <f t="shared" si="31"/>
        <v>0</v>
      </c>
      <c r="BC12" s="417" t="str">
        <f t="shared" si="18"/>
        <v/>
      </c>
      <c r="BD12" s="417" t="str">
        <f t="shared" si="19"/>
        <v/>
      </c>
      <c r="BE12" s="635" t="str">
        <f t="shared" si="20"/>
        <v/>
      </c>
      <c r="BF12" s="635" t="str">
        <f t="shared" si="32"/>
        <v/>
      </c>
      <c r="BG12" s="417" t="str">
        <f t="shared" si="21"/>
        <v/>
      </c>
      <c r="BH12" s="632" t="str">
        <f t="shared" si="33"/>
        <v/>
      </c>
      <c r="BI12" s="632">
        <f t="shared" si="34"/>
        <v>0</v>
      </c>
      <c r="BJ12" s="293"/>
      <c r="BK12" s="293"/>
      <c r="BL12" s="293"/>
      <c r="BM12" s="293"/>
      <c r="BN12" s="293"/>
      <c r="BO12" s="293"/>
      <c r="BP12" s="293"/>
      <c r="BQ12" s="293"/>
      <c r="BR12" s="293"/>
      <c r="BS12" s="293"/>
      <c r="BT12" s="293"/>
      <c r="BU12" s="293"/>
      <c r="BV12" s="293"/>
      <c r="BW12" s="293"/>
      <c r="BX12" s="293"/>
      <c r="BY12" s="293"/>
      <c r="BZ12" s="293"/>
      <c r="CA12" s="293"/>
      <c r="CB12" s="293"/>
      <c r="CC12" s="293"/>
    </row>
    <row r="13" ht="17.45" customHeight="1" spans="1:81">
      <c r="A13" s="198">
        <v>6</v>
      </c>
      <c r="B13" s="198"/>
      <c r="C13" s="204" t="s">
        <v>128</v>
      </c>
      <c r="D13" s="204"/>
      <c r="E13" s="204"/>
      <c r="F13" s="204">
        <v>25</v>
      </c>
      <c r="G13" s="204"/>
      <c r="H13" s="204" t="str">
        <f t="shared" si="0"/>
        <v>暖白</v>
      </c>
      <c r="I13" s="204"/>
      <c r="J13" s="204"/>
      <c r="K13" s="204" t="str">
        <f t="shared" si="1"/>
        <v>免漆</v>
      </c>
      <c r="L13" s="204"/>
      <c r="M13" s="204">
        <v>99</v>
      </c>
      <c r="N13" s="204"/>
      <c r="O13" s="217">
        <v>2399</v>
      </c>
      <c r="P13" s="218"/>
      <c r="Q13" s="204">
        <v>1</v>
      </c>
      <c r="R13" s="204"/>
      <c r="S13" s="651" t="s">
        <v>123</v>
      </c>
      <c r="T13" s="652"/>
      <c r="U13" s="652"/>
      <c r="V13" s="652"/>
      <c r="W13" s="653"/>
      <c r="X13" s="600"/>
      <c r="Y13" s="608"/>
      <c r="Z13" s="608"/>
      <c r="AA13" s="608"/>
      <c r="AB13" s="609"/>
      <c r="AC13" s="239">
        <f t="shared" si="2"/>
        <v>1</v>
      </c>
      <c r="AD13" s="240">
        <f t="shared" si="22"/>
        <v>1</v>
      </c>
      <c r="AE13" s="240">
        <f t="shared" si="23"/>
        <v>1</v>
      </c>
      <c r="AF13" s="241">
        <f t="shared" si="24"/>
        <v>0.237501</v>
      </c>
      <c r="AG13" s="241">
        <f t="shared" si="35"/>
        <v>0.0961252966717717</v>
      </c>
      <c r="AH13" s="265">
        <f t="shared" si="26"/>
        <v>0.0961252966717717</v>
      </c>
      <c r="AI13" s="265" t="str">
        <f t="shared" si="27"/>
        <v/>
      </c>
      <c r="AJ13" s="265" t="str">
        <f t="shared" si="28"/>
        <v/>
      </c>
      <c r="AK13" s="619">
        <f t="shared" si="3"/>
        <v>5.498</v>
      </c>
      <c r="AL13" s="619" t="str">
        <f t="shared" si="4"/>
        <v/>
      </c>
      <c r="AM13" s="619" t="str">
        <f t="shared" si="5"/>
        <v/>
      </c>
      <c r="AN13" s="619" t="str">
        <f t="shared" si="6"/>
        <v/>
      </c>
      <c r="AO13" s="619" t="str">
        <f t="shared" si="7"/>
        <v/>
      </c>
      <c r="AP13" s="619" t="str">
        <f t="shared" si="8"/>
        <v/>
      </c>
      <c r="AQ13" s="619" t="str">
        <f t="shared" si="9"/>
        <v/>
      </c>
      <c r="AR13" s="619" t="str">
        <f t="shared" si="10"/>
        <v/>
      </c>
      <c r="AS13" s="619" t="str">
        <f t="shared" si="11"/>
        <v/>
      </c>
      <c r="AT13" s="619" t="str">
        <f t="shared" si="12"/>
        <v/>
      </c>
      <c r="AU13" s="619" t="str">
        <f t="shared" si="13"/>
        <v/>
      </c>
      <c r="AV13" s="619" t="str">
        <f t="shared" si="14"/>
        <v/>
      </c>
      <c r="AW13" s="619" t="str">
        <f t="shared" si="15"/>
        <v/>
      </c>
      <c r="AX13" s="619" t="str">
        <f t="shared" si="16"/>
        <v/>
      </c>
      <c r="AY13" s="619" t="str">
        <f t="shared" si="17"/>
        <v/>
      </c>
      <c r="AZ13" s="417">
        <f t="shared" si="29"/>
        <v>5.498</v>
      </c>
      <c r="BA13" s="417">
        <f t="shared" si="30"/>
        <v>2.459</v>
      </c>
      <c r="BB13" s="666">
        <f t="shared" si="31"/>
        <v>3.039</v>
      </c>
      <c r="BC13" s="417">
        <f t="shared" si="18"/>
        <v>5.498</v>
      </c>
      <c r="BD13" s="417" t="str">
        <f t="shared" si="19"/>
        <v/>
      </c>
      <c r="BE13" s="635" t="str">
        <f t="shared" si="20"/>
        <v/>
      </c>
      <c r="BF13" s="635" t="str">
        <f t="shared" si="32"/>
        <v/>
      </c>
      <c r="BG13" s="417" t="str">
        <f t="shared" si="21"/>
        <v/>
      </c>
      <c r="BH13" s="632" t="str">
        <f t="shared" si="33"/>
        <v/>
      </c>
      <c r="BI13" s="632">
        <f t="shared" si="34"/>
        <v>5.498</v>
      </c>
      <c r="BJ13" s="293"/>
      <c r="BK13" s="293"/>
      <c r="BL13" s="293"/>
      <c r="BM13" s="293"/>
      <c r="BN13" s="293"/>
      <c r="BO13" s="293"/>
      <c r="BP13" s="293"/>
      <c r="BQ13" s="293"/>
      <c r="BR13" s="293"/>
      <c r="BS13" s="293"/>
      <c r="BT13" s="293"/>
      <c r="BU13" s="293"/>
      <c r="BV13" s="293"/>
      <c r="BW13" s="293"/>
      <c r="BX13" s="293"/>
      <c r="BY13" s="293"/>
      <c r="BZ13" s="293"/>
      <c r="CA13" s="293"/>
      <c r="CB13" s="293"/>
      <c r="CC13" s="293"/>
    </row>
    <row r="14" ht="17.45" customHeight="1" spans="1:81">
      <c r="A14" s="198">
        <v>7</v>
      </c>
      <c r="B14" s="198"/>
      <c r="C14" s="204"/>
      <c r="D14" s="204"/>
      <c r="E14" s="204"/>
      <c r="F14" s="204"/>
      <c r="G14" s="204"/>
      <c r="H14" s="204" t="str">
        <f t="shared" si="0"/>
        <v/>
      </c>
      <c r="I14" s="204"/>
      <c r="J14" s="204"/>
      <c r="K14" s="204" t="str">
        <f t="shared" si="1"/>
        <v/>
      </c>
      <c r="L14" s="204"/>
      <c r="M14" s="204"/>
      <c r="N14" s="204"/>
      <c r="O14" s="217"/>
      <c r="P14" s="218"/>
      <c r="Q14" s="204"/>
      <c r="R14" s="204"/>
      <c r="S14" s="651"/>
      <c r="T14" s="652"/>
      <c r="U14" s="652"/>
      <c r="V14" s="652"/>
      <c r="W14" s="653"/>
      <c r="X14" s="600"/>
      <c r="Y14" s="608"/>
      <c r="Z14" s="608"/>
      <c r="AA14" s="608"/>
      <c r="AB14" s="609"/>
      <c r="AC14" s="239">
        <f t="shared" si="2"/>
        <v>0</v>
      </c>
      <c r="AD14" s="240" t="str">
        <f t="shared" si="22"/>
        <v/>
      </c>
      <c r="AE14" s="240">
        <f t="shared" si="23"/>
        <v>0</v>
      </c>
      <c r="AF14" s="241" t="str">
        <f t="shared" si="24"/>
        <v/>
      </c>
      <c r="AG14" s="241">
        <f t="shared" si="35"/>
        <v>0</v>
      </c>
      <c r="AH14" s="265" t="str">
        <f t="shared" si="26"/>
        <v/>
      </c>
      <c r="AI14" s="265" t="str">
        <f t="shared" si="27"/>
        <v/>
      </c>
      <c r="AJ14" s="265" t="str">
        <f t="shared" si="28"/>
        <v/>
      </c>
      <c r="AK14" s="619" t="str">
        <f t="shared" si="3"/>
        <v/>
      </c>
      <c r="AL14" s="619" t="str">
        <f t="shared" si="4"/>
        <v/>
      </c>
      <c r="AM14" s="619" t="str">
        <f t="shared" si="5"/>
        <v/>
      </c>
      <c r="AN14" s="619" t="str">
        <f t="shared" si="6"/>
        <v/>
      </c>
      <c r="AO14" s="619" t="str">
        <f t="shared" si="7"/>
        <v/>
      </c>
      <c r="AP14" s="619" t="str">
        <f t="shared" si="8"/>
        <v/>
      </c>
      <c r="AQ14" s="619" t="str">
        <f t="shared" si="9"/>
        <v/>
      </c>
      <c r="AR14" s="619" t="str">
        <f t="shared" si="10"/>
        <v/>
      </c>
      <c r="AS14" s="619" t="str">
        <f t="shared" si="11"/>
        <v/>
      </c>
      <c r="AT14" s="619" t="str">
        <f t="shared" si="12"/>
        <v/>
      </c>
      <c r="AU14" s="619" t="str">
        <f t="shared" si="13"/>
        <v/>
      </c>
      <c r="AV14" s="619" t="str">
        <f t="shared" si="14"/>
        <v/>
      </c>
      <c r="AW14" s="619" t="str">
        <f t="shared" si="15"/>
        <v/>
      </c>
      <c r="AX14" s="619" t="str">
        <f t="shared" si="16"/>
        <v/>
      </c>
      <c r="AY14" s="619" t="str">
        <f t="shared" si="17"/>
        <v/>
      </c>
      <c r="AZ14" s="417">
        <f t="shared" si="29"/>
        <v>0</v>
      </c>
      <c r="BA14" s="417">
        <f t="shared" si="30"/>
        <v>0</v>
      </c>
      <c r="BB14" s="666">
        <f t="shared" si="31"/>
        <v>0</v>
      </c>
      <c r="BC14" s="417" t="str">
        <f t="shared" si="18"/>
        <v/>
      </c>
      <c r="BD14" s="417" t="str">
        <f t="shared" si="19"/>
        <v/>
      </c>
      <c r="BE14" s="635" t="str">
        <f t="shared" si="20"/>
        <v/>
      </c>
      <c r="BF14" s="635" t="str">
        <f t="shared" si="32"/>
        <v/>
      </c>
      <c r="BG14" s="417" t="str">
        <f t="shared" si="21"/>
        <v/>
      </c>
      <c r="BH14" s="632" t="str">
        <f t="shared" si="33"/>
        <v/>
      </c>
      <c r="BI14" s="632">
        <f t="shared" si="34"/>
        <v>0</v>
      </c>
      <c r="BJ14" s="293"/>
      <c r="BK14" s="293"/>
      <c r="BL14" s="293"/>
      <c r="BM14" s="293"/>
      <c r="BN14" s="293"/>
      <c r="BO14" s="293"/>
      <c r="BP14" s="293"/>
      <c r="BQ14" s="293"/>
      <c r="BR14" s="293"/>
      <c r="BS14" s="293"/>
      <c r="BT14" s="293"/>
      <c r="BU14" s="293"/>
      <c r="BV14" s="293"/>
      <c r="BW14" s="293"/>
      <c r="BX14" s="293"/>
      <c r="BY14" s="293"/>
      <c r="BZ14" s="293"/>
      <c r="CA14" s="293"/>
      <c r="CB14" s="293"/>
      <c r="CC14" s="293"/>
    </row>
    <row r="15" ht="17.45" customHeight="1" spans="1:81">
      <c r="A15" s="198">
        <v>8</v>
      </c>
      <c r="B15" s="198"/>
      <c r="C15" s="643"/>
      <c r="D15" s="643"/>
      <c r="E15" s="643"/>
      <c r="F15" s="204"/>
      <c r="G15" s="204"/>
      <c r="H15" s="204" t="str">
        <f t="shared" si="0"/>
        <v/>
      </c>
      <c r="I15" s="204"/>
      <c r="J15" s="204"/>
      <c r="K15" s="204" t="str">
        <f t="shared" si="1"/>
        <v/>
      </c>
      <c r="L15" s="204"/>
      <c r="M15" s="204"/>
      <c r="N15" s="204"/>
      <c r="O15" s="204"/>
      <c r="P15" s="204"/>
      <c r="Q15" s="204"/>
      <c r="R15" s="204"/>
      <c r="S15" s="651"/>
      <c r="T15" s="652"/>
      <c r="U15" s="652"/>
      <c r="V15" s="652"/>
      <c r="W15" s="653"/>
      <c r="X15" s="602"/>
      <c r="Y15" s="610"/>
      <c r="Z15" s="610"/>
      <c r="AA15" s="610"/>
      <c r="AB15" s="242"/>
      <c r="AC15" s="239">
        <f t="shared" si="2"/>
        <v>0</v>
      </c>
      <c r="AD15" s="240" t="str">
        <f t="shared" si="22"/>
        <v/>
      </c>
      <c r="AE15" s="240">
        <f t="shared" si="23"/>
        <v>0</v>
      </c>
      <c r="AF15" s="241" t="str">
        <f t="shared" si="24"/>
        <v/>
      </c>
      <c r="AG15" s="241" t="str">
        <f t="shared" si="25"/>
        <v/>
      </c>
      <c r="AH15" s="265" t="str">
        <f t="shared" si="26"/>
        <v/>
      </c>
      <c r="AI15" s="265" t="str">
        <f t="shared" si="27"/>
        <v/>
      </c>
      <c r="AJ15" s="265" t="str">
        <f t="shared" si="28"/>
        <v/>
      </c>
      <c r="AK15" s="619" t="str">
        <f t="shared" si="3"/>
        <v/>
      </c>
      <c r="AL15" s="619" t="str">
        <f t="shared" si="4"/>
        <v/>
      </c>
      <c r="AM15" s="619" t="str">
        <f t="shared" si="5"/>
        <v/>
      </c>
      <c r="AN15" s="619" t="str">
        <f t="shared" si="6"/>
        <v/>
      </c>
      <c r="AO15" s="619" t="str">
        <f t="shared" si="7"/>
        <v/>
      </c>
      <c r="AP15" s="619" t="str">
        <f t="shared" si="8"/>
        <v/>
      </c>
      <c r="AQ15" s="619" t="str">
        <f t="shared" si="9"/>
        <v/>
      </c>
      <c r="AR15" s="619" t="str">
        <f t="shared" si="10"/>
        <v/>
      </c>
      <c r="AS15" s="619" t="str">
        <f t="shared" si="11"/>
        <v/>
      </c>
      <c r="AT15" s="619" t="str">
        <f t="shared" si="12"/>
        <v/>
      </c>
      <c r="AU15" s="619" t="str">
        <f t="shared" si="13"/>
        <v/>
      </c>
      <c r="AV15" s="619" t="str">
        <f t="shared" si="14"/>
        <v/>
      </c>
      <c r="AW15" s="619" t="str">
        <f t="shared" si="15"/>
        <v/>
      </c>
      <c r="AX15" s="619" t="str">
        <f t="shared" si="16"/>
        <v/>
      </c>
      <c r="AY15" s="619" t="str">
        <f t="shared" si="17"/>
        <v/>
      </c>
      <c r="AZ15" s="417">
        <f t="shared" si="29"/>
        <v>0</v>
      </c>
      <c r="BA15" s="417">
        <f t="shared" si="30"/>
        <v>0</v>
      </c>
      <c r="BB15" s="666">
        <f t="shared" si="31"/>
        <v>0</v>
      </c>
      <c r="BC15" s="417" t="str">
        <f t="shared" si="18"/>
        <v/>
      </c>
      <c r="BD15" s="417" t="str">
        <f t="shared" si="19"/>
        <v/>
      </c>
      <c r="BE15" s="635" t="str">
        <f t="shared" si="20"/>
        <v/>
      </c>
      <c r="BF15" s="635" t="str">
        <f t="shared" si="32"/>
        <v/>
      </c>
      <c r="BG15" s="417" t="str">
        <f t="shared" si="21"/>
        <v/>
      </c>
      <c r="BH15" s="632" t="str">
        <f t="shared" si="33"/>
        <v/>
      </c>
      <c r="BI15" s="632">
        <f t="shared" si="34"/>
        <v>0</v>
      </c>
      <c r="BJ15" s="293"/>
      <c r="BK15" s="293"/>
      <c r="BL15" s="293"/>
      <c r="BM15" s="293"/>
      <c r="BN15" s="293"/>
      <c r="BO15" s="293"/>
      <c r="BP15" s="293"/>
      <c r="BQ15" s="293"/>
      <c r="BR15" s="293"/>
      <c r="BS15" s="293"/>
      <c r="BT15" s="293"/>
      <c r="BU15" s="293"/>
      <c r="BV15" s="293"/>
      <c r="BW15" s="293"/>
      <c r="BX15" s="293"/>
      <c r="BY15" s="293"/>
      <c r="BZ15" s="293"/>
      <c r="CA15" s="293"/>
      <c r="CB15" s="293"/>
      <c r="CC15" s="293"/>
    </row>
    <row r="16" ht="17.45" customHeight="1" spans="1:81">
      <c r="A16" s="198">
        <v>9</v>
      </c>
      <c r="B16" s="198"/>
      <c r="C16" s="204"/>
      <c r="D16" s="204"/>
      <c r="E16" s="204"/>
      <c r="F16" s="204"/>
      <c r="G16" s="204"/>
      <c r="H16" s="204" t="str">
        <f t="shared" si="0"/>
        <v/>
      </c>
      <c r="I16" s="204"/>
      <c r="J16" s="204"/>
      <c r="K16" s="204" t="str">
        <f t="shared" si="1"/>
        <v/>
      </c>
      <c r="L16" s="204"/>
      <c r="M16" s="204"/>
      <c r="N16" s="204"/>
      <c r="O16" s="204"/>
      <c r="P16" s="204"/>
      <c r="Q16" s="204"/>
      <c r="R16" s="204"/>
      <c r="S16" s="651"/>
      <c r="T16" s="652"/>
      <c r="U16" s="652"/>
      <c r="V16" s="652"/>
      <c r="W16" s="653"/>
      <c r="X16" s="600"/>
      <c r="Y16" s="608"/>
      <c r="Z16" s="608"/>
      <c r="AA16" s="608"/>
      <c r="AB16" s="609"/>
      <c r="AC16" s="239">
        <f t="shared" si="2"/>
        <v>0</v>
      </c>
      <c r="AD16" s="240" t="str">
        <f t="shared" si="22"/>
        <v/>
      </c>
      <c r="AE16" s="240">
        <f t="shared" si="23"/>
        <v>0</v>
      </c>
      <c r="AF16" s="241" t="str">
        <f t="shared" si="24"/>
        <v/>
      </c>
      <c r="AG16" s="241">
        <f t="shared" si="35"/>
        <v>0</v>
      </c>
      <c r="AH16" s="265" t="str">
        <f t="shared" si="26"/>
        <v/>
      </c>
      <c r="AI16" s="265" t="str">
        <f t="shared" si="27"/>
        <v/>
      </c>
      <c r="AJ16" s="265" t="str">
        <f t="shared" si="28"/>
        <v/>
      </c>
      <c r="AK16" s="619" t="str">
        <f t="shared" si="3"/>
        <v/>
      </c>
      <c r="AL16" s="619" t="str">
        <f t="shared" si="4"/>
        <v/>
      </c>
      <c r="AM16" s="619" t="str">
        <f t="shared" si="5"/>
        <v/>
      </c>
      <c r="AN16" s="619" t="str">
        <f t="shared" si="6"/>
        <v/>
      </c>
      <c r="AO16" s="619" t="str">
        <f t="shared" si="7"/>
        <v/>
      </c>
      <c r="AP16" s="619" t="str">
        <f t="shared" si="8"/>
        <v/>
      </c>
      <c r="AQ16" s="619" t="str">
        <f t="shared" si="9"/>
        <v/>
      </c>
      <c r="AR16" s="619" t="str">
        <f t="shared" si="10"/>
        <v/>
      </c>
      <c r="AS16" s="619" t="str">
        <f t="shared" si="11"/>
        <v/>
      </c>
      <c r="AT16" s="619" t="str">
        <f t="shared" si="12"/>
        <v/>
      </c>
      <c r="AU16" s="619" t="str">
        <f t="shared" si="13"/>
        <v/>
      </c>
      <c r="AV16" s="619" t="str">
        <f t="shared" si="14"/>
        <v/>
      </c>
      <c r="AW16" s="619" t="str">
        <f t="shared" si="15"/>
        <v/>
      </c>
      <c r="AX16" s="619" t="str">
        <f t="shared" si="16"/>
        <v/>
      </c>
      <c r="AY16" s="619" t="str">
        <f t="shared" si="17"/>
        <v/>
      </c>
      <c r="AZ16" s="417">
        <f t="shared" si="29"/>
        <v>0</v>
      </c>
      <c r="BA16" s="417">
        <f t="shared" si="30"/>
        <v>0</v>
      </c>
      <c r="BB16" s="666">
        <f t="shared" si="31"/>
        <v>0</v>
      </c>
      <c r="BC16" s="417" t="str">
        <f t="shared" si="18"/>
        <v/>
      </c>
      <c r="BD16" s="417" t="str">
        <f t="shared" si="19"/>
        <v/>
      </c>
      <c r="BE16" s="635" t="str">
        <f t="shared" si="20"/>
        <v/>
      </c>
      <c r="BF16" s="635" t="str">
        <f t="shared" si="32"/>
        <v/>
      </c>
      <c r="BG16" s="417" t="str">
        <f t="shared" si="21"/>
        <v/>
      </c>
      <c r="BH16" s="632" t="str">
        <f t="shared" si="33"/>
        <v/>
      </c>
      <c r="BI16" s="632">
        <f t="shared" si="34"/>
        <v>0</v>
      </c>
      <c r="BJ16" s="293"/>
      <c r="BK16" s="293"/>
      <c r="BL16" s="293"/>
      <c r="BM16" s="293"/>
      <c r="BN16" s="293"/>
      <c r="BO16" s="293"/>
      <c r="BP16" s="293"/>
      <c r="BQ16" s="293"/>
      <c r="BR16" s="293"/>
      <c r="BS16" s="293"/>
      <c r="BT16" s="293"/>
      <c r="BU16" s="293"/>
      <c r="BV16" s="293"/>
      <c r="BW16" s="293"/>
      <c r="BX16" s="293"/>
      <c r="BY16" s="293"/>
      <c r="BZ16" s="293"/>
      <c r="CA16" s="293"/>
      <c r="CB16" s="293"/>
      <c r="CC16" s="293"/>
    </row>
    <row r="17" ht="17.45" customHeight="1" spans="1:81">
      <c r="A17" s="198">
        <v>10</v>
      </c>
      <c r="B17" s="198"/>
      <c r="C17" s="204"/>
      <c r="D17" s="204"/>
      <c r="E17" s="204"/>
      <c r="F17" s="204"/>
      <c r="G17" s="204"/>
      <c r="H17" s="204" t="str">
        <f t="shared" si="0"/>
        <v/>
      </c>
      <c r="I17" s="204"/>
      <c r="J17" s="204"/>
      <c r="K17" s="204" t="str">
        <f t="shared" si="1"/>
        <v/>
      </c>
      <c r="L17" s="204"/>
      <c r="M17" s="204"/>
      <c r="N17" s="204"/>
      <c r="O17" s="204"/>
      <c r="P17" s="204"/>
      <c r="Q17" s="204"/>
      <c r="R17" s="204"/>
      <c r="S17" s="651"/>
      <c r="T17" s="652"/>
      <c r="U17" s="652"/>
      <c r="V17" s="652"/>
      <c r="W17" s="653"/>
      <c r="X17" s="602"/>
      <c r="Y17" s="610"/>
      <c r="Z17" s="610"/>
      <c r="AA17" s="610"/>
      <c r="AB17" s="242"/>
      <c r="AC17" s="239">
        <f t="shared" si="2"/>
        <v>0</v>
      </c>
      <c r="AD17" s="240" t="str">
        <f t="shared" si="22"/>
        <v/>
      </c>
      <c r="AE17" s="240">
        <f t="shared" si="23"/>
        <v>0</v>
      </c>
      <c r="AF17" s="241" t="str">
        <f t="shared" si="24"/>
        <v/>
      </c>
      <c r="AG17" s="241">
        <f t="shared" si="35"/>
        <v>0</v>
      </c>
      <c r="AH17" s="265" t="str">
        <f t="shared" si="26"/>
        <v/>
      </c>
      <c r="AI17" s="265" t="str">
        <f t="shared" si="27"/>
        <v/>
      </c>
      <c r="AJ17" s="265" t="str">
        <f t="shared" si="28"/>
        <v/>
      </c>
      <c r="AK17" s="619" t="str">
        <f t="shared" si="3"/>
        <v/>
      </c>
      <c r="AL17" s="619" t="str">
        <f t="shared" si="4"/>
        <v/>
      </c>
      <c r="AM17" s="619" t="str">
        <f t="shared" si="5"/>
        <v/>
      </c>
      <c r="AN17" s="619" t="str">
        <f t="shared" si="6"/>
        <v/>
      </c>
      <c r="AO17" s="619" t="str">
        <f t="shared" si="7"/>
        <v/>
      </c>
      <c r="AP17" s="619" t="str">
        <f t="shared" si="8"/>
        <v/>
      </c>
      <c r="AQ17" s="619" t="str">
        <f t="shared" si="9"/>
        <v/>
      </c>
      <c r="AR17" s="619" t="str">
        <f t="shared" si="10"/>
        <v/>
      </c>
      <c r="AS17" s="619" t="str">
        <f t="shared" si="11"/>
        <v/>
      </c>
      <c r="AT17" s="619" t="str">
        <f t="shared" si="12"/>
        <v/>
      </c>
      <c r="AU17" s="619" t="str">
        <f t="shared" si="13"/>
        <v/>
      </c>
      <c r="AV17" s="619" t="str">
        <f t="shared" si="14"/>
        <v/>
      </c>
      <c r="AW17" s="619" t="str">
        <f t="shared" si="15"/>
        <v/>
      </c>
      <c r="AX17" s="619" t="str">
        <f t="shared" si="16"/>
        <v/>
      </c>
      <c r="AY17" s="619" t="str">
        <f t="shared" si="17"/>
        <v/>
      </c>
      <c r="AZ17" s="417">
        <f t="shared" si="29"/>
        <v>0</v>
      </c>
      <c r="BA17" s="417">
        <f t="shared" si="30"/>
        <v>0</v>
      </c>
      <c r="BB17" s="666">
        <f t="shared" si="31"/>
        <v>0</v>
      </c>
      <c r="BC17" s="417" t="str">
        <f t="shared" si="18"/>
        <v/>
      </c>
      <c r="BD17" s="417" t="str">
        <f t="shared" si="19"/>
        <v/>
      </c>
      <c r="BE17" s="635" t="str">
        <f t="shared" si="20"/>
        <v/>
      </c>
      <c r="BF17" s="635" t="str">
        <f t="shared" si="32"/>
        <v/>
      </c>
      <c r="BG17" s="417" t="str">
        <f t="shared" si="21"/>
        <v/>
      </c>
      <c r="BH17" s="632" t="str">
        <f t="shared" si="33"/>
        <v/>
      </c>
      <c r="BI17" s="632">
        <f t="shared" si="34"/>
        <v>0</v>
      </c>
      <c r="BJ17" s="293"/>
      <c r="BK17" s="293"/>
      <c r="BL17" s="293"/>
      <c r="BM17" s="293"/>
      <c r="BN17" s="293"/>
      <c r="BO17" s="293"/>
      <c r="BP17" s="293"/>
      <c r="BQ17" s="293"/>
      <c r="BR17" s="293"/>
      <c r="BS17" s="293"/>
      <c r="BT17" s="293"/>
      <c r="BU17" s="293"/>
      <c r="BV17" s="293"/>
      <c r="BW17" s="293"/>
      <c r="BX17" s="293"/>
      <c r="BY17" s="293"/>
      <c r="BZ17" s="293"/>
      <c r="CA17" s="293"/>
      <c r="CB17" s="293"/>
      <c r="CC17" s="293"/>
    </row>
    <row r="18" ht="17.45" customHeight="1" spans="1:81">
      <c r="A18" s="198" t="s">
        <v>129</v>
      </c>
      <c r="B18" s="198"/>
      <c r="C18" s="589">
        <f>SUM(AD8:AD18)</f>
        <v>13</v>
      </c>
      <c r="D18" s="591"/>
      <c r="E18" s="590"/>
      <c r="F18" s="589" t="s">
        <v>34</v>
      </c>
      <c r="G18" s="590"/>
      <c r="H18" s="589" t="s">
        <v>85</v>
      </c>
      <c r="I18" s="591"/>
      <c r="J18" s="590"/>
      <c r="K18" s="589">
        <f>SUM(AC8:AC18)</f>
        <v>13</v>
      </c>
      <c r="L18" s="590"/>
      <c r="M18" s="589" t="s">
        <v>34</v>
      </c>
      <c r="N18" s="590"/>
      <c r="O18" s="589" t="s">
        <v>130</v>
      </c>
      <c r="P18" s="590"/>
      <c r="Q18" s="589">
        <f>SUM(AE8:AE18)</f>
        <v>13</v>
      </c>
      <c r="R18" s="590"/>
      <c r="S18" s="589" t="s">
        <v>34</v>
      </c>
      <c r="T18" s="590"/>
      <c r="U18" s="589" t="s">
        <v>89</v>
      </c>
      <c r="V18" s="590"/>
      <c r="W18" s="601">
        <f>+SUM(AF8:AF18)</f>
        <v>3.889443</v>
      </c>
      <c r="X18" s="602" t="s">
        <v>53</v>
      </c>
      <c r="Y18" s="610"/>
      <c r="Z18" s="610"/>
      <c r="AA18" s="610"/>
      <c r="AB18" s="242"/>
      <c r="AC18" s="246"/>
      <c r="AD18" s="246"/>
      <c r="AE18" s="246"/>
      <c r="AG18" s="418"/>
      <c r="AH18" s="272" t="str">
        <f>AH6</f>
        <v>25A</v>
      </c>
      <c r="AI18" s="272" t="str">
        <f>AI6</f>
        <v>18A</v>
      </c>
      <c r="AJ18" s="272" t="str">
        <f>AJ6</f>
        <v>12A</v>
      </c>
      <c r="AK18" s="662" t="s">
        <v>131</v>
      </c>
      <c r="AL18" s="662"/>
      <c r="AM18" s="662"/>
      <c r="AN18" s="662" t="s">
        <v>132</v>
      </c>
      <c r="AO18" s="662"/>
      <c r="AP18" s="662"/>
      <c r="AQ18" s="662" t="s">
        <v>133</v>
      </c>
      <c r="AR18" s="662"/>
      <c r="AS18" s="662"/>
      <c r="AT18" s="624" t="s">
        <v>134</v>
      </c>
      <c r="AU18" s="624" t="s">
        <v>134</v>
      </c>
      <c r="AV18" s="624" t="s">
        <v>135</v>
      </c>
      <c r="AW18" s="624" t="s">
        <v>135</v>
      </c>
      <c r="AX18" s="624" t="s">
        <v>136</v>
      </c>
      <c r="AY18" s="624" t="s">
        <v>136</v>
      </c>
      <c r="AZ18" s="624"/>
      <c r="BA18" s="611"/>
      <c r="BB18" s="611"/>
      <c r="BC18" s="611"/>
      <c r="BD18" s="611"/>
      <c r="BE18" s="667"/>
      <c r="BF18" s="667"/>
      <c r="BG18" s="611"/>
      <c r="BH18" s="624" t="s">
        <v>137</v>
      </c>
      <c r="BI18" s="624" t="s">
        <v>137</v>
      </c>
      <c r="BJ18" s="293"/>
      <c r="BK18" s="293"/>
      <c r="BL18" s="293"/>
      <c r="BM18" s="293"/>
      <c r="BN18" s="293"/>
      <c r="BO18" s="293"/>
      <c r="BP18" s="293"/>
      <c r="BQ18" s="293"/>
      <c r="BR18" s="293"/>
      <c r="BS18" s="293"/>
      <c r="BT18" s="293"/>
      <c r="BU18" s="293"/>
      <c r="BV18" s="293"/>
      <c r="BW18" s="293"/>
      <c r="BX18" s="293"/>
      <c r="BY18" s="293"/>
      <c r="BZ18" s="293"/>
      <c r="CA18" s="293"/>
      <c r="CB18" s="293"/>
      <c r="CC18" s="293"/>
    </row>
    <row r="19" ht="39.95" customHeight="1" spans="1:81">
      <c r="A19" s="210" t="s">
        <v>138</v>
      </c>
      <c r="B19" s="211"/>
      <c r="C19" s="211"/>
      <c r="D19" s="211"/>
      <c r="E19" s="211"/>
      <c r="F19" s="211"/>
      <c r="G19" s="211"/>
      <c r="H19" s="211"/>
      <c r="I19" s="211"/>
      <c r="J19" s="211"/>
      <c r="K19" s="211"/>
      <c r="L19" s="211"/>
      <c r="M19" s="211"/>
      <c r="N19" s="211"/>
      <c r="O19" s="211"/>
      <c r="P19" s="211"/>
      <c r="Q19" s="211"/>
      <c r="R19" s="211"/>
      <c r="S19" s="211"/>
      <c r="T19" s="211"/>
      <c r="U19" s="211"/>
      <c r="V19" s="211"/>
      <c r="W19" s="211"/>
      <c r="X19" s="211"/>
      <c r="Y19" s="211"/>
      <c r="Z19" s="211"/>
      <c r="AA19" s="211"/>
      <c r="AB19" s="248"/>
      <c r="AC19" s="212"/>
      <c r="AH19" s="272">
        <f>+SUM(AH8:AH17)</f>
        <v>0.565761972911803</v>
      </c>
      <c r="AI19" s="272">
        <f>+SUM(AI8:AI17)</f>
        <v>1.00843713472541</v>
      </c>
      <c r="AJ19" s="272">
        <f>+SUM(AJ8:AJ17)</f>
        <v>0</v>
      </c>
      <c r="AK19" s="624">
        <f>+SUM(AK8:AM17)</f>
        <v>24.342</v>
      </c>
      <c r="AL19" s="624"/>
      <c r="AM19" s="624"/>
      <c r="AN19" s="624">
        <f>+SUM(AN8:AP17)</f>
        <v>12.016</v>
      </c>
      <c r="AO19" s="624"/>
      <c r="AP19" s="624"/>
      <c r="AQ19" s="624">
        <f>+SUM(AQ8:AS17)</f>
        <v>0</v>
      </c>
      <c r="AR19" s="624"/>
      <c r="AS19" s="624"/>
      <c r="AT19" s="624">
        <f>+SUM(AT8:AU17)</f>
        <v>0</v>
      </c>
      <c r="AU19" s="624"/>
      <c r="AV19" s="624">
        <f>+SUM(AV8:AW17)</f>
        <v>0</v>
      </c>
      <c r="AW19" s="624"/>
      <c r="AX19" s="624">
        <f>+SUM(AX8:AY17)</f>
        <v>0</v>
      </c>
      <c r="AY19" s="624"/>
      <c r="AZ19" s="611"/>
      <c r="BA19" s="611"/>
      <c r="BB19" s="611"/>
      <c r="BC19" s="611"/>
      <c r="BD19" s="611"/>
      <c r="BE19" s="419"/>
      <c r="BF19" s="419"/>
      <c r="BG19" s="611"/>
      <c r="BH19" s="419">
        <f>+SUM(BH8:BH17)</f>
        <v>0</v>
      </c>
      <c r="BI19" s="419">
        <f>+SUM(BI8:BI17)</f>
        <v>36.358</v>
      </c>
      <c r="BJ19" s="293"/>
      <c r="BK19" s="293"/>
      <c r="BL19" s="293"/>
      <c r="BM19" s="293"/>
      <c r="BN19" s="293"/>
      <c r="BO19" s="293"/>
      <c r="BP19" s="293"/>
      <c r="BQ19" s="293"/>
      <c r="BR19" s="293"/>
      <c r="BS19" s="293"/>
      <c r="BT19" s="293"/>
      <c r="BU19" s="293"/>
      <c r="BV19" s="293"/>
      <c r="BW19" s="293"/>
      <c r="BX19" s="293"/>
      <c r="BY19" s="293"/>
      <c r="BZ19" s="293"/>
      <c r="CA19" s="293"/>
      <c r="CB19" s="293"/>
      <c r="CC19" s="293"/>
    </row>
    <row r="20" ht="24" spans="5:81">
      <c r="E20" s="644" t="s">
        <v>139</v>
      </c>
      <c r="T20" s="212"/>
      <c r="U20" s="212"/>
      <c r="V20" s="212"/>
      <c r="W20" s="212"/>
      <c r="X20" s="212"/>
      <c r="Y20" s="212"/>
      <c r="Z20" s="212"/>
      <c r="AA20" s="212"/>
      <c r="AB20" s="212"/>
      <c r="AC20" s="212"/>
      <c r="AD20" s="56" t="s">
        <v>140</v>
      </c>
      <c r="AE20" s="212"/>
      <c r="AG20" s="247"/>
      <c r="AQ20" s="274"/>
      <c r="AT20" s="274"/>
      <c r="AU20" s="279"/>
      <c r="AV20" s="279"/>
      <c r="AW20" s="293"/>
      <c r="AX20" s="293"/>
      <c r="AY20" s="293"/>
      <c r="AZ20" s="293"/>
      <c r="BA20" s="293"/>
      <c r="BB20" s="293"/>
      <c r="BC20" s="293"/>
      <c r="BD20" s="293"/>
      <c r="BE20" s="293"/>
      <c r="BF20" s="293"/>
      <c r="BG20" s="293"/>
      <c r="BH20" s="293"/>
      <c r="BI20" s="293"/>
      <c r="BJ20" s="293"/>
      <c r="BK20" s="293"/>
      <c r="BL20" s="293"/>
      <c r="BM20" s="293"/>
      <c r="BN20" s="293"/>
      <c r="BO20" s="293"/>
      <c r="BP20" s="293"/>
      <c r="BQ20" s="293"/>
      <c r="BR20" s="293"/>
      <c r="BS20" s="293"/>
      <c r="BT20" s="293"/>
      <c r="BU20" s="293"/>
      <c r="BV20" s="293"/>
      <c r="BW20" s="293"/>
      <c r="BX20" s="293"/>
      <c r="BY20" s="293"/>
      <c r="BZ20" s="293"/>
      <c r="CA20" s="293"/>
      <c r="CB20" s="293"/>
      <c r="CC20" s="293"/>
    </row>
    <row r="21" ht="24" spans="5:81">
      <c r="E21" s="644" t="s">
        <v>141</v>
      </c>
      <c r="T21" s="212"/>
      <c r="U21" s="212"/>
      <c r="V21" s="212"/>
      <c r="W21" s="212"/>
      <c r="X21" s="212"/>
      <c r="Y21" s="212"/>
      <c r="Z21" s="212"/>
      <c r="AA21" s="212"/>
      <c r="AB21" s="212"/>
      <c r="AC21" s="212"/>
      <c r="AD21" s="253" t="s">
        <v>142</v>
      </c>
      <c r="AE21" s="212"/>
      <c r="AF21" s="191" t="s">
        <v>66</v>
      </c>
      <c r="AG21" s="247"/>
      <c r="AH21" s="193" t="s">
        <v>70</v>
      </c>
      <c r="AI21" s="193" t="s">
        <v>140</v>
      </c>
      <c r="AK21" s="663" t="s">
        <v>143</v>
      </c>
      <c r="AM21" s="611" t="s">
        <v>123</v>
      </c>
      <c r="AQ21" s="274"/>
      <c r="AT21" s="274"/>
      <c r="AU21" s="279"/>
      <c r="AV21" s="279"/>
      <c r="AW21" s="293"/>
      <c r="AX21" s="293"/>
      <c r="AY21" s="293"/>
      <c r="AZ21" s="293"/>
      <c r="BA21" s="293"/>
      <c r="BB21" s="293"/>
      <c r="BC21" s="293"/>
      <c r="BD21" s="293"/>
      <c r="BE21" s="293"/>
      <c r="BF21" s="293"/>
      <c r="BG21" s="293"/>
      <c r="BH21" s="293"/>
      <c r="BI21" s="293"/>
      <c r="BJ21" s="293"/>
      <c r="BK21" s="293"/>
      <c r="BL21" s="293"/>
      <c r="BM21" s="293"/>
      <c r="BN21" s="293"/>
      <c r="BO21" s="293"/>
      <c r="BP21" s="293"/>
      <c r="BQ21" s="293"/>
      <c r="BR21" s="293"/>
      <c r="BS21" s="293"/>
      <c r="BT21" s="293"/>
      <c r="BU21" s="293"/>
      <c r="BV21" s="293"/>
      <c r="BW21" s="293"/>
      <c r="BX21" s="293"/>
      <c r="BY21" s="293"/>
      <c r="BZ21" s="293"/>
      <c r="CA21" s="293"/>
      <c r="CB21" s="293"/>
      <c r="CC21" s="293"/>
    </row>
    <row r="22" customHeight="1" spans="20:81">
      <c r="T22" s="212"/>
      <c r="U22" s="212"/>
      <c r="V22" s="603" t="s">
        <v>15</v>
      </c>
      <c r="W22" s="212"/>
      <c r="X22" s="212"/>
      <c r="Y22" s="212"/>
      <c r="Z22" s="212"/>
      <c r="AA22" s="212"/>
      <c r="AB22" s="212"/>
      <c r="AC22" s="212"/>
      <c r="AD22" s="603" t="s">
        <v>144</v>
      </c>
      <c r="AE22" s="212"/>
      <c r="AF22" s="191" t="s">
        <v>145</v>
      </c>
      <c r="AG22" s="247"/>
      <c r="AH22" s="193" t="s">
        <v>146</v>
      </c>
      <c r="AI22" s="193" t="s">
        <v>147</v>
      </c>
      <c r="AK22" s="663" t="s">
        <v>66</v>
      </c>
      <c r="AM22" s="611" t="s">
        <v>148</v>
      </c>
      <c r="AQ22" s="274"/>
      <c r="AT22" s="274"/>
      <c r="AU22" s="279"/>
      <c r="AV22" s="279"/>
      <c r="AW22" s="293"/>
      <c r="AX22" s="293"/>
      <c r="AY22" s="293"/>
      <c r="AZ22" s="293"/>
      <c r="BA22" s="293"/>
      <c r="BB22" s="293"/>
      <c r="BC22" s="293"/>
      <c r="BD22" s="293"/>
      <c r="BE22" s="293"/>
      <c r="BF22" s="293"/>
      <c r="BG22" s="293"/>
      <c r="BH22" s="293"/>
      <c r="BI22" s="293"/>
      <c r="BJ22" s="293"/>
      <c r="BK22" s="293"/>
      <c r="BL22" s="293"/>
      <c r="BM22" s="293"/>
      <c r="BN22" s="293"/>
      <c r="BO22" s="293"/>
      <c r="BP22" s="293"/>
      <c r="BQ22" s="293"/>
      <c r="BR22" s="293"/>
      <c r="BS22" s="293"/>
      <c r="BT22" s="293"/>
      <c r="BU22" s="293"/>
      <c r="BV22" s="293"/>
      <c r="BW22" s="293"/>
      <c r="BX22" s="293"/>
      <c r="BY22" s="293"/>
      <c r="BZ22" s="293"/>
      <c r="CA22" s="293"/>
      <c r="CB22" s="293"/>
      <c r="CC22" s="293"/>
    </row>
    <row r="23" customHeight="1" spans="5:81">
      <c r="E23" s="293"/>
      <c r="V23" s="253" t="s">
        <v>16</v>
      </c>
      <c r="W23" s="212"/>
      <c r="X23" s="212"/>
      <c r="Y23" s="212"/>
      <c r="Z23" s="212"/>
      <c r="AA23" s="212"/>
      <c r="AB23" s="212"/>
      <c r="AC23" s="212"/>
      <c r="AD23" s="253" t="s">
        <v>149</v>
      </c>
      <c r="AE23" s="212"/>
      <c r="AF23" s="191" t="s">
        <v>150</v>
      </c>
      <c r="AG23" s="247"/>
      <c r="AH23" s="193" t="s">
        <v>151</v>
      </c>
      <c r="AI23" s="193" t="s">
        <v>152</v>
      </c>
      <c r="AK23" s="663" t="s">
        <v>145</v>
      </c>
      <c r="AM23" s="611" t="s">
        <v>153</v>
      </c>
      <c r="AQ23" s="274"/>
      <c r="AT23" s="274"/>
      <c r="AU23" s="279"/>
      <c r="AV23" s="279"/>
      <c r="AW23" s="293"/>
      <c r="AX23" s="293"/>
      <c r="AY23" s="293"/>
      <c r="AZ23" s="293"/>
      <c r="BA23" s="293"/>
      <c r="BB23" s="293"/>
      <c r="BC23" s="293"/>
      <c r="BD23" s="293"/>
      <c r="BE23" s="293"/>
      <c r="BF23" s="293"/>
      <c r="BG23" s="293"/>
      <c r="BH23" s="293"/>
      <c r="BI23" s="293"/>
      <c r="BJ23" s="293"/>
      <c r="BK23" s="293"/>
      <c r="BL23" s="293"/>
      <c r="BM23" s="293"/>
      <c r="BN23" s="293"/>
      <c r="BO23" s="293"/>
      <c r="BP23" s="293"/>
      <c r="BQ23" s="293"/>
      <c r="BR23" s="293"/>
      <c r="BS23" s="293"/>
      <c r="BT23" s="293"/>
      <c r="BU23" s="293"/>
      <c r="BV23" s="293"/>
      <c r="BW23" s="293"/>
      <c r="BX23" s="293"/>
      <c r="BY23" s="293"/>
      <c r="BZ23" s="293"/>
      <c r="CA23" s="293"/>
      <c r="CB23" s="293"/>
      <c r="CC23" s="293"/>
    </row>
    <row r="24" customHeight="1" spans="5:81">
      <c r="E24" s="293"/>
      <c r="V24" s="604" t="str">
        <f>IF(D5="","",VLOOKUP(D5,E25:R42,1,FALSE))</f>
        <v>暖白双贴三聚氰胺E0级刨花板</v>
      </c>
      <c r="W24" s="212"/>
      <c r="X24" s="212"/>
      <c r="Y24" s="212"/>
      <c r="Z24" s="212"/>
      <c r="AA24" s="212"/>
      <c r="AB24" s="212"/>
      <c r="AC24" s="212"/>
      <c r="AD24" s="603" t="s">
        <v>154</v>
      </c>
      <c r="AE24" s="212"/>
      <c r="AF24" s="254" t="s">
        <v>155</v>
      </c>
      <c r="AG24" s="247"/>
      <c r="AH24" s="193" t="s">
        <v>156</v>
      </c>
      <c r="AK24" s="663" t="s">
        <v>157</v>
      </c>
      <c r="AM24" s="611" t="s">
        <v>126</v>
      </c>
      <c r="AQ24" s="274"/>
      <c r="AT24" s="274"/>
      <c r="AU24" s="279"/>
      <c r="AV24" s="279"/>
      <c r="AW24" s="293"/>
      <c r="AX24" s="293"/>
      <c r="AY24" s="293"/>
      <c r="AZ24" s="293"/>
      <c r="BA24" s="293"/>
      <c r="BB24" s="293"/>
      <c r="BC24" s="293"/>
      <c r="BD24" s="293"/>
      <c r="BE24" s="293"/>
      <c r="BF24" s="293"/>
      <c r="BG24" s="293"/>
      <c r="BH24" s="293"/>
      <c r="BI24" s="293"/>
      <c r="BJ24" s="293"/>
      <c r="BK24" s="293"/>
      <c r="BL24" s="293"/>
      <c r="BM24" s="293"/>
      <c r="BN24" s="293"/>
      <c r="BO24" s="293"/>
      <c r="BP24" s="293"/>
      <c r="BQ24" s="293"/>
      <c r="BR24" s="293"/>
      <c r="BS24" s="293"/>
      <c r="BT24" s="293"/>
      <c r="BU24" s="293"/>
      <c r="BV24" s="293"/>
      <c r="BW24" s="293"/>
      <c r="BX24" s="293"/>
      <c r="BY24" s="293"/>
      <c r="BZ24" s="293"/>
      <c r="CA24" s="293"/>
      <c r="CB24" s="293"/>
      <c r="CC24" s="293"/>
    </row>
    <row r="25" customHeight="1" spans="5:81">
      <c r="E25" s="56" t="s">
        <v>73</v>
      </c>
      <c r="F25" s="56" t="s">
        <v>158</v>
      </c>
      <c r="G25" s="56" t="s">
        <v>159</v>
      </c>
      <c r="H25" s="56" t="s">
        <v>160</v>
      </c>
      <c r="I25" s="56" t="s">
        <v>161</v>
      </c>
      <c r="J25" s="56" t="s">
        <v>162</v>
      </c>
      <c r="K25" s="56" t="s">
        <v>163</v>
      </c>
      <c r="L25" s="56" t="s">
        <v>164</v>
      </c>
      <c r="M25" s="253" t="s">
        <v>165</v>
      </c>
      <c r="N25" s="56" t="s">
        <v>166</v>
      </c>
      <c r="O25" s="56" t="s">
        <v>167</v>
      </c>
      <c r="P25" s="56" t="s">
        <v>168</v>
      </c>
      <c r="V25" s="604" t="str">
        <f>IF(D5="","",VLOOKUP(D5,E25:R46,2,FALSE))</f>
        <v>暖白PVC封边条</v>
      </c>
      <c r="Z25" s="293"/>
      <c r="AB25" s="212"/>
      <c r="AC25" s="212"/>
      <c r="AD25" s="212" t="s">
        <v>169</v>
      </c>
      <c r="AE25" s="212"/>
      <c r="AF25" s="191" t="s">
        <v>170</v>
      </c>
      <c r="AG25" s="247"/>
      <c r="AH25" s="193" t="s">
        <v>171</v>
      </c>
      <c r="AK25" s="663" t="s">
        <v>172</v>
      </c>
      <c r="AM25" s="611" t="s">
        <v>173</v>
      </c>
      <c r="AQ25" s="274"/>
      <c r="AT25" s="274"/>
      <c r="AU25" s="279"/>
      <c r="AV25" s="279"/>
      <c r="AW25" s="293"/>
      <c r="AX25" s="293"/>
      <c r="AY25" s="293"/>
      <c r="AZ25" s="293"/>
      <c r="BA25" s="293"/>
      <c r="BB25" s="293"/>
      <c r="BC25" s="293"/>
      <c r="BD25" s="293"/>
      <c r="BE25" s="293"/>
      <c r="BF25" s="293"/>
      <c r="BG25" s="293"/>
      <c r="BH25" s="293"/>
      <c r="BI25" s="293"/>
      <c r="BJ25" s="293"/>
      <c r="BK25" s="293"/>
      <c r="BL25" s="293"/>
      <c r="BM25" s="293"/>
      <c r="BN25" s="293"/>
      <c r="BO25" s="293"/>
      <c r="BP25" s="293"/>
      <c r="BQ25" s="293"/>
      <c r="BR25" s="293"/>
      <c r="BS25" s="293"/>
      <c r="BT25" s="293"/>
      <c r="BU25" s="293"/>
      <c r="BV25" s="293"/>
      <c r="BW25" s="293"/>
      <c r="BX25" s="293"/>
      <c r="BY25" s="293"/>
      <c r="BZ25" s="293"/>
      <c r="CA25" s="293"/>
      <c r="CB25" s="293"/>
      <c r="CC25" s="293"/>
    </row>
    <row r="26" customHeight="1" spans="5:81">
      <c r="E26" s="56" t="s">
        <v>174</v>
      </c>
      <c r="F26" s="56" t="s">
        <v>175</v>
      </c>
      <c r="G26" s="56" t="s">
        <v>176</v>
      </c>
      <c r="H26" s="56" t="s">
        <v>160</v>
      </c>
      <c r="I26" s="56" t="s">
        <v>176</v>
      </c>
      <c r="J26" s="56" t="s">
        <v>177</v>
      </c>
      <c r="K26" s="56" t="s">
        <v>178</v>
      </c>
      <c r="L26" s="56" t="s">
        <v>179</v>
      </c>
      <c r="M26" s="253" t="s">
        <v>180</v>
      </c>
      <c r="N26" s="56" t="s">
        <v>181</v>
      </c>
      <c r="O26" s="56" t="s">
        <v>182</v>
      </c>
      <c r="P26" s="56" t="s">
        <v>183</v>
      </c>
      <c r="V26" s="604" t="str">
        <f>IF(D5="","",VLOOKUP(D5,E25:R46,3,FALSE))</f>
        <v>白色</v>
      </c>
      <c r="Z26" s="293"/>
      <c r="AB26" s="212"/>
      <c r="AC26" s="212"/>
      <c r="AD26" s="212" t="s">
        <v>184</v>
      </c>
      <c r="AE26" s="212"/>
      <c r="AF26" s="191" t="s">
        <v>185</v>
      </c>
      <c r="AG26" s="247"/>
      <c r="AH26" s="193" t="s">
        <v>186</v>
      </c>
      <c r="AK26" s="663" t="s">
        <v>187</v>
      </c>
      <c r="AM26" s="611" t="s">
        <v>188</v>
      </c>
      <c r="AQ26" s="274"/>
      <c r="AT26" s="274"/>
      <c r="AU26" s="279"/>
      <c r="AV26" s="279"/>
      <c r="AW26" s="293"/>
      <c r="AX26" s="293"/>
      <c r="AY26" s="293"/>
      <c r="AZ26" s="293"/>
      <c r="BA26" s="293"/>
      <c r="BB26" s="293"/>
      <c r="BC26" s="293"/>
      <c r="BD26" s="293"/>
      <c r="BE26" s="293"/>
      <c r="BF26" s="293"/>
      <c r="BG26" s="293"/>
      <c r="BH26" s="293"/>
      <c r="BI26" s="293"/>
      <c r="BJ26" s="293"/>
      <c r="BK26" s="293"/>
      <c r="BL26" s="293"/>
      <c r="BM26" s="293"/>
      <c r="BN26" s="293"/>
      <c r="BO26" s="293"/>
      <c r="BP26" s="293"/>
      <c r="BQ26" s="293"/>
      <c r="BR26" s="293"/>
      <c r="BS26" s="293"/>
      <c r="BT26" s="293"/>
      <c r="BU26" s="293"/>
      <c r="BV26" s="293"/>
      <c r="BW26" s="293"/>
      <c r="BX26" s="293"/>
      <c r="BY26" s="293"/>
      <c r="BZ26" s="293"/>
      <c r="CA26" s="293"/>
      <c r="CB26" s="293"/>
      <c r="CC26" s="293"/>
    </row>
    <row r="27" customHeight="1" spans="5:81">
      <c r="E27" s="593" t="s">
        <v>189</v>
      </c>
      <c r="F27" s="56" t="s">
        <v>190</v>
      </c>
      <c r="G27" s="56" t="s">
        <v>191</v>
      </c>
      <c r="H27" s="253" t="s">
        <v>192</v>
      </c>
      <c r="I27" s="56" t="s">
        <v>193</v>
      </c>
      <c r="J27" s="56" t="s">
        <v>194</v>
      </c>
      <c r="K27" s="56" t="s">
        <v>195</v>
      </c>
      <c r="L27" s="56" t="s">
        <v>196</v>
      </c>
      <c r="M27" s="253" t="s">
        <v>197</v>
      </c>
      <c r="N27" s="56" t="s">
        <v>198</v>
      </c>
      <c r="O27" s="56" t="s">
        <v>199</v>
      </c>
      <c r="P27" s="56" t="s">
        <v>200</v>
      </c>
      <c r="V27" s="604" t="str">
        <f>IF(D5="","",VLOOKUP(D5,E25:R46,4,FALSE))</f>
        <v>瓷白中性玻璃胶</v>
      </c>
      <c r="AB27" s="212"/>
      <c r="AC27" s="212"/>
      <c r="AD27" s="212"/>
      <c r="AE27" s="212"/>
      <c r="AF27" s="191" t="s">
        <v>172</v>
      </c>
      <c r="AG27" s="247"/>
      <c r="AK27" s="663" t="s">
        <v>201</v>
      </c>
      <c r="AM27" s="611" t="s">
        <v>202</v>
      </c>
      <c r="AQ27" s="274"/>
      <c r="AT27" s="274"/>
      <c r="AU27" s="279"/>
      <c r="AV27" s="279"/>
      <c r="AW27" s="293"/>
      <c r="AX27" s="293"/>
      <c r="AY27" s="293"/>
      <c r="AZ27" s="293"/>
      <c r="BA27" s="293"/>
      <c r="BB27" s="293"/>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row>
    <row r="28" customHeight="1" spans="5:81">
      <c r="E28" s="56" t="s">
        <v>203</v>
      </c>
      <c r="F28" s="56" t="s">
        <v>204</v>
      </c>
      <c r="G28" s="56" t="s">
        <v>205</v>
      </c>
      <c r="H28" s="253" t="s">
        <v>192</v>
      </c>
      <c r="I28" s="56" t="s">
        <v>206</v>
      </c>
      <c r="J28" s="56" t="s">
        <v>206</v>
      </c>
      <c r="K28" s="56" t="s">
        <v>163</v>
      </c>
      <c r="L28" s="56" t="s">
        <v>164</v>
      </c>
      <c r="M28" s="253" t="s">
        <v>165</v>
      </c>
      <c r="N28" s="56" t="s">
        <v>166</v>
      </c>
      <c r="O28" s="56" t="s">
        <v>167</v>
      </c>
      <c r="P28" s="56" t="s">
        <v>168</v>
      </c>
      <c r="V28" s="604" t="str">
        <f>IF(D5="","",VLOOKUP(D5,E25:R46,5,FALSE))</f>
        <v>暖白</v>
      </c>
      <c r="W28" s="212"/>
      <c r="X28" s="212"/>
      <c r="Y28" s="212"/>
      <c r="Z28" s="212"/>
      <c r="AA28" s="212"/>
      <c r="AB28" s="212"/>
      <c r="AC28" s="212"/>
      <c r="AD28" s="212"/>
      <c r="AE28" s="212"/>
      <c r="AG28" s="247"/>
      <c r="AK28" s="663" t="s">
        <v>207</v>
      </c>
      <c r="AQ28" s="274"/>
      <c r="AT28" s="274"/>
      <c r="AU28" s="279"/>
      <c r="AV28" s="279"/>
      <c r="AW28" s="293"/>
      <c r="AX28" s="293"/>
      <c r="AY28" s="293"/>
      <c r="AZ28" s="293"/>
      <c r="BA28" s="293"/>
      <c r="BB28" s="293"/>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row>
    <row r="29" customHeight="1" spans="5:81">
      <c r="E29" s="56" t="s">
        <v>208</v>
      </c>
      <c r="F29" s="56" t="s">
        <v>204</v>
      </c>
      <c r="G29" s="56" t="s">
        <v>205</v>
      </c>
      <c r="H29" s="253" t="s">
        <v>192</v>
      </c>
      <c r="I29" s="56" t="s">
        <v>206</v>
      </c>
      <c r="J29" s="56" t="s">
        <v>206</v>
      </c>
      <c r="K29" s="56" t="s">
        <v>178</v>
      </c>
      <c r="L29" s="56" t="s">
        <v>179</v>
      </c>
      <c r="M29" s="253" t="s">
        <v>180</v>
      </c>
      <c r="N29" s="56" t="s">
        <v>181</v>
      </c>
      <c r="O29" s="56" t="s">
        <v>182</v>
      </c>
      <c r="P29" s="56" t="s">
        <v>183</v>
      </c>
      <c r="V29" s="604" t="str">
        <f>IF(D5="","",VLOOKUP(D5,E25:R46,6,FALSE))</f>
        <v>M11暖白</v>
      </c>
      <c r="W29" s="212"/>
      <c r="X29" s="212"/>
      <c r="Y29" s="212"/>
      <c r="Z29" s="212"/>
      <c r="AA29" s="212"/>
      <c r="AB29" s="212"/>
      <c r="AC29" s="212"/>
      <c r="AD29" s="212"/>
      <c r="AE29" s="212"/>
      <c r="AF29" s="191" t="s">
        <v>14</v>
      </c>
      <c r="AG29" s="247"/>
      <c r="AK29" s="663" t="s">
        <v>185</v>
      </c>
      <c r="AQ29" s="274"/>
      <c r="AT29" s="274"/>
      <c r="AU29" s="279"/>
      <c r="AV29" s="279"/>
      <c r="AW29" s="293"/>
      <c r="AX29" s="293"/>
      <c r="AY29" s="293"/>
      <c r="AZ29" s="293"/>
      <c r="BA29" s="293"/>
      <c r="BB29" s="293"/>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row>
    <row r="30" customHeight="1" spans="5:81">
      <c r="E30" s="56" t="s">
        <v>209</v>
      </c>
      <c r="F30" s="56" t="s">
        <v>204</v>
      </c>
      <c r="G30" s="56" t="s">
        <v>205</v>
      </c>
      <c r="H30" s="253" t="s">
        <v>192</v>
      </c>
      <c r="I30" s="56" t="s">
        <v>206</v>
      </c>
      <c r="J30" s="56" t="s">
        <v>206</v>
      </c>
      <c r="K30" s="56" t="s">
        <v>195</v>
      </c>
      <c r="L30" s="56" t="s">
        <v>196</v>
      </c>
      <c r="M30" s="253" t="s">
        <v>197</v>
      </c>
      <c r="N30" s="56" t="s">
        <v>198</v>
      </c>
      <c r="O30" s="56" t="s">
        <v>199</v>
      </c>
      <c r="P30" s="56" t="s">
        <v>200</v>
      </c>
      <c r="U30" s="212"/>
      <c r="V30" s="604" t="str">
        <f>IF(D5="","",VLOOKUP(D5,E25:R46,7,FALSE))</f>
        <v>P01月牙白</v>
      </c>
      <c r="AD30" s="212"/>
      <c r="AE30" s="212"/>
      <c r="AF30" s="191" t="s">
        <v>13</v>
      </c>
      <c r="AG30" s="247"/>
      <c r="AK30" s="663" t="s">
        <v>210</v>
      </c>
      <c r="AQ30" s="274"/>
      <c r="AT30" s="274"/>
      <c r="AU30" s="279"/>
      <c r="AV30" s="279"/>
      <c r="AW30" s="293"/>
      <c r="AX30" s="293"/>
      <c r="AY30" s="293"/>
      <c r="AZ30" s="293"/>
      <c r="BA30" s="293"/>
      <c r="BB30" s="293"/>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row>
    <row r="31" customHeight="1" spans="1:81">
      <c r="A31" s="593"/>
      <c r="B31" s="253"/>
      <c r="D31" s="253"/>
      <c r="E31" s="593" t="s">
        <v>211</v>
      </c>
      <c r="F31" s="253" t="s">
        <v>212</v>
      </c>
      <c r="G31" s="253" t="s">
        <v>176</v>
      </c>
      <c r="H31" s="253" t="s">
        <v>160</v>
      </c>
      <c r="I31" s="253" t="s">
        <v>213</v>
      </c>
      <c r="J31" s="253" t="s">
        <v>214</v>
      </c>
      <c r="V31" s="604" t="str">
        <f>IF(D5="","",VLOOKUP(D5,E25:S46,8,FALSE))</f>
        <v>月牙白吸塑膜</v>
      </c>
      <c r="AD31" s="212"/>
      <c r="AF31" s="191" t="s">
        <v>16</v>
      </c>
      <c r="AK31" s="663" t="s">
        <v>170</v>
      </c>
      <c r="AT31" s="274"/>
      <c r="AU31" s="279"/>
      <c r="AV31" s="279"/>
      <c r="AW31" s="293"/>
      <c r="AX31" s="293"/>
      <c r="AY31" s="293"/>
      <c r="AZ31" s="293"/>
      <c r="BA31" s="293"/>
      <c r="BB31" s="293"/>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row>
    <row r="32" customHeight="1" spans="1:81">
      <c r="A32" s="592"/>
      <c r="B32" s="253"/>
      <c r="D32" s="253"/>
      <c r="E32" s="56" t="s">
        <v>215</v>
      </c>
      <c r="F32" s="56" t="s">
        <v>216</v>
      </c>
      <c r="G32" s="56" t="s">
        <v>159</v>
      </c>
      <c r="H32" s="253" t="s">
        <v>192</v>
      </c>
      <c r="I32" s="56" t="s">
        <v>217</v>
      </c>
      <c r="J32" s="56" t="s">
        <v>218</v>
      </c>
      <c r="V32" s="604" t="str">
        <f>IF(D5="","",VLOOKUP(D5,E25:R46,9,FALSE))</f>
        <v>暖白单贴三聚氰胺E1级镂铣中密度板</v>
      </c>
      <c r="AD32" s="212"/>
      <c r="AF32" s="191" t="s">
        <v>15</v>
      </c>
      <c r="AK32" s="663" t="s">
        <v>219</v>
      </c>
      <c r="AT32" s="274"/>
      <c r="AU32" s="279"/>
      <c r="AV32" s="279"/>
      <c r="AW32" s="293"/>
      <c r="AX32" s="293"/>
      <c r="AY32" s="293"/>
      <c r="AZ32" s="293"/>
      <c r="BA32" s="293"/>
      <c r="BB32" s="293"/>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row>
    <row r="33" customHeight="1" spans="1:81">
      <c r="A33" s="592"/>
      <c r="B33" s="253"/>
      <c r="C33" s="253"/>
      <c r="D33" s="253"/>
      <c r="E33" s="56" t="s">
        <v>220</v>
      </c>
      <c r="F33" s="56" t="s">
        <v>221</v>
      </c>
      <c r="G33" s="56" t="s">
        <v>159</v>
      </c>
      <c r="H33" s="56" t="s">
        <v>160</v>
      </c>
      <c r="I33" s="56" t="s">
        <v>222</v>
      </c>
      <c r="J33" s="56" t="s">
        <v>223</v>
      </c>
      <c r="K33" s="56" t="s">
        <v>163</v>
      </c>
      <c r="L33" s="56" t="s">
        <v>164</v>
      </c>
      <c r="M33" s="56" t="s">
        <v>224</v>
      </c>
      <c r="N33" s="56" t="s">
        <v>166</v>
      </c>
      <c r="O33" s="56" t="s">
        <v>167</v>
      </c>
      <c r="P33" s="56" t="s">
        <v>168</v>
      </c>
      <c r="V33" s="604" t="str">
        <f>IF(D5="","",VLOOKUP(D5,E25:R46,10,FALSE))</f>
        <v>单面吸塑月牙白</v>
      </c>
      <c r="AD33" s="212"/>
      <c r="AF33" s="191" t="s">
        <v>12</v>
      </c>
      <c r="AK33" s="663" t="s">
        <v>225</v>
      </c>
      <c r="AT33" s="274"/>
      <c r="AU33" s="279"/>
      <c r="AV33" s="279"/>
      <c r="AW33" s="293"/>
      <c r="AX33" s="293"/>
      <c r="AY33" s="293"/>
      <c r="AZ33" s="293"/>
      <c r="BA33" s="293"/>
      <c r="BB33" s="293"/>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row>
    <row r="34" customHeight="1" spans="5:81">
      <c r="E34" s="56" t="s">
        <v>226</v>
      </c>
      <c r="F34" s="56" t="s">
        <v>227</v>
      </c>
      <c r="G34" s="56" t="s">
        <v>228</v>
      </c>
      <c r="H34" s="56" t="s">
        <v>192</v>
      </c>
      <c r="I34" s="56" t="s">
        <v>228</v>
      </c>
      <c r="J34" s="56" t="s">
        <v>229</v>
      </c>
      <c r="V34" s="604" t="str">
        <f>IF(D5="","",VLOOKUP(D5,E25:S46,11,FALSE))</f>
        <v>月牙白吸塑</v>
      </c>
      <c r="AD34" s="212"/>
      <c r="AF34" s="191" t="s">
        <v>230</v>
      </c>
      <c r="AK34" s="663" t="s">
        <v>231</v>
      </c>
      <c r="AT34" s="274"/>
      <c r="AU34" s="279"/>
      <c r="AV34" s="279"/>
      <c r="AW34" s="293"/>
      <c r="AX34" s="293"/>
      <c r="AY34" s="293"/>
      <c r="AZ34" s="293"/>
      <c r="BA34" s="293"/>
      <c r="BB34" s="293"/>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row>
    <row r="35" customHeight="1" spans="5:81">
      <c r="E35" s="253" t="s">
        <v>232</v>
      </c>
      <c r="F35" s="253" t="s">
        <v>233</v>
      </c>
      <c r="G35" s="56" t="s">
        <v>234</v>
      </c>
      <c r="H35" s="253" t="s">
        <v>192</v>
      </c>
      <c r="I35" s="253" t="s">
        <v>235</v>
      </c>
      <c r="J35" s="56" t="s">
        <v>236</v>
      </c>
      <c r="K35" s="253"/>
      <c r="V35" s="604" t="str">
        <f>IF(D5="","",VLOOKUP(D5,E25:S46,12,FALSE))</f>
        <v>暖白单贴</v>
      </c>
      <c r="AD35" s="212"/>
      <c r="AF35" s="191" t="s">
        <v>171</v>
      </c>
      <c r="AK35" s="663" t="s">
        <v>237</v>
      </c>
      <c r="AT35" s="274"/>
      <c r="AU35" s="279"/>
      <c r="AV35" s="279"/>
      <c r="AW35" s="293"/>
      <c r="AX35" s="293"/>
      <c r="AY35" s="293"/>
      <c r="AZ35" s="293"/>
      <c r="BA35" s="293"/>
      <c r="BB35" s="293"/>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row>
    <row r="36" customHeight="1" spans="5:81">
      <c r="E36" s="56" t="s">
        <v>238</v>
      </c>
      <c r="F36" s="56" t="s">
        <v>239</v>
      </c>
      <c r="G36" s="56" t="s">
        <v>240</v>
      </c>
      <c r="H36" s="56" t="s">
        <v>192</v>
      </c>
      <c r="I36" s="56" t="s">
        <v>240</v>
      </c>
      <c r="J36" s="56" t="s">
        <v>241</v>
      </c>
      <c r="K36" s="253"/>
      <c r="AD36" s="212"/>
      <c r="AK36" s="663" t="s">
        <v>242</v>
      </c>
      <c r="AT36" s="274"/>
      <c r="AU36" s="279"/>
      <c r="AV36" s="279"/>
      <c r="AW36" s="293"/>
      <c r="AX36" s="293"/>
      <c r="AY36" s="293"/>
      <c r="AZ36" s="293"/>
      <c r="BA36" s="293"/>
      <c r="BB36" s="293"/>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row>
    <row r="37" customHeight="1" spans="5:81">
      <c r="E37" s="593" t="s">
        <v>243</v>
      </c>
      <c r="F37" s="56" t="s">
        <v>244</v>
      </c>
      <c r="G37" s="253" t="s">
        <v>176</v>
      </c>
      <c r="H37" s="253" t="s">
        <v>160</v>
      </c>
      <c r="I37" s="56" t="s">
        <v>245</v>
      </c>
      <c r="J37" s="56" t="s">
        <v>246</v>
      </c>
      <c r="AD37" s="212"/>
      <c r="AK37" s="663" t="s">
        <v>247</v>
      </c>
      <c r="AT37" s="274"/>
      <c r="AU37" s="279"/>
      <c r="AV37" s="279"/>
      <c r="AW37" s="293"/>
      <c r="AX37" s="293"/>
      <c r="AY37" s="293"/>
      <c r="AZ37" s="293"/>
      <c r="BA37" s="293"/>
      <c r="BB37" s="293"/>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row>
    <row r="38" customHeight="1" spans="5:81">
      <c r="E38" s="56" t="s">
        <v>248</v>
      </c>
      <c r="F38" s="56" t="s">
        <v>249</v>
      </c>
      <c r="G38" s="253" t="s">
        <v>176</v>
      </c>
      <c r="H38" s="253" t="s">
        <v>160</v>
      </c>
      <c r="I38" s="56" t="s">
        <v>250</v>
      </c>
      <c r="J38" s="56" t="s">
        <v>251</v>
      </c>
      <c r="AK38" s="663" t="s">
        <v>252</v>
      </c>
      <c r="AT38" s="274"/>
      <c r="AU38" s="279"/>
      <c r="AV38" s="279"/>
      <c r="AW38" s="293"/>
      <c r="AX38" s="293"/>
      <c r="AY38" s="293"/>
      <c r="AZ38" s="293"/>
      <c r="BA38" s="293"/>
      <c r="BB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row>
    <row r="39" customHeight="1" spans="5:81">
      <c r="E39" s="56" t="s">
        <v>253</v>
      </c>
      <c r="F39" s="56" t="s">
        <v>254</v>
      </c>
      <c r="G39" s="56" t="s">
        <v>176</v>
      </c>
      <c r="H39" s="253" t="s">
        <v>192</v>
      </c>
      <c r="I39" s="56" t="s">
        <v>255</v>
      </c>
      <c r="J39" s="56" t="s">
        <v>256</v>
      </c>
      <c r="K39" s="253"/>
      <c r="AK39" s="663" t="s">
        <v>257</v>
      </c>
      <c r="AU39" s="279"/>
      <c r="AV39" s="279"/>
      <c r="AW39" s="293"/>
      <c r="AX39" s="293"/>
      <c r="AY39" s="293"/>
      <c r="AZ39" s="293"/>
      <c r="BA39" s="293"/>
      <c r="BB39" s="637"/>
      <c r="BC39" s="637"/>
      <c r="BD39" s="294"/>
      <c r="BE39" s="294"/>
      <c r="BF39" s="294"/>
      <c r="BG39" s="294"/>
      <c r="BH39" s="294"/>
      <c r="BI39" s="294"/>
      <c r="BJ39" s="294"/>
      <c r="BK39" s="294"/>
      <c r="BL39" s="294"/>
      <c r="BM39" s="294"/>
      <c r="BN39" s="294"/>
      <c r="BO39" s="294"/>
      <c r="BP39" s="294"/>
      <c r="BQ39" s="294"/>
      <c r="BR39" s="294"/>
      <c r="BS39" s="294"/>
      <c r="BT39" s="294"/>
      <c r="BU39" s="294"/>
      <c r="BV39" s="294"/>
      <c r="BW39" s="294"/>
      <c r="BX39" s="294"/>
      <c r="BY39" s="294"/>
      <c r="BZ39" s="294"/>
      <c r="CA39" s="294"/>
      <c r="CB39" s="294"/>
      <c r="CC39" s="294"/>
    </row>
    <row r="40" customHeight="1" spans="5:81">
      <c r="E40" s="593" t="s">
        <v>258</v>
      </c>
      <c r="F40" s="56" t="s">
        <v>259</v>
      </c>
      <c r="G40" s="253" t="s">
        <v>176</v>
      </c>
      <c r="H40" s="253" t="s">
        <v>160</v>
      </c>
      <c r="I40" s="56" t="s">
        <v>260</v>
      </c>
      <c r="J40" s="56" t="s">
        <v>261</v>
      </c>
      <c r="R40" s="253"/>
      <c r="U40" s="212"/>
      <c r="AK40" s="663" t="s">
        <v>262</v>
      </c>
      <c r="AU40" s="279"/>
      <c r="AV40" s="279"/>
      <c r="AW40" s="293"/>
      <c r="AX40" s="293"/>
      <c r="AY40" s="293"/>
      <c r="AZ40" s="293"/>
      <c r="BA40" s="293"/>
      <c r="BB40" s="637"/>
      <c r="BC40" s="637"/>
      <c r="BD40" s="303"/>
      <c r="BE40" s="303"/>
      <c r="BF40" s="303"/>
      <c r="BG40" s="303"/>
      <c r="BH40" s="303"/>
      <c r="BI40" s="303"/>
      <c r="BJ40" s="303"/>
      <c r="BK40" s="303"/>
      <c r="BL40" s="303"/>
      <c r="BM40" s="303"/>
      <c r="BN40" s="303"/>
      <c r="BO40" s="303"/>
      <c r="BP40" s="303"/>
      <c r="BQ40" s="303"/>
      <c r="BR40" s="303"/>
      <c r="BS40" s="303"/>
      <c r="BT40" s="303"/>
      <c r="BU40" s="303"/>
      <c r="BV40" s="303"/>
      <c r="BW40" s="303"/>
      <c r="BX40" s="303"/>
      <c r="BY40" s="303"/>
      <c r="BZ40" s="303"/>
      <c r="CA40" s="303"/>
      <c r="CB40" s="303"/>
      <c r="CC40" s="303"/>
    </row>
    <row r="41" customHeight="1" spans="5:81">
      <c r="E41" s="592" t="s">
        <v>263</v>
      </c>
      <c r="F41" s="253" t="s">
        <v>264</v>
      </c>
      <c r="G41" s="253" t="s">
        <v>205</v>
      </c>
      <c r="H41" s="56" t="s">
        <v>192</v>
      </c>
      <c r="I41" s="253" t="s">
        <v>265</v>
      </c>
      <c r="J41" s="253" t="s">
        <v>266</v>
      </c>
      <c r="K41" s="253"/>
      <c r="M41" s="253"/>
      <c r="R41" s="253"/>
      <c r="AK41" s="663" t="s">
        <v>267</v>
      </c>
      <c r="AU41" s="279"/>
      <c r="AV41" s="279"/>
      <c r="AW41" s="293"/>
      <c r="AX41" s="293"/>
      <c r="AY41" s="293"/>
      <c r="AZ41" s="293"/>
      <c r="BA41" s="293"/>
      <c r="BB41" s="637"/>
      <c r="BC41" s="637"/>
      <c r="BD41" s="297"/>
      <c r="BE41" s="294"/>
      <c r="BF41" s="294"/>
      <c r="BG41" s="294"/>
      <c r="BH41" s="294"/>
      <c r="BI41" s="294"/>
      <c r="BJ41" s="294"/>
      <c r="BK41" s="294"/>
      <c r="BL41" s="294"/>
      <c r="BM41" s="294"/>
      <c r="BN41" s="294"/>
      <c r="BO41" s="294"/>
      <c r="BP41" s="294"/>
      <c r="BQ41" s="294"/>
      <c r="BR41" s="294"/>
      <c r="BS41" s="294"/>
      <c r="BT41" s="294"/>
      <c r="BU41" s="294"/>
      <c r="BV41" s="294"/>
      <c r="BW41" s="294"/>
      <c r="BX41" s="294"/>
      <c r="BY41" s="294"/>
      <c r="BZ41" s="294"/>
      <c r="CA41" s="294"/>
      <c r="CB41" s="294"/>
      <c r="CC41" s="294"/>
    </row>
    <row r="42" customHeight="1" spans="5:81">
      <c r="E42" s="592" t="s">
        <v>268</v>
      </c>
      <c r="F42" s="56" t="s">
        <v>269</v>
      </c>
      <c r="G42" s="56" t="s">
        <v>270</v>
      </c>
      <c r="H42" s="56" t="s">
        <v>192</v>
      </c>
      <c r="I42" s="56" t="s">
        <v>271</v>
      </c>
      <c r="J42" s="56" t="s">
        <v>272</v>
      </c>
      <c r="AK42" s="663" t="s">
        <v>273</v>
      </c>
      <c r="AU42" s="279"/>
      <c r="AV42" s="279"/>
      <c r="AW42" s="293"/>
      <c r="AX42" s="293"/>
      <c r="AY42" s="293"/>
      <c r="AZ42" s="293"/>
      <c r="BA42" s="293"/>
      <c r="BB42" s="637"/>
      <c r="BC42" s="637"/>
      <c r="BD42" s="297"/>
      <c r="BE42" s="294"/>
      <c r="BF42" s="294"/>
      <c r="BG42" s="294"/>
      <c r="BH42" s="294"/>
      <c r="BI42" s="294"/>
      <c r="BJ42" s="294"/>
      <c r="BK42" s="294"/>
      <c r="BL42" s="294"/>
      <c r="BM42" s="294"/>
      <c r="BN42" s="294"/>
      <c r="BO42" s="294"/>
      <c r="BP42" s="294"/>
      <c r="BQ42" s="294"/>
      <c r="BR42" s="294"/>
      <c r="BS42" s="294"/>
      <c r="BT42" s="299"/>
      <c r="BU42" s="299"/>
      <c r="BV42" s="299"/>
      <c r="BW42" s="299"/>
      <c r="BX42" s="299"/>
      <c r="BY42" s="299"/>
      <c r="BZ42" s="299"/>
      <c r="CA42" s="299"/>
      <c r="CB42" s="299"/>
      <c r="CC42" s="299"/>
    </row>
    <row r="43" customHeight="1" spans="5:81">
      <c r="E43" s="594" t="s">
        <v>274</v>
      </c>
      <c r="F43" s="594" t="s">
        <v>275</v>
      </c>
      <c r="G43" s="645" t="s">
        <v>159</v>
      </c>
      <c r="H43" s="309" t="s">
        <v>160</v>
      </c>
      <c r="I43" s="309" t="s">
        <v>276</v>
      </c>
      <c r="J43" s="645" t="s">
        <v>277</v>
      </c>
      <c r="K43" s="253" t="s">
        <v>278</v>
      </c>
      <c r="L43" s="253" t="s">
        <v>279</v>
      </c>
      <c r="M43" s="253" t="s">
        <v>224</v>
      </c>
      <c r="N43" s="253" t="s">
        <v>280</v>
      </c>
      <c r="O43" s="253" t="s">
        <v>281</v>
      </c>
      <c r="P43" s="253" t="s">
        <v>168</v>
      </c>
      <c r="Q43" s="253"/>
      <c r="R43" s="253"/>
      <c r="AK43" s="663" t="s">
        <v>282</v>
      </c>
      <c r="AU43" s="279"/>
      <c r="AV43" s="279"/>
      <c r="AW43" s="293"/>
      <c r="AX43" s="293"/>
      <c r="AY43" s="293"/>
      <c r="AZ43" s="293"/>
      <c r="BA43" s="293"/>
      <c r="BB43" s="637"/>
      <c r="BC43" s="637"/>
      <c r="BD43" s="297"/>
      <c r="BE43" s="294"/>
      <c r="BF43" s="294"/>
      <c r="BG43" s="294"/>
      <c r="BH43" s="294"/>
      <c r="BI43" s="294"/>
      <c r="BJ43" s="294"/>
      <c r="BK43" s="294"/>
      <c r="BL43" s="294"/>
      <c r="BM43" s="294"/>
      <c r="BN43" s="294"/>
      <c r="BO43" s="294"/>
      <c r="BP43" s="294"/>
      <c r="BQ43" s="294"/>
      <c r="BR43" s="294"/>
      <c r="BS43" s="294"/>
      <c r="BT43" s="294"/>
      <c r="BU43" s="294"/>
      <c r="BV43" s="294"/>
      <c r="BW43" s="294"/>
      <c r="BX43" s="294"/>
      <c r="BY43" s="294"/>
      <c r="BZ43" s="294"/>
      <c r="CA43" s="294"/>
      <c r="CB43" s="294"/>
      <c r="CC43" s="294"/>
    </row>
    <row r="44" customHeight="1" spans="5:81">
      <c r="E44" s="646" t="s">
        <v>283</v>
      </c>
      <c r="F44" s="309" t="s">
        <v>284</v>
      </c>
      <c r="G44" s="647" t="s">
        <v>228</v>
      </c>
      <c r="H44" s="647" t="s">
        <v>160</v>
      </c>
      <c r="I44" s="309" t="s">
        <v>285</v>
      </c>
      <c r="J44" s="309" t="s">
        <v>286</v>
      </c>
      <c r="K44" s="309"/>
      <c r="L44" s="309"/>
      <c r="M44" s="309"/>
      <c r="AK44" s="663" t="s">
        <v>287</v>
      </c>
      <c r="AU44" s="279"/>
      <c r="AV44" s="279"/>
      <c r="AW44" s="293"/>
      <c r="AX44" s="293"/>
      <c r="AY44" s="293"/>
      <c r="AZ44" s="293"/>
      <c r="BA44" s="293"/>
      <c r="BB44" s="637"/>
      <c r="BC44" s="637"/>
      <c r="BD44" s="297"/>
      <c r="BE44" s="294"/>
      <c r="BF44" s="294"/>
      <c r="BG44" s="294"/>
      <c r="BH44" s="294"/>
      <c r="BI44" s="294"/>
      <c r="BJ44" s="294"/>
      <c r="BK44" s="294"/>
      <c r="BL44" s="294"/>
      <c r="BM44" s="294"/>
      <c r="BN44" s="294"/>
      <c r="BO44" s="294"/>
      <c r="BP44" s="294"/>
      <c r="BQ44" s="294"/>
      <c r="BR44" s="294"/>
      <c r="BS44" s="294"/>
      <c r="BT44" s="294"/>
      <c r="BU44" s="294"/>
      <c r="BV44" s="294"/>
      <c r="BW44" s="294"/>
      <c r="BX44" s="294"/>
      <c r="BY44" s="294"/>
      <c r="BZ44" s="294"/>
      <c r="CA44" s="294"/>
      <c r="CB44" s="294"/>
      <c r="CC44" s="294"/>
    </row>
    <row r="45" customHeight="1" spans="5:81">
      <c r="E45" s="594" t="s">
        <v>288</v>
      </c>
      <c r="F45" s="309" t="s">
        <v>289</v>
      </c>
      <c r="G45" s="309" t="s">
        <v>159</v>
      </c>
      <c r="H45" s="309" t="s">
        <v>160</v>
      </c>
      <c r="I45" s="594" t="s">
        <v>290</v>
      </c>
      <c r="J45" s="594" t="s">
        <v>291</v>
      </c>
      <c r="K45" s="309" t="s">
        <v>278</v>
      </c>
      <c r="L45" s="594" t="s">
        <v>279</v>
      </c>
      <c r="M45" s="309" t="s">
        <v>224</v>
      </c>
      <c r="N45" s="309" t="s">
        <v>280</v>
      </c>
      <c r="O45" s="309" t="s">
        <v>281</v>
      </c>
      <c r="P45" s="309" t="s">
        <v>168</v>
      </c>
      <c r="Q45" s="309"/>
      <c r="AK45" s="663" t="s">
        <v>292</v>
      </c>
      <c r="AU45" s="279"/>
      <c r="AV45" s="279"/>
      <c r="AW45" s="293"/>
      <c r="AX45" s="293"/>
      <c r="AY45" s="293"/>
      <c r="AZ45" s="293"/>
      <c r="BA45" s="293"/>
      <c r="BB45" s="637"/>
      <c r="BC45" s="637"/>
      <c r="BD45" s="297"/>
      <c r="BE45" s="294"/>
      <c r="BF45" s="294"/>
      <c r="BG45" s="294"/>
      <c r="BH45" s="294"/>
      <c r="BI45" s="294"/>
      <c r="BJ45" s="294"/>
      <c r="BK45" s="294"/>
      <c r="BL45" s="294"/>
      <c r="BM45" s="294"/>
      <c r="BN45" s="294"/>
      <c r="BO45" s="294"/>
      <c r="BP45" s="294"/>
      <c r="BQ45" s="294"/>
      <c r="BR45" s="294"/>
      <c r="BS45" s="294"/>
      <c r="BT45" s="304"/>
      <c r="BU45" s="300"/>
      <c r="BV45" s="300"/>
      <c r="BW45" s="300"/>
      <c r="BX45" s="300"/>
      <c r="BY45" s="300"/>
      <c r="BZ45" s="300"/>
      <c r="CA45" s="300"/>
      <c r="CB45" s="300"/>
      <c r="CC45" s="300"/>
    </row>
    <row r="46" customHeight="1" spans="5:81">
      <c r="E46" s="645" t="s">
        <v>293</v>
      </c>
      <c r="F46" s="309" t="s">
        <v>294</v>
      </c>
      <c r="G46" s="309" t="s">
        <v>159</v>
      </c>
      <c r="H46" s="309" t="s">
        <v>160</v>
      </c>
      <c r="I46" s="309" t="s">
        <v>295</v>
      </c>
      <c r="J46" s="309" t="s">
        <v>296</v>
      </c>
      <c r="K46" s="309"/>
      <c r="AK46" s="663" t="s">
        <v>297</v>
      </c>
      <c r="AU46" s="279"/>
      <c r="AV46" s="279"/>
      <c r="AW46" s="293"/>
      <c r="AX46" s="293"/>
      <c r="AY46" s="293"/>
      <c r="AZ46" s="293"/>
      <c r="BA46" s="293"/>
      <c r="BB46" s="637"/>
      <c r="BC46" s="637"/>
      <c r="BD46" s="297"/>
      <c r="BE46" s="294"/>
      <c r="BF46" s="294"/>
      <c r="BG46" s="294"/>
      <c r="BH46" s="294"/>
      <c r="BI46" s="294"/>
      <c r="BJ46" s="294"/>
      <c r="BK46" s="294"/>
      <c r="BL46" s="294"/>
      <c r="BM46" s="294"/>
      <c r="BN46" s="294"/>
      <c r="BO46" s="294"/>
      <c r="BP46" s="294"/>
      <c r="BQ46" s="294"/>
      <c r="BR46" s="294"/>
      <c r="BS46" s="294"/>
      <c r="BT46" s="304"/>
      <c r="BU46" s="300"/>
      <c r="BV46" s="300"/>
      <c r="BW46" s="300"/>
      <c r="BX46" s="300"/>
      <c r="BY46" s="300"/>
      <c r="BZ46" s="300"/>
      <c r="CA46" s="300"/>
      <c r="CB46" s="300"/>
      <c r="CC46" s="300"/>
    </row>
    <row r="47" customHeight="1" spans="37:81">
      <c r="AK47" s="663" t="s">
        <v>298</v>
      </c>
      <c r="AU47" s="279"/>
      <c r="AV47" s="279"/>
      <c r="AW47" s="293"/>
      <c r="AX47" s="293"/>
      <c r="AY47" s="293"/>
      <c r="AZ47" s="293"/>
      <c r="BA47" s="293"/>
      <c r="BB47" s="637"/>
      <c r="BC47" s="637"/>
      <c r="BD47" s="302"/>
      <c r="BE47" s="302"/>
      <c r="BF47" s="302"/>
      <c r="BG47" s="302"/>
      <c r="BH47" s="302"/>
      <c r="BI47" s="302"/>
      <c r="BJ47" s="302"/>
      <c r="BK47" s="302"/>
      <c r="BL47" s="302"/>
      <c r="BM47" s="302"/>
      <c r="BN47" s="302"/>
      <c r="BO47" s="302"/>
      <c r="BP47" s="302"/>
      <c r="BQ47" s="302"/>
      <c r="BR47" s="302"/>
      <c r="BS47" s="302"/>
      <c r="BT47" s="302"/>
      <c r="BU47" s="302"/>
      <c r="BV47" s="302"/>
      <c r="BW47" s="302"/>
      <c r="BX47" s="302"/>
      <c r="BY47" s="302"/>
      <c r="BZ47" s="302"/>
      <c r="CA47" s="302"/>
      <c r="CB47" s="302"/>
      <c r="CC47" s="302"/>
    </row>
    <row r="48" customHeight="1" spans="37:81">
      <c r="AK48" s="664" t="s">
        <v>299</v>
      </c>
      <c r="AU48" s="279"/>
      <c r="AV48" s="279"/>
      <c r="AW48" s="293"/>
      <c r="AX48" s="293"/>
      <c r="AY48" s="293"/>
      <c r="AZ48" s="293"/>
      <c r="BA48" s="293"/>
      <c r="BB48" s="637"/>
      <c r="BC48" s="637"/>
      <c r="BD48" s="297"/>
      <c r="BE48" s="294"/>
      <c r="BF48" s="294"/>
      <c r="BG48" s="294"/>
      <c r="BH48" s="294"/>
      <c r="BI48" s="294"/>
      <c r="BJ48" s="294"/>
      <c r="BK48" s="294"/>
      <c r="BL48" s="294"/>
      <c r="BM48" s="294"/>
      <c r="BN48" s="294"/>
      <c r="BO48" s="294"/>
      <c r="BP48" s="294"/>
      <c r="BQ48" s="294"/>
      <c r="BR48" s="294"/>
      <c r="BS48" s="294"/>
      <c r="BT48" s="298"/>
      <c r="BU48" s="298"/>
      <c r="BV48" s="298"/>
      <c r="BW48" s="298"/>
      <c r="BX48" s="298"/>
      <c r="BY48" s="298"/>
      <c r="BZ48" s="298"/>
      <c r="CA48" s="298"/>
      <c r="CB48" s="298"/>
      <c r="CC48" s="298"/>
    </row>
    <row r="49" customHeight="1" spans="37:81">
      <c r="AK49" s="611"/>
      <c r="AU49" s="279"/>
      <c r="AV49" s="279"/>
      <c r="AW49" s="293"/>
      <c r="AX49" s="293"/>
      <c r="AY49" s="293"/>
      <c r="AZ49" s="293"/>
      <c r="BA49" s="293"/>
      <c r="BB49" s="637"/>
      <c r="BC49" s="637"/>
      <c r="BD49" s="297"/>
      <c r="BE49" s="294"/>
      <c r="BF49" s="294"/>
      <c r="BG49" s="294"/>
      <c r="BH49" s="294"/>
      <c r="BI49" s="294"/>
      <c r="BJ49" s="294"/>
      <c r="BK49" s="294"/>
      <c r="BL49" s="294"/>
      <c r="BM49" s="294"/>
      <c r="BN49" s="294"/>
      <c r="BO49" s="294"/>
      <c r="BP49" s="294"/>
      <c r="BQ49" s="294"/>
      <c r="BR49" s="294"/>
      <c r="BS49" s="294"/>
      <c r="BT49" s="298"/>
      <c r="BU49" s="298"/>
      <c r="BV49" s="298"/>
      <c r="BW49" s="298"/>
      <c r="BX49" s="298"/>
      <c r="BY49" s="298"/>
      <c r="BZ49" s="298"/>
      <c r="CA49" s="298"/>
      <c r="CB49" s="298"/>
      <c r="CC49" s="298"/>
    </row>
    <row r="50" customHeight="1" spans="47:81">
      <c r="AU50" s="279"/>
      <c r="AV50" s="279"/>
      <c r="AW50" s="293"/>
      <c r="AX50" s="293"/>
      <c r="AY50" s="293"/>
      <c r="AZ50" s="293"/>
      <c r="BA50" s="293"/>
      <c r="BB50" s="637"/>
      <c r="BC50" s="637"/>
      <c r="BD50" s="294"/>
      <c r="BE50" s="294"/>
      <c r="BF50" s="294"/>
      <c r="BG50" s="294"/>
      <c r="BH50" s="294"/>
      <c r="BI50" s="294"/>
      <c r="BJ50" s="294"/>
      <c r="BK50" s="294"/>
      <c r="BL50" s="294"/>
      <c r="BM50" s="294"/>
      <c r="BN50" s="294"/>
      <c r="BO50" s="294"/>
      <c r="BP50" s="294"/>
      <c r="BQ50" s="294"/>
      <c r="BR50" s="294"/>
      <c r="BS50" s="294"/>
      <c r="BT50" s="298"/>
      <c r="BU50" s="298"/>
      <c r="BV50" s="298"/>
      <c r="BW50" s="298"/>
      <c r="BX50" s="298"/>
      <c r="BY50" s="298"/>
      <c r="BZ50" s="298"/>
      <c r="CA50" s="298"/>
      <c r="CB50" s="298"/>
      <c r="CC50" s="298"/>
    </row>
    <row r="51" customHeight="1" spans="47:81">
      <c r="AU51" s="279"/>
      <c r="AV51" s="279"/>
      <c r="AW51" s="293"/>
      <c r="AX51" s="293"/>
      <c r="AY51" s="293"/>
      <c r="AZ51" s="293"/>
      <c r="BA51" s="293"/>
      <c r="BB51" s="637"/>
      <c r="BC51" s="637"/>
      <c r="BD51" s="294"/>
      <c r="BE51" s="294"/>
      <c r="BF51" s="294"/>
      <c r="BG51" s="294"/>
      <c r="BH51" s="294"/>
      <c r="BI51" s="294"/>
      <c r="BJ51" s="294"/>
      <c r="BK51" s="294"/>
      <c r="BL51" s="294"/>
      <c r="BM51" s="294"/>
      <c r="BN51" s="294"/>
      <c r="BO51" s="294"/>
      <c r="BP51" s="294"/>
      <c r="BQ51" s="294"/>
      <c r="BR51" s="294"/>
      <c r="BS51" s="294"/>
      <c r="BT51" s="294"/>
      <c r="BU51" s="294"/>
      <c r="BV51" s="294"/>
      <c r="BW51" s="294"/>
      <c r="BX51" s="294"/>
      <c r="BY51" s="294"/>
      <c r="BZ51" s="294"/>
      <c r="CA51" s="294"/>
      <c r="CB51" s="294"/>
      <c r="CC51" s="294"/>
    </row>
    <row r="52" customHeight="1" spans="47:81">
      <c r="AU52" s="279"/>
      <c r="AV52" s="279"/>
      <c r="AW52" s="293"/>
      <c r="AX52" s="293"/>
      <c r="AY52" s="293"/>
      <c r="AZ52" s="293"/>
      <c r="BA52" s="293"/>
      <c r="BB52" s="637"/>
      <c r="BC52" s="637"/>
      <c r="BD52" s="294"/>
      <c r="BE52" s="294"/>
      <c r="BF52" s="294"/>
      <c r="BG52" s="294"/>
      <c r="BH52" s="294"/>
      <c r="BI52" s="294"/>
      <c r="BJ52" s="294"/>
      <c r="BK52" s="294"/>
      <c r="BL52" s="294"/>
      <c r="BM52" s="294"/>
      <c r="BN52" s="294"/>
      <c r="BO52" s="294"/>
      <c r="BP52" s="294"/>
      <c r="BQ52" s="294"/>
      <c r="BR52" s="294"/>
      <c r="BS52" s="294"/>
      <c r="BT52" s="294"/>
      <c r="BU52" s="294"/>
      <c r="BV52" s="294"/>
      <c r="BW52" s="294"/>
      <c r="BX52" s="294"/>
      <c r="BY52" s="294"/>
      <c r="BZ52" s="294"/>
      <c r="CA52" s="294"/>
      <c r="CB52" s="294"/>
      <c r="CC52" s="294"/>
    </row>
    <row r="53" customHeight="1" spans="47:81">
      <c r="AU53" s="279"/>
      <c r="AV53" s="279"/>
      <c r="AW53" s="293"/>
      <c r="AX53" s="293"/>
      <c r="AY53" s="293"/>
      <c r="AZ53" s="293"/>
      <c r="BA53" s="293"/>
      <c r="BB53" s="637"/>
      <c r="BC53" s="637"/>
      <c r="BD53" s="294"/>
      <c r="BE53" s="294"/>
      <c r="BF53" s="294"/>
      <c r="BG53" s="294"/>
      <c r="BH53" s="294"/>
      <c r="BI53" s="294"/>
      <c r="BJ53" s="294"/>
      <c r="BK53" s="294"/>
      <c r="BL53" s="294"/>
      <c r="BM53" s="294"/>
      <c r="BN53" s="294"/>
      <c r="BO53" s="294"/>
      <c r="BP53" s="294"/>
      <c r="BQ53" s="294"/>
      <c r="BR53" s="294"/>
      <c r="BS53" s="294"/>
      <c r="BT53" s="294"/>
      <c r="BU53" s="294"/>
      <c r="BV53" s="294"/>
      <c r="BW53" s="294"/>
      <c r="BX53" s="294"/>
      <c r="BY53" s="294"/>
      <c r="BZ53" s="294"/>
      <c r="CA53" s="294"/>
      <c r="CB53" s="294"/>
      <c r="CC53" s="294"/>
    </row>
    <row r="54" customHeight="1" spans="47:81">
      <c r="AU54" s="279"/>
      <c r="AV54" s="279"/>
      <c r="AW54" s="293"/>
      <c r="AX54" s="293"/>
      <c r="AY54" s="293"/>
      <c r="AZ54" s="293"/>
      <c r="BA54" s="293"/>
      <c r="BB54" s="637"/>
      <c r="BC54" s="637"/>
      <c r="BD54" s="303"/>
      <c r="BE54" s="303"/>
      <c r="BF54" s="303"/>
      <c r="BG54" s="303"/>
      <c r="BH54" s="303"/>
      <c r="BI54" s="303"/>
      <c r="BJ54" s="303"/>
      <c r="BK54" s="303"/>
      <c r="BL54" s="303"/>
      <c r="BM54" s="303"/>
      <c r="BN54" s="303"/>
      <c r="BO54" s="303"/>
      <c r="BP54" s="303"/>
      <c r="BQ54" s="303"/>
      <c r="BR54" s="303"/>
      <c r="BS54" s="303"/>
      <c r="BT54" s="303"/>
      <c r="BU54" s="303"/>
      <c r="BV54" s="303"/>
      <c r="BW54" s="303"/>
      <c r="BX54" s="303"/>
      <c r="BY54" s="303"/>
      <c r="BZ54" s="303"/>
      <c r="CA54" s="303"/>
      <c r="CB54" s="303"/>
      <c r="CC54" s="303"/>
    </row>
    <row r="55" customHeight="1" spans="47:81">
      <c r="AU55" s="279"/>
      <c r="AV55" s="279"/>
      <c r="AW55" s="293"/>
      <c r="AX55" s="293"/>
      <c r="AY55" s="293"/>
      <c r="AZ55" s="293"/>
      <c r="BA55" s="293"/>
      <c r="BB55" s="637"/>
      <c r="BC55" s="637"/>
      <c r="BD55" s="297"/>
      <c r="BE55" s="294"/>
      <c r="BF55" s="294"/>
      <c r="BG55" s="294"/>
      <c r="BH55" s="294"/>
      <c r="BI55" s="294"/>
      <c r="BJ55" s="294"/>
      <c r="BK55" s="294"/>
      <c r="BL55" s="294"/>
      <c r="BM55" s="294"/>
      <c r="BN55" s="294"/>
      <c r="BO55" s="294"/>
      <c r="BP55" s="294"/>
      <c r="BQ55" s="294"/>
      <c r="BR55" s="294"/>
      <c r="BS55" s="294"/>
      <c r="BT55" s="294"/>
      <c r="BU55" s="294"/>
      <c r="BV55" s="294"/>
      <c r="BW55" s="294"/>
      <c r="BX55" s="294"/>
      <c r="BY55" s="294"/>
      <c r="BZ55" s="294"/>
      <c r="CA55" s="294"/>
      <c r="CB55" s="294"/>
      <c r="CC55" s="294"/>
    </row>
    <row r="56" customHeight="1" spans="47:81">
      <c r="AU56" s="279"/>
      <c r="AV56" s="279"/>
      <c r="AW56" s="293"/>
      <c r="AX56" s="293"/>
      <c r="AY56" s="293"/>
      <c r="AZ56" s="293"/>
      <c r="BA56" s="293"/>
      <c r="BB56" s="637"/>
      <c r="BC56" s="637"/>
      <c r="BD56" s="297"/>
      <c r="BE56" s="294"/>
      <c r="BF56" s="294"/>
      <c r="BG56" s="294"/>
      <c r="BH56" s="294"/>
      <c r="BI56" s="294"/>
      <c r="BJ56" s="294"/>
      <c r="BK56" s="294"/>
      <c r="BL56" s="294"/>
      <c r="BM56" s="294"/>
      <c r="BN56" s="294"/>
      <c r="BO56" s="294"/>
      <c r="BP56" s="294"/>
      <c r="BQ56" s="294"/>
      <c r="BR56" s="294"/>
      <c r="BS56" s="294"/>
      <c r="BT56" s="299"/>
      <c r="BU56" s="299"/>
      <c r="BV56" s="299"/>
      <c r="BW56" s="299"/>
      <c r="BX56" s="299"/>
      <c r="BY56" s="299"/>
      <c r="BZ56" s="299"/>
      <c r="CA56" s="299"/>
      <c r="CB56" s="299"/>
      <c r="CC56" s="299"/>
    </row>
    <row r="57" customHeight="1" spans="47:81">
      <c r="AU57" s="279"/>
      <c r="AV57" s="279"/>
      <c r="AW57" s="293"/>
      <c r="AX57" s="293"/>
      <c r="AY57" s="293"/>
      <c r="AZ57" s="293"/>
      <c r="BA57" s="293"/>
      <c r="BB57" s="637"/>
      <c r="BC57" s="637"/>
      <c r="BD57" s="297"/>
      <c r="BE57" s="294"/>
      <c r="BF57" s="294"/>
      <c r="BG57" s="294"/>
      <c r="BH57" s="294"/>
      <c r="BI57" s="294"/>
      <c r="BJ57" s="294"/>
      <c r="BK57" s="294"/>
      <c r="BL57" s="294"/>
      <c r="BM57" s="294"/>
      <c r="BN57" s="294"/>
      <c r="BO57" s="294"/>
      <c r="BP57" s="294"/>
      <c r="BQ57" s="294"/>
      <c r="BR57" s="294"/>
      <c r="BS57" s="294"/>
      <c r="BT57" s="294"/>
      <c r="BU57" s="294"/>
      <c r="BV57" s="294"/>
      <c r="BW57" s="294"/>
      <c r="BX57" s="294"/>
      <c r="BY57" s="294"/>
      <c r="BZ57" s="294"/>
      <c r="CA57" s="294"/>
      <c r="CB57" s="294"/>
      <c r="CC57" s="294"/>
    </row>
    <row r="58" customHeight="1" spans="47:81">
      <c r="AU58" s="279"/>
      <c r="AV58" s="279"/>
      <c r="AW58" s="293"/>
      <c r="AX58" s="293"/>
      <c r="AY58" s="293"/>
      <c r="AZ58" s="293"/>
      <c r="BA58" s="293"/>
      <c r="BB58" s="637"/>
      <c r="BC58" s="637"/>
      <c r="BD58" s="297"/>
      <c r="BE58" s="294"/>
      <c r="BF58" s="294"/>
      <c r="BG58" s="294"/>
      <c r="BH58" s="294"/>
      <c r="BI58" s="294"/>
      <c r="BJ58" s="294"/>
      <c r="BK58" s="294"/>
      <c r="BL58" s="294"/>
      <c r="BM58" s="294"/>
      <c r="BN58" s="294"/>
      <c r="BO58" s="294"/>
      <c r="BP58" s="294"/>
      <c r="BQ58" s="294"/>
      <c r="BR58" s="294"/>
      <c r="BS58" s="294"/>
      <c r="BT58" s="294"/>
      <c r="BU58" s="294"/>
      <c r="BV58" s="294"/>
      <c r="BW58" s="294"/>
      <c r="BX58" s="294"/>
      <c r="BY58" s="294"/>
      <c r="BZ58" s="294"/>
      <c r="CA58" s="294"/>
      <c r="CB58" s="294"/>
      <c r="CC58" s="294"/>
    </row>
    <row r="59" customHeight="1" spans="47:81">
      <c r="AU59" s="279"/>
      <c r="AV59" s="279"/>
      <c r="AW59" s="293"/>
      <c r="AX59" s="293"/>
      <c r="AY59" s="293"/>
      <c r="AZ59" s="293"/>
      <c r="BA59" s="293"/>
      <c r="BB59" s="637"/>
      <c r="BC59" s="637"/>
      <c r="BD59" s="297"/>
      <c r="BE59" s="294"/>
      <c r="BF59" s="294"/>
      <c r="BG59" s="294"/>
      <c r="BH59" s="294"/>
      <c r="BI59" s="294"/>
      <c r="BJ59" s="294"/>
      <c r="BK59" s="294"/>
      <c r="BL59" s="294"/>
      <c r="BM59" s="294"/>
      <c r="BN59" s="294"/>
      <c r="BO59" s="294"/>
      <c r="BP59" s="294"/>
      <c r="BQ59" s="294"/>
      <c r="BR59" s="294"/>
      <c r="BS59" s="294"/>
      <c r="BT59" s="304"/>
      <c r="BU59" s="300"/>
      <c r="BV59" s="300"/>
      <c r="BW59" s="300"/>
      <c r="BX59" s="300"/>
      <c r="BY59" s="300"/>
      <c r="BZ59" s="300"/>
      <c r="CA59" s="300"/>
      <c r="CB59" s="300"/>
      <c r="CC59" s="300"/>
    </row>
    <row r="60" customHeight="1" spans="47:81">
      <c r="AU60" s="279"/>
      <c r="AV60" s="279"/>
      <c r="AW60" s="293"/>
      <c r="AX60" s="293"/>
      <c r="AY60" s="293"/>
      <c r="AZ60" s="293"/>
      <c r="BA60" s="293"/>
      <c r="BB60" s="637"/>
      <c r="BC60" s="637"/>
      <c r="BD60" s="297"/>
      <c r="BE60" s="294"/>
      <c r="BF60" s="294"/>
      <c r="BG60" s="294"/>
      <c r="BH60" s="294"/>
      <c r="BI60" s="294"/>
      <c r="BJ60" s="294"/>
      <c r="BK60" s="294"/>
      <c r="BL60" s="294"/>
      <c r="BM60" s="294"/>
      <c r="BN60" s="294"/>
      <c r="BO60" s="294"/>
      <c r="BP60" s="294"/>
      <c r="BQ60" s="294"/>
      <c r="BR60" s="294"/>
      <c r="BS60" s="294"/>
      <c r="BT60" s="304"/>
      <c r="BU60" s="300"/>
      <c r="BV60" s="300"/>
      <c r="BW60" s="300"/>
      <c r="BX60" s="300"/>
      <c r="BY60" s="300"/>
      <c r="BZ60" s="300"/>
      <c r="CA60" s="300"/>
      <c r="CB60" s="300"/>
      <c r="CC60" s="300"/>
    </row>
    <row r="61" customHeight="1" spans="47:81">
      <c r="AU61" s="279"/>
      <c r="AV61" s="279"/>
      <c r="AW61" s="293"/>
      <c r="AX61" s="293"/>
      <c r="AY61" s="293"/>
      <c r="AZ61" s="293"/>
      <c r="BA61" s="293"/>
      <c r="BB61" s="637"/>
      <c r="BC61" s="637"/>
      <c r="BD61" s="302"/>
      <c r="BE61" s="302"/>
      <c r="BF61" s="302"/>
      <c r="BG61" s="302"/>
      <c r="BH61" s="302"/>
      <c r="BI61" s="302"/>
      <c r="BJ61" s="302"/>
      <c r="BK61" s="302"/>
      <c r="BL61" s="302"/>
      <c r="BM61" s="302"/>
      <c r="BN61" s="302"/>
      <c r="BO61" s="302"/>
      <c r="BP61" s="302"/>
      <c r="BQ61" s="302"/>
      <c r="BR61" s="302"/>
      <c r="BS61" s="302"/>
      <c r="BT61" s="302"/>
      <c r="BU61" s="302"/>
      <c r="BV61" s="302"/>
      <c r="BW61" s="302"/>
      <c r="BX61" s="302"/>
      <c r="BY61" s="302"/>
      <c r="BZ61" s="302"/>
      <c r="CA61" s="302"/>
      <c r="CB61" s="302"/>
      <c r="CC61" s="302"/>
    </row>
    <row r="62" customHeight="1" spans="47:81">
      <c r="AU62" s="279"/>
      <c r="AV62" s="279"/>
      <c r="AW62" s="293"/>
      <c r="AX62" s="293"/>
      <c r="AY62" s="293"/>
      <c r="AZ62" s="293"/>
      <c r="BA62" s="293"/>
      <c r="BB62" s="637"/>
      <c r="BC62" s="637"/>
      <c r="BD62" s="297"/>
      <c r="BE62" s="294"/>
      <c r="BF62" s="294"/>
      <c r="BG62" s="294"/>
      <c r="BH62" s="294"/>
      <c r="BI62" s="294"/>
      <c r="BJ62" s="294"/>
      <c r="BK62" s="294"/>
      <c r="BL62" s="294"/>
      <c r="BM62" s="294"/>
      <c r="BN62" s="294"/>
      <c r="BO62" s="294"/>
      <c r="BP62" s="294"/>
      <c r="BQ62" s="294"/>
      <c r="BR62" s="294"/>
      <c r="BS62" s="294"/>
      <c r="BT62" s="298"/>
      <c r="BU62" s="298"/>
      <c r="BV62" s="298"/>
      <c r="BW62" s="298"/>
      <c r="BX62" s="298"/>
      <c r="BY62" s="298"/>
      <c r="BZ62" s="298"/>
      <c r="CA62" s="298"/>
      <c r="CB62" s="298"/>
      <c r="CC62" s="298"/>
    </row>
    <row r="63" customHeight="1" spans="47:81">
      <c r="AU63" s="279"/>
      <c r="AV63" s="279"/>
      <c r="AW63" s="293"/>
      <c r="AX63" s="293"/>
      <c r="AY63" s="293"/>
      <c r="AZ63" s="293"/>
      <c r="BA63" s="293"/>
      <c r="BB63" s="637"/>
      <c r="BC63" s="637"/>
      <c r="BD63" s="297"/>
      <c r="BE63" s="294"/>
      <c r="BF63" s="294"/>
      <c r="BG63" s="294"/>
      <c r="BH63" s="294"/>
      <c r="BI63" s="294"/>
      <c r="BJ63" s="294"/>
      <c r="BK63" s="294"/>
      <c r="BL63" s="294"/>
      <c r="BM63" s="294"/>
      <c r="BN63" s="294"/>
      <c r="BO63" s="294"/>
      <c r="BP63" s="294"/>
      <c r="BQ63" s="294"/>
      <c r="BR63" s="294"/>
      <c r="BS63" s="294"/>
      <c r="BT63" s="298"/>
      <c r="BU63" s="298"/>
      <c r="BV63" s="298"/>
      <c r="BW63" s="298"/>
      <c r="BX63" s="298"/>
      <c r="BY63" s="298"/>
      <c r="BZ63" s="298"/>
      <c r="CA63" s="298"/>
      <c r="CB63" s="298"/>
      <c r="CC63" s="298"/>
    </row>
    <row r="64" customHeight="1" spans="47:81">
      <c r="AU64" s="279"/>
      <c r="AV64" s="279"/>
      <c r="AW64" s="293"/>
      <c r="AX64" s="293"/>
      <c r="AY64" s="293"/>
      <c r="AZ64" s="293"/>
      <c r="BA64" s="293"/>
      <c r="BB64" s="637"/>
      <c r="BC64" s="637"/>
      <c r="BD64" s="294"/>
      <c r="BE64" s="294"/>
      <c r="BF64" s="294"/>
      <c r="BG64" s="294"/>
      <c r="BH64" s="294"/>
      <c r="BI64" s="294"/>
      <c r="BJ64" s="294"/>
      <c r="BK64" s="294"/>
      <c r="BL64" s="294"/>
      <c r="BM64" s="294"/>
      <c r="BN64" s="294"/>
      <c r="BO64" s="294"/>
      <c r="BP64" s="294"/>
      <c r="BQ64" s="294"/>
      <c r="BR64" s="294"/>
      <c r="BS64" s="294"/>
      <c r="BT64" s="294"/>
      <c r="BU64" s="294"/>
      <c r="BV64" s="294"/>
      <c r="BW64" s="294"/>
      <c r="BX64" s="294"/>
      <c r="BY64" s="294"/>
      <c r="BZ64" s="294"/>
      <c r="CA64" s="294"/>
      <c r="CB64" s="294"/>
      <c r="CC64" s="294"/>
    </row>
    <row r="65" customHeight="1" spans="47:81">
      <c r="AU65" s="279"/>
      <c r="AV65" s="279"/>
      <c r="AW65" s="293"/>
      <c r="AX65" s="293"/>
      <c r="AY65" s="293"/>
      <c r="AZ65" s="293"/>
      <c r="BA65" s="293"/>
      <c r="BB65" s="637"/>
      <c r="BC65" s="637"/>
      <c r="BD65" s="294"/>
      <c r="BE65" s="294"/>
      <c r="BF65" s="294"/>
      <c r="BG65" s="294"/>
      <c r="BH65" s="294"/>
      <c r="BI65" s="294"/>
      <c r="BJ65" s="294"/>
      <c r="BK65" s="294"/>
      <c r="BL65" s="294"/>
      <c r="BM65" s="294"/>
      <c r="BN65" s="294"/>
      <c r="BO65" s="294"/>
      <c r="BP65" s="294"/>
      <c r="BQ65" s="294"/>
      <c r="BR65" s="294"/>
      <c r="BS65" s="294"/>
      <c r="BT65" s="294"/>
      <c r="BU65" s="294"/>
      <c r="BV65" s="294"/>
      <c r="BW65" s="294"/>
      <c r="BX65" s="294"/>
      <c r="BY65" s="294"/>
      <c r="BZ65" s="294"/>
      <c r="CA65" s="294"/>
      <c r="CB65" s="294"/>
      <c r="CC65" s="294"/>
    </row>
    <row r="66" customHeight="1" spans="47:81">
      <c r="AU66" s="279"/>
      <c r="AV66" s="279"/>
      <c r="AW66" s="293"/>
      <c r="AX66" s="293"/>
      <c r="AY66" s="293"/>
      <c r="AZ66" s="293"/>
      <c r="BA66" s="293"/>
      <c r="BB66" s="637"/>
      <c r="BC66" s="637"/>
      <c r="BD66" s="294"/>
      <c r="BE66" s="294"/>
      <c r="BF66" s="294"/>
      <c r="BG66" s="294"/>
      <c r="BH66" s="294"/>
      <c r="BI66" s="294"/>
      <c r="BJ66" s="294"/>
      <c r="BK66" s="294"/>
      <c r="BL66" s="294"/>
      <c r="BM66" s="294"/>
      <c r="BN66" s="294"/>
      <c r="BO66" s="294"/>
      <c r="BP66" s="294"/>
      <c r="BQ66" s="294"/>
      <c r="BR66" s="294"/>
      <c r="BS66" s="294"/>
      <c r="BT66" s="294"/>
      <c r="BU66" s="294"/>
      <c r="BV66" s="294"/>
      <c r="BW66" s="294"/>
      <c r="BX66" s="294"/>
      <c r="BY66" s="294"/>
      <c r="BZ66" s="294"/>
      <c r="CA66" s="294"/>
      <c r="CB66" s="294"/>
      <c r="CC66" s="294"/>
    </row>
    <row r="67" customHeight="1" spans="46:81">
      <c r="AT67" s="279"/>
      <c r="AU67" s="279"/>
      <c r="AV67" s="279"/>
      <c r="AW67" s="293"/>
      <c r="AX67" s="293"/>
      <c r="AY67" s="293"/>
      <c r="AZ67" s="293"/>
      <c r="BA67" s="293"/>
      <c r="BB67" s="637"/>
      <c r="BC67" s="637"/>
      <c r="BD67" s="294"/>
      <c r="BE67" s="294"/>
      <c r="BF67" s="294"/>
      <c r="BG67" s="294"/>
      <c r="BH67" s="294"/>
      <c r="BI67" s="294"/>
      <c r="BJ67" s="294"/>
      <c r="BK67" s="294"/>
      <c r="BL67" s="294"/>
      <c r="BM67" s="294"/>
      <c r="BN67" s="294"/>
      <c r="BO67" s="294"/>
      <c r="BP67" s="294"/>
      <c r="BQ67" s="294"/>
      <c r="BR67" s="294"/>
      <c r="BS67" s="294"/>
      <c r="BT67" s="294"/>
      <c r="BU67" s="294"/>
      <c r="BV67" s="294"/>
      <c r="BW67" s="294"/>
      <c r="BX67" s="294"/>
      <c r="BY67" s="294"/>
      <c r="BZ67" s="294"/>
      <c r="CA67" s="294"/>
      <c r="CB67" s="294"/>
      <c r="CC67" s="294"/>
    </row>
    <row r="68" customHeight="1" spans="46:81">
      <c r="AT68" s="279"/>
      <c r="AU68" s="279"/>
      <c r="AV68" s="279"/>
      <c r="AW68" s="293"/>
      <c r="AX68" s="293"/>
      <c r="AY68" s="293"/>
      <c r="AZ68" s="293"/>
      <c r="BA68" s="293"/>
      <c r="BB68" s="637"/>
      <c r="BC68" s="637"/>
      <c r="BD68" s="303"/>
      <c r="BE68" s="303"/>
      <c r="BF68" s="303"/>
      <c r="BG68" s="303"/>
      <c r="BH68" s="303"/>
      <c r="BI68" s="303"/>
      <c r="BJ68" s="303"/>
      <c r="BK68" s="303"/>
      <c r="BL68" s="303"/>
      <c r="BM68" s="303"/>
      <c r="BN68" s="303"/>
      <c r="BO68" s="303"/>
      <c r="BP68" s="303"/>
      <c r="BQ68" s="303"/>
      <c r="BR68" s="303"/>
      <c r="BS68" s="303"/>
      <c r="BT68" s="303"/>
      <c r="BU68" s="303"/>
      <c r="BV68" s="303"/>
      <c r="BW68" s="303"/>
      <c r="BX68" s="303"/>
      <c r="BY68" s="303"/>
      <c r="BZ68" s="303"/>
      <c r="CA68" s="303"/>
      <c r="CB68" s="303"/>
      <c r="CC68" s="303"/>
    </row>
    <row r="69" customHeight="1" spans="46:81">
      <c r="AT69" s="279"/>
      <c r="AU69" s="279"/>
      <c r="AV69" s="279"/>
      <c r="AW69" s="293"/>
      <c r="AX69" s="293"/>
      <c r="AY69" s="293"/>
      <c r="AZ69" s="293"/>
      <c r="BA69" s="293"/>
      <c r="BB69" s="637"/>
      <c r="BC69" s="637"/>
      <c r="BD69" s="297"/>
      <c r="BE69" s="294"/>
      <c r="BF69" s="294"/>
      <c r="BG69" s="294"/>
      <c r="BH69" s="294"/>
      <c r="BI69" s="294"/>
      <c r="BJ69" s="294"/>
      <c r="BK69" s="294"/>
      <c r="BL69" s="294"/>
      <c r="BM69" s="294"/>
      <c r="BN69" s="294"/>
      <c r="BO69" s="294"/>
      <c r="BP69" s="294"/>
      <c r="BQ69" s="294"/>
      <c r="BR69" s="294"/>
      <c r="BS69" s="294"/>
      <c r="BT69" s="294"/>
      <c r="BU69" s="294"/>
      <c r="BV69" s="294"/>
      <c r="BW69" s="294"/>
      <c r="BX69" s="294"/>
      <c r="BY69" s="294"/>
      <c r="BZ69" s="294"/>
      <c r="CA69" s="294"/>
      <c r="CB69" s="294"/>
      <c r="CC69" s="294"/>
    </row>
    <row r="70" customHeight="1" spans="46:81">
      <c r="AT70" s="279"/>
      <c r="AU70" s="279"/>
      <c r="AV70" s="279"/>
      <c r="AW70" s="293"/>
      <c r="AX70" s="293"/>
      <c r="AY70" s="293"/>
      <c r="AZ70" s="293"/>
      <c r="BA70" s="293"/>
      <c r="BB70" s="637"/>
      <c r="BC70" s="637"/>
      <c r="BD70" s="297"/>
      <c r="BE70" s="294"/>
      <c r="BF70" s="294"/>
      <c r="BG70" s="294"/>
      <c r="BH70" s="294"/>
      <c r="BI70" s="294"/>
      <c r="BJ70" s="294"/>
      <c r="BK70" s="294"/>
      <c r="BL70" s="294"/>
      <c r="BM70" s="294"/>
      <c r="BN70" s="294"/>
      <c r="BO70" s="294"/>
      <c r="BP70" s="294"/>
      <c r="BQ70" s="294"/>
      <c r="BR70" s="294"/>
      <c r="BS70" s="294"/>
      <c r="BT70" s="299"/>
      <c r="BU70" s="299"/>
      <c r="BV70" s="299"/>
      <c r="BW70" s="299"/>
      <c r="BX70" s="299"/>
      <c r="BY70" s="299"/>
      <c r="BZ70" s="299"/>
      <c r="CA70" s="299"/>
      <c r="CB70" s="299"/>
      <c r="CC70" s="299"/>
    </row>
    <row r="71" customHeight="1" spans="46:81">
      <c r="AT71" s="279"/>
      <c r="AU71" s="279"/>
      <c r="AV71" s="279"/>
      <c r="AW71" s="293"/>
      <c r="AX71" s="293"/>
      <c r="AY71" s="293"/>
      <c r="AZ71" s="293"/>
      <c r="BA71" s="293"/>
      <c r="BB71" s="637"/>
      <c r="BC71" s="637"/>
      <c r="BD71" s="297"/>
      <c r="BE71" s="294"/>
      <c r="BF71" s="294"/>
      <c r="BG71" s="294"/>
      <c r="BH71" s="294"/>
      <c r="BI71" s="294"/>
      <c r="BJ71" s="294"/>
      <c r="BK71" s="294"/>
      <c r="BL71" s="294"/>
      <c r="BM71" s="294"/>
      <c r="BN71" s="294"/>
      <c r="BO71" s="294"/>
      <c r="BP71" s="294"/>
      <c r="BQ71" s="294"/>
      <c r="BR71" s="294"/>
      <c r="BS71" s="294"/>
      <c r="BT71" s="294"/>
      <c r="BU71" s="294"/>
      <c r="BV71" s="294"/>
      <c r="BW71" s="294"/>
      <c r="BX71" s="294"/>
      <c r="BY71" s="294"/>
      <c r="BZ71" s="294"/>
      <c r="CA71" s="294"/>
      <c r="CB71" s="294"/>
      <c r="CC71" s="294"/>
    </row>
    <row r="72" customHeight="1" spans="46:81">
      <c r="AT72" s="279"/>
      <c r="AU72" s="279"/>
      <c r="AV72" s="279"/>
      <c r="AW72" s="293"/>
      <c r="AX72" s="293"/>
      <c r="AY72" s="293"/>
      <c r="AZ72" s="293"/>
      <c r="BA72" s="293"/>
      <c r="BB72" s="637"/>
      <c r="BC72" s="637"/>
      <c r="BD72" s="297"/>
      <c r="BE72" s="294"/>
      <c r="BF72" s="294"/>
      <c r="BG72" s="294"/>
      <c r="BH72" s="294"/>
      <c r="BI72" s="294"/>
      <c r="BJ72" s="294"/>
      <c r="BK72" s="294"/>
      <c r="BL72" s="294"/>
      <c r="BM72" s="294"/>
      <c r="BN72" s="294"/>
      <c r="BO72" s="294"/>
      <c r="BP72" s="294"/>
      <c r="BQ72" s="294"/>
      <c r="BR72" s="294"/>
      <c r="BS72" s="294"/>
      <c r="BT72" s="294"/>
      <c r="BU72" s="294"/>
      <c r="BV72" s="294"/>
      <c r="BW72" s="294"/>
      <c r="BX72" s="294"/>
      <c r="BY72" s="294"/>
      <c r="BZ72" s="294"/>
      <c r="CA72" s="294"/>
      <c r="CB72" s="294"/>
      <c r="CC72" s="294"/>
    </row>
    <row r="73" customHeight="1" spans="46:81">
      <c r="AT73" s="279"/>
      <c r="AU73" s="279"/>
      <c r="AV73" s="279"/>
      <c r="AW73" s="293"/>
      <c r="AX73" s="293"/>
      <c r="AY73" s="293"/>
      <c r="AZ73" s="293"/>
      <c r="BA73" s="293"/>
      <c r="BB73" s="637"/>
      <c r="BC73" s="637"/>
      <c r="BD73" s="297"/>
      <c r="BE73" s="294"/>
      <c r="BF73" s="294"/>
      <c r="BG73" s="294"/>
      <c r="BH73" s="294"/>
      <c r="BI73" s="294"/>
      <c r="BJ73" s="294"/>
      <c r="BK73" s="294"/>
      <c r="BL73" s="294"/>
      <c r="BM73" s="294"/>
      <c r="BN73" s="294"/>
      <c r="BO73" s="294"/>
      <c r="BP73" s="294"/>
      <c r="BQ73" s="294"/>
      <c r="BR73" s="294"/>
      <c r="BS73" s="294"/>
      <c r="BT73" s="304"/>
      <c r="BU73" s="300"/>
      <c r="BV73" s="300"/>
      <c r="BW73" s="300"/>
      <c r="BX73" s="300"/>
      <c r="BY73" s="300"/>
      <c r="BZ73" s="300"/>
      <c r="CA73" s="300"/>
      <c r="CB73" s="300"/>
      <c r="CC73" s="300"/>
    </row>
    <row r="74" customHeight="1" spans="46:81">
      <c r="AT74" s="279"/>
      <c r="AU74" s="279"/>
      <c r="AV74" s="279"/>
      <c r="AW74" s="293"/>
      <c r="AX74" s="293"/>
      <c r="AY74" s="293"/>
      <c r="AZ74" s="293"/>
      <c r="BA74" s="293"/>
      <c r="BB74" s="637"/>
      <c r="BC74" s="637"/>
      <c r="BD74" s="297"/>
      <c r="BE74" s="294"/>
      <c r="BF74" s="294"/>
      <c r="BG74" s="294"/>
      <c r="BH74" s="294"/>
      <c r="BI74" s="294"/>
      <c r="BJ74" s="294"/>
      <c r="BK74" s="294"/>
      <c r="BL74" s="294"/>
      <c r="BM74" s="294"/>
      <c r="BN74" s="294"/>
      <c r="BO74" s="294"/>
      <c r="BP74" s="294"/>
      <c r="BQ74" s="294"/>
      <c r="BR74" s="294"/>
      <c r="BS74" s="294"/>
      <c r="BT74" s="304"/>
      <c r="BU74" s="300"/>
      <c r="BV74" s="300"/>
      <c r="BW74" s="300"/>
      <c r="BX74" s="300"/>
      <c r="BY74" s="300"/>
      <c r="BZ74" s="300"/>
      <c r="CA74" s="300"/>
      <c r="CB74" s="300"/>
      <c r="CC74" s="300"/>
    </row>
    <row r="75" customHeight="1" spans="46:81">
      <c r="AT75" s="279"/>
      <c r="AU75" s="279"/>
      <c r="AV75" s="279"/>
      <c r="AW75" s="293"/>
      <c r="AX75" s="293"/>
      <c r="AY75" s="293"/>
      <c r="AZ75" s="293"/>
      <c r="BA75" s="293"/>
      <c r="BB75" s="637"/>
      <c r="BC75" s="637"/>
      <c r="BD75" s="302"/>
      <c r="BE75" s="302"/>
      <c r="BF75" s="302"/>
      <c r="BG75" s="302"/>
      <c r="BH75" s="302"/>
      <c r="BI75" s="302"/>
      <c r="BJ75" s="302"/>
      <c r="BK75" s="302"/>
      <c r="BL75" s="302"/>
      <c r="BM75" s="302"/>
      <c r="BN75" s="302"/>
      <c r="BO75" s="302"/>
      <c r="BP75" s="302"/>
      <c r="BQ75" s="302"/>
      <c r="BR75" s="302"/>
      <c r="BS75" s="302"/>
      <c r="BT75" s="302"/>
      <c r="BU75" s="302"/>
      <c r="BV75" s="302"/>
      <c r="BW75" s="302"/>
      <c r="BX75" s="302"/>
      <c r="BY75" s="302"/>
      <c r="BZ75" s="302"/>
      <c r="CA75" s="302"/>
      <c r="CB75" s="302"/>
      <c r="CC75" s="302"/>
    </row>
    <row r="76" customHeight="1" spans="46:81">
      <c r="AT76" s="279"/>
      <c r="AU76" s="279"/>
      <c r="AV76" s="279"/>
      <c r="AW76" s="293"/>
      <c r="AX76" s="293"/>
      <c r="AY76" s="293"/>
      <c r="AZ76" s="293"/>
      <c r="BA76" s="293"/>
      <c r="BB76" s="637"/>
      <c r="BC76" s="637"/>
      <c r="BD76" s="297"/>
      <c r="BE76" s="294"/>
      <c r="BF76" s="294"/>
      <c r="BG76" s="294"/>
      <c r="BH76" s="294"/>
      <c r="BI76" s="294"/>
      <c r="BJ76" s="294"/>
      <c r="BK76" s="294"/>
      <c r="BL76" s="294"/>
      <c r="BM76" s="294"/>
      <c r="BN76" s="294"/>
      <c r="BO76" s="294"/>
      <c r="BP76" s="294"/>
      <c r="BQ76" s="294"/>
      <c r="BR76" s="294"/>
      <c r="BS76" s="294"/>
      <c r="BT76" s="298"/>
      <c r="BU76" s="298"/>
      <c r="BV76" s="298"/>
      <c r="BW76" s="298"/>
      <c r="BX76" s="298"/>
      <c r="BY76" s="298"/>
      <c r="BZ76" s="298"/>
      <c r="CA76" s="298"/>
      <c r="CB76" s="298"/>
      <c r="CC76" s="298"/>
    </row>
    <row r="77" customHeight="1" spans="46:81">
      <c r="AT77" s="279"/>
      <c r="AU77" s="279"/>
      <c r="AV77" s="279"/>
      <c r="AW77" s="293"/>
      <c r="AX77" s="293"/>
      <c r="AY77" s="293"/>
      <c r="AZ77" s="293"/>
      <c r="BA77" s="293"/>
      <c r="BB77" s="637"/>
      <c r="BC77" s="637"/>
      <c r="BD77" s="297"/>
      <c r="BE77" s="294"/>
      <c r="BF77" s="294"/>
      <c r="BG77" s="294"/>
      <c r="BH77" s="294"/>
      <c r="BI77" s="294"/>
      <c r="BJ77" s="294"/>
      <c r="BK77" s="294"/>
      <c r="BL77" s="294"/>
      <c r="BM77" s="294"/>
      <c r="BN77" s="294"/>
      <c r="BO77" s="294"/>
      <c r="BP77" s="294"/>
      <c r="BQ77" s="294"/>
      <c r="BR77" s="294"/>
      <c r="BS77" s="294"/>
      <c r="BT77" s="298"/>
      <c r="BU77" s="298"/>
      <c r="BV77" s="298"/>
      <c r="BW77" s="298"/>
      <c r="BX77" s="298"/>
      <c r="BY77" s="298"/>
      <c r="BZ77" s="298"/>
      <c r="CA77" s="298"/>
      <c r="CB77" s="298"/>
      <c r="CC77" s="298"/>
    </row>
    <row r="78" customHeight="1" spans="46:81">
      <c r="AT78" s="279"/>
      <c r="AU78" s="279"/>
      <c r="AV78" s="279"/>
      <c r="AW78" s="293"/>
      <c r="AX78" s="293"/>
      <c r="AY78" s="293"/>
      <c r="AZ78" s="293"/>
      <c r="BA78" s="293"/>
      <c r="BB78" s="637"/>
      <c r="BC78" s="637"/>
      <c r="BD78" s="294"/>
      <c r="BE78" s="294"/>
      <c r="BF78" s="294"/>
      <c r="BG78" s="294"/>
      <c r="BH78" s="294"/>
      <c r="BI78" s="294"/>
      <c r="BJ78" s="294"/>
      <c r="BK78" s="294"/>
      <c r="BL78" s="294"/>
      <c r="BM78" s="294"/>
      <c r="BN78" s="294"/>
      <c r="BO78" s="294"/>
      <c r="BP78" s="294"/>
      <c r="BQ78" s="294"/>
      <c r="BR78" s="294"/>
      <c r="BS78" s="294"/>
      <c r="BT78" s="294"/>
      <c r="BU78" s="294"/>
      <c r="BV78" s="294"/>
      <c r="BW78" s="294"/>
      <c r="BX78" s="294"/>
      <c r="BY78" s="294"/>
      <c r="BZ78" s="294"/>
      <c r="CA78" s="294"/>
      <c r="CB78" s="294"/>
      <c r="CC78" s="294"/>
    </row>
    <row r="79" customHeight="1" spans="46:81">
      <c r="AT79" s="279"/>
      <c r="AU79" s="279"/>
      <c r="AV79" s="279"/>
      <c r="AW79" s="293"/>
      <c r="AX79" s="293"/>
      <c r="AY79" s="293"/>
      <c r="AZ79" s="293"/>
      <c r="BA79" s="293"/>
      <c r="BB79" s="637"/>
      <c r="BC79" s="637"/>
      <c r="BD79" s="294"/>
      <c r="BE79" s="294"/>
      <c r="BF79" s="294"/>
      <c r="BG79" s="294"/>
      <c r="BH79" s="294"/>
      <c r="BI79" s="294"/>
      <c r="BJ79" s="294"/>
      <c r="BK79" s="294"/>
      <c r="BL79" s="294"/>
      <c r="BM79" s="294"/>
      <c r="BN79" s="294"/>
      <c r="BO79" s="294"/>
      <c r="BP79" s="294"/>
      <c r="BQ79" s="294"/>
      <c r="BR79" s="294"/>
      <c r="BS79" s="294"/>
      <c r="BT79" s="294"/>
      <c r="BU79" s="294"/>
      <c r="BV79" s="294"/>
      <c r="BW79" s="294"/>
      <c r="BX79" s="294"/>
      <c r="BY79" s="294"/>
      <c r="BZ79" s="294"/>
      <c r="CA79" s="294"/>
      <c r="CB79" s="294"/>
      <c r="CC79" s="294"/>
    </row>
    <row r="80" customHeight="1" spans="46:81">
      <c r="AT80" s="279"/>
      <c r="AU80" s="279"/>
      <c r="AV80" s="279"/>
      <c r="AW80" s="293"/>
      <c r="AX80" s="293"/>
      <c r="AY80" s="293"/>
      <c r="AZ80" s="293"/>
      <c r="BA80" s="293"/>
      <c r="BB80" s="637"/>
      <c r="BC80" s="637"/>
      <c r="BD80" s="294"/>
      <c r="BE80" s="294"/>
      <c r="BF80" s="294"/>
      <c r="BG80" s="294"/>
      <c r="BH80" s="294"/>
      <c r="BI80" s="294"/>
      <c r="BJ80" s="294"/>
      <c r="BK80" s="294"/>
      <c r="BL80" s="294"/>
      <c r="BM80" s="294"/>
      <c r="BN80" s="294"/>
      <c r="BO80" s="294"/>
      <c r="BP80" s="294"/>
      <c r="BQ80" s="294"/>
      <c r="BR80" s="294"/>
      <c r="BS80" s="294"/>
      <c r="BT80" s="294"/>
      <c r="BU80" s="294"/>
      <c r="BV80" s="294"/>
      <c r="BW80" s="294"/>
      <c r="BX80" s="294"/>
      <c r="BY80" s="294"/>
      <c r="BZ80" s="294"/>
      <c r="CA80" s="294"/>
      <c r="CB80" s="294"/>
      <c r="CC80" s="294"/>
    </row>
    <row r="81" customHeight="1" spans="46:81">
      <c r="AT81" s="279"/>
      <c r="AU81" s="279"/>
      <c r="AV81" s="279"/>
      <c r="AW81" s="293"/>
      <c r="AX81" s="293"/>
      <c r="AY81" s="293"/>
      <c r="AZ81" s="293"/>
      <c r="BA81" s="293"/>
      <c r="BB81" s="637"/>
      <c r="BC81" s="637"/>
      <c r="BD81" s="305"/>
      <c r="BE81" s="305"/>
      <c r="BF81" s="305"/>
      <c r="BG81" s="305"/>
      <c r="BH81" s="305"/>
      <c r="BI81" s="305"/>
      <c r="BJ81" s="305"/>
      <c r="BK81" s="305"/>
      <c r="BL81" s="305"/>
      <c r="BM81" s="305"/>
      <c r="BN81" s="305"/>
      <c r="BO81" s="305"/>
      <c r="BP81" s="305"/>
      <c r="BQ81" s="305"/>
      <c r="BR81" s="305"/>
      <c r="BS81" s="305"/>
      <c r="BT81" s="305"/>
      <c r="BU81" s="305"/>
      <c r="BV81" s="305"/>
      <c r="BW81" s="305"/>
      <c r="BX81" s="305"/>
      <c r="BY81" s="305"/>
      <c r="BZ81" s="305"/>
      <c r="CA81" s="305"/>
      <c r="CB81" s="305"/>
      <c r="CC81" s="305"/>
    </row>
    <row r="82" customHeight="1" spans="46:81">
      <c r="AT82" s="279"/>
      <c r="AU82" s="279"/>
      <c r="AV82" s="279"/>
      <c r="AW82" s="293"/>
      <c r="AX82" s="293"/>
      <c r="AY82" s="293"/>
      <c r="AZ82" s="293"/>
      <c r="BA82" s="293"/>
      <c r="BB82" s="637"/>
      <c r="BC82" s="637"/>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row>
    <row r="83" customHeight="1" spans="46:81">
      <c r="AT83" s="279"/>
      <c r="AU83" s="279"/>
      <c r="AV83" s="279"/>
      <c r="AW83" s="293"/>
      <c r="AX83" s="293"/>
      <c r="AY83" s="293"/>
      <c r="AZ83" s="293"/>
      <c r="BA83" s="293"/>
      <c r="BB83" s="637"/>
      <c r="BC83" s="637"/>
      <c r="BD83" s="294"/>
      <c r="BE83" s="294"/>
      <c r="BF83" s="294"/>
      <c r="BG83" s="294"/>
      <c r="BH83" s="294"/>
      <c r="BI83" s="294"/>
      <c r="BJ83" s="294"/>
      <c r="BK83" s="294"/>
      <c r="BL83" s="294"/>
      <c r="BM83" s="294"/>
      <c r="BN83" s="294"/>
      <c r="BO83" s="294"/>
      <c r="BP83" s="294"/>
      <c r="BQ83" s="294"/>
      <c r="BR83" s="294"/>
      <c r="BS83" s="294"/>
      <c r="BT83" s="294"/>
      <c r="BU83" s="294"/>
      <c r="BV83" s="294"/>
      <c r="BW83" s="294"/>
      <c r="BX83" s="294"/>
      <c r="BY83" s="294"/>
      <c r="BZ83" s="294"/>
      <c r="CA83" s="294"/>
      <c r="CB83" s="294"/>
      <c r="CC83" s="294"/>
    </row>
    <row r="84" customHeight="1" spans="46:81">
      <c r="AT84" s="279"/>
      <c r="AU84" s="279"/>
      <c r="AV84" s="279"/>
      <c r="AW84" s="293"/>
      <c r="AX84" s="293"/>
      <c r="AY84" s="293"/>
      <c r="AZ84" s="293"/>
      <c r="BA84" s="293"/>
      <c r="BB84" s="637"/>
      <c r="BC84" s="637"/>
      <c r="BD84" s="294"/>
      <c r="BE84" s="294"/>
      <c r="BF84" s="294"/>
      <c r="BG84" s="294"/>
      <c r="BH84" s="294"/>
      <c r="BI84" s="295"/>
      <c r="BJ84" s="295"/>
      <c r="BK84" s="295"/>
      <c r="BL84" s="294"/>
      <c r="BM84" s="294"/>
      <c r="BN84" s="294"/>
      <c r="BO84" s="294"/>
      <c r="BP84" s="294"/>
      <c r="BQ84" s="294"/>
      <c r="BR84" s="294"/>
      <c r="BS84" s="294"/>
      <c r="BT84" s="294"/>
      <c r="BU84" s="294"/>
      <c r="BV84" s="294"/>
      <c r="BW84" s="294"/>
      <c r="BX84" s="294"/>
      <c r="BY84" s="294"/>
      <c r="BZ84" s="294"/>
      <c r="CA84" s="294"/>
      <c r="CB84" s="294"/>
      <c r="CC84" s="294"/>
    </row>
    <row r="85" customHeight="1" spans="46:81">
      <c r="AT85" s="279"/>
      <c r="AU85" s="279"/>
      <c r="AV85" s="279"/>
      <c r="AW85" s="293"/>
      <c r="AX85" s="293"/>
      <c r="AY85" s="293"/>
      <c r="AZ85" s="293"/>
      <c r="BA85" s="293"/>
      <c r="BB85" s="637"/>
      <c r="BC85" s="637"/>
      <c r="BD85" s="294"/>
      <c r="BE85" s="294"/>
      <c r="BF85" s="294"/>
      <c r="BG85" s="294"/>
      <c r="BH85" s="294"/>
      <c r="BI85" s="294"/>
      <c r="BJ85" s="294"/>
      <c r="BK85" s="294"/>
      <c r="BL85" s="294"/>
      <c r="BM85" s="294"/>
      <c r="BN85" s="294"/>
      <c r="BO85" s="294"/>
      <c r="BP85" s="294"/>
      <c r="BQ85" s="294"/>
      <c r="BR85" s="294"/>
      <c r="BS85" s="294"/>
      <c r="BT85" s="294"/>
      <c r="BU85" s="294"/>
      <c r="BV85" s="294"/>
      <c r="BW85" s="294"/>
      <c r="BX85" s="294"/>
      <c r="BY85" s="294"/>
      <c r="BZ85" s="294"/>
      <c r="CA85" s="294"/>
      <c r="CB85" s="294"/>
      <c r="CC85" s="294"/>
    </row>
    <row r="86" customHeight="1" spans="46:81">
      <c r="AT86" s="279"/>
      <c r="AU86" s="279"/>
      <c r="AV86" s="279"/>
      <c r="AW86" s="293"/>
      <c r="AX86" s="293"/>
      <c r="AY86" s="293"/>
      <c r="AZ86" s="293"/>
      <c r="BA86" s="293"/>
      <c r="BB86" s="637"/>
      <c r="BC86" s="637"/>
      <c r="BD86" s="294"/>
      <c r="BE86" s="294"/>
      <c r="BF86" s="294"/>
      <c r="BG86" s="294"/>
      <c r="BH86" s="294"/>
      <c r="BI86" s="294"/>
      <c r="BJ86" s="294"/>
      <c r="BK86" s="294"/>
      <c r="BL86" s="294"/>
      <c r="BM86" s="294"/>
      <c r="BN86" s="294"/>
      <c r="BO86" s="294"/>
      <c r="BP86" s="294"/>
      <c r="BQ86" s="294"/>
      <c r="BR86" s="294"/>
      <c r="BS86" s="294"/>
      <c r="BT86" s="298"/>
      <c r="BU86" s="298"/>
      <c r="BV86" s="298"/>
      <c r="BW86" s="298"/>
      <c r="BX86" s="298"/>
      <c r="BY86" s="298"/>
      <c r="BZ86" s="298"/>
      <c r="CA86" s="298"/>
      <c r="CB86" s="298"/>
      <c r="CC86" s="298"/>
    </row>
    <row r="87" customHeight="1" spans="46:81">
      <c r="AT87" s="279"/>
      <c r="AU87" s="279"/>
      <c r="AV87" s="279"/>
      <c r="AW87" s="293"/>
      <c r="AX87" s="293"/>
      <c r="AY87" s="293"/>
      <c r="AZ87" s="293"/>
      <c r="BA87" s="293"/>
      <c r="BB87" s="637"/>
      <c r="BC87" s="637"/>
      <c r="BD87" s="297"/>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row>
    <row r="88" customHeight="1" spans="46:81">
      <c r="AT88" s="279"/>
      <c r="AU88" s="279"/>
      <c r="AV88" s="279"/>
      <c r="AW88" s="293"/>
      <c r="AX88" s="293"/>
      <c r="AY88" s="293"/>
      <c r="AZ88" s="293"/>
      <c r="BA88" s="293"/>
      <c r="BB88" s="637"/>
      <c r="BC88" s="637"/>
      <c r="BD88" s="305"/>
      <c r="BE88" s="305"/>
      <c r="BF88" s="305"/>
      <c r="BG88" s="305"/>
      <c r="BH88" s="305"/>
      <c r="BI88" s="305"/>
      <c r="BJ88" s="305"/>
      <c r="BK88" s="305"/>
      <c r="BL88" s="305"/>
      <c r="BM88" s="305"/>
      <c r="BN88" s="305"/>
      <c r="BO88" s="305"/>
      <c r="BP88" s="305"/>
      <c r="BQ88" s="305"/>
      <c r="BR88" s="305"/>
      <c r="BS88" s="305"/>
      <c r="BT88" s="305"/>
      <c r="BU88" s="305"/>
      <c r="BV88" s="305"/>
      <c r="BW88" s="305"/>
      <c r="BX88" s="305"/>
      <c r="BY88" s="305"/>
      <c r="BZ88" s="305"/>
      <c r="CA88" s="305"/>
      <c r="CB88" s="305"/>
      <c r="CC88" s="305"/>
    </row>
    <row r="89" customHeight="1" spans="46:81">
      <c r="AT89" s="279"/>
      <c r="AU89" s="279"/>
      <c r="AV89" s="279"/>
      <c r="AW89" s="293"/>
      <c r="AX89" s="293"/>
      <c r="AY89" s="293"/>
      <c r="AZ89" s="293"/>
      <c r="BA89" s="293"/>
      <c r="BB89" s="637"/>
      <c r="BC89" s="637"/>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row>
    <row r="90" customHeight="1" spans="46:81">
      <c r="AT90" s="279"/>
      <c r="AU90" s="279"/>
      <c r="AV90" s="279"/>
      <c r="AW90" s="293"/>
      <c r="AX90" s="293"/>
      <c r="AY90" s="293"/>
      <c r="AZ90" s="293"/>
      <c r="BA90" s="293"/>
      <c r="BB90" s="637"/>
      <c r="BC90" s="637"/>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row>
    <row r="91" customHeight="1" spans="47:81">
      <c r="AU91" s="279"/>
      <c r="AV91" s="279"/>
      <c r="AW91" s="293"/>
      <c r="AX91" s="293"/>
      <c r="AY91" s="293"/>
      <c r="AZ91" s="293"/>
      <c r="BA91" s="293"/>
      <c r="BB91" s="637"/>
      <c r="BC91" s="637"/>
      <c r="BD91" s="294"/>
      <c r="BE91" s="294"/>
      <c r="BF91" s="294"/>
      <c r="BG91" s="294"/>
      <c r="BH91" s="294"/>
      <c r="BI91" s="295"/>
      <c r="BJ91" s="295"/>
      <c r="BK91" s="295"/>
      <c r="BL91" s="294"/>
      <c r="BM91" s="294"/>
      <c r="BN91" s="294"/>
      <c r="BO91" s="294"/>
      <c r="BP91" s="294"/>
      <c r="BQ91" s="294"/>
      <c r="BR91" s="294"/>
      <c r="BS91" s="294"/>
      <c r="BT91" s="294"/>
      <c r="BU91" s="294"/>
      <c r="BV91" s="294"/>
      <c r="BW91" s="294"/>
      <c r="BX91" s="294"/>
      <c r="BY91" s="294"/>
      <c r="BZ91" s="294"/>
      <c r="CA91" s="294"/>
      <c r="CB91" s="294"/>
      <c r="CC91" s="294"/>
    </row>
    <row r="92" customHeight="1" spans="47:81">
      <c r="AU92" s="279"/>
      <c r="AV92" s="279"/>
      <c r="AW92" s="293"/>
      <c r="AX92" s="293"/>
      <c r="AY92" s="293"/>
      <c r="AZ92" s="293"/>
      <c r="BA92" s="293"/>
      <c r="BB92" s="637"/>
      <c r="BC92" s="637"/>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row>
    <row r="93" customHeight="1" spans="47:81">
      <c r="AU93" s="279"/>
      <c r="AV93" s="279"/>
      <c r="AW93" s="293"/>
      <c r="AX93" s="293"/>
      <c r="AY93" s="293"/>
      <c r="AZ93" s="293"/>
      <c r="BA93" s="293"/>
      <c r="BB93" s="637"/>
      <c r="BC93" s="637"/>
      <c r="BD93" s="294"/>
      <c r="BE93" s="294"/>
      <c r="BF93" s="294"/>
      <c r="BG93" s="294"/>
      <c r="BH93" s="294"/>
      <c r="BI93" s="294"/>
      <c r="BJ93" s="294"/>
      <c r="BK93" s="294"/>
      <c r="BL93" s="294"/>
      <c r="BM93" s="294"/>
      <c r="BN93" s="294"/>
      <c r="BO93" s="294"/>
      <c r="BP93" s="294"/>
      <c r="BQ93" s="294"/>
      <c r="BR93" s="294"/>
      <c r="BS93" s="294"/>
      <c r="BT93" s="298"/>
      <c r="BU93" s="298"/>
      <c r="BV93" s="298"/>
      <c r="BW93" s="298"/>
      <c r="BX93" s="298"/>
      <c r="BY93" s="298"/>
      <c r="BZ93" s="298"/>
      <c r="CA93" s="298"/>
      <c r="CB93" s="298"/>
      <c r="CC93" s="298"/>
    </row>
    <row r="94" customHeight="1" spans="47:81">
      <c r="AU94" s="279"/>
      <c r="AV94" s="279"/>
      <c r="AW94" s="293"/>
      <c r="AX94" s="293"/>
      <c r="AY94" s="293"/>
      <c r="AZ94" s="293"/>
      <c r="BA94" s="293"/>
      <c r="BB94" s="637"/>
      <c r="BC94" s="637"/>
      <c r="BD94" s="297"/>
      <c r="BE94" s="294"/>
      <c r="BF94" s="294"/>
      <c r="BG94" s="294"/>
      <c r="BH94" s="294"/>
      <c r="BI94" s="294"/>
      <c r="BJ94" s="294"/>
      <c r="BK94" s="294"/>
      <c r="BL94" s="294"/>
      <c r="BM94" s="294"/>
      <c r="BN94" s="294"/>
      <c r="BO94" s="294"/>
      <c r="BP94" s="294"/>
      <c r="BQ94" s="294"/>
      <c r="BR94" s="294"/>
      <c r="BS94" s="294"/>
      <c r="BT94" s="304"/>
      <c r="BU94" s="300"/>
      <c r="BV94" s="300"/>
      <c r="BW94" s="300"/>
      <c r="BX94" s="300"/>
      <c r="BY94" s="300"/>
      <c r="BZ94" s="300"/>
      <c r="CA94" s="300"/>
      <c r="CB94" s="300"/>
      <c r="CC94" s="300"/>
    </row>
    <row r="95" customHeight="1" spans="47:81">
      <c r="AU95" s="279"/>
      <c r="AV95" s="279"/>
      <c r="AW95" s="293"/>
      <c r="AX95" s="293"/>
      <c r="AY95" s="293"/>
      <c r="AZ95" s="293"/>
      <c r="BA95" s="293"/>
      <c r="BB95" s="637"/>
      <c r="BC95" s="637"/>
      <c r="BD95" s="297"/>
      <c r="BE95" s="294"/>
      <c r="BF95" s="294"/>
      <c r="BG95" s="294"/>
      <c r="BH95" s="294"/>
      <c r="BI95" s="294"/>
      <c r="BJ95" s="294"/>
      <c r="BK95" s="294"/>
      <c r="BL95" s="294"/>
      <c r="BM95" s="294"/>
      <c r="BN95" s="294"/>
      <c r="BO95" s="294"/>
      <c r="BP95" s="294"/>
      <c r="BQ95" s="294"/>
      <c r="BR95" s="294"/>
      <c r="BS95" s="294"/>
      <c r="BT95" s="294"/>
      <c r="BU95" s="294"/>
      <c r="BV95" s="294"/>
      <c r="BW95" s="294"/>
      <c r="BX95" s="294"/>
      <c r="BY95" s="294"/>
      <c r="BZ95" s="294"/>
      <c r="CA95" s="294"/>
      <c r="CB95" s="294"/>
      <c r="CC95" s="294"/>
    </row>
    <row r="96" customHeight="1" spans="47:81">
      <c r="AU96" s="279"/>
      <c r="AV96" s="279"/>
      <c r="AW96" s="293"/>
      <c r="AX96" s="293"/>
      <c r="AY96" s="293"/>
      <c r="AZ96" s="293"/>
      <c r="BA96" s="293"/>
      <c r="BB96" s="637"/>
      <c r="BC96" s="637"/>
      <c r="BD96" s="305"/>
      <c r="BE96" s="305"/>
      <c r="BF96" s="305"/>
      <c r="BG96" s="305"/>
      <c r="BH96" s="305"/>
      <c r="BI96" s="305"/>
      <c r="BJ96" s="305"/>
      <c r="BK96" s="305"/>
      <c r="BL96" s="305"/>
      <c r="BM96" s="305"/>
      <c r="BN96" s="305"/>
      <c r="BO96" s="305"/>
      <c r="BP96" s="305"/>
      <c r="BQ96" s="305"/>
      <c r="BR96" s="305"/>
      <c r="BS96" s="305"/>
      <c r="BT96" s="305"/>
      <c r="BU96" s="305"/>
      <c r="BV96" s="305"/>
      <c r="BW96" s="305"/>
      <c r="BX96" s="305"/>
      <c r="BY96" s="305"/>
      <c r="BZ96" s="305"/>
      <c r="CA96" s="305"/>
      <c r="CB96" s="305"/>
      <c r="CC96" s="305"/>
    </row>
    <row r="97" customHeight="1" spans="47:81">
      <c r="AU97" s="279"/>
      <c r="AV97" s="279"/>
      <c r="AW97" s="293"/>
      <c r="AX97" s="293"/>
      <c r="AY97" s="293"/>
      <c r="AZ97" s="293"/>
      <c r="BA97" s="293"/>
      <c r="BB97" s="637"/>
      <c r="BC97" s="637"/>
      <c r="BD97" s="294"/>
      <c r="BE97" s="294"/>
      <c r="BF97" s="294"/>
      <c r="BG97" s="294"/>
      <c r="BH97" s="294"/>
      <c r="BI97" s="294"/>
      <c r="BJ97" s="294"/>
      <c r="BK97" s="294"/>
      <c r="BL97" s="294"/>
      <c r="BM97" s="294"/>
      <c r="BN97" s="294"/>
      <c r="BO97" s="294"/>
      <c r="BP97" s="294"/>
      <c r="BQ97" s="294"/>
      <c r="BR97" s="294"/>
      <c r="BS97" s="294"/>
      <c r="BT97" s="294"/>
      <c r="BU97" s="294"/>
      <c r="BV97" s="294"/>
      <c r="BW97" s="294"/>
      <c r="BX97" s="294"/>
      <c r="BY97" s="294"/>
      <c r="BZ97" s="294"/>
      <c r="CA97" s="294"/>
      <c r="CB97" s="294"/>
      <c r="CC97" s="294"/>
    </row>
    <row r="98" customHeight="1" spans="47:81">
      <c r="AU98" s="279"/>
      <c r="AV98" s="279"/>
      <c r="AW98" s="293"/>
      <c r="AX98" s="293"/>
      <c r="AY98" s="293"/>
      <c r="AZ98" s="293"/>
      <c r="BA98" s="293"/>
      <c r="BB98" s="637"/>
      <c r="BC98" s="637"/>
      <c r="BD98" s="294"/>
      <c r="BE98" s="294"/>
      <c r="BF98" s="294"/>
      <c r="BG98" s="294"/>
      <c r="BH98" s="294"/>
      <c r="BI98" s="294"/>
      <c r="BJ98" s="294"/>
      <c r="BK98" s="294"/>
      <c r="BL98" s="294"/>
      <c r="BM98" s="294"/>
      <c r="BN98" s="294"/>
      <c r="BO98" s="294"/>
      <c r="BP98" s="294"/>
      <c r="BQ98" s="294"/>
      <c r="BR98" s="294"/>
      <c r="BS98" s="294"/>
      <c r="BT98" s="294"/>
      <c r="BU98" s="294"/>
      <c r="BV98" s="294"/>
      <c r="BW98" s="294"/>
      <c r="BX98" s="294"/>
      <c r="BY98" s="294"/>
      <c r="BZ98" s="294"/>
      <c r="CA98" s="294"/>
      <c r="CB98" s="294"/>
      <c r="CC98" s="294"/>
    </row>
    <row r="99" customHeight="1" spans="47:81">
      <c r="AU99" s="279"/>
      <c r="AV99" s="279"/>
      <c r="AW99" s="293"/>
      <c r="AX99" s="293"/>
      <c r="AY99" s="293"/>
      <c r="AZ99" s="293"/>
      <c r="BA99" s="293"/>
      <c r="BB99" s="637"/>
      <c r="BC99" s="637"/>
      <c r="BD99" s="294"/>
      <c r="BE99" s="294"/>
      <c r="BF99" s="294"/>
      <c r="BG99" s="294"/>
      <c r="BH99" s="294"/>
      <c r="BI99" s="295"/>
      <c r="BJ99" s="295"/>
      <c r="BK99" s="295"/>
      <c r="BL99" s="294"/>
      <c r="BM99" s="294"/>
      <c r="BN99" s="294"/>
      <c r="BO99" s="294"/>
      <c r="BP99" s="294"/>
      <c r="BQ99" s="294"/>
      <c r="BR99" s="294"/>
      <c r="BS99" s="294"/>
      <c r="BT99" s="294"/>
      <c r="BU99" s="294"/>
      <c r="BV99" s="294"/>
      <c r="BW99" s="294"/>
      <c r="BX99" s="294"/>
      <c r="BY99" s="294"/>
      <c r="BZ99" s="294"/>
      <c r="CA99" s="294"/>
      <c r="CB99" s="294"/>
      <c r="CC99" s="294"/>
    </row>
    <row r="100" customHeight="1" spans="47:81">
      <c r="AU100" s="279"/>
      <c r="AV100" s="279"/>
      <c r="AW100" s="293"/>
      <c r="AX100" s="293"/>
      <c r="AY100" s="293"/>
      <c r="AZ100" s="293"/>
      <c r="BA100" s="293"/>
      <c r="BB100" s="637"/>
      <c r="BC100" s="637"/>
      <c r="BD100" s="294"/>
      <c r="BE100" s="294"/>
      <c r="BF100" s="294"/>
      <c r="BG100" s="294"/>
      <c r="BH100" s="294"/>
      <c r="BI100" s="294"/>
      <c r="BJ100" s="294"/>
      <c r="BK100" s="294"/>
      <c r="BL100" s="294"/>
      <c r="BM100" s="294"/>
      <c r="BN100" s="294"/>
      <c r="BO100" s="294"/>
      <c r="BP100" s="294"/>
      <c r="BQ100" s="294"/>
      <c r="BR100" s="294"/>
      <c r="BS100" s="294"/>
      <c r="BT100" s="294"/>
      <c r="BU100" s="294"/>
      <c r="BV100" s="294"/>
      <c r="BW100" s="294"/>
      <c r="BX100" s="294"/>
      <c r="BY100" s="294"/>
      <c r="BZ100" s="294"/>
      <c r="CA100" s="294"/>
      <c r="CB100" s="294"/>
      <c r="CC100" s="294"/>
    </row>
    <row r="101" customHeight="1" spans="47:81">
      <c r="AU101" s="279"/>
      <c r="AV101" s="279"/>
      <c r="AW101" s="293"/>
      <c r="AX101" s="293"/>
      <c r="AY101" s="293"/>
      <c r="AZ101" s="293"/>
      <c r="BA101" s="293"/>
      <c r="BB101" s="637"/>
      <c r="BC101" s="637"/>
      <c r="BD101" s="294"/>
      <c r="BE101" s="294"/>
      <c r="BF101" s="294"/>
      <c r="BG101" s="294"/>
      <c r="BH101" s="294"/>
      <c r="BI101" s="294"/>
      <c r="BJ101" s="294"/>
      <c r="BK101" s="294"/>
      <c r="BL101" s="294"/>
      <c r="BM101" s="294"/>
      <c r="BN101" s="294"/>
      <c r="BO101" s="294"/>
      <c r="BP101" s="294"/>
      <c r="BQ101" s="294"/>
      <c r="BR101" s="294"/>
      <c r="BS101" s="294"/>
      <c r="BT101" s="298"/>
      <c r="BU101" s="298"/>
      <c r="BV101" s="298"/>
      <c r="BW101" s="298"/>
      <c r="BX101" s="298"/>
      <c r="BY101" s="298"/>
      <c r="BZ101" s="298"/>
      <c r="CA101" s="298"/>
      <c r="CB101" s="298"/>
      <c r="CC101" s="298"/>
    </row>
    <row r="102" customHeight="1" spans="47:81">
      <c r="AU102" s="279"/>
      <c r="AV102" s="279"/>
      <c r="AW102" s="293"/>
      <c r="AX102" s="293"/>
      <c r="AY102" s="293"/>
      <c r="AZ102" s="293"/>
      <c r="BA102" s="293"/>
      <c r="BB102" s="637"/>
      <c r="BC102" s="637"/>
      <c r="BD102" s="297"/>
      <c r="BE102" s="294"/>
      <c r="BF102" s="294"/>
      <c r="BG102" s="294"/>
      <c r="BH102" s="294"/>
      <c r="BI102" s="294"/>
      <c r="BJ102" s="294"/>
      <c r="BK102" s="294"/>
      <c r="BL102" s="294"/>
      <c r="BM102" s="294"/>
      <c r="BN102" s="294"/>
      <c r="BO102" s="294"/>
      <c r="BP102" s="294"/>
      <c r="BQ102" s="294"/>
      <c r="BR102" s="294"/>
      <c r="BS102" s="294"/>
      <c r="BT102" s="304"/>
      <c r="BU102" s="300"/>
      <c r="BV102" s="300"/>
      <c r="BW102" s="300"/>
      <c r="BX102" s="300"/>
      <c r="BY102" s="300"/>
      <c r="BZ102" s="300"/>
      <c r="CA102" s="300"/>
      <c r="CB102" s="300"/>
      <c r="CC102" s="300"/>
    </row>
    <row r="103" customHeight="1" spans="47:81">
      <c r="AU103" s="279"/>
      <c r="AV103" s="279"/>
      <c r="AW103" s="293"/>
      <c r="AX103" s="293"/>
      <c r="AY103" s="293"/>
      <c r="AZ103" s="293"/>
      <c r="BA103" s="293"/>
      <c r="BB103" s="637"/>
      <c r="BC103" s="637"/>
      <c r="BD103" s="297"/>
      <c r="BE103" s="294"/>
      <c r="BF103" s="294"/>
      <c r="BG103" s="294"/>
      <c r="BH103" s="294"/>
      <c r="BI103" s="294"/>
      <c r="BJ103" s="294"/>
      <c r="BK103" s="294"/>
      <c r="BL103" s="294"/>
      <c r="BM103" s="294"/>
      <c r="BN103" s="294"/>
      <c r="BO103" s="294"/>
      <c r="BP103" s="294"/>
      <c r="BQ103" s="294"/>
      <c r="BR103" s="294"/>
      <c r="BS103" s="294"/>
      <c r="BT103" s="294"/>
      <c r="BU103" s="294"/>
      <c r="BV103" s="294"/>
      <c r="BW103" s="294"/>
      <c r="BX103" s="294"/>
      <c r="BY103" s="294"/>
      <c r="BZ103" s="294"/>
      <c r="CA103" s="294"/>
      <c r="CB103" s="294"/>
      <c r="CC103" s="294"/>
    </row>
    <row r="104" customHeight="1" spans="47:81">
      <c r="AU104" s="279"/>
      <c r="AV104" s="279"/>
      <c r="AW104" s="293"/>
      <c r="AX104" s="293"/>
      <c r="AY104" s="293"/>
      <c r="AZ104" s="293"/>
      <c r="BA104" s="293"/>
      <c r="BB104" s="637"/>
      <c r="BC104" s="637"/>
      <c r="BD104" s="305"/>
      <c r="BE104" s="305"/>
      <c r="BF104" s="305"/>
      <c r="BG104" s="305"/>
      <c r="BH104" s="305"/>
      <c r="BI104" s="305"/>
      <c r="BJ104" s="305"/>
      <c r="BK104" s="305"/>
      <c r="BL104" s="305"/>
      <c r="BM104" s="305"/>
      <c r="BN104" s="305"/>
      <c r="BO104" s="305"/>
      <c r="BP104" s="305"/>
      <c r="BQ104" s="305"/>
      <c r="BR104" s="305"/>
      <c r="BS104" s="305"/>
      <c r="BT104" s="305"/>
      <c r="BU104" s="305"/>
      <c r="BV104" s="305"/>
      <c r="BW104" s="305"/>
      <c r="BX104" s="305"/>
      <c r="BY104" s="305"/>
      <c r="BZ104" s="305"/>
      <c r="CA104" s="305"/>
      <c r="CB104" s="305"/>
      <c r="CC104" s="305"/>
    </row>
    <row r="105" customHeight="1" spans="47:81">
      <c r="AU105" s="279"/>
      <c r="AV105" s="279"/>
      <c r="AW105" s="293"/>
      <c r="AX105" s="293"/>
      <c r="AY105" s="293"/>
      <c r="AZ105" s="293"/>
      <c r="BA105" s="293"/>
      <c r="BB105" s="637"/>
      <c r="BC105" s="637"/>
      <c r="BD105" s="294"/>
      <c r="BE105" s="294"/>
      <c r="BF105" s="294"/>
      <c r="BG105" s="294"/>
      <c r="BH105" s="294"/>
      <c r="BI105" s="294"/>
      <c r="BJ105" s="294"/>
      <c r="BK105" s="294"/>
      <c r="BL105" s="294"/>
      <c r="BM105" s="294"/>
      <c r="BN105" s="294"/>
      <c r="BO105" s="294"/>
      <c r="BP105" s="294"/>
      <c r="BQ105" s="294"/>
      <c r="BR105" s="294"/>
      <c r="BS105" s="294"/>
      <c r="BT105" s="294"/>
      <c r="BU105" s="294"/>
      <c r="BV105" s="294"/>
      <c r="BW105" s="294"/>
      <c r="BX105" s="294"/>
      <c r="BY105" s="294"/>
      <c r="BZ105" s="294"/>
      <c r="CA105" s="294"/>
      <c r="CB105" s="294"/>
      <c r="CC105" s="294"/>
    </row>
    <row r="106" customHeight="1" spans="47:81">
      <c r="AU106" s="279"/>
      <c r="AV106" s="279"/>
      <c r="AW106" s="293"/>
      <c r="AX106" s="293"/>
      <c r="AY106" s="293"/>
      <c r="AZ106" s="293"/>
      <c r="BA106" s="293"/>
      <c r="BB106" s="637"/>
      <c r="BC106" s="637"/>
      <c r="BD106" s="294"/>
      <c r="BE106" s="294"/>
      <c r="BF106" s="294"/>
      <c r="BG106" s="294"/>
      <c r="BH106" s="294"/>
      <c r="BI106" s="294"/>
      <c r="BJ106" s="294"/>
      <c r="BK106" s="294"/>
      <c r="BL106" s="294"/>
      <c r="BM106" s="294"/>
      <c r="BN106" s="294"/>
      <c r="BO106" s="294"/>
      <c r="BP106" s="294"/>
      <c r="BQ106" s="294"/>
      <c r="BR106" s="294"/>
      <c r="BS106" s="294"/>
      <c r="BT106" s="294"/>
      <c r="BU106" s="294"/>
      <c r="BV106" s="294"/>
      <c r="BW106" s="294"/>
      <c r="BX106" s="294"/>
      <c r="BY106" s="294"/>
      <c r="BZ106" s="294"/>
      <c r="CA106" s="294"/>
      <c r="CB106" s="294"/>
      <c r="CC106" s="294"/>
    </row>
    <row r="107" customHeight="1" spans="47:81">
      <c r="AU107" s="279"/>
      <c r="AV107" s="279"/>
      <c r="AW107" s="293"/>
      <c r="AX107" s="293"/>
      <c r="AY107" s="293"/>
      <c r="AZ107" s="293"/>
      <c r="BA107" s="293"/>
      <c r="BB107" s="637"/>
      <c r="BC107" s="637"/>
      <c r="BD107" s="294"/>
      <c r="BE107" s="294"/>
      <c r="BF107" s="294"/>
      <c r="BG107" s="294"/>
      <c r="BH107" s="294"/>
      <c r="BI107" s="295"/>
      <c r="BJ107" s="295"/>
      <c r="BK107" s="295"/>
      <c r="BL107" s="294"/>
      <c r="BM107" s="294"/>
      <c r="BN107" s="294"/>
      <c r="BO107" s="294"/>
      <c r="BP107" s="294"/>
      <c r="BQ107" s="294"/>
      <c r="BR107" s="294"/>
      <c r="BS107" s="294"/>
      <c r="BT107" s="294"/>
      <c r="BU107" s="294"/>
      <c r="BV107" s="294"/>
      <c r="BW107" s="294"/>
      <c r="BX107" s="294"/>
      <c r="BY107" s="294"/>
      <c r="BZ107" s="294"/>
      <c r="CA107" s="294"/>
      <c r="CB107" s="294"/>
      <c r="CC107" s="294"/>
    </row>
    <row r="108" customHeight="1" spans="47:81">
      <c r="AU108" s="279"/>
      <c r="AV108" s="279"/>
      <c r="AW108" s="293"/>
      <c r="AX108" s="293"/>
      <c r="AY108" s="293"/>
      <c r="AZ108" s="293"/>
      <c r="BA108" s="293"/>
      <c r="BB108" s="637"/>
      <c r="BC108" s="637"/>
      <c r="BD108" s="294"/>
      <c r="BE108" s="294"/>
      <c r="BF108" s="294"/>
      <c r="BG108" s="294"/>
      <c r="BH108" s="294"/>
      <c r="BI108" s="294"/>
      <c r="BJ108" s="294"/>
      <c r="BK108" s="294"/>
      <c r="BL108" s="294"/>
      <c r="BM108" s="294"/>
      <c r="BN108" s="294"/>
      <c r="BO108" s="294"/>
      <c r="BP108" s="294"/>
      <c r="BQ108" s="294"/>
      <c r="BR108" s="294"/>
      <c r="BS108" s="294"/>
      <c r="BT108" s="294"/>
      <c r="BU108" s="294"/>
      <c r="BV108" s="294"/>
      <c r="BW108" s="294"/>
      <c r="BX108" s="294"/>
      <c r="BY108" s="294"/>
      <c r="BZ108" s="294"/>
      <c r="CA108" s="294"/>
      <c r="CB108" s="294"/>
      <c r="CC108" s="294"/>
    </row>
    <row r="109" customHeight="1" spans="47:81">
      <c r="AU109" s="279"/>
      <c r="AV109" s="279"/>
      <c r="AW109" s="293"/>
      <c r="AX109" s="293"/>
      <c r="AY109" s="293"/>
      <c r="AZ109" s="293"/>
      <c r="BA109" s="293"/>
      <c r="BB109" s="637"/>
      <c r="BC109" s="637"/>
      <c r="BD109" s="294"/>
      <c r="BE109" s="294"/>
      <c r="BF109" s="294"/>
      <c r="BG109" s="294"/>
      <c r="BH109" s="294"/>
      <c r="BI109" s="294"/>
      <c r="BJ109" s="294"/>
      <c r="BK109" s="294"/>
      <c r="BL109" s="294"/>
      <c r="BM109" s="294"/>
      <c r="BN109" s="294"/>
      <c r="BO109" s="294"/>
      <c r="BP109" s="294"/>
      <c r="BQ109" s="294"/>
      <c r="BR109" s="294"/>
      <c r="BS109" s="294"/>
      <c r="BT109" s="298"/>
      <c r="BU109" s="298"/>
      <c r="BV109" s="298"/>
      <c r="BW109" s="298"/>
      <c r="BX109" s="298"/>
      <c r="BY109" s="298"/>
      <c r="BZ109" s="298"/>
      <c r="CA109" s="298"/>
      <c r="CB109" s="298"/>
      <c r="CC109" s="298"/>
    </row>
    <row r="110" customHeight="1" spans="47:81">
      <c r="AU110" s="279"/>
      <c r="AV110" s="279"/>
      <c r="AW110" s="293"/>
      <c r="AX110" s="293"/>
      <c r="AY110" s="293"/>
      <c r="AZ110" s="293"/>
      <c r="BA110" s="293"/>
      <c r="BB110" s="637"/>
      <c r="BC110" s="637"/>
      <c r="BD110" s="306"/>
      <c r="BE110" s="306"/>
      <c r="BF110" s="306"/>
      <c r="BG110" s="306"/>
      <c r="BH110" s="306"/>
      <c r="BI110" s="306"/>
      <c r="BJ110" s="306"/>
      <c r="BK110" s="306"/>
      <c r="BL110" s="306"/>
      <c r="BM110" s="306"/>
      <c r="BN110" s="306"/>
      <c r="BO110" s="306"/>
      <c r="BP110" s="306"/>
      <c r="BQ110" s="306"/>
      <c r="BR110" s="306"/>
      <c r="BS110" s="306"/>
      <c r="BT110" s="306"/>
      <c r="BU110" s="306"/>
      <c r="BV110" s="306"/>
      <c r="BW110" s="306"/>
      <c r="BX110" s="306"/>
      <c r="BY110" s="306"/>
      <c r="BZ110" s="306"/>
      <c r="CA110" s="306"/>
      <c r="CB110" s="306"/>
      <c r="CC110" s="306"/>
    </row>
    <row r="111" customHeight="1" spans="47:81">
      <c r="AU111" s="279"/>
      <c r="AV111" s="279"/>
      <c r="AW111" s="293"/>
      <c r="AX111" s="293"/>
      <c r="AY111" s="293"/>
      <c r="AZ111" s="293"/>
      <c r="BA111" s="293"/>
      <c r="BB111" s="637"/>
      <c r="BC111" s="637"/>
      <c r="BD111" s="294"/>
      <c r="BE111" s="294"/>
      <c r="BF111" s="294"/>
      <c r="BG111" s="294"/>
      <c r="BH111" s="294"/>
      <c r="BI111" s="295"/>
      <c r="BJ111" s="295"/>
      <c r="BK111" s="295"/>
      <c r="BL111" s="294"/>
      <c r="BM111" s="294"/>
      <c r="BN111" s="307"/>
      <c r="BO111" s="307"/>
      <c r="BP111" s="294"/>
      <c r="BQ111" s="294"/>
      <c r="BR111" s="294"/>
      <c r="BS111" s="294"/>
      <c r="BT111" s="294"/>
      <c r="BU111" s="294"/>
      <c r="BV111" s="294"/>
      <c r="BW111" s="294"/>
      <c r="BX111" s="294"/>
      <c r="BY111" s="307"/>
      <c r="BZ111" s="307"/>
      <c r="CA111" s="307"/>
      <c r="CB111" s="307"/>
      <c r="CC111" s="307"/>
    </row>
    <row r="112" customHeight="1" spans="47:81">
      <c r="AU112" s="279"/>
      <c r="AV112" s="279"/>
      <c r="AW112" s="293"/>
      <c r="AX112" s="293"/>
      <c r="AY112" s="293"/>
      <c r="AZ112" s="293"/>
      <c r="BA112" s="293"/>
      <c r="BB112" s="637"/>
      <c r="BC112" s="637"/>
      <c r="BD112" s="294"/>
      <c r="BE112" s="294"/>
      <c r="BF112" s="294"/>
      <c r="BG112" s="294"/>
      <c r="BH112" s="294"/>
      <c r="BI112" s="294"/>
      <c r="BJ112" s="294"/>
      <c r="BK112" s="294"/>
      <c r="BL112" s="294"/>
      <c r="BM112" s="294"/>
      <c r="BN112" s="294"/>
      <c r="BO112" s="294"/>
      <c r="BP112" s="294"/>
      <c r="BQ112" s="294"/>
      <c r="BR112" s="294"/>
      <c r="BS112" s="294"/>
      <c r="BT112" s="298"/>
      <c r="BU112" s="298"/>
      <c r="BV112" s="298"/>
      <c r="BW112" s="298"/>
      <c r="BX112" s="298"/>
      <c r="BY112" s="298"/>
      <c r="BZ112" s="298"/>
      <c r="CA112" s="298"/>
      <c r="CB112" s="298"/>
      <c r="CC112" s="298"/>
    </row>
    <row r="113" customHeight="1" spans="47:81">
      <c r="AU113" s="279"/>
      <c r="AV113" s="279"/>
      <c r="AW113" s="293"/>
      <c r="AX113" s="293"/>
      <c r="AY113" s="293"/>
      <c r="AZ113" s="293"/>
      <c r="BA113" s="293"/>
      <c r="BB113" s="637"/>
      <c r="BC113" s="637"/>
      <c r="BD113" s="294"/>
      <c r="BE113" s="294"/>
      <c r="BF113" s="294"/>
      <c r="BG113" s="294"/>
      <c r="BH113" s="294"/>
      <c r="BI113" s="294"/>
      <c r="BJ113" s="294"/>
      <c r="BK113" s="294"/>
      <c r="BL113" s="294"/>
      <c r="BM113" s="294"/>
      <c r="BN113" s="294"/>
      <c r="BO113" s="294"/>
      <c r="BP113" s="294"/>
      <c r="BQ113" s="294"/>
      <c r="BR113" s="294"/>
      <c r="BS113" s="294"/>
      <c r="BT113" s="298"/>
      <c r="BU113" s="298"/>
      <c r="BV113" s="298"/>
      <c r="BW113" s="298"/>
      <c r="BX113" s="298"/>
      <c r="BY113" s="298"/>
      <c r="BZ113" s="298"/>
      <c r="CA113" s="298"/>
      <c r="CB113" s="298"/>
      <c r="CC113" s="298"/>
    </row>
    <row r="114" customHeight="1" spans="47:81">
      <c r="AU114" s="279"/>
      <c r="AV114" s="279"/>
      <c r="AW114" s="293"/>
      <c r="AX114" s="293"/>
      <c r="AY114" s="293"/>
      <c r="AZ114" s="293"/>
      <c r="BA114" s="293"/>
      <c r="BB114" s="637"/>
      <c r="BC114" s="637"/>
      <c r="BD114" s="294"/>
      <c r="BE114" s="294"/>
      <c r="BF114" s="294"/>
      <c r="BG114" s="294"/>
      <c r="BH114" s="294"/>
      <c r="BI114" s="294"/>
      <c r="BJ114" s="294"/>
      <c r="BK114" s="294"/>
      <c r="BL114" s="294"/>
      <c r="BM114" s="294"/>
      <c r="BN114" s="294"/>
      <c r="BO114" s="294"/>
      <c r="BP114" s="294"/>
      <c r="BQ114" s="294"/>
      <c r="BR114" s="294"/>
      <c r="BS114" s="294"/>
      <c r="BT114" s="298"/>
      <c r="BU114" s="298"/>
      <c r="BV114" s="298"/>
      <c r="BW114" s="298"/>
      <c r="BX114" s="298"/>
      <c r="BY114" s="298"/>
      <c r="BZ114" s="298"/>
      <c r="CA114" s="298"/>
      <c r="CB114" s="298"/>
      <c r="CC114" s="298"/>
    </row>
    <row r="115" customHeight="1" spans="47:81">
      <c r="AU115" s="279"/>
      <c r="AV115" s="279"/>
      <c r="AW115" s="293"/>
      <c r="AX115" s="293"/>
      <c r="AY115" s="293"/>
      <c r="AZ115" s="293"/>
      <c r="BA115" s="293"/>
      <c r="BB115" s="637"/>
      <c r="BC115" s="637"/>
      <c r="BD115" s="294"/>
      <c r="BE115" s="294"/>
      <c r="BF115" s="294"/>
      <c r="BG115" s="294"/>
      <c r="BH115" s="294"/>
      <c r="BI115" s="294"/>
      <c r="BJ115" s="294"/>
      <c r="BK115" s="294"/>
      <c r="BL115" s="294"/>
      <c r="BM115" s="294"/>
      <c r="BN115" s="294"/>
      <c r="BO115" s="294"/>
      <c r="BP115" s="294"/>
      <c r="BQ115" s="294"/>
      <c r="BR115" s="294"/>
      <c r="BS115" s="294"/>
      <c r="BT115" s="298"/>
      <c r="BU115" s="298"/>
      <c r="BV115" s="298"/>
      <c r="BW115" s="298"/>
      <c r="BX115" s="298"/>
      <c r="BY115" s="298"/>
      <c r="BZ115" s="298"/>
      <c r="CA115" s="298"/>
      <c r="CB115" s="298"/>
      <c r="CC115" s="298"/>
    </row>
    <row r="116" customHeight="1" spans="47:81">
      <c r="AU116" s="279"/>
      <c r="AV116" s="279"/>
      <c r="AW116" s="293"/>
      <c r="AX116" s="293"/>
      <c r="AY116" s="293"/>
      <c r="AZ116" s="293"/>
      <c r="BA116" s="293"/>
      <c r="BB116" s="637"/>
      <c r="BC116" s="637"/>
      <c r="BD116" s="295"/>
      <c r="BE116" s="295"/>
      <c r="BF116" s="295"/>
      <c r="BG116" s="295"/>
      <c r="BH116" s="295"/>
      <c r="BI116" s="295"/>
      <c r="BJ116" s="295"/>
      <c r="BK116" s="295"/>
      <c r="BL116" s="295"/>
      <c r="BM116" s="295"/>
      <c r="BN116" s="295"/>
      <c r="BO116" s="295"/>
      <c r="BP116" s="295"/>
      <c r="BQ116" s="295"/>
      <c r="BR116" s="295"/>
      <c r="BS116" s="295"/>
      <c r="BT116" s="295"/>
      <c r="BU116" s="295"/>
      <c r="BV116" s="295"/>
      <c r="BW116" s="295"/>
      <c r="BX116" s="295"/>
      <c r="BY116" s="295"/>
      <c r="BZ116" s="295"/>
      <c r="CA116" s="295"/>
      <c r="CB116" s="295"/>
      <c r="CC116" s="295"/>
    </row>
    <row r="117" customHeight="1" spans="47:81">
      <c r="AU117" s="279"/>
      <c r="AV117" s="279"/>
      <c r="AW117" s="293"/>
      <c r="AX117" s="293"/>
      <c r="AY117" s="293"/>
      <c r="AZ117" s="293"/>
      <c r="BA117" s="293"/>
      <c r="BB117" s="637"/>
      <c r="BC117" s="637"/>
      <c r="BD117" s="306"/>
      <c r="BE117" s="306"/>
      <c r="BF117" s="306"/>
      <c r="BG117" s="306"/>
      <c r="BH117" s="306"/>
      <c r="BI117" s="306"/>
      <c r="BJ117" s="306"/>
      <c r="BK117" s="306"/>
      <c r="BL117" s="306"/>
      <c r="BM117" s="306"/>
      <c r="BN117" s="306"/>
      <c r="BO117" s="306"/>
      <c r="BP117" s="306"/>
      <c r="BQ117" s="306"/>
      <c r="BR117" s="306"/>
      <c r="BS117" s="306"/>
      <c r="BT117" s="306"/>
      <c r="BU117" s="306"/>
      <c r="BV117" s="306"/>
      <c r="BW117" s="306"/>
      <c r="BX117" s="306"/>
      <c r="BY117" s="306"/>
      <c r="BZ117" s="306"/>
      <c r="CA117" s="306"/>
      <c r="CB117" s="306"/>
      <c r="CC117" s="306"/>
    </row>
    <row r="118" customHeight="1" spans="47:81">
      <c r="AU118" s="279"/>
      <c r="AV118" s="279"/>
      <c r="AW118" s="293"/>
      <c r="AX118" s="293"/>
      <c r="AY118" s="293"/>
      <c r="AZ118" s="293"/>
      <c r="BA118" s="293"/>
      <c r="BB118" s="637"/>
      <c r="BC118" s="637"/>
      <c r="BD118" s="297"/>
      <c r="BE118" s="294"/>
      <c r="BF118" s="294"/>
      <c r="BG118" s="294"/>
      <c r="BH118" s="294"/>
      <c r="BI118" s="295"/>
      <c r="BJ118" s="295"/>
      <c r="BK118" s="295"/>
      <c r="BL118" s="294"/>
      <c r="BM118" s="294"/>
      <c r="BN118" s="294"/>
      <c r="BO118" s="294"/>
      <c r="BP118" s="294"/>
      <c r="BQ118" s="294"/>
      <c r="BR118" s="294"/>
      <c r="BS118" s="294"/>
      <c r="BT118" s="294"/>
      <c r="BU118" s="294"/>
      <c r="BV118" s="294"/>
      <c r="BW118" s="294"/>
      <c r="BX118" s="294"/>
      <c r="BY118" s="294"/>
      <c r="BZ118" s="294"/>
      <c r="CA118" s="294"/>
      <c r="CB118" s="294"/>
      <c r="CC118" s="294"/>
    </row>
    <row r="119" customHeight="1" spans="47:81">
      <c r="AU119" s="279"/>
      <c r="AV119" s="279"/>
      <c r="AW119" s="293"/>
      <c r="AX119" s="293"/>
      <c r="AY119" s="293"/>
      <c r="AZ119" s="293"/>
      <c r="BA119" s="293"/>
      <c r="BB119" s="637"/>
      <c r="BC119" s="637"/>
      <c r="BD119" s="297"/>
      <c r="BE119" s="294"/>
      <c r="BF119" s="294"/>
      <c r="BG119" s="294"/>
      <c r="BH119" s="294"/>
      <c r="BI119" s="294"/>
      <c r="BJ119" s="294"/>
      <c r="BK119" s="294"/>
      <c r="BL119" s="294"/>
      <c r="BM119" s="294"/>
      <c r="BN119" s="294"/>
      <c r="BO119" s="294"/>
      <c r="BP119" s="294"/>
      <c r="BQ119" s="294"/>
      <c r="BR119" s="294"/>
      <c r="BS119" s="294"/>
      <c r="BT119" s="294"/>
      <c r="BU119" s="294"/>
      <c r="BV119" s="294"/>
      <c r="BW119" s="294"/>
      <c r="BX119" s="294"/>
      <c r="BY119" s="294"/>
      <c r="BZ119" s="294"/>
      <c r="CA119" s="294"/>
      <c r="CB119" s="294"/>
      <c r="CC119" s="294"/>
    </row>
    <row r="120" customHeight="1" spans="47:81">
      <c r="AU120" s="279"/>
      <c r="AV120" s="279"/>
      <c r="AW120" s="293"/>
      <c r="AX120" s="293"/>
      <c r="AY120" s="293"/>
      <c r="AZ120" s="293"/>
      <c r="BA120" s="293"/>
      <c r="BB120" s="637"/>
      <c r="BC120" s="637"/>
      <c r="BD120" s="297"/>
      <c r="BE120" s="294"/>
      <c r="BF120" s="294"/>
      <c r="BG120" s="294"/>
      <c r="BH120" s="294"/>
      <c r="BI120" s="294"/>
      <c r="BJ120" s="294"/>
      <c r="BK120" s="294"/>
      <c r="BL120" s="294"/>
      <c r="BM120" s="294"/>
      <c r="BN120" s="294"/>
      <c r="BO120" s="294"/>
      <c r="BP120" s="294"/>
      <c r="BQ120" s="294"/>
      <c r="BR120" s="294"/>
      <c r="BS120" s="294"/>
      <c r="BT120" s="294"/>
      <c r="BU120" s="294"/>
      <c r="BV120" s="294"/>
      <c r="BW120" s="294"/>
      <c r="BX120" s="294"/>
      <c r="BY120" s="294"/>
      <c r="BZ120" s="294"/>
      <c r="CA120" s="294"/>
      <c r="CB120" s="294"/>
      <c r="CC120" s="294"/>
    </row>
    <row r="121" customHeight="1" spans="47:81">
      <c r="AU121" s="279"/>
      <c r="AV121" s="279"/>
      <c r="AW121" s="293"/>
      <c r="AX121" s="293"/>
      <c r="AY121" s="293"/>
      <c r="AZ121" s="293"/>
      <c r="BA121" s="293"/>
      <c r="BB121" s="637"/>
      <c r="BC121" s="637"/>
      <c r="BD121" s="297"/>
      <c r="BE121" s="294"/>
      <c r="BF121" s="294"/>
      <c r="BG121" s="294"/>
      <c r="BH121" s="294"/>
      <c r="BI121" s="294"/>
      <c r="BJ121" s="294"/>
      <c r="BK121" s="294"/>
      <c r="BL121" s="294"/>
      <c r="BM121" s="294"/>
      <c r="BN121" s="294"/>
      <c r="BO121" s="294"/>
      <c r="BP121" s="294"/>
      <c r="BQ121" s="294"/>
      <c r="BR121" s="294"/>
      <c r="BS121" s="294"/>
      <c r="BT121" s="294"/>
      <c r="BU121" s="294"/>
      <c r="BV121" s="294"/>
      <c r="BW121" s="294"/>
      <c r="BX121" s="294"/>
      <c r="BY121" s="294"/>
      <c r="BZ121" s="294"/>
      <c r="CA121" s="294"/>
      <c r="CB121" s="294"/>
      <c r="CC121" s="294"/>
    </row>
    <row r="122" customHeight="1" spans="47:81">
      <c r="AU122" s="279"/>
      <c r="AV122" s="279"/>
      <c r="AW122" s="293"/>
      <c r="AX122" s="293"/>
      <c r="AY122" s="293"/>
      <c r="AZ122" s="293"/>
      <c r="BA122" s="293"/>
      <c r="BB122" s="637"/>
      <c r="BC122" s="637"/>
      <c r="BD122" s="297"/>
      <c r="BE122" s="294"/>
      <c r="BF122" s="294"/>
      <c r="BG122" s="294"/>
      <c r="BH122" s="294"/>
      <c r="BI122" s="294"/>
      <c r="BJ122" s="294"/>
      <c r="BK122" s="294"/>
      <c r="BL122" s="294"/>
      <c r="BM122" s="294"/>
      <c r="BN122" s="294"/>
      <c r="BO122" s="294"/>
      <c r="BP122" s="294"/>
      <c r="BQ122" s="294"/>
      <c r="BR122" s="294"/>
      <c r="BS122" s="294"/>
      <c r="BT122" s="294"/>
      <c r="BU122" s="294"/>
      <c r="BV122" s="294"/>
      <c r="BW122" s="294"/>
      <c r="BX122" s="294"/>
      <c r="BY122" s="294"/>
      <c r="BZ122" s="294"/>
      <c r="CA122" s="294"/>
      <c r="CB122" s="294"/>
      <c r="CC122" s="294"/>
    </row>
    <row r="123" customHeight="1" spans="47:81">
      <c r="AU123" s="279"/>
      <c r="AV123" s="279"/>
      <c r="AW123" s="293"/>
      <c r="AX123" s="293"/>
      <c r="AY123" s="293"/>
      <c r="AZ123" s="293"/>
      <c r="BA123" s="293"/>
      <c r="BB123" s="637"/>
      <c r="BC123" s="637"/>
      <c r="BD123" s="297"/>
      <c r="BE123" s="294"/>
      <c r="BF123" s="294"/>
      <c r="BG123" s="294"/>
      <c r="BH123" s="294"/>
      <c r="BI123" s="294"/>
      <c r="BJ123" s="294"/>
      <c r="BK123" s="294"/>
      <c r="BL123" s="294"/>
      <c r="BM123" s="294"/>
      <c r="BN123" s="294"/>
      <c r="BO123" s="294"/>
      <c r="BP123" s="294"/>
      <c r="BQ123" s="294"/>
      <c r="BR123" s="294"/>
      <c r="BS123" s="294"/>
      <c r="BT123" s="294"/>
      <c r="BU123" s="294"/>
      <c r="BV123" s="294"/>
      <c r="BW123" s="294"/>
      <c r="BX123" s="294"/>
      <c r="BY123" s="294"/>
      <c r="BZ123" s="294"/>
      <c r="CA123" s="294"/>
      <c r="CB123" s="294"/>
      <c r="CC123" s="294"/>
    </row>
    <row r="124" customHeight="1" spans="47:81">
      <c r="AU124" s="279"/>
      <c r="AV124" s="279"/>
      <c r="AW124" s="293"/>
      <c r="AX124" s="293"/>
      <c r="AY124" s="293"/>
      <c r="AZ124" s="293"/>
      <c r="BA124" s="293"/>
      <c r="BB124" s="293"/>
      <c r="BC124" s="293"/>
      <c r="BD124" s="293"/>
      <c r="BE124" s="293"/>
      <c r="BF124" s="293"/>
      <c r="BG124" s="293"/>
      <c r="BH124" s="293"/>
      <c r="BI124" s="293"/>
      <c r="BJ124" s="293"/>
      <c r="BK124" s="293"/>
      <c r="BL124" s="293"/>
      <c r="BM124" s="293"/>
      <c r="BN124" s="293"/>
      <c r="BO124" s="293"/>
      <c r="BP124" s="293"/>
      <c r="BQ124" s="293"/>
      <c r="BR124" s="293"/>
      <c r="BS124" s="293"/>
      <c r="BT124" s="293"/>
      <c r="BU124" s="293"/>
      <c r="BV124" s="293"/>
      <c r="BW124" s="293"/>
      <c r="BX124" s="293"/>
      <c r="BY124" s="293"/>
      <c r="BZ124" s="293"/>
      <c r="CA124" s="293"/>
      <c r="CB124" s="293"/>
      <c r="CC124" s="293"/>
    </row>
    <row r="125" customHeight="1" spans="47:81">
      <c r="AU125" s="279"/>
      <c r="AV125" s="279"/>
      <c r="AW125" s="293"/>
      <c r="AX125" s="293"/>
      <c r="AY125" s="293"/>
      <c r="AZ125" s="293"/>
      <c r="BA125" s="293"/>
      <c r="BB125" s="293"/>
      <c r="BC125" s="293"/>
      <c r="BD125" s="293"/>
      <c r="BE125" s="293"/>
      <c r="BF125" s="293"/>
      <c r="BG125" s="293"/>
      <c r="BH125" s="293"/>
      <c r="BI125" s="293"/>
      <c r="BJ125" s="293"/>
      <c r="BK125" s="293"/>
      <c r="BL125" s="293"/>
      <c r="BM125" s="293"/>
      <c r="BN125" s="293"/>
      <c r="BO125" s="293"/>
      <c r="BP125" s="293"/>
      <c r="BQ125" s="293"/>
      <c r="BR125" s="293"/>
      <c r="BS125" s="293"/>
      <c r="BT125" s="293"/>
      <c r="BU125" s="293"/>
      <c r="BV125" s="293"/>
      <c r="BW125" s="293"/>
      <c r="BX125" s="293"/>
      <c r="BY125" s="293"/>
      <c r="BZ125" s="293"/>
      <c r="CA125" s="293"/>
      <c r="CB125" s="293"/>
      <c r="CC125" s="293"/>
    </row>
    <row r="126" customHeight="1" spans="47:81">
      <c r="AU126" s="279"/>
      <c r="AV126" s="279"/>
      <c r="AW126" s="293"/>
      <c r="AX126" s="293"/>
      <c r="AY126" s="293"/>
      <c r="AZ126" s="293"/>
      <c r="BA126" s="293"/>
      <c r="BB126" s="293"/>
      <c r="BC126" s="293"/>
      <c r="BD126" s="293"/>
      <c r="BE126" s="293"/>
      <c r="BF126" s="293"/>
      <c r="BG126" s="293"/>
      <c r="BH126" s="293"/>
      <c r="BI126" s="293"/>
      <c r="BJ126" s="293"/>
      <c r="BK126" s="293"/>
      <c r="BL126" s="293"/>
      <c r="BM126" s="293"/>
      <c r="BN126" s="293"/>
      <c r="BO126" s="293"/>
      <c r="BP126" s="293"/>
      <c r="BQ126" s="293"/>
      <c r="BR126" s="293"/>
      <c r="BS126" s="293"/>
      <c r="BT126" s="293"/>
      <c r="BU126" s="293"/>
      <c r="BV126" s="293"/>
      <c r="BW126" s="293"/>
      <c r="BX126" s="293"/>
      <c r="BY126" s="293"/>
      <c r="BZ126" s="293"/>
      <c r="CA126" s="293"/>
      <c r="CB126" s="293"/>
      <c r="CC126" s="293"/>
    </row>
    <row r="127" customHeight="1" spans="47:81">
      <c r="AU127" s="279"/>
      <c r="AV127" s="279"/>
      <c r="AW127" s="293"/>
      <c r="AX127" s="293"/>
      <c r="AY127" s="293"/>
      <c r="AZ127" s="293"/>
      <c r="BA127" s="293"/>
      <c r="BB127" s="293"/>
      <c r="BC127" s="293"/>
      <c r="BD127" s="293"/>
      <c r="BE127" s="293"/>
      <c r="BF127" s="293"/>
      <c r="BG127" s="293"/>
      <c r="BH127" s="293"/>
      <c r="BI127" s="293"/>
      <c r="BJ127" s="293"/>
      <c r="BK127" s="293"/>
      <c r="BL127" s="293"/>
      <c r="BM127" s="293"/>
      <c r="BN127" s="293"/>
      <c r="BO127" s="293"/>
      <c r="BP127" s="293"/>
      <c r="BQ127" s="293"/>
      <c r="BR127" s="293"/>
      <c r="BS127" s="293"/>
      <c r="BT127" s="293"/>
      <c r="BU127" s="293"/>
      <c r="BV127" s="293"/>
      <c r="BW127" s="293"/>
      <c r="BX127" s="293"/>
      <c r="BY127" s="293"/>
      <c r="BZ127" s="293"/>
      <c r="CA127" s="293"/>
      <c r="CB127" s="293"/>
      <c r="CC127" s="293"/>
    </row>
    <row r="128" customHeight="1" spans="47:81">
      <c r="AU128" s="279"/>
      <c r="AV128" s="279"/>
      <c r="AW128" s="293"/>
      <c r="AX128" s="293"/>
      <c r="AY128" s="293"/>
      <c r="AZ128" s="293"/>
      <c r="BA128" s="293"/>
      <c r="BB128" s="293"/>
      <c r="BC128" s="293"/>
      <c r="BD128" s="293"/>
      <c r="BE128" s="293"/>
      <c r="BF128" s="293"/>
      <c r="BG128" s="293"/>
      <c r="BH128" s="293"/>
      <c r="BI128" s="293"/>
      <c r="BJ128" s="293"/>
      <c r="BK128" s="293"/>
      <c r="BL128" s="293"/>
      <c r="BM128" s="293"/>
      <c r="BN128" s="293"/>
      <c r="BO128" s="293"/>
      <c r="BP128" s="293"/>
      <c r="BQ128" s="293"/>
      <c r="BR128" s="293"/>
      <c r="BS128" s="293"/>
      <c r="BT128" s="293"/>
      <c r="BU128" s="293"/>
      <c r="BV128" s="293"/>
      <c r="BW128" s="293"/>
      <c r="BX128" s="293"/>
      <c r="BY128" s="293"/>
      <c r="BZ128" s="293"/>
      <c r="CA128" s="293"/>
      <c r="CB128" s="293"/>
      <c r="CC128" s="293"/>
    </row>
    <row r="129" customHeight="1" spans="47:81">
      <c r="AU129" s="279"/>
      <c r="AV129" s="279"/>
      <c r="AW129" s="293"/>
      <c r="AX129" s="293"/>
      <c r="AY129" s="293"/>
      <c r="AZ129" s="293"/>
      <c r="BA129" s="293"/>
      <c r="BB129" s="293"/>
      <c r="BC129" s="293"/>
      <c r="BD129" s="293"/>
      <c r="BE129" s="293"/>
      <c r="BF129" s="293"/>
      <c r="BG129" s="293"/>
      <c r="BH129" s="293"/>
      <c r="BI129" s="293"/>
      <c r="BJ129" s="293"/>
      <c r="BK129" s="293"/>
      <c r="BL129" s="293"/>
      <c r="BM129" s="293"/>
      <c r="BN129" s="293"/>
      <c r="BO129" s="293"/>
      <c r="BP129" s="293"/>
      <c r="BQ129" s="293"/>
      <c r="BR129" s="293"/>
      <c r="BS129" s="293"/>
      <c r="BT129" s="293"/>
      <c r="BU129" s="293"/>
      <c r="BV129" s="293"/>
      <c r="BW129" s="293"/>
      <c r="BX129" s="293"/>
      <c r="BY129" s="293"/>
      <c r="BZ129" s="293"/>
      <c r="CA129" s="293"/>
      <c r="CB129" s="293"/>
      <c r="CC129" s="293"/>
    </row>
    <row r="130" customHeight="1" spans="47:81">
      <c r="AU130" s="279"/>
      <c r="AV130" s="279"/>
      <c r="AW130" s="293"/>
      <c r="AX130" s="293"/>
      <c r="AY130" s="293"/>
      <c r="AZ130" s="293"/>
      <c r="BA130" s="293"/>
      <c r="BB130" s="293"/>
      <c r="BC130" s="293"/>
      <c r="BD130" s="293"/>
      <c r="BE130" s="293"/>
      <c r="BF130" s="293"/>
      <c r="BG130" s="293"/>
      <c r="BH130" s="293"/>
      <c r="BI130" s="293"/>
      <c r="BJ130" s="293"/>
      <c r="BK130" s="293"/>
      <c r="BL130" s="293"/>
      <c r="BM130" s="293"/>
      <c r="BN130" s="293"/>
      <c r="BO130" s="293"/>
      <c r="BP130" s="293"/>
      <c r="BQ130" s="293"/>
      <c r="BR130" s="293"/>
      <c r="BS130" s="293"/>
      <c r="BT130" s="293"/>
      <c r="BU130" s="293"/>
      <c r="BV130" s="293"/>
      <c r="BW130" s="293"/>
      <c r="BX130" s="293"/>
      <c r="BY130" s="293"/>
      <c r="BZ130" s="293"/>
      <c r="CA130" s="293"/>
      <c r="CB130" s="293"/>
      <c r="CC130" s="293"/>
    </row>
    <row r="131" customHeight="1" spans="47:81">
      <c r="AU131" s="279"/>
      <c r="AV131" s="279"/>
      <c r="AW131" s="293"/>
      <c r="AX131" s="293"/>
      <c r="AY131" s="293"/>
      <c r="AZ131" s="293"/>
      <c r="BA131" s="293"/>
      <c r="BB131" s="293"/>
      <c r="BC131" s="293"/>
      <c r="BD131" s="293"/>
      <c r="BE131" s="293"/>
      <c r="BF131" s="293"/>
      <c r="BG131" s="293"/>
      <c r="BH131" s="293"/>
      <c r="BI131" s="293"/>
      <c r="BJ131" s="293"/>
      <c r="BK131" s="293"/>
      <c r="BL131" s="293"/>
      <c r="BM131" s="293"/>
      <c r="BN131" s="293"/>
      <c r="BO131" s="293"/>
      <c r="BP131" s="293"/>
      <c r="BQ131" s="293"/>
      <c r="BR131" s="293"/>
      <c r="BS131" s="293"/>
      <c r="BT131" s="293"/>
      <c r="BU131" s="293"/>
      <c r="BV131" s="293"/>
      <c r="BW131" s="293"/>
      <c r="BX131" s="293"/>
      <c r="BY131" s="293"/>
      <c r="BZ131" s="293"/>
      <c r="CA131" s="293"/>
      <c r="CB131" s="293"/>
      <c r="CC131" s="293"/>
    </row>
    <row r="132" customHeight="1" spans="47:81">
      <c r="AU132" s="279"/>
      <c r="AV132" s="279"/>
      <c r="AW132" s="293"/>
      <c r="AX132" s="293"/>
      <c r="AY132" s="293"/>
      <c r="AZ132" s="293"/>
      <c r="BA132" s="293"/>
      <c r="BB132" s="293"/>
      <c r="BC132" s="293"/>
      <c r="BD132" s="293"/>
      <c r="BE132" s="293"/>
      <c r="BF132" s="293"/>
      <c r="BG132" s="293"/>
      <c r="BH132" s="293"/>
      <c r="BI132" s="293"/>
      <c r="BJ132" s="293"/>
      <c r="BK132" s="293"/>
      <c r="BL132" s="293"/>
      <c r="BM132" s="293"/>
      <c r="BN132" s="293"/>
      <c r="BO132" s="293"/>
      <c r="BP132" s="293"/>
      <c r="BQ132" s="293"/>
      <c r="BR132" s="293"/>
      <c r="BS132" s="293"/>
      <c r="BT132" s="293"/>
      <c r="BU132" s="293"/>
      <c r="BV132" s="293"/>
      <c r="BW132" s="293"/>
      <c r="BX132" s="293"/>
      <c r="BY132" s="293"/>
      <c r="BZ132" s="293"/>
      <c r="CA132" s="293"/>
      <c r="CB132" s="293"/>
      <c r="CC132" s="293"/>
    </row>
    <row r="133" customHeight="1" spans="47:81">
      <c r="AU133" s="279"/>
      <c r="AV133" s="279"/>
      <c r="AW133" s="293"/>
      <c r="AX133" s="293"/>
      <c r="AY133" s="293"/>
      <c r="AZ133" s="293"/>
      <c r="BA133" s="293"/>
      <c r="BB133" s="293"/>
      <c r="BC133" s="293"/>
      <c r="BD133" s="293"/>
      <c r="BE133" s="293"/>
      <c r="BF133" s="293"/>
      <c r="BG133" s="293"/>
      <c r="BH133" s="293"/>
      <c r="BI133" s="293"/>
      <c r="BJ133" s="293"/>
      <c r="BK133" s="293"/>
      <c r="BL133" s="293"/>
      <c r="BM133" s="293"/>
      <c r="BN133" s="293"/>
      <c r="BO133" s="293"/>
      <c r="BP133" s="293"/>
      <c r="BQ133" s="293"/>
      <c r="BR133" s="293"/>
      <c r="BS133" s="293"/>
      <c r="BT133" s="293"/>
      <c r="BU133" s="293"/>
      <c r="BV133" s="293"/>
      <c r="BW133" s="293"/>
      <c r="BX133" s="293"/>
      <c r="BY133" s="293"/>
      <c r="BZ133" s="293"/>
      <c r="CA133" s="293"/>
      <c r="CB133" s="293"/>
      <c r="CC133" s="293"/>
    </row>
    <row r="134" customHeight="1" spans="47:81">
      <c r="AU134" s="279"/>
      <c r="AV134" s="279"/>
      <c r="AW134" s="293"/>
      <c r="AX134" s="293"/>
      <c r="AY134" s="293"/>
      <c r="AZ134" s="293"/>
      <c r="BA134" s="293"/>
      <c r="BB134" s="293"/>
      <c r="BC134" s="293"/>
      <c r="BD134" s="293"/>
      <c r="BE134" s="293"/>
      <c r="BF134" s="293"/>
      <c r="BG134" s="293"/>
      <c r="BH134" s="293"/>
      <c r="BI134" s="293"/>
      <c r="BJ134" s="293"/>
      <c r="BK134" s="293"/>
      <c r="BL134" s="293"/>
      <c r="BM134" s="293"/>
      <c r="BN134" s="293"/>
      <c r="BO134" s="293"/>
      <c r="BP134" s="293"/>
      <c r="BQ134" s="293"/>
      <c r="BR134" s="293"/>
      <c r="BS134" s="293"/>
      <c r="BT134" s="293"/>
      <c r="BU134" s="293"/>
      <c r="BV134" s="293"/>
      <c r="BW134" s="293"/>
      <c r="BX134" s="293"/>
      <c r="BY134" s="293"/>
      <c r="BZ134" s="293"/>
      <c r="CA134" s="293"/>
      <c r="CB134" s="293"/>
      <c r="CC134" s="293"/>
    </row>
    <row r="135" customHeight="1" spans="47:81">
      <c r="AU135" s="279"/>
      <c r="AV135" s="279"/>
      <c r="AW135" s="293"/>
      <c r="AX135" s="293"/>
      <c r="AY135" s="293"/>
      <c r="AZ135" s="293"/>
      <c r="BA135" s="293"/>
      <c r="BB135" s="293"/>
      <c r="BC135" s="293"/>
      <c r="BD135" s="293"/>
      <c r="BE135" s="293"/>
      <c r="BF135" s="293"/>
      <c r="BG135" s="293"/>
      <c r="BH135" s="293"/>
      <c r="BI135" s="293"/>
      <c r="BJ135" s="293"/>
      <c r="BK135" s="293"/>
      <c r="BL135" s="293"/>
      <c r="BM135" s="293"/>
      <c r="BN135" s="293"/>
      <c r="BO135" s="293"/>
      <c r="BP135" s="293"/>
      <c r="BQ135" s="293"/>
      <c r="BR135" s="293"/>
      <c r="BS135" s="293"/>
      <c r="BT135" s="293"/>
      <c r="BU135" s="293"/>
      <c r="BV135" s="293"/>
      <c r="BW135" s="293"/>
      <c r="BX135" s="293"/>
      <c r="BY135" s="293"/>
      <c r="BZ135" s="293"/>
      <c r="CA135" s="293"/>
      <c r="CB135" s="293"/>
      <c r="CC135" s="293"/>
    </row>
    <row r="136" customHeight="1" spans="47:81">
      <c r="AU136" s="279"/>
      <c r="AV136" s="279"/>
      <c r="AW136" s="293"/>
      <c r="AX136" s="293"/>
      <c r="AY136" s="293"/>
      <c r="AZ136" s="293"/>
      <c r="BA136" s="293"/>
      <c r="BB136" s="293"/>
      <c r="BC136" s="293"/>
      <c r="BD136" s="293"/>
      <c r="BE136" s="293"/>
      <c r="BF136" s="293"/>
      <c r="BG136" s="293"/>
      <c r="BH136" s="293"/>
      <c r="BI136" s="293"/>
      <c r="BJ136" s="293"/>
      <c r="BK136" s="293"/>
      <c r="BL136" s="293"/>
      <c r="BM136" s="293"/>
      <c r="BN136" s="293"/>
      <c r="BO136" s="293"/>
      <c r="BP136" s="293"/>
      <c r="BQ136" s="293"/>
      <c r="BR136" s="293"/>
      <c r="BS136" s="293"/>
      <c r="BT136" s="293"/>
      <c r="BU136" s="293"/>
      <c r="BV136" s="293"/>
      <c r="BW136" s="293"/>
      <c r="BX136" s="293"/>
      <c r="BY136" s="293"/>
      <c r="BZ136" s="293"/>
      <c r="CA136" s="293"/>
      <c r="CB136" s="293"/>
      <c r="CC136" s="293"/>
    </row>
    <row r="137" customHeight="1" spans="47:81">
      <c r="AU137" s="279"/>
      <c r="AV137" s="279"/>
      <c r="AW137" s="293"/>
      <c r="AX137" s="293"/>
      <c r="AY137" s="293"/>
      <c r="AZ137" s="293"/>
      <c r="BA137" s="293"/>
      <c r="BB137" s="293"/>
      <c r="BC137" s="293"/>
      <c r="BD137" s="293"/>
      <c r="BE137" s="293"/>
      <c r="BF137" s="293"/>
      <c r="BG137" s="293"/>
      <c r="BH137" s="293"/>
      <c r="BI137" s="293"/>
      <c r="BJ137" s="293"/>
      <c r="BK137" s="293"/>
      <c r="BL137" s="293"/>
      <c r="BM137" s="293"/>
      <c r="BN137" s="293"/>
      <c r="BO137" s="293"/>
      <c r="BP137" s="293"/>
      <c r="BQ137" s="293"/>
      <c r="BR137" s="293"/>
      <c r="BS137" s="293"/>
      <c r="BT137" s="293"/>
      <c r="BU137" s="293"/>
      <c r="BV137" s="293"/>
      <c r="BW137" s="293"/>
      <c r="BX137" s="293"/>
      <c r="BY137" s="293"/>
      <c r="BZ137" s="293"/>
      <c r="CA137" s="293"/>
      <c r="CB137" s="293"/>
      <c r="CC137" s="293"/>
    </row>
    <row r="138" customHeight="1" spans="47:81">
      <c r="AU138" s="279"/>
      <c r="AV138" s="279"/>
      <c r="AW138" s="293"/>
      <c r="AX138" s="293"/>
      <c r="AY138" s="293"/>
      <c r="AZ138" s="293"/>
      <c r="BA138" s="293"/>
      <c r="BB138" s="293"/>
      <c r="BC138" s="293"/>
      <c r="BD138" s="293"/>
      <c r="BE138" s="293"/>
      <c r="BF138" s="293"/>
      <c r="BG138" s="293"/>
      <c r="BH138" s="293"/>
      <c r="BI138" s="293"/>
      <c r="BJ138" s="293"/>
      <c r="BK138" s="293"/>
      <c r="BL138" s="293"/>
      <c r="BM138" s="293"/>
      <c r="BN138" s="293"/>
      <c r="BO138" s="293"/>
      <c r="BP138" s="293"/>
      <c r="BQ138" s="293"/>
      <c r="BR138" s="293"/>
      <c r="BS138" s="293"/>
      <c r="BT138" s="293"/>
      <c r="BU138" s="293"/>
      <c r="BV138" s="293"/>
      <c r="BW138" s="293"/>
      <c r="BX138" s="293"/>
      <c r="BY138" s="293"/>
      <c r="BZ138" s="293"/>
      <c r="CA138" s="293"/>
      <c r="CB138" s="293"/>
      <c r="CC138" s="293"/>
    </row>
    <row r="139" customHeight="1" spans="47:81">
      <c r="AU139" s="279"/>
      <c r="AV139" s="279"/>
      <c r="AW139" s="293"/>
      <c r="AX139" s="293"/>
      <c r="AY139" s="293"/>
      <c r="AZ139" s="293"/>
      <c r="BA139" s="293"/>
      <c r="BB139" s="293"/>
      <c r="BC139" s="293"/>
      <c r="BD139" s="293"/>
      <c r="BE139" s="293"/>
      <c r="BF139" s="293"/>
      <c r="BG139" s="293"/>
      <c r="BH139" s="293"/>
      <c r="BI139" s="293"/>
      <c r="BJ139" s="293"/>
      <c r="BK139" s="293"/>
      <c r="BL139" s="293"/>
      <c r="BM139" s="293"/>
      <c r="BN139" s="293"/>
      <c r="BO139" s="293"/>
      <c r="BP139" s="293"/>
      <c r="BQ139" s="293"/>
      <c r="BR139" s="293"/>
      <c r="BS139" s="293"/>
      <c r="BT139" s="293"/>
      <c r="BU139" s="293"/>
      <c r="BV139" s="293"/>
      <c r="BW139" s="293"/>
      <c r="BX139" s="293"/>
      <c r="BY139" s="293"/>
      <c r="BZ139" s="293"/>
      <c r="CA139" s="293"/>
      <c r="CB139" s="293"/>
      <c r="CC139" s="293"/>
    </row>
    <row r="140" customHeight="1" spans="47:81">
      <c r="AU140" s="279"/>
      <c r="AV140" s="279"/>
      <c r="AW140" s="293"/>
      <c r="AX140" s="293"/>
      <c r="AY140" s="293"/>
      <c r="AZ140" s="293"/>
      <c r="BA140" s="293"/>
      <c r="BB140" s="293"/>
      <c r="BC140" s="293"/>
      <c r="BD140" s="293"/>
      <c r="BE140" s="293"/>
      <c r="BF140" s="293"/>
      <c r="BG140" s="293"/>
      <c r="BH140" s="293"/>
      <c r="BI140" s="293"/>
      <c r="BJ140" s="293"/>
      <c r="BK140" s="293"/>
      <c r="BL140" s="293"/>
      <c r="BM140" s="293"/>
      <c r="BN140" s="293"/>
      <c r="BO140" s="293"/>
      <c r="BP140" s="293"/>
      <c r="BQ140" s="293"/>
      <c r="BR140" s="293"/>
      <c r="BS140" s="293"/>
      <c r="BT140" s="293"/>
      <c r="BU140" s="293"/>
      <c r="BV140" s="293"/>
      <c r="BW140" s="293"/>
      <c r="BX140" s="293"/>
      <c r="BY140" s="293"/>
      <c r="BZ140" s="293"/>
      <c r="CA140" s="293"/>
      <c r="CB140" s="293"/>
      <c r="CC140" s="293"/>
    </row>
    <row r="141" customHeight="1" spans="47:81">
      <c r="AU141" s="279"/>
      <c r="AV141" s="279"/>
      <c r="AW141" s="293"/>
      <c r="AX141" s="293"/>
      <c r="AY141" s="293"/>
      <c r="AZ141" s="293"/>
      <c r="BA141" s="293"/>
      <c r="BB141" s="293"/>
      <c r="BC141" s="293"/>
      <c r="BD141" s="293"/>
      <c r="BE141" s="293"/>
      <c r="BF141" s="293"/>
      <c r="BG141" s="293"/>
      <c r="BH141" s="293"/>
      <c r="BI141" s="293"/>
      <c r="BJ141" s="293"/>
      <c r="BK141" s="293"/>
      <c r="BL141" s="293"/>
      <c r="BM141" s="293"/>
      <c r="BN141" s="293"/>
      <c r="BO141" s="293"/>
      <c r="BP141" s="293"/>
      <c r="BQ141" s="293"/>
      <c r="BR141" s="293"/>
      <c r="BS141" s="293"/>
      <c r="BT141" s="293"/>
      <c r="BU141" s="293"/>
      <c r="BV141" s="293"/>
      <c r="BW141" s="293"/>
      <c r="BX141" s="293"/>
      <c r="BY141" s="293"/>
      <c r="BZ141" s="293"/>
      <c r="CA141" s="293"/>
      <c r="CB141" s="293"/>
      <c r="CC141" s="293"/>
    </row>
    <row r="142" customHeight="1" spans="47:81">
      <c r="AU142" s="279"/>
      <c r="AV142" s="279"/>
      <c r="AW142" s="293"/>
      <c r="AX142" s="293"/>
      <c r="AY142" s="293"/>
      <c r="AZ142" s="293"/>
      <c r="BA142" s="293"/>
      <c r="BB142" s="293"/>
      <c r="BC142" s="293"/>
      <c r="BD142" s="293"/>
      <c r="BE142" s="293"/>
      <c r="BF142" s="293"/>
      <c r="BG142" s="293"/>
      <c r="BH142" s="293"/>
      <c r="BI142" s="293"/>
      <c r="BJ142" s="293"/>
      <c r="BK142" s="293"/>
      <c r="BL142" s="293"/>
      <c r="BM142" s="293"/>
      <c r="BN142" s="293"/>
      <c r="BO142" s="293"/>
      <c r="BP142" s="293"/>
      <c r="BQ142" s="293"/>
      <c r="BR142" s="293"/>
      <c r="BS142" s="293"/>
      <c r="BT142" s="293"/>
      <c r="BU142" s="293"/>
      <c r="BV142" s="293"/>
      <c r="BW142" s="293"/>
      <c r="BX142" s="293"/>
      <c r="BY142" s="293"/>
      <c r="BZ142" s="293"/>
      <c r="CA142" s="293"/>
      <c r="CB142" s="293"/>
      <c r="CC142" s="293"/>
    </row>
    <row r="143" customHeight="1" spans="47:81">
      <c r="AU143" s="279"/>
      <c r="AV143" s="279"/>
      <c r="AW143" s="293"/>
      <c r="AX143" s="293"/>
      <c r="AY143" s="293"/>
      <c r="AZ143" s="293"/>
      <c r="BA143" s="293"/>
      <c r="BB143" s="293"/>
      <c r="BC143" s="293"/>
      <c r="BD143" s="293"/>
      <c r="BE143" s="293"/>
      <c r="BF143" s="293"/>
      <c r="BG143" s="293"/>
      <c r="BH143" s="293"/>
      <c r="BI143" s="293"/>
      <c r="BJ143" s="293"/>
      <c r="BK143" s="293"/>
      <c r="BL143" s="293"/>
      <c r="BM143" s="293"/>
      <c r="BN143" s="293"/>
      <c r="BO143" s="293"/>
      <c r="BP143" s="293"/>
      <c r="BQ143" s="293"/>
      <c r="BR143" s="293"/>
      <c r="BS143" s="293"/>
      <c r="BT143" s="293"/>
      <c r="BU143" s="293"/>
      <c r="BV143" s="293"/>
      <c r="BW143" s="293"/>
      <c r="BX143" s="293"/>
      <c r="BY143" s="293"/>
      <c r="BZ143" s="293"/>
      <c r="CA143" s="293"/>
      <c r="CB143" s="293"/>
      <c r="CC143" s="293"/>
    </row>
    <row r="144" customHeight="1" spans="47:81">
      <c r="AU144" s="279"/>
      <c r="AV144" s="279"/>
      <c r="AW144" s="293"/>
      <c r="AX144" s="293"/>
      <c r="AY144" s="293"/>
      <c r="AZ144" s="293"/>
      <c r="BA144" s="293"/>
      <c r="BB144" s="293"/>
      <c r="BC144" s="293"/>
      <c r="BD144" s="293"/>
      <c r="BE144" s="293"/>
      <c r="BF144" s="293"/>
      <c r="BG144" s="293"/>
      <c r="BH144" s="293"/>
      <c r="BI144" s="293"/>
      <c r="BJ144" s="293"/>
      <c r="BK144" s="293"/>
      <c r="BL144" s="293"/>
      <c r="BM144" s="293"/>
      <c r="BN144" s="293"/>
      <c r="BO144" s="293"/>
      <c r="BP144" s="293"/>
      <c r="BQ144" s="293"/>
      <c r="BR144" s="293"/>
      <c r="BS144" s="293"/>
      <c r="BT144" s="293"/>
      <c r="BU144" s="293"/>
      <c r="BV144" s="293"/>
      <c r="BW144" s="293"/>
      <c r="BX144" s="293"/>
      <c r="BY144" s="293"/>
      <c r="BZ144" s="293"/>
      <c r="CA144" s="293"/>
      <c r="CB144" s="293"/>
      <c r="CC144" s="293"/>
    </row>
    <row r="145" customHeight="1" spans="47:81">
      <c r="AU145" s="279"/>
      <c r="AV145" s="279"/>
      <c r="AW145" s="293"/>
      <c r="AX145" s="293"/>
      <c r="AY145" s="293"/>
      <c r="AZ145" s="293"/>
      <c r="BA145" s="293"/>
      <c r="BB145" s="293"/>
      <c r="BC145" s="293"/>
      <c r="BD145" s="293"/>
      <c r="BE145" s="293"/>
      <c r="BF145" s="293"/>
      <c r="BG145" s="293"/>
      <c r="BH145" s="293"/>
      <c r="BI145" s="293"/>
      <c r="BJ145" s="293"/>
      <c r="BK145" s="293"/>
      <c r="BL145" s="293"/>
      <c r="BM145" s="293"/>
      <c r="BN145" s="293"/>
      <c r="BO145" s="293"/>
      <c r="BP145" s="293"/>
      <c r="BQ145" s="293"/>
      <c r="BR145" s="293"/>
      <c r="BS145" s="293"/>
      <c r="BT145" s="293"/>
      <c r="BU145" s="293"/>
      <c r="BV145" s="293"/>
      <c r="BW145" s="293"/>
      <c r="BX145" s="293"/>
      <c r="BY145" s="293"/>
      <c r="BZ145" s="293"/>
      <c r="CA145" s="293"/>
      <c r="CB145" s="293"/>
      <c r="CC145" s="293"/>
    </row>
    <row r="146" customHeight="1" spans="47:81">
      <c r="AU146" s="279"/>
      <c r="AV146" s="279"/>
      <c r="AW146" s="293"/>
      <c r="AX146" s="293"/>
      <c r="AY146" s="293"/>
      <c r="AZ146" s="293"/>
      <c r="BA146" s="293"/>
      <c r="BB146" s="293"/>
      <c r="BC146" s="293"/>
      <c r="BD146" s="293"/>
      <c r="BE146" s="293"/>
      <c r="BF146" s="293"/>
      <c r="BG146" s="293"/>
      <c r="BH146" s="293"/>
      <c r="BI146" s="293"/>
      <c r="BJ146" s="293"/>
      <c r="BK146" s="293"/>
      <c r="BL146" s="293"/>
      <c r="BM146" s="293"/>
      <c r="BN146" s="293"/>
      <c r="BO146" s="293"/>
      <c r="BP146" s="293"/>
      <c r="BQ146" s="293"/>
      <c r="BR146" s="293"/>
      <c r="BS146" s="293"/>
      <c r="BT146" s="293"/>
      <c r="BU146" s="293"/>
      <c r="BV146" s="293"/>
      <c r="BW146" s="293"/>
      <c r="BX146" s="293"/>
      <c r="BY146" s="293"/>
      <c r="BZ146" s="293"/>
      <c r="CA146" s="293"/>
      <c r="CB146" s="293"/>
      <c r="CC146" s="293"/>
    </row>
    <row r="147" customHeight="1" spans="47:81">
      <c r="AU147" s="279"/>
      <c r="AV147" s="279"/>
      <c r="AW147" s="293"/>
      <c r="AX147" s="293"/>
      <c r="AY147" s="293"/>
      <c r="AZ147" s="293"/>
      <c r="BA147" s="293"/>
      <c r="BB147" s="293"/>
      <c r="BC147" s="293"/>
      <c r="BD147" s="293"/>
      <c r="BE147" s="293"/>
      <c r="BF147" s="293"/>
      <c r="BG147" s="293"/>
      <c r="BH147" s="293"/>
      <c r="BI147" s="293"/>
      <c r="BJ147" s="293"/>
      <c r="BK147" s="293"/>
      <c r="BL147" s="293"/>
      <c r="BM147" s="293"/>
      <c r="BN147" s="293"/>
      <c r="BO147" s="293"/>
      <c r="BP147" s="293"/>
      <c r="BQ147" s="293"/>
      <c r="BR147" s="293"/>
      <c r="BS147" s="293"/>
      <c r="BT147" s="293"/>
      <c r="BU147" s="293"/>
      <c r="BV147" s="293"/>
      <c r="BW147" s="293"/>
      <c r="BX147" s="293"/>
      <c r="BY147" s="293"/>
      <c r="BZ147" s="293"/>
      <c r="CA147" s="293"/>
      <c r="CB147" s="293"/>
      <c r="CC147" s="293"/>
    </row>
    <row r="148" customHeight="1" spans="47:81">
      <c r="AU148" s="279"/>
      <c r="AV148" s="279"/>
      <c r="AW148" s="293"/>
      <c r="AX148" s="293"/>
      <c r="AY148" s="293"/>
      <c r="AZ148" s="293"/>
      <c r="BA148" s="293"/>
      <c r="BB148" s="293"/>
      <c r="BC148" s="293"/>
      <c r="BD148" s="293"/>
      <c r="BE148" s="293"/>
      <c r="BF148" s="293"/>
      <c r="BG148" s="293"/>
      <c r="BH148" s="293"/>
      <c r="BI148" s="293"/>
      <c r="BJ148" s="293"/>
      <c r="BK148" s="293"/>
      <c r="BL148" s="293"/>
      <c r="BM148" s="293"/>
      <c r="BN148" s="293"/>
      <c r="BO148" s="293"/>
      <c r="BP148" s="293"/>
      <c r="BQ148" s="293"/>
      <c r="BR148" s="293"/>
      <c r="BS148" s="293"/>
      <c r="BT148" s="293"/>
      <c r="BU148" s="293"/>
      <c r="BV148" s="293"/>
      <c r="BW148" s="293"/>
      <c r="BX148" s="293"/>
      <c r="BY148" s="293"/>
      <c r="BZ148" s="293"/>
      <c r="CA148" s="293"/>
      <c r="CB148" s="293"/>
      <c r="CC148" s="293"/>
    </row>
    <row r="149" customHeight="1" spans="47:81">
      <c r="AU149" s="279"/>
      <c r="AV149" s="279"/>
      <c r="AW149" s="293"/>
      <c r="AX149" s="293"/>
      <c r="AY149" s="293"/>
      <c r="AZ149" s="293"/>
      <c r="BA149" s="293"/>
      <c r="BB149" s="293"/>
      <c r="BC149" s="293"/>
      <c r="BD149" s="293"/>
      <c r="BE149" s="293"/>
      <c r="BF149" s="293"/>
      <c r="BG149" s="293"/>
      <c r="BH149" s="293"/>
      <c r="BI149" s="293"/>
      <c r="BJ149" s="293"/>
      <c r="BK149" s="293"/>
      <c r="BL149" s="293"/>
      <c r="BM149" s="293"/>
      <c r="BN149" s="293"/>
      <c r="BO149" s="293"/>
      <c r="BP149" s="293"/>
      <c r="BQ149" s="293"/>
      <c r="BR149" s="293"/>
      <c r="BS149" s="293"/>
      <c r="BT149" s="293"/>
      <c r="BU149" s="293"/>
      <c r="BV149" s="293"/>
      <c r="BW149" s="293"/>
      <c r="BX149" s="293"/>
      <c r="BY149" s="293"/>
      <c r="BZ149" s="293"/>
      <c r="CA149" s="293"/>
      <c r="CB149" s="293"/>
      <c r="CC149" s="293"/>
    </row>
    <row r="150" customHeight="1" spans="47:81">
      <c r="AU150" s="279"/>
      <c r="AV150" s="279"/>
      <c r="AW150" s="293"/>
      <c r="AX150" s="293"/>
      <c r="AY150" s="293"/>
      <c r="AZ150" s="293"/>
      <c r="BA150" s="293"/>
      <c r="BB150" s="293"/>
      <c r="BC150" s="293"/>
      <c r="BD150" s="293"/>
      <c r="BE150" s="293"/>
      <c r="BF150" s="293"/>
      <c r="BG150" s="293"/>
      <c r="BH150" s="293"/>
      <c r="BI150" s="293"/>
      <c r="BJ150" s="293"/>
      <c r="BK150" s="293"/>
      <c r="BL150" s="293"/>
      <c r="BM150" s="293"/>
      <c r="BN150" s="293"/>
      <c r="BO150" s="293"/>
      <c r="BP150" s="293"/>
      <c r="BQ150" s="293"/>
      <c r="BR150" s="293"/>
      <c r="BS150" s="293"/>
      <c r="BT150" s="293"/>
      <c r="BU150" s="293"/>
      <c r="BV150" s="293"/>
      <c r="BW150" s="293"/>
      <c r="BX150" s="293"/>
      <c r="BY150" s="293"/>
      <c r="BZ150" s="293"/>
      <c r="CA150" s="293"/>
      <c r="CB150" s="293"/>
      <c r="CC150" s="293"/>
    </row>
    <row r="151" customHeight="1" spans="47:81">
      <c r="AU151" s="279"/>
      <c r="AV151" s="279"/>
      <c r="AW151" s="293"/>
      <c r="AX151" s="293"/>
      <c r="AY151" s="293"/>
      <c r="AZ151" s="293"/>
      <c r="BA151" s="293"/>
      <c r="BB151" s="293"/>
      <c r="BC151" s="293"/>
      <c r="BD151" s="293"/>
      <c r="BE151" s="293"/>
      <c r="BF151" s="293"/>
      <c r="BG151" s="293"/>
      <c r="BH151" s="293"/>
      <c r="BI151" s="293"/>
      <c r="BJ151" s="293"/>
      <c r="BK151" s="293"/>
      <c r="BL151" s="293"/>
      <c r="BM151" s="293"/>
      <c r="BN151" s="293"/>
      <c r="BO151" s="293"/>
      <c r="BP151" s="293"/>
      <c r="BQ151" s="293"/>
      <c r="BR151" s="293"/>
      <c r="BS151" s="293"/>
      <c r="BT151" s="293"/>
      <c r="BU151" s="293"/>
      <c r="BV151" s="293"/>
      <c r="BW151" s="293"/>
      <c r="BX151" s="293"/>
      <c r="BY151" s="293"/>
      <c r="BZ151" s="293"/>
      <c r="CA151" s="293"/>
      <c r="CB151" s="293"/>
      <c r="CC151" s="293"/>
    </row>
    <row r="152" customHeight="1" spans="47:81">
      <c r="AU152" s="279"/>
      <c r="AV152" s="279"/>
      <c r="AW152" s="293"/>
      <c r="AX152" s="293"/>
      <c r="AY152" s="293"/>
      <c r="AZ152" s="293"/>
      <c r="BA152" s="293"/>
      <c r="BB152" s="293"/>
      <c r="BC152" s="293"/>
      <c r="BD152" s="293"/>
      <c r="BE152" s="293"/>
      <c r="BF152" s="293"/>
      <c r="BG152" s="293"/>
      <c r="BH152" s="293"/>
      <c r="BI152" s="293"/>
      <c r="BJ152" s="293"/>
      <c r="BK152" s="293"/>
      <c r="BL152" s="293"/>
      <c r="BM152" s="293"/>
      <c r="BN152" s="293"/>
      <c r="BO152" s="293"/>
      <c r="BP152" s="293"/>
      <c r="BQ152" s="293"/>
      <c r="BR152" s="293"/>
      <c r="BS152" s="293"/>
      <c r="BT152" s="293"/>
      <c r="BU152" s="293"/>
      <c r="BV152" s="293"/>
      <c r="BW152" s="293"/>
      <c r="BX152" s="293"/>
      <c r="BY152" s="293"/>
      <c r="BZ152" s="293"/>
      <c r="CA152" s="293"/>
      <c r="CB152" s="293"/>
      <c r="CC152" s="293"/>
    </row>
    <row r="153" customHeight="1" spans="47:81">
      <c r="AU153" s="279"/>
      <c r="AV153" s="279"/>
      <c r="AW153" s="293"/>
      <c r="AX153" s="293"/>
      <c r="AY153" s="293"/>
      <c r="AZ153" s="293"/>
      <c r="BA153" s="293"/>
      <c r="BB153" s="293"/>
      <c r="BC153" s="293"/>
      <c r="BD153" s="293"/>
      <c r="BE153" s="293"/>
      <c r="BF153" s="293"/>
      <c r="BG153" s="293"/>
      <c r="BH153" s="293"/>
      <c r="BI153" s="293"/>
      <c r="BJ153" s="293"/>
      <c r="BK153" s="293"/>
      <c r="BL153" s="293"/>
      <c r="BM153" s="293"/>
      <c r="BN153" s="293"/>
      <c r="BO153" s="293"/>
      <c r="BP153" s="293"/>
      <c r="BQ153" s="293"/>
      <c r="BR153" s="293"/>
      <c r="BS153" s="293"/>
      <c r="BT153" s="293"/>
      <c r="BU153" s="293"/>
      <c r="BV153" s="293"/>
      <c r="BW153" s="293"/>
      <c r="BX153" s="293"/>
      <c r="BY153" s="293"/>
      <c r="BZ153" s="293"/>
      <c r="CA153" s="293"/>
      <c r="CB153" s="293"/>
      <c r="CC153" s="293"/>
    </row>
    <row r="154" customHeight="1" spans="47:81">
      <c r="AU154" s="279"/>
      <c r="AV154" s="279"/>
      <c r="AW154" s="293"/>
      <c r="AX154" s="293"/>
      <c r="AY154" s="293"/>
      <c r="AZ154" s="293"/>
      <c r="BA154" s="293"/>
      <c r="BB154" s="293"/>
      <c r="BC154" s="293"/>
      <c r="BD154" s="293"/>
      <c r="BE154" s="293"/>
      <c r="BF154" s="293"/>
      <c r="BG154" s="293"/>
      <c r="BH154" s="293"/>
      <c r="BI154" s="293"/>
      <c r="BJ154" s="293"/>
      <c r="BK154" s="293"/>
      <c r="BL154" s="293"/>
      <c r="BM154" s="293"/>
      <c r="BN154" s="293"/>
      <c r="BO154" s="293"/>
      <c r="BP154" s="293"/>
      <c r="BQ154" s="293"/>
      <c r="BR154" s="293"/>
      <c r="BS154" s="293"/>
      <c r="BT154" s="293"/>
      <c r="BU154" s="293"/>
      <c r="BV154" s="293"/>
      <c r="BW154" s="293"/>
      <c r="BX154" s="293"/>
      <c r="BY154" s="293"/>
      <c r="BZ154" s="293"/>
      <c r="CA154" s="293"/>
      <c r="CB154" s="293"/>
      <c r="CC154" s="293"/>
    </row>
    <row r="155" customHeight="1" spans="47:81">
      <c r="AU155" s="279"/>
      <c r="AV155" s="279"/>
      <c r="AW155" s="293"/>
      <c r="AX155" s="293"/>
      <c r="AY155" s="293"/>
      <c r="AZ155" s="293"/>
      <c r="BA155" s="293"/>
      <c r="BB155" s="293"/>
      <c r="BC155" s="293"/>
      <c r="BD155" s="293"/>
      <c r="BE155" s="293"/>
      <c r="BF155" s="293"/>
      <c r="BG155" s="293"/>
      <c r="BH155" s="293"/>
      <c r="BI155" s="293"/>
      <c r="BJ155" s="293"/>
      <c r="BK155" s="293"/>
      <c r="BL155" s="293"/>
      <c r="BM155" s="293"/>
      <c r="BN155" s="293"/>
      <c r="BO155" s="293"/>
      <c r="BP155" s="293"/>
      <c r="BQ155" s="293"/>
      <c r="BR155" s="293"/>
      <c r="BS155" s="293"/>
      <c r="BT155" s="293"/>
      <c r="BU155" s="293"/>
      <c r="BV155" s="293"/>
      <c r="BW155" s="293"/>
      <c r="BX155" s="293"/>
      <c r="BY155" s="293"/>
      <c r="BZ155" s="293"/>
      <c r="CA155" s="293"/>
      <c r="CB155" s="293"/>
      <c r="CC155" s="293"/>
    </row>
    <row r="156" customHeight="1" spans="47:81">
      <c r="AU156" s="279"/>
      <c r="AV156" s="279"/>
      <c r="AW156" s="293"/>
      <c r="AX156" s="293"/>
      <c r="AY156" s="293"/>
      <c r="AZ156" s="293"/>
      <c r="BA156" s="293"/>
      <c r="BB156" s="293"/>
      <c r="BC156" s="293"/>
      <c r="BD156" s="293"/>
      <c r="BE156" s="293"/>
      <c r="BF156" s="293"/>
      <c r="BG156" s="293"/>
      <c r="BH156" s="293"/>
      <c r="BI156" s="293"/>
      <c r="BJ156" s="293"/>
      <c r="BK156" s="293"/>
      <c r="BL156" s="293"/>
      <c r="BM156" s="293"/>
      <c r="BN156" s="293"/>
      <c r="BO156" s="293"/>
      <c r="BP156" s="293"/>
      <c r="BQ156" s="293"/>
      <c r="BR156" s="293"/>
      <c r="BS156" s="293"/>
      <c r="BT156" s="293"/>
      <c r="BU156" s="293"/>
      <c r="BV156" s="293"/>
      <c r="BW156" s="293"/>
      <c r="BX156" s="293"/>
      <c r="BY156" s="293"/>
      <c r="BZ156" s="293"/>
      <c r="CA156" s="293"/>
      <c r="CB156" s="293"/>
      <c r="CC156" s="293"/>
    </row>
    <row r="157" customHeight="1" spans="47:81">
      <c r="AU157" s="279"/>
      <c r="AV157" s="279"/>
      <c r="AW157" s="293"/>
      <c r="AX157" s="293"/>
      <c r="AY157" s="293"/>
      <c r="AZ157" s="293"/>
      <c r="BA157" s="293"/>
      <c r="BB157" s="293"/>
      <c r="BC157" s="293"/>
      <c r="BD157" s="293"/>
      <c r="BE157" s="293"/>
      <c r="BF157" s="293"/>
      <c r="BG157" s="293"/>
      <c r="BH157" s="293"/>
      <c r="BI157" s="293"/>
      <c r="BJ157" s="293"/>
      <c r="BK157" s="293"/>
      <c r="BL157" s="293"/>
      <c r="BM157" s="293"/>
      <c r="BN157" s="293"/>
      <c r="BO157" s="293"/>
      <c r="BP157" s="293"/>
      <c r="BQ157" s="293"/>
      <c r="BR157" s="293"/>
      <c r="BS157" s="293"/>
      <c r="BT157" s="293"/>
      <c r="BU157" s="293"/>
      <c r="BV157" s="293"/>
      <c r="BW157" s="293"/>
      <c r="BX157" s="293"/>
      <c r="BY157" s="293"/>
      <c r="BZ157" s="293"/>
      <c r="CA157" s="293"/>
      <c r="CB157" s="293"/>
      <c r="CC157" s="293"/>
    </row>
    <row r="158" customHeight="1" spans="47:81">
      <c r="AU158" s="279"/>
      <c r="AV158" s="279"/>
      <c r="AW158" s="293"/>
      <c r="AX158" s="293"/>
      <c r="AY158" s="293"/>
      <c r="AZ158" s="293"/>
      <c r="BA158" s="293"/>
      <c r="BB158" s="293"/>
      <c r="BC158" s="293"/>
      <c r="BD158" s="293"/>
      <c r="BE158" s="293"/>
      <c r="BF158" s="293"/>
      <c r="BG158" s="293"/>
      <c r="BH158" s="293"/>
      <c r="BI158" s="293"/>
      <c r="BJ158" s="293"/>
      <c r="BK158" s="293"/>
      <c r="BL158" s="293"/>
      <c r="BM158" s="293"/>
      <c r="BN158" s="293"/>
      <c r="BO158" s="293"/>
      <c r="BP158" s="293"/>
      <c r="BQ158" s="293"/>
      <c r="BR158" s="293"/>
      <c r="BS158" s="293"/>
      <c r="BT158" s="293"/>
      <c r="BU158" s="293"/>
      <c r="BV158" s="293"/>
      <c r="BW158" s="293"/>
      <c r="BX158" s="293"/>
      <c r="BY158" s="293"/>
      <c r="BZ158" s="293"/>
      <c r="CA158" s="293"/>
      <c r="CB158" s="293"/>
      <c r="CC158" s="293"/>
    </row>
    <row r="159" customHeight="1" spans="47:81">
      <c r="AU159" s="279"/>
      <c r="AV159" s="279"/>
      <c r="AW159" s="293"/>
      <c r="AX159" s="293"/>
      <c r="AY159" s="293"/>
      <c r="AZ159" s="293"/>
      <c r="BA159" s="293"/>
      <c r="BB159" s="293"/>
      <c r="BC159" s="293"/>
      <c r="BD159" s="293"/>
      <c r="BE159" s="293"/>
      <c r="BF159" s="293"/>
      <c r="BG159" s="293"/>
      <c r="BH159" s="293"/>
      <c r="BI159" s="293"/>
      <c r="BJ159" s="293"/>
      <c r="BK159" s="293"/>
      <c r="BL159" s="293"/>
      <c r="BM159" s="293"/>
      <c r="BN159" s="293"/>
      <c r="BO159" s="293"/>
      <c r="BP159" s="293"/>
      <c r="BQ159" s="293"/>
      <c r="BR159" s="293"/>
      <c r="BS159" s="293"/>
      <c r="BT159" s="293"/>
      <c r="BU159" s="293"/>
      <c r="BV159" s="293"/>
      <c r="BW159" s="293"/>
      <c r="BX159" s="293"/>
      <c r="BY159" s="293"/>
      <c r="BZ159" s="293"/>
      <c r="CA159" s="293"/>
      <c r="CB159" s="293"/>
      <c r="CC159" s="293"/>
    </row>
    <row r="160" customHeight="1" spans="47:81">
      <c r="AU160" s="279"/>
      <c r="AV160" s="279"/>
      <c r="AW160" s="293"/>
      <c r="AX160" s="293"/>
      <c r="AY160" s="293"/>
      <c r="AZ160" s="293"/>
      <c r="BA160" s="293"/>
      <c r="BB160" s="293"/>
      <c r="BC160" s="293"/>
      <c r="BD160" s="293"/>
      <c r="BE160" s="293"/>
      <c r="BF160" s="293"/>
      <c r="BG160" s="293"/>
      <c r="BH160" s="293"/>
      <c r="BI160" s="293"/>
      <c r="BJ160" s="293"/>
      <c r="BK160" s="293"/>
      <c r="BL160" s="293"/>
      <c r="BM160" s="293"/>
      <c r="BN160" s="293"/>
      <c r="BO160" s="293"/>
      <c r="BP160" s="293"/>
      <c r="BQ160" s="293"/>
      <c r="BR160" s="293"/>
      <c r="BS160" s="293"/>
      <c r="BT160" s="293"/>
      <c r="BU160" s="293"/>
      <c r="BV160" s="293"/>
      <c r="BW160" s="293"/>
      <c r="BX160" s="293"/>
      <c r="BY160" s="293"/>
      <c r="BZ160" s="293"/>
      <c r="CA160" s="293"/>
      <c r="CB160" s="293"/>
      <c r="CC160" s="293"/>
    </row>
    <row r="161" customHeight="1" spans="47:81">
      <c r="AU161" s="279"/>
      <c r="AV161" s="279"/>
      <c r="AW161" s="293"/>
      <c r="AX161" s="293"/>
      <c r="AY161" s="293"/>
      <c r="AZ161" s="293"/>
      <c r="BA161" s="293"/>
      <c r="BB161" s="293"/>
      <c r="BC161" s="293"/>
      <c r="BD161" s="293"/>
      <c r="BE161" s="293"/>
      <c r="BF161" s="293"/>
      <c r="BG161" s="293"/>
      <c r="BH161" s="293"/>
      <c r="BI161" s="293"/>
      <c r="BJ161" s="293"/>
      <c r="BK161" s="293"/>
      <c r="BL161" s="293"/>
      <c r="BM161" s="293"/>
      <c r="BN161" s="293"/>
      <c r="BO161" s="293"/>
      <c r="BP161" s="293"/>
      <c r="BQ161" s="293"/>
      <c r="BR161" s="293"/>
      <c r="BS161" s="293"/>
      <c r="BT161" s="293"/>
      <c r="BU161" s="293"/>
      <c r="BV161" s="293"/>
      <c r="BW161" s="293"/>
      <c r="BX161" s="293"/>
      <c r="BY161" s="293"/>
      <c r="BZ161" s="293"/>
      <c r="CA161" s="293"/>
      <c r="CB161" s="293"/>
      <c r="CC161" s="293"/>
    </row>
    <row r="162" customHeight="1" spans="47:81">
      <c r="AU162" s="279"/>
      <c r="AV162" s="279"/>
      <c r="AW162" s="293"/>
      <c r="AX162" s="293"/>
      <c r="AY162" s="293"/>
      <c r="AZ162" s="293"/>
      <c r="BA162" s="293"/>
      <c r="BB162" s="293"/>
      <c r="BC162" s="293"/>
      <c r="BD162" s="293"/>
      <c r="BE162" s="293"/>
      <c r="BF162" s="293"/>
      <c r="BG162" s="293"/>
      <c r="BH162" s="293"/>
      <c r="BI162" s="293"/>
      <c r="BJ162" s="293"/>
      <c r="BK162" s="293"/>
      <c r="BL162" s="293"/>
      <c r="BM162" s="293"/>
      <c r="BN162" s="293"/>
      <c r="BO162" s="293"/>
      <c r="BP162" s="293"/>
      <c r="BQ162" s="293"/>
      <c r="BR162" s="293"/>
      <c r="BS162" s="293"/>
      <c r="BT162" s="293"/>
      <c r="BU162" s="293"/>
      <c r="BV162" s="293"/>
      <c r="BW162" s="293"/>
      <c r="BX162" s="293"/>
      <c r="BY162" s="293"/>
      <c r="BZ162" s="293"/>
      <c r="CA162" s="293"/>
      <c r="CB162" s="293"/>
      <c r="CC162" s="293"/>
    </row>
    <row r="163" customHeight="1" spans="47:81">
      <c r="AU163" s="279"/>
      <c r="AV163" s="279"/>
      <c r="AW163" s="293"/>
      <c r="AX163" s="293"/>
      <c r="AY163" s="293"/>
      <c r="AZ163" s="293"/>
      <c r="BA163" s="293"/>
      <c r="BB163" s="293"/>
      <c r="BC163" s="293"/>
      <c r="BD163" s="293"/>
      <c r="BE163" s="293"/>
      <c r="BF163" s="293"/>
      <c r="BG163" s="293"/>
      <c r="BH163" s="293"/>
      <c r="BI163" s="293"/>
      <c r="BJ163" s="293"/>
      <c r="BK163" s="293"/>
      <c r="BL163" s="293"/>
      <c r="BM163" s="293"/>
      <c r="BN163" s="293"/>
      <c r="BO163" s="293"/>
      <c r="BP163" s="293"/>
      <c r="BQ163" s="293"/>
      <c r="BR163" s="293"/>
      <c r="BS163" s="293"/>
      <c r="BT163" s="293"/>
      <c r="BU163" s="293"/>
      <c r="BV163" s="293"/>
      <c r="BW163" s="293"/>
      <c r="BX163" s="293"/>
      <c r="BY163" s="293"/>
      <c r="BZ163" s="293"/>
      <c r="CA163" s="293"/>
      <c r="CB163" s="293"/>
      <c r="CC163" s="293"/>
    </row>
    <row r="164" customHeight="1" spans="47:81">
      <c r="AU164" s="279"/>
      <c r="AV164" s="279"/>
      <c r="AW164" s="293"/>
      <c r="AX164" s="293"/>
      <c r="AY164" s="293"/>
      <c r="AZ164" s="293"/>
      <c r="BA164" s="293"/>
      <c r="BB164" s="293"/>
      <c r="BC164" s="293"/>
      <c r="BD164" s="293"/>
      <c r="BE164" s="293"/>
      <c r="BF164" s="293"/>
      <c r="BG164" s="293"/>
      <c r="BH164" s="293"/>
      <c r="BI164" s="293"/>
      <c r="BJ164" s="293"/>
      <c r="BK164" s="293"/>
      <c r="BL164" s="293"/>
      <c r="BM164" s="293"/>
      <c r="BN164" s="293"/>
      <c r="BO164" s="293"/>
      <c r="BP164" s="293"/>
      <c r="BQ164" s="293"/>
      <c r="BR164" s="293"/>
      <c r="BS164" s="293"/>
      <c r="BT164" s="293"/>
      <c r="BU164" s="293"/>
      <c r="BV164" s="293"/>
      <c r="BW164" s="293"/>
      <c r="BX164" s="293"/>
      <c r="BY164" s="293"/>
      <c r="BZ164" s="293"/>
      <c r="CA164" s="293"/>
      <c r="CB164" s="293"/>
      <c r="CC164" s="293"/>
    </row>
    <row r="165" customHeight="1" spans="47:81">
      <c r="AU165" s="279"/>
      <c r="AV165" s="279"/>
      <c r="AW165" s="293"/>
      <c r="AX165" s="293"/>
      <c r="AY165" s="293"/>
      <c r="AZ165" s="293"/>
      <c r="BA165" s="293"/>
      <c r="BB165" s="293"/>
      <c r="BC165" s="293"/>
      <c r="BD165" s="293"/>
      <c r="BE165" s="293"/>
      <c r="BF165" s="293"/>
      <c r="BG165" s="293"/>
      <c r="BH165" s="293"/>
      <c r="BI165" s="293"/>
      <c r="BJ165" s="293"/>
      <c r="BK165" s="293"/>
      <c r="BL165" s="293"/>
      <c r="BM165" s="293"/>
      <c r="BN165" s="293"/>
      <c r="BO165" s="293"/>
      <c r="BP165" s="293"/>
      <c r="BQ165" s="293"/>
      <c r="BR165" s="293"/>
      <c r="BS165" s="293"/>
      <c r="BT165" s="293"/>
      <c r="BU165" s="293"/>
      <c r="BV165" s="293"/>
      <c r="BW165" s="293"/>
      <c r="BX165" s="293"/>
      <c r="BY165" s="293"/>
      <c r="BZ165" s="293"/>
      <c r="CA165" s="293"/>
      <c r="CB165" s="293"/>
      <c r="CC165" s="293"/>
    </row>
    <row r="166" customHeight="1" spans="47:81">
      <c r="AU166" s="279"/>
      <c r="AV166" s="279"/>
      <c r="AW166" s="293"/>
      <c r="AX166" s="293"/>
      <c r="AY166" s="293"/>
      <c r="AZ166" s="293"/>
      <c r="BA166" s="293"/>
      <c r="BB166" s="293"/>
      <c r="BC166" s="293"/>
      <c r="BD166" s="293"/>
      <c r="BE166" s="293"/>
      <c r="BF166" s="293"/>
      <c r="BG166" s="293"/>
      <c r="BH166" s="293"/>
      <c r="BI166" s="293"/>
      <c r="BJ166" s="293"/>
      <c r="BK166" s="293"/>
      <c r="BL166" s="293"/>
      <c r="BM166" s="293"/>
      <c r="BN166" s="293"/>
      <c r="BO166" s="293"/>
      <c r="BP166" s="293"/>
      <c r="BQ166" s="293"/>
      <c r="BR166" s="293"/>
      <c r="BS166" s="293"/>
      <c r="BT166" s="293"/>
      <c r="BU166" s="293"/>
      <c r="BV166" s="293"/>
      <c r="BW166" s="293"/>
      <c r="BX166" s="293"/>
      <c r="BY166" s="293"/>
      <c r="BZ166" s="293"/>
      <c r="CA166" s="293"/>
      <c r="CB166" s="293"/>
      <c r="CC166" s="293"/>
    </row>
    <row r="167" customHeight="1" spans="47:81">
      <c r="AU167" s="279"/>
      <c r="AV167" s="279"/>
      <c r="AW167" s="293"/>
      <c r="AX167" s="293"/>
      <c r="AY167" s="293"/>
      <c r="AZ167" s="293"/>
      <c r="BA167" s="293"/>
      <c r="BB167" s="293"/>
      <c r="BC167" s="293"/>
      <c r="BD167" s="293"/>
      <c r="BE167" s="293"/>
      <c r="BF167" s="293"/>
      <c r="BG167" s="293"/>
      <c r="BH167" s="293"/>
      <c r="BI167" s="293"/>
      <c r="BJ167" s="293"/>
      <c r="BK167" s="293"/>
      <c r="BL167" s="293"/>
      <c r="BM167" s="293"/>
      <c r="BN167" s="293"/>
      <c r="BO167" s="293"/>
      <c r="BP167" s="293"/>
      <c r="BQ167" s="293"/>
      <c r="BR167" s="293"/>
      <c r="BS167" s="293"/>
      <c r="BT167" s="293"/>
      <c r="BU167" s="293"/>
      <c r="BV167" s="293"/>
      <c r="BW167" s="293"/>
      <c r="BX167" s="293"/>
      <c r="BY167" s="293"/>
      <c r="BZ167" s="293"/>
      <c r="CA167" s="293"/>
      <c r="CB167" s="293"/>
      <c r="CC167" s="293"/>
    </row>
    <row r="168" customHeight="1" spans="47:81">
      <c r="AU168" s="279"/>
      <c r="AV168" s="279"/>
      <c r="AW168" s="293"/>
      <c r="AX168" s="293"/>
      <c r="AY168" s="293"/>
      <c r="AZ168" s="293"/>
      <c r="BA168" s="293"/>
      <c r="BB168" s="293"/>
      <c r="BC168" s="293"/>
      <c r="BD168" s="293"/>
      <c r="BE168" s="293"/>
      <c r="BF168" s="293"/>
      <c r="BG168" s="293"/>
      <c r="BH168" s="293"/>
      <c r="BI168" s="293"/>
      <c r="BJ168" s="293"/>
      <c r="BK168" s="293"/>
      <c r="BL168" s="293"/>
      <c r="BM168" s="293"/>
      <c r="BN168" s="293"/>
      <c r="BO168" s="293"/>
      <c r="BP168" s="293"/>
      <c r="BQ168" s="293"/>
      <c r="BR168" s="293"/>
      <c r="BS168" s="293"/>
      <c r="BT168" s="293"/>
      <c r="BU168" s="293"/>
      <c r="BV168" s="293"/>
      <c r="BW168" s="293"/>
      <c r="BX168" s="293"/>
      <c r="BY168" s="293"/>
      <c r="BZ168" s="293"/>
      <c r="CA168" s="293"/>
      <c r="CB168" s="293"/>
      <c r="CC168" s="293"/>
    </row>
    <row r="169" customHeight="1" spans="47:81">
      <c r="AU169" s="279"/>
      <c r="AV169" s="279"/>
      <c r="AW169" s="293"/>
      <c r="AX169" s="293"/>
      <c r="AY169" s="293"/>
      <c r="AZ169" s="293"/>
      <c r="BA169" s="293"/>
      <c r="BB169" s="293"/>
      <c r="BC169" s="293"/>
      <c r="BD169" s="293"/>
      <c r="BE169" s="293"/>
      <c r="BF169" s="293"/>
      <c r="BG169" s="293"/>
      <c r="BH169" s="293"/>
      <c r="BI169" s="293"/>
      <c r="BJ169" s="293"/>
      <c r="BK169" s="293"/>
      <c r="BL169" s="293"/>
      <c r="BM169" s="293"/>
      <c r="BN169" s="293"/>
      <c r="BO169" s="293"/>
      <c r="BP169" s="293"/>
      <c r="BQ169" s="293"/>
      <c r="BR169" s="293"/>
      <c r="BS169" s="293"/>
      <c r="BT169" s="293"/>
      <c r="BU169" s="293"/>
      <c r="BV169" s="293"/>
      <c r="BW169" s="293"/>
      <c r="BX169" s="293"/>
      <c r="BY169" s="293"/>
      <c r="BZ169" s="293"/>
      <c r="CA169" s="293"/>
      <c r="CB169" s="293"/>
      <c r="CC169" s="293"/>
    </row>
    <row r="170" customHeight="1" spans="47:81">
      <c r="AU170" s="279"/>
      <c r="AV170" s="279"/>
      <c r="AW170" s="293"/>
      <c r="AX170" s="293"/>
      <c r="AY170" s="293"/>
      <c r="AZ170" s="293"/>
      <c r="BA170" s="293"/>
      <c r="BB170" s="293"/>
      <c r="BC170" s="293"/>
      <c r="BD170" s="293"/>
      <c r="BE170" s="293"/>
      <c r="BF170" s="293"/>
      <c r="BG170" s="293"/>
      <c r="BH170" s="293"/>
      <c r="BI170" s="293"/>
      <c r="BJ170" s="293"/>
      <c r="BK170" s="293"/>
      <c r="BL170" s="293"/>
      <c r="BM170" s="293"/>
      <c r="BN170" s="293"/>
      <c r="BO170" s="293"/>
      <c r="BP170" s="293"/>
      <c r="BQ170" s="293"/>
      <c r="BR170" s="293"/>
      <c r="BS170" s="293"/>
      <c r="BT170" s="293"/>
      <c r="BU170" s="293"/>
      <c r="BV170" s="293"/>
      <c r="BW170" s="293"/>
      <c r="BX170" s="293"/>
      <c r="BY170" s="293"/>
      <c r="BZ170" s="293"/>
      <c r="CA170" s="293"/>
      <c r="CB170" s="293"/>
      <c r="CC170" s="293"/>
    </row>
    <row r="171" customHeight="1" spans="47:81">
      <c r="AU171" s="279"/>
      <c r="AV171" s="279"/>
      <c r="AW171" s="293"/>
      <c r="AX171" s="293"/>
      <c r="AY171" s="293"/>
      <c r="AZ171" s="293"/>
      <c r="BA171" s="293"/>
      <c r="BB171" s="293"/>
      <c r="BC171" s="293"/>
      <c r="BD171" s="293"/>
      <c r="BE171" s="293"/>
      <c r="BF171" s="293"/>
      <c r="BG171" s="293"/>
      <c r="BH171" s="293"/>
      <c r="BI171" s="293"/>
      <c r="BJ171" s="293"/>
      <c r="BK171" s="293"/>
      <c r="BL171" s="293"/>
      <c r="BM171" s="293"/>
      <c r="BN171" s="293"/>
      <c r="BO171" s="293"/>
      <c r="BP171" s="293"/>
      <c r="BQ171" s="293"/>
      <c r="BR171" s="293"/>
      <c r="BS171" s="293"/>
      <c r="BT171" s="293"/>
      <c r="BU171" s="293"/>
      <c r="BV171" s="293"/>
      <c r="BW171" s="293"/>
      <c r="BX171" s="293"/>
      <c r="BY171" s="293"/>
      <c r="BZ171" s="293"/>
      <c r="CA171" s="293"/>
      <c r="CB171" s="293"/>
      <c r="CC171" s="293"/>
    </row>
    <row r="172" customHeight="1" spans="47:81">
      <c r="AU172" s="279"/>
      <c r="AV172" s="279"/>
      <c r="AW172" s="293"/>
      <c r="AX172" s="293"/>
      <c r="AY172" s="293"/>
      <c r="AZ172" s="293"/>
      <c r="BA172" s="293"/>
      <c r="BB172" s="293"/>
      <c r="BC172" s="293"/>
      <c r="BD172" s="293"/>
      <c r="BE172" s="293"/>
      <c r="BF172" s="293"/>
      <c r="BG172" s="293"/>
      <c r="BH172" s="293"/>
      <c r="BI172" s="293"/>
      <c r="BJ172" s="293"/>
      <c r="BK172" s="293"/>
      <c r="BL172" s="293"/>
      <c r="BM172" s="293"/>
      <c r="BN172" s="293"/>
      <c r="BO172" s="293"/>
      <c r="BP172" s="293"/>
      <c r="BQ172" s="293"/>
      <c r="BR172" s="293"/>
      <c r="BS172" s="293"/>
      <c r="BT172" s="293"/>
      <c r="BU172" s="293"/>
      <c r="BV172" s="293"/>
      <c r="BW172" s="293"/>
      <c r="BX172" s="293"/>
      <c r="BY172" s="293"/>
      <c r="BZ172" s="293"/>
      <c r="CA172" s="293"/>
      <c r="CB172" s="293"/>
      <c r="CC172" s="293"/>
    </row>
    <row r="173" customHeight="1" spans="47:81">
      <c r="AU173" s="279"/>
      <c r="AV173" s="279"/>
      <c r="AW173" s="293"/>
      <c r="AX173" s="293"/>
      <c r="AY173" s="293"/>
      <c r="AZ173" s="293"/>
      <c r="BA173" s="293"/>
      <c r="BB173" s="293"/>
      <c r="BC173" s="293"/>
      <c r="BD173" s="293"/>
      <c r="BE173" s="293"/>
      <c r="BF173" s="293"/>
      <c r="BG173" s="293"/>
      <c r="BH173" s="293"/>
      <c r="BI173" s="293"/>
      <c r="BJ173" s="293"/>
      <c r="BK173" s="293"/>
      <c r="BL173" s="293"/>
      <c r="BM173" s="293"/>
      <c r="BN173" s="293"/>
      <c r="BO173" s="293"/>
      <c r="BP173" s="293"/>
      <c r="BQ173" s="293"/>
      <c r="BR173" s="293"/>
      <c r="BS173" s="293"/>
      <c r="BT173" s="293"/>
      <c r="BU173" s="293"/>
      <c r="BV173" s="293"/>
      <c r="BW173" s="293"/>
      <c r="BX173" s="293"/>
      <c r="BY173" s="293"/>
      <c r="BZ173" s="293"/>
      <c r="CA173" s="293"/>
      <c r="CB173" s="293"/>
      <c r="CC173" s="293"/>
    </row>
    <row r="174" customHeight="1" spans="47:81">
      <c r="AU174" s="279"/>
      <c r="AV174" s="279"/>
      <c r="AW174" s="293"/>
      <c r="AX174" s="293"/>
      <c r="AY174" s="293"/>
      <c r="AZ174" s="293"/>
      <c r="BA174" s="293"/>
      <c r="BB174" s="293"/>
      <c r="BC174" s="293"/>
      <c r="BD174" s="293"/>
      <c r="BE174" s="293"/>
      <c r="BF174" s="293"/>
      <c r="BG174" s="293"/>
      <c r="BH174" s="293"/>
      <c r="BI174" s="293"/>
      <c r="BJ174" s="293"/>
      <c r="BK174" s="293"/>
      <c r="BL174" s="293"/>
      <c r="BM174" s="293"/>
      <c r="BN174" s="293"/>
      <c r="BO174" s="293"/>
      <c r="BP174" s="293"/>
      <c r="BQ174" s="293"/>
      <c r="BR174" s="293"/>
      <c r="BS174" s="293"/>
      <c r="BT174" s="293"/>
      <c r="BU174" s="293"/>
      <c r="BV174" s="293"/>
      <c r="BW174" s="293"/>
      <c r="BX174" s="293"/>
      <c r="BY174" s="293"/>
      <c r="BZ174" s="293"/>
      <c r="CA174" s="293"/>
      <c r="CB174" s="293"/>
      <c r="CC174" s="293"/>
    </row>
    <row r="175" customHeight="1" spans="47:81">
      <c r="AU175" s="279"/>
      <c r="AV175" s="279"/>
      <c r="AW175" s="293"/>
      <c r="AX175" s="293"/>
      <c r="AY175" s="293"/>
      <c r="AZ175" s="293"/>
      <c r="BA175" s="293"/>
      <c r="BB175" s="293"/>
      <c r="BC175" s="293"/>
      <c r="BD175" s="293"/>
      <c r="BE175" s="293"/>
      <c r="BF175" s="293"/>
      <c r="BG175" s="293"/>
      <c r="BH175" s="293"/>
      <c r="BI175" s="293"/>
      <c r="BJ175" s="293"/>
      <c r="BK175" s="293"/>
      <c r="BL175" s="293"/>
      <c r="BM175" s="293"/>
      <c r="BN175" s="293"/>
      <c r="BO175" s="293"/>
      <c r="BP175" s="293"/>
      <c r="BQ175" s="293"/>
      <c r="BR175" s="293"/>
      <c r="BS175" s="293"/>
      <c r="BT175" s="293"/>
      <c r="BU175" s="293"/>
      <c r="BV175" s="293"/>
      <c r="BW175" s="293"/>
      <c r="BX175" s="293"/>
      <c r="BY175" s="293"/>
      <c r="BZ175" s="293"/>
      <c r="CA175" s="293"/>
      <c r="CB175" s="293"/>
      <c r="CC175" s="293"/>
    </row>
    <row r="176" customHeight="1" spans="47:81">
      <c r="AU176" s="279"/>
      <c r="AV176" s="279"/>
      <c r="AW176" s="293"/>
      <c r="AX176" s="293"/>
      <c r="AY176" s="293"/>
      <c r="AZ176" s="293"/>
      <c r="BA176" s="293"/>
      <c r="BB176" s="293"/>
      <c r="BC176" s="293"/>
      <c r="BD176" s="293"/>
      <c r="BE176" s="293"/>
      <c r="BF176" s="293"/>
      <c r="BG176" s="293"/>
      <c r="BH176" s="293"/>
      <c r="BI176" s="293"/>
      <c r="BJ176" s="293"/>
      <c r="BK176" s="293"/>
      <c r="BL176" s="293"/>
      <c r="BM176" s="293"/>
      <c r="BN176" s="293"/>
      <c r="BO176" s="293"/>
      <c r="BP176" s="293"/>
      <c r="BQ176" s="293"/>
      <c r="BR176" s="293"/>
      <c r="BS176" s="293"/>
      <c r="BT176" s="293"/>
      <c r="BU176" s="293"/>
      <c r="BV176" s="293"/>
      <c r="BW176" s="293"/>
      <c r="BX176" s="293"/>
      <c r="BY176" s="293"/>
      <c r="BZ176" s="293"/>
      <c r="CA176" s="293"/>
      <c r="CB176" s="293"/>
      <c r="CC176" s="293"/>
    </row>
    <row r="177" customHeight="1" spans="47:81">
      <c r="AU177" s="279"/>
      <c r="AV177" s="279"/>
      <c r="AW177" s="293"/>
      <c r="AX177" s="293"/>
      <c r="AY177" s="293"/>
      <c r="AZ177" s="293"/>
      <c r="BA177" s="293"/>
      <c r="BB177" s="293"/>
      <c r="BC177" s="293"/>
      <c r="BD177" s="293"/>
      <c r="BE177" s="293"/>
      <c r="BF177" s="293"/>
      <c r="BG177" s="293"/>
      <c r="BH177" s="293"/>
      <c r="BI177" s="293"/>
      <c r="BJ177" s="293"/>
      <c r="BK177" s="293"/>
      <c r="BL177" s="293"/>
      <c r="BM177" s="293"/>
      <c r="BN177" s="293"/>
      <c r="BO177" s="293"/>
      <c r="BP177" s="293"/>
      <c r="BQ177" s="293"/>
      <c r="BR177" s="293"/>
      <c r="BS177" s="293"/>
      <c r="BT177" s="293"/>
      <c r="BU177" s="293"/>
      <c r="BV177" s="293"/>
      <c r="BW177" s="293"/>
      <c r="BX177" s="293"/>
      <c r="BY177" s="293"/>
      <c r="BZ177" s="293"/>
      <c r="CA177" s="293"/>
      <c r="CB177" s="293"/>
      <c r="CC177" s="293"/>
    </row>
    <row r="178" customHeight="1" spans="47:81">
      <c r="AU178" s="279"/>
      <c r="AV178" s="279"/>
      <c r="AW178" s="293"/>
      <c r="AX178" s="293"/>
      <c r="AY178" s="293"/>
      <c r="AZ178" s="293"/>
      <c r="BA178" s="293"/>
      <c r="BB178" s="293"/>
      <c r="BC178" s="293"/>
      <c r="BD178" s="293"/>
      <c r="BE178" s="293"/>
      <c r="BF178" s="293"/>
      <c r="BG178" s="293"/>
      <c r="BH178" s="293"/>
      <c r="BI178" s="293"/>
      <c r="BJ178" s="293"/>
      <c r="BK178" s="293"/>
      <c r="BL178" s="293"/>
      <c r="BM178" s="293"/>
      <c r="BN178" s="293"/>
      <c r="BO178" s="293"/>
      <c r="BP178" s="293"/>
      <c r="BQ178" s="293"/>
      <c r="BR178" s="293"/>
      <c r="BS178" s="293"/>
      <c r="BT178" s="293"/>
      <c r="BU178" s="293"/>
      <c r="BV178" s="293"/>
      <c r="BW178" s="293"/>
      <c r="BX178" s="293"/>
      <c r="BY178" s="293"/>
      <c r="BZ178" s="293"/>
      <c r="CA178" s="293"/>
      <c r="CB178" s="293"/>
      <c r="CC178" s="293"/>
    </row>
    <row r="179" customHeight="1" spans="47:81">
      <c r="AU179" s="279"/>
      <c r="AV179" s="279"/>
      <c r="AW179" s="293"/>
      <c r="AX179" s="293"/>
      <c r="AY179" s="293"/>
      <c r="AZ179" s="293"/>
      <c r="BA179" s="293"/>
      <c r="BB179" s="293"/>
      <c r="BC179" s="293"/>
      <c r="BD179" s="293"/>
      <c r="BE179" s="293"/>
      <c r="BF179" s="293"/>
      <c r="BG179" s="293"/>
      <c r="BH179" s="293"/>
      <c r="BI179" s="293"/>
      <c r="BJ179" s="293"/>
      <c r="BK179" s="293"/>
      <c r="BL179" s="293"/>
      <c r="BM179" s="293"/>
      <c r="BN179" s="293"/>
      <c r="BO179" s="293"/>
      <c r="BP179" s="293"/>
      <c r="BQ179" s="293"/>
      <c r="BR179" s="293"/>
      <c r="BS179" s="293"/>
      <c r="BT179" s="293"/>
      <c r="BU179" s="293"/>
      <c r="BV179" s="293"/>
      <c r="BW179" s="293"/>
      <c r="BX179" s="293"/>
      <c r="BY179" s="293"/>
      <c r="BZ179" s="293"/>
      <c r="CA179" s="293"/>
      <c r="CB179" s="293"/>
      <c r="CC179" s="293"/>
    </row>
    <row r="180" customHeight="1" spans="47:81">
      <c r="AU180" s="279"/>
      <c r="AV180" s="279"/>
      <c r="AW180" s="293"/>
      <c r="AX180" s="293"/>
      <c r="AY180" s="293"/>
      <c r="AZ180" s="293"/>
      <c r="BA180" s="293"/>
      <c r="BB180" s="293"/>
      <c r="BC180" s="293"/>
      <c r="BD180" s="293"/>
      <c r="BE180" s="293"/>
      <c r="BF180" s="293"/>
      <c r="BG180" s="293"/>
      <c r="BH180" s="293"/>
      <c r="BI180" s="293"/>
      <c r="BJ180" s="293"/>
      <c r="BK180" s="293"/>
      <c r="BL180" s="293"/>
      <c r="BM180" s="293"/>
      <c r="BN180" s="293"/>
      <c r="BO180" s="293"/>
      <c r="BP180" s="293"/>
      <c r="BQ180" s="293"/>
      <c r="BR180" s="293"/>
      <c r="BS180" s="293"/>
      <c r="BT180" s="293"/>
      <c r="BU180" s="293"/>
      <c r="BV180" s="293"/>
      <c r="BW180" s="293"/>
      <c r="BX180" s="293"/>
      <c r="BY180" s="293"/>
      <c r="BZ180" s="293"/>
      <c r="CA180" s="293"/>
      <c r="CB180" s="293"/>
      <c r="CC180" s="293"/>
    </row>
    <row r="181" customHeight="1" spans="47:81">
      <c r="AU181" s="279"/>
      <c r="AV181" s="279"/>
      <c r="AW181" s="293"/>
      <c r="AX181" s="293"/>
      <c r="AY181" s="293"/>
      <c r="AZ181" s="293"/>
      <c r="BA181" s="293"/>
      <c r="BB181" s="293"/>
      <c r="BC181" s="293"/>
      <c r="BD181" s="293"/>
      <c r="BE181" s="293"/>
      <c r="BF181" s="293"/>
      <c r="BG181" s="293"/>
      <c r="BH181" s="293"/>
      <c r="BI181" s="293"/>
      <c r="BJ181" s="293"/>
      <c r="BK181" s="293"/>
      <c r="BL181" s="293"/>
      <c r="BM181" s="293"/>
      <c r="BN181" s="293"/>
      <c r="BO181" s="293"/>
      <c r="BP181" s="293"/>
      <c r="BQ181" s="293"/>
      <c r="BR181" s="293"/>
      <c r="BS181" s="293"/>
      <c r="BT181" s="293"/>
      <c r="BU181" s="293"/>
      <c r="BV181" s="293"/>
      <c r="BW181" s="293"/>
      <c r="BX181" s="293"/>
      <c r="BY181" s="293"/>
      <c r="BZ181" s="293"/>
      <c r="CA181" s="293"/>
      <c r="CB181" s="293"/>
      <c r="CC181" s="293"/>
    </row>
    <row r="182" customHeight="1" spans="47:81">
      <c r="AU182" s="279"/>
      <c r="AV182" s="279"/>
      <c r="AW182" s="293"/>
      <c r="AX182" s="293"/>
      <c r="AY182" s="293"/>
      <c r="AZ182" s="293"/>
      <c r="BA182" s="293"/>
      <c r="BB182" s="293"/>
      <c r="BC182" s="293"/>
      <c r="BD182" s="293"/>
      <c r="BE182" s="293"/>
      <c r="BF182" s="293"/>
      <c r="BG182" s="293"/>
      <c r="BH182" s="293"/>
      <c r="BI182" s="293"/>
      <c r="BJ182" s="293"/>
      <c r="BK182" s="293"/>
      <c r="BL182" s="293"/>
      <c r="BM182" s="293"/>
      <c r="BN182" s="293"/>
      <c r="BO182" s="293"/>
      <c r="BP182" s="293"/>
      <c r="BQ182" s="293"/>
      <c r="BR182" s="293"/>
      <c r="BS182" s="293"/>
      <c r="BT182" s="293"/>
      <c r="BU182" s="293"/>
      <c r="BV182" s="293"/>
      <c r="BW182" s="293"/>
      <c r="BX182" s="293"/>
      <c r="BY182" s="293"/>
      <c r="BZ182" s="293"/>
      <c r="CA182" s="293"/>
      <c r="CB182" s="293"/>
      <c r="CC182" s="293"/>
    </row>
    <row r="183" customHeight="1" spans="47:81">
      <c r="AU183" s="279"/>
      <c r="AV183" s="279"/>
      <c r="AW183" s="293"/>
      <c r="AX183" s="293"/>
      <c r="AY183" s="293"/>
      <c r="AZ183" s="293"/>
      <c r="BA183" s="293"/>
      <c r="BB183" s="293"/>
      <c r="BC183" s="293"/>
      <c r="BD183" s="293"/>
      <c r="BE183" s="293"/>
      <c r="BF183" s="293"/>
      <c r="BG183" s="293"/>
      <c r="BH183" s="293"/>
      <c r="BI183" s="293"/>
      <c r="BJ183" s="293"/>
      <c r="BK183" s="293"/>
      <c r="BL183" s="293"/>
      <c r="BM183" s="293"/>
      <c r="BN183" s="293"/>
      <c r="BO183" s="293"/>
      <c r="BP183" s="293"/>
      <c r="BQ183" s="293"/>
      <c r="BR183" s="293"/>
      <c r="BS183" s="293"/>
      <c r="BT183" s="293"/>
      <c r="BU183" s="293"/>
      <c r="BV183" s="293"/>
      <c r="BW183" s="293"/>
      <c r="BX183" s="293"/>
      <c r="BY183" s="293"/>
      <c r="BZ183" s="293"/>
      <c r="CA183" s="293"/>
      <c r="CB183" s="293"/>
      <c r="CC183" s="293"/>
    </row>
    <row r="184" customHeight="1" spans="47:81">
      <c r="AU184" s="279"/>
      <c r="AV184" s="279"/>
      <c r="AW184" s="293"/>
      <c r="AX184" s="293"/>
      <c r="AY184" s="293"/>
      <c r="AZ184" s="293"/>
      <c r="BA184" s="293"/>
      <c r="BB184" s="293"/>
      <c r="BC184" s="293"/>
      <c r="BD184" s="293"/>
      <c r="BE184" s="293"/>
      <c r="BF184" s="293"/>
      <c r="BG184" s="293"/>
      <c r="BH184" s="293"/>
      <c r="BI184" s="293"/>
      <c r="BJ184" s="293"/>
      <c r="BK184" s="293"/>
      <c r="BL184" s="293"/>
      <c r="BM184" s="293"/>
      <c r="BN184" s="293"/>
      <c r="BO184" s="293"/>
      <c r="BP184" s="293"/>
      <c r="BQ184" s="293"/>
      <c r="BR184" s="293"/>
      <c r="BS184" s="293"/>
      <c r="BT184" s="293"/>
      <c r="BU184" s="293"/>
      <c r="BV184" s="293"/>
      <c r="BW184" s="293"/>
      <c r="BX184" s="293"/>
      <c r="BY184" s="293"/>
      <c r="BZ184" s="293"/>
      <c r="CA184" s="293"/>
      <c r="CB184" s="293"/>
      <c r="CC184" s="293"/>
    </row>
    <row r="185" customHeight="1" spans="47:81">
      <c r="AU185" s="279"/>
      <c r="AV185" s="279"/>
      <c r="AW185" s="293"/>
      <c r="AX185" s="293"/>
      <c r="AY185" s="293"/>
      <c r="AZ185" s="293"/>
      <c r="BA185" s="293"/>
      <c r="BB185" s="293"/>
      <c r="BC185" s="293"/>
      <c r="BD185" s="293"/>
      <c r="BE185" s="293"/>
      <c r="BF185" s="293"/>
      <c r="BG185" s="293"/>
      <c r="BH185" s="293"/>
      <c r="BI185" s="293"/>
      <c r="BJ185" s="293"/>
      <c r="BK185" s="293"/>
      <c r="BL185" s="293"/>
      <c r="BM185" s="293"/>
      <c r="BN185" s="293"/>
      <c r="BO185" s="293"/>
      <c r="BP185" s="293"/>
      <c r="BQ185" s="293"/>
      <c r="BR185" s="293"/>
      <c r="BS185" s="293"/>
      <c r="BT185" s="293"/>
      <c r="BU185" s="293"/>
      <c r="BV185" s="293"/>
      <c r="BW185" s="293"/>
      <c r="BX185" s="293"/>
      <c r="BY185" s="293"/>
      <c r="BZ185" s="293"/>
      <c r="CA185" s="293"/>
      <c r="CB185" s="293"/>
      <c r="CC185" s="293"/>
    </row>
    <row r="186" customHeight="1" spans="47:81">
      <c r="AU186" s="279"/>
      <c r="AV186" s="279"/>
      <c r="AW186" s="293"/>
      <c r="AX186" s="293"/>
      <c r="AY186" s="293"/>
      <c r="AZ186" s="293"/>
      <c r="BA186" s="293"/>
      <c r="BB186" s="293"/>
      <c r="BC186" s="293"/>
      <c r="BD186" s="293"/>
      <c r="BE186" s="293"/>
      <c r="BF186" s="293"/>
      <c r="BG186" s="293"/>
      <c r="BH186" s="293"/>
      <c r="BI186" s="293"/>
      <c r="BJ186" s="293"/>
      <c r="BK186" s="293"/>
      <c r="BL186" s="293"/>
      <c r="BM186" s="293"/>
      <c r="BN186" s="293"/>
      <c r="BO186" s="293"/>
      <c r="BP186" s="293"/>
      <c r="BQ186" s="293"/>
      <c r="BR186" s="293"/>
      <c r="BS186" s="293"/>
      <c r="BT186" s="293"/>
      <c r="BU186" s="293"/>
      <c r="BV186" s="293"/>
      <c r="BW186" s="293"/>
      <c r="BX186" s="293"/>
      <c r="BY186" s="293"/>
      <c r="BZ186" s="293"/>
      <c r="CA186" s="293"/>
      <c r="CB186" s="293"/>
      <c r="CC186" s="293"/>
    </row>
    <row r="187" customHeight="1" spans="47:81">
      <c r="AU187" s="279"/>
      <c r="AV187" s="279"/>
      <c r="AW187" s="293"/>
      <c r="AX187" s="293"/>
      <c r="AY187" s="293"/>
      <c r="AZ187" s="293"/>
      <c r="BA187" s="293"/>
      <c r="BB187" s="293"/>
      <c r="BC187" s="293"/>
      <c r="BD187" s="293"/>
      <c r="BE187" s="293"/>
      <c r="BF187" s="293"/>
      <c r="BG187" s="293"/>
      <c r="BH187" s="293"/>
      <c r="BI187" s="293"/>
      <c r="BJ187" s="293"/>
      <c r="BK187" s="293"/>
      <c r="BL187" s="293"/>
      <c r="BM187" s="293"/>
      <c r="BN187" s="293"/>
      <c r="BO187" s="293"/>
      <c r="BP187" s="293"/>
      <c r="BQ187" s="293"/>
      <c r="BR187" s="293"/>
      <c r="BS187" s="293"/>
      <c r="BT187" s="293"/>
      <c r="BU187" s="293"/>
      <c r="BV187" s="293"/>
      <c r="BW187" s="293"/>
      <c r="BX187" s="293"/>
      <c r="BY187" s="293"/>
      <c r="BZ187" s="293"/>
      <c r="CA187" s="293"/>
      <c r="CB187" s="293"/>
      <c r="CC187" s="293"/>
    </row>
    <row r="188" customHeight="1" spans="47:81">
      <c r="AU188" s="279"/>
      <c r="AV188" s="279"/>
      <c r="AW188" s="293"/>
      <c r="AX188" s="293"/>
      <c r="AY188" s="293"/>
      <c r="AZ188" s="293"/>
      <c r="BA188" s="293"/>
      <c r="BB188" s="293"/>
      <c r="BC188" s="293"/>
      <c r="BD188" s="293"/>
      <c r="BE188" s="293"/>
      <c r="BF188" s="293"/>
      <c r="BG188" s="293"/>
      <c r="BH188" s="293"/>
      <c r="BI188" s="293"/>
      <c r="BJ188" s="293"/>
      <c r="BK188" s="293"/>
      <c r="BL188" s="293"/>
      <c r="BM188" s="293"/>
      <c r="BN188" s="293"/>
      <c r="BO188" s="293"/>
      <c r="BP188" s="293"/>
      <c r="BQ188" s="293"/>
      <c r="BR188" s="293"/>
      <c r="BS188" s="293"/>
      <c r="BT188" s="293"/>
      <c r="BU188" s="293"/>
      <c r="BV188" s="293"/>
      <c r="BW188" s="293"/>
      <c r="BX188" s="293"/>
      <c r="BY188" s="293"/>
      <c r="BZ188" s="293"/>
      <c r="CA188" s="293"/>
      <c r="CB188" s="293"/>
      <c r="CC188" s="293"/>
    </row>
    <row r="189" customHeight="1" spans="47:81">
      <c r="AU189" s="279"/>
      <c r="AV189" s="279"/>
      <c r="AW189" s="293"/>
      <c r="AX189" s="293"/>
      <c r="AY189" s="293"/>
      <c r="AZ189" s="293"/>
      <c r="BA189" s="293"/>
      <c r="BB189" s="293"/>
      <c r="BC189" s="293"/>
      <c r="BD189" s="293"/>
      <c r="BE189" s="293"/>
      <c r="BF189" s="293"/>
      <c r="BG189" s="293"/>
      <c r="BH189" s="293"/>
      <c r="BI189" s="293"/>
      <c r="BJ189" s="293"/>
      <c r="BK189" s="293"/>
      <c r="BL189" s="293"/>
      <c r="BM189" s="293"/>
      <c r="BN189" s="293"/>
      <c r="BO189" s="293"/>
      <c r="BP189" s="293"/>
      <c r="BQ189" s="293"/>
      <c r="BR189" s="293"/>
      <c r="BS189" s="293"/>
      <c r="BT189" s="293"/>
      <c r="BU189" s="293"/>
      <c r="BV189" s="293"/>
      <c r="BW189" s="293"/>
      <c r="BX189" s="293"/>
      <c r="BY189" s="293"/>
      <c r="BZ189" s="293"/>
      <c r="CA189" s="293"/>
      <c r="CB189" s="293"/>
      <c r="CC189" s="293"/>
    </row>
    <row r="190" customHeight="1" spans="47:81">
      <c r="AU190" s="279"/>
      <c r="AV190" s="279"/>
      <c r="AW190" s="293"/>
      <c r="AX190" s="293"/>
      <c r="AY190" s="293"/>
      <c r="AZ190" s="293"/>
      <c r="BA190" s="293"/>
      <c r="BB190" s="293"/>
      <c r="BC190" s="293"/>
      <c r="BD190" s="293"/>
      <c r="BE190" s="293"/>
      <c r="BF190" s="293"/>
      <c r="BG190" s="293"/>
      <c r="BH190" s="293"/>
      <c r="BI190" s="293"/>
      <c r="BJ190" s="293"/>
      <c r="BK190" s="293"/>
      <c r="BL190" s="293"/>
      <c r="BM190" s="293"/>
      <c r="BN190" s="293"/>
      <c r="BO190" s="293"/>
      <c r="BP190" s="293"/>
      <c r="BQ190" s="293"/>
      <c r="BR190" s="293"/>
      <c r="BS190" s="293"/>
      <c r="BT190" s="293"/>
      <c r="BU190" s="293"/>
      <c r="BV190" s="293"/>
      <c r="BW190" s="293"/>
      <c r="BX190" s="293"/>
      <c r="BY190" s="293"/>
      <c r="BZ190" s="293"/>
      <c r="CA190" s="293"/>
      <c r="CB190" s="293"/>
      <c r="CC190" s="293"/>
    </row>
    <row r="191" customHeight="1" spans="47:81">
      <c r="AU191" s="279"/>
      <c r="AV191" s="279"/>
      <c r="AW191" s="293"/>
      <c r="AX191" s="293"/>
      <c r="AY191" s="293"/>
      <c r="AZ191" s="293"/>
      <c r="BA191" s="293"/>
      <c r="BB191" s="293"/>
      <c r="BC191" s="293"/>
      <c r="BD191" s="293"/>
      <c r="BE191" s="293"/>
      <c r="BF191" s="293"/>
      <c r="BG191" s="293"/>
      <c r="BH191" s="293"/>
      <c r="BI191" s="293"/>
      <c r="BJ191" s="293"/>
      <c r="BK191" s="293"/>
      <c r="BL191" s="293"/>
      <c r="BM191" s="293"/>
      <c r="BN191" s="293"/>
      <c r="BO191" s="293"/>
      <c r="BP191" s="293"/>
      <c r="BQ191" s="293"/>
      <c r="BR191" s="293"/>
      <c r="BS191" s="293"/>
      <c r="BT191" s="293"/>
      <c r="BU191" s="293"/>
      <c r="BV191" s="293"/>
      <c r="BW191" s="293"/>
      <c r="BX191" s="293"/>
      <c r="BY191" s="293"/>
      <c r="BZ191" s="293"/>
      <c r="CA191" s="293"/>
      <c r="CB191" s="293"/>
      <c r="CC191" s="293"/>
    </row>
    <row r="192" customHeight="1" spans="47:81">
      <c r="AU192" s="279"/>
      <c r="AV192" s="279"/>
      <c r="AW192" s="293"/>
      <c r="AX192" s="293"/>
      <c r="AY192" s="293"/>
      <c r="AZ192" s="293"/>
      <c r="BA192" s="293"/>
      <c r="BB192" s="293"/>
      <c r="BC192" s="293"/>
      <c r="BD192" s="293"/>
      <c r="BE192" s="293"/>
      <c r="BF192" s="293"/>
      <c r="BG192" s="293"/>
      <c r="BH192" s="293"/>
      <c r="BI192" s="293"/>
      <c r="BJ192" s="293"/>
      <c r="BK192" s="293"/>
      <c r="BL192" s="293"/>
      <c r="BM192" s="293"/>
      <c r="BN192" s="293"/>
      <c r="BO192" s="293"/>
      <c r="BP192" s="293"/>
      <c r="BQ192" s="293"/>
      <c r="BR192" s="293"/>
      <c r="BS192" s="293"/>
      <c r="BT192" s="293"/>
      <c r="BU192" s="293"/>
      <c r="BV192" s="293"/>
      <c r="BW192" s="293"/>
      <c r="BX192" s="293"/>
      <c r="BY192" s="293"/>
      <c r="BZ192" s="293"/>
      <c r="CA192" s="293"/>
      <c r="CB192" s="293"/>
      <c r="CC192" s="293"/>
    </row>
    <row r="193" customHeight="1" spans="47:81">
      <c r="AU193" s="279"/>
      <c r="AV193" s="279"/>
      <c r="AW193" s="293"/>
      <c r="AX193" s="293"/>
      <c r="AY193" s="293"/>
      <c r="AZ193" s="293"/>
      <c r="BA193" s="293"/>
      <c r="BB193" s="293"/>
      <c r="BC193" s="293"/>
      <c r="BD193" s="293"/>
      <c r="BE193" s="293"/>
      <c r="BF193" s="293"/>
      <c r="BG193" s="293"/>
      <c r="BH193" s="293"/>
      <c r="BI193" s="293"/>
      <c r="BJ193" s="293"/>
      <c r="BK193" s="293"/>
      <c r="BL193" s="293"/>
      <c r="BM193" s="293"/>
      <c r="BN193" s="293"/>
      <c r="BO193" s="293"/>
      <c r="BP193" s="293"/>
      <c r="BQ193" s="293"/>
      <c r="BR193" s="293"/>
      <c r="BS193" s="293"/>
      <c r="BT193" s="293"/>
      <c r="BU193" s="293"/>
      <c r="BV193" s="293"/>
      <c r="BW193" s="293"/>
      <c r="BX193" s="293"/>
      <c r="BY193" s="293"/>
      <c r="BZ193" s="293"/>
      <c r="CA193" s="293"/>
      <c r="CB193" s="293"/>
      <c r="CC193" s="293"/>
    </row>
    <row r="194" customHeight="1" spans="47:81">
      <c r="AU194" s="279"/>
      <c r="AV194" s="279"/>
      <c r="AW194" s="293"/>
      <c r="AX194" s="293"/>
      <c r="AY194" s="293"/>
      <c r="AZ194" s="293"/>
      <c r="BA194" s="293"/>
      <c r="BB194" s="293"/>
      <c r="BC194" s="293"/>
      <c r="BD194" s="293"/>
      <c r="BE194" s="293"/>
      <c r="BF194" s="293"/>
      <c r="BG194" s="293"/>
      <c r="BH194" s="293"/>
      <c r="BI194" s="293"/>
      <c r="BJ194" s="293"/>
      <c r="BK194" s="293"/>
      <c r="BL194" s="293"/>
      <c r="BM194" s="293"/>
      <c r="BN194" s="293"/>
      <c r="BO194" s="293"/>
      <c r="BP194" s="293"/>
      <c r="BQ194" s="293"/>
      <c r="BR194" s="293"/>
      <c r="BS194" s="293"/>
      <c r="BT194" s="293"/>
      <c r="BU194" s="293"/>
      <c r="BV194" s="293"/>
      <c r="BW194" s="293"/>
      <c r="BX194" s="293"/>
      <c r="BY194" s="293"/>
      <c r="BZ194" s="293"/>
      <c r="CA194" s="293"/>
      <c r="CB194" s="293"/>
      <c r="CC194" s="293"/>
    </row>
    <row r="195" customHeight="1" spans="47:81">
      <c r="AU195" s="279"/>
      <c r="AV195" s="279"/>
      <c r="AW195" s="293"/>
      <c r="AX195" s="293"/>
      <c r="AY195" s="293"/>
      <c r="AZ195" s="293"/>
      <c r="BA195" s="293"/>
      <c r="BB195" s="293"/>
      <c r="BC195" s="293"/>
      <c r="BD195" s="293"/>
      <c r="BE195" s="293"/>
      <c r="BF195" s="293"/>
      <c r="BG195" s="293"/>
      <c r="BH195" s="293"/>
      <c r="BI195" s="293"/>
      <c r="BJ195" s="293"/>
      <c r="BK195" s="293"/>
      <c r="BL195" s="293"/>
      <c r="BM195" s="293"/>
      <c r="BN195" s="293"/>
      <c r="BO195" s="293"/>
      <c r="BP195" s="293"/>
      <c r="BQ195" s="293"/>
      <c r="BR195" s="293"/>
      <c r="BS195" s="293"/>
      <c r="BT195" s="293"/>
      <c r="BU195" s="293"/>
      <c r="BV195" s="293"/>
      <c r="BW195" s="293"/>
      <c r="BX195" s="293"/>
      <c r="BY195" s="293"/>
      <c r="BZ195" s="293"/>
      <c r="CA195" s="293"/>
      <c r="CB195" s="293"/>
      <c r="CC195" s="293"/>
    </row>
    <row r="196" customHeight="1" spans="47:81">
      <c r="AU196" s="279"/>
      <c r="AV196" s="279"/>
      <c r="AW196" s="293"/>
      <c r="AX196" s="293"/>
      <c r="AY196" s="293"/>
      <c r="AZ196" s="293"/>
      <c r="BA196" s="293"/>
      <c r="BB196" s="293"/>
      <c r="BC196" s="293"/>
      <c r="BD196" s="293"/>
      <c r="BE196" s="293"/>
      <c r="BF196" s="293"/>
      <c r="BG196" s="293"/>
      <c r="BH196" s="293"/>
      <c r="BI196" s="293"/>
      <c r="BJ196" s="293"/>
      <c r="BK196" s="293"/>
      <c r="BL196" s="293"/>
      <c r="BM196" s="293"/>
      <c r="BN196" s="293"/>
      <c r="BO196" s="293"/>
      <c r="BP196" s="293"/>
      <c r="BQ196" s="293"/>
      <c r="BR196" s="293"/>
      <c r="BS196" s="293"/>
      <c r="BT196" s="293"/>
      <c r="BU196" s="293"/>
      <c r="BV196" s="293"/>
      <c r="BW196" s="293"/>
      <c r="BX196" s="293"/>
      <c r="BY196" s="293"/>
      <c r="BZ196" s="293"/>
      <c r="CA196" s="293"/>
      <c r="CB196" s="293"/>
      <c r="CC196" s="293"/>
    </row>
    <row r="197" customHeight="1" spans="47:81">
      <c r="AU197" s="279"/>
      <c r="AV197" s="279"/>
      <c r="AW197" s="293"/>
      <c r="AX197" s="293"/>
      <c r="AY197" s="293"/>
      <c r="AZ197" s="293"/>
      <c r="BA197" s="293"/>
      <c r="BB197" s="293"/>
      <c r="BC197" s="293"/>
      <c r="BD197" s="293"/>
      <c r="BE197" s="293"/>
      <c r="BF197" s="293"/>
      <c r="BG197" s="293"/>
      <c r="BH197" s="293"/>
      <c r="BI197" s="293"/>
      <c r="BJ197" s="293"/>
      <c r="BK197" s="293"/>
      <c r="BL197" s="293"/>
      <c r="BM197" s="293"/>
      <c r="BN197" s="293"/>
      <c r="BO197" s="293"/>
      <c r="BP197" s="293"/>
      <c r="BQ197" s="293"/>
      <c r="BR197" s="293"/>
      <c r="BS197" s="293"/>
      <c r="BT197" s="293"/>
      <c r="BU197" s="293"/>
      <c r="BV197" s="293"/>
      <c r="BW197" s="293"/>
      <c r="BX197" s="293"/>
      <c r="BY197" s="293"/>
      <c r="BZ197" s="293"/>
      <c r="CA197" s="293"/>
      <c r="CB197" s="293"/>
      <c r="CC197" s="293"/>
    </row>
    <row r="198" customHeight="1" spans="47:81">
      <c r="AU198" s="279"/>
      <c r="AV198" s="279"/>
      <c r="AW198" s="293"/>
      <c r="AX198" s="293"/>
      <c r="AY198" s="293"/>
      <c r="AZ198" s="293"/>
      <c r="BA198" s="293"/>
      <c r="BB198" s="293"/>
      <c r="BC198" s="293"/>
      <c r="BD198" s="293"/>
      <c r="BE198" s="293"/>
      <c r="BF198" s="293"/>
      <c r="BG198" s="293"/>
      <c r="BH198" s="293"/>
      <c r="BI198" s="293"/>
      <c r="BJ198" s="293"/>
      <c r="BK198" s="293"/>
      <c r="BL198" s="293"/>
      <c r="BM198" s="293"/>
      <c r="BN198" s="293"/>
      <c r="BO198" s="293"/>
      <c r="BP198" s="293"/>
      <c r="BQ198" s="293"/>
      <c r="BR198" s="293"/>
      <c r="BS198" s="293"/>
      <c r="BT198" s="293"/>
      <c r="BU198" s="293"/>
      <c r="BV198" s="293"/>
      <c r="BW198" s="293"/>
      <c r="BX198" s="293"/>
      <c r="BY198" s="293"/>
      <c r="BZ198" s="293"/>
      <c r="CA198" s="293"/>
      <c r="CB198" s="293"/>
      <c r="CC198" s="293"/>
    </row>
    <row r="199" customHeight="1" spans="47:81">
      <c r="AU199" s="279"/>
      <c r="AV199" s="279"/>
      <c r="AW199" s="293"/>
      <c r="AX199" s="293"/>
      <c r="AY199" s="293"/>
      <c r="AZ199" s="293"/>
      <c r="BA199" s="293"/>
      <c r="BB199" s="293"/>
      <c r="BC199" s="293"/>
      <c r="BD199" s="293"/>
      <c r="BE199" s="293"/>
      <c r="BF199" s="293"/>
      <c r="BG199" s="293"/>
      <c r="BH199" s="293"/>
      <c r="BI199" s="293"/>
      <c r="BJ199" s="293"/>
      <c r="BK199" s="293"/>
      <c r="BL199" s="293"/>
      <c r="BM199" s="293"/>
      <c r="BN199" s="293"/>
      <c r="BO199" s="293"/>
      <c r="BP199" s="293"/>
      <c r="BQ199" s="293"/>
      <c r="BR199" s="293"/>
      <c r="BS199" s="293"/>
      <c r="BT199" s="293"/>
      <c r="BU199" s="293"/>
      <c r="BV199" s="293"/>
      <c r="BW199" s="293"/>
      <c r="BX199" s="293"/>
      <c r="BY199" s="293"/>
      <c r="BZ199" s="293"/>
      <c r="CA199" s="293"/>
      <c r="CB199" s="293"/>
      <c r="CC199" s="293"/>
    </row>
    <row r="200" customHeight="1" spans="47:81">
      <c r="AU200" s="279"/>
      <c r="AV200" s="279"/>
      <c r="AW200" s="293"/>
      <c r="AX200" s="293"/>
      <c r="AY200" s="293"/>
      <c r="AZ200" s="293"/>
      <c r="BA200" s="293"/>
      <c r="BB200" s="293"/>
      <c r="BC200" s="293"/>
      <c r="BD200" s="293"/>
      <c r="BE200" s="293"/>
      <c r="BF200" s="293"/>
      <c r="BG200" s="293"/>
      <c r="BH200" s="293"/>
      <c r="BI200" s="293"/>
      <c r="BJ200" s="293"/>
      <c r="BK200" s="293"/>
      <c r="BL200" s="293"/>
      <c r="BM200" s="293"/>
      <c r="BN200" s="293"/>
      <c r="BO200" s="293"/>
      <c r="BP200" s="293"/>
      <c r="BQ200" s="293"/>
      <c r="BR200" s="293"/>
      <c r="BS200" s="293"/>
      <c r="BT200" s="293"/>
      <c r="BU200" s="293"/>
      <c r="BV200" s="293"/>
      <c r="BW200" s="293"/>
      <c r="BX200" s="293"/>
      <c r="BY200" s="293"/>
      <c r="BZ200" s="293"/>
      <c r="CA200" s="293"/>
      <c r="CB200" s="293"/>
      <c r="CC200" s="293"/>
    </row>
    <row r="201" customHeight="1" spans="47:81">
      <c r="AU201" s="279"/>
      <c r="AV201" s="279"/>
      <c r="AW201" s="293"/>
      <c r="AX201" s="293"/>
      <c r="AY201" s="293"/>
      <c r="AZ201" s="293"/>
      <c r="BA201" s="293"/>
      <c r="BB201" s="293"/>
      <c r="BC201" s="293"/>
      <c r="BD201" s="293"/>
      <c r="BE201" s="293"/>
      <c r="BF201" s="293"/>
      <c r="BG201" s="293"/>
      <c r="BH201" s="293"/>
      <c r="BI201" s="293"/>
      <c r="BJ201" s="293"/>
      <c r="BK201" s="293"/>
      <c r="BL201" s="293"/>
      <c r="BM201" s="293"/>
      <c r="BN201" s="293"/>
      <c r="BO201" s="293"/>
      <c r="BP201" s="293"/>
      <c r="BQ201" s="293"/>
      <c r="BR201" s="293"/>
      <c r="BS201" s="293"/>
      <c r="BT201" s="293"/>
      <c r="BU201" s="293"/>
      <c r="BV201" s="293"/>
      <c r="BW201" s="293"/>
      <c r="BX201" s="293"/>
      <c r="BY201" s="293"/>
      <c r="BZ201" s="293"/>
      <c r="CA201" s="293"/>
      <c r="CB201" s="293"/>
      <c r="CC201" s="293"/>
    </row>
    <row r="202" customHeight="1" spans="47:81">
      <c r="AU202" s="279"/>
      <c r="AV202" s="279"/>
      <c r="AW202" s="293"/>
      <c r="AX202" s="293"/>
      <c r="AY202" s="293"/>
      <c r="AZ202" s="293"/>
      <c r="BA202" s="293"/>
      <c r="BB202" s="293"/>
      <c r="BC202" s="293"/>
      <c r="BD202" s="293"/>
      <c r="BE202" s="293"/>
      <c r="BF202" s="293"/>
      <c r="BG202" s="293"/>
      <c r="BH202" s="293"/>
      <c r="BI202" s="293"/>
      <c r="BJ202" s="293"/>
      <c r="BK202" s="293"/>
      <c r="BL202" s="293"/>
      <c r="BM202" s="293"/>
      <c r="BN202" s="293"/>
      <c r="BO202" s="293"/>
      <c r="BP202" s="293"/>
      <c r="BQ202" s="293"/>
      <c r="BR202" s="293"/>
      <c r="BS202" s="293"/>
      <c r="BT202" s="293"/>
      <c r="BU202" s="293"/>
      <c r="BV202" s="293"/>
      <c r="BW202" s="293"/>
      <c r="BX202" s="293"/>
      <c r="BY202" s="293"/>
      <c r="BZ202" s="293"/>
      <c r="CA202" s="293"/>
      <c r="CB202" s="293"/>
      <c r="CC202" s="293"/>
    </row>
    <row r="203" customHeight="1" spans="47:81">
      <c r="AU203" s="279"/>
      <c r="AV203" s="279"/>
      <c r="AW203" s="293"/>
      <c r="AX203" s="293"/>
      <c r="AY203" s="293"/>
      <c r="AZ203" s="293"/>
      <c r="BA203" s="293"/>
      <c r="BB203" s="293"/>
      <c r="BC203" s="293"/>
      <c r="BD203" s="293"/>
      <c r="BE203" s="293"/>
      <c r="BF203" s="293"/>
      <c r="BG203" s="293"/>
      <c r="BH203" s="293"/>
      <c r="BI203" s="293"/>
      <c r="BJ203" s="293"/>
      <c r="BK203" s="293"/>
      <c r="BL203" s="293"/>
      <c r="BM203" s="293"/>
      <c r="BN203" s="293"/>
      <c r="BO203" s="293"/>
      <c r="BP203" s="293"/>
      <c r="BQ203" s="293"/>
      <c r="BR203" s="293"/>
      <c r="BS203" s="293"/>
      <c r="BT203" s="293"/>
      <c r="BU203" s="293"/>
      <c r="BV203" s="293"/>
      <c r="BW203" s="293"/>
      <c r="BX203" s="293"/>
      <c r="BY203" s="293"/>
      <c r="BZ203" s="293"/>
      <c r="CA203" s="293"/>
      <c r="CB203" s="293"/>
      <c r="CC203" s="293"/>
    </row>
    <row r="204" customHeight="1" spans="47:81">
      <c r="AU204" s="279"/>
      <c r="AV204" s="279"/>
      <c r="AW204" s="293"/>
      <c r="AX204" s="293"/>
      <c r="AY204" s="293"/>
      <c r="AZ204" s="293"/>
      <c r="BA204" s="293"/>
      <c r="BB204" s="293"/>
      <c r="BC204" s="293"/>
      <c r="BD204" s="293"/>
      <c r="BE204" s="293"/>
      <c r="BF204" s="293"/>
      <c r="BG204" s="293"/>
      <c r="BH204" s="293"/>
      <c r="BI204" s="293"/>
      <c r="BJ204" s="293"/>
      <c r="BK204" s="293"/>
      <c r="BL204" s="293"/>
      <c r="BM204" s="293"/>
      <c r="BN204" s="293"/>
      <c r="BO204" s="293"/>
      <c r="BP204" s="293"/>
      <c r="BQ204" s="293"/>
      <c r="BR204" s="293"/>
      <c r="BS204" s="293"/>
      <c r="BT204" s="293"/>
      <c r="BU204" s="293"/>
      <c r="BV204" s="293"/>
      <c r="BW204" s="293"/>
      <c r="BX204" s="293"/>
      <c r="BY204" s="293"/>
      <c r="BZ204" s="293"/>
      <c r="CA204" s="293"/>
      <c r="CB204" s="293"/>
      <c r="CC204" s="293"/>
    </row>
    <row r="205" customHeight="1" spans="47:81">
      <c r="AU205" s="279"/>
      <c r="AV205" s="279"/>
      <c r="AW205" s="293"/>
      <c r="AX205" s="293"/>
      <c r="AY205" s="293"/>
      <c r="AZ205" s="293"/>
      <c r="BA205" s="293"/>
      <c r="BB205" s="293"/>
      <c r="BC205" s="293"/>
      <c r="BD205" s="293"/>
      <c r="BE205" s="293"/>
      <c r="BF205" s="293"/>
      <c r="BG205" s="293"/>
      <c r="BH205" s="293"/>
      <c r="BI205" s="293"/>
      <c r="BJ205" s="293"/>
      <c r="BK205" s="293"/>
      <c r="BL205" s="293"/>
      <c r="BM205" s="293"/>
      <c r="BN205" s="293"/>
      <c r="BO205" s="293"/>
      <c r="BP205" s="293"/>
      <c r="BQ205" s="293"/>
      <c r="BR205" s="293"/>
      <c r="BS205" s="293"/>
      <c r="BT205" s="293"/>
      <c r="BU205" s="293"/>
      <c r="BV205" s="293"/>
      <c r="BW205" s="293"/>
      <c r="BX205" s="293"/>
      <c r="BY205" s="293"/>
      <c r="BZ205" s="293"/>
      <c r="CA205" s="293"/>
      <c r="CB205" s="293"/>
      <c r="CC205" s="293"/>
    </row>
    <row r="206" customHeight="1" spans="47:81">
      <c r="AU206" s="279"/>
      <c r="AV206" s="279"/>
      <c r="AW206" s="293"/>
      <c r="AX206" s="293"/>
      <c r="AY206" s="293"/>
      <c r="AZ206" s="293"/>
      <c r="BA206" s="293"/>
      <c r="BB206" s="293"/>
      <c r="BC206" s="293"/>
      <c r="BD206" s="293"/>
      <c r="BE206" s="293"/>
      <c r="BF206" s="293"/>
      <c r="BG206" s="293"/>
      <c r="BH206" s="293"/>
      <c r="BI206" s="293"/>
      <c r="BJ206" s="293"/>
      <c r="BK206" s="293"/>
      <c r="BL206" s="293"/>
      <c r="BM206" s="293"/>
      <c r="BN206" s="293"/>
      <c r="BO206" s="293"/>
      <c r="BP206" s="293"/>
      <c r="BQ206" s="293"/>
      <c r="BR206" s="293"/>
      <c r="BS206" s="293"/>
      <c r="BT206" s="293"/>
      <c r="BU206" s="293"/>
      <c r="BV206" s="293"/>
      <c r="BW206" s="293"/>
      <c r="BX206" s="293"/>
      <c r="BY206" s="293"/>
      <c r="BZ206" s="293"/>
      <c r="CA206" s="293"/>
      <c r="CB206" s="293"/>
      <c r="CC206" s="293"/>
    </row>
    <row r="207" customHeight="1" spans="47:81">
      <c r="AU207" s="279"/>
      <c r="AV207" s="279"/>
      <c r="AW207" s="293"/>
      <c r="AX207" s="293"/>
      <c r="AY207" s="293"/>
      <c r="AZ207" s="293"/>
      <c r="BA207" s="293"/>
      <c r="BB207" s="293"/>
      <c r="BC207" s="293"/>
      <c r="BD207" s="293"/>
      <c r="BE207" s="293"/>
      <c r="BF207" s="293"/>
      <c r="BG207" s="293"/>
      <c r="BH207" s="293"/>
      <c r="BI207" s="293"/>
      <c r="BJ207" s="293"/>
      <c r="BK207" s="293"/>
      <c r="BL207" s="293"/>
      <c r="BM207" s="293"/>
      <c r="BN207" s="293"/>
      <c r="BO207" s="293"/>
      <c r="BP207" s="293"/>
      <c r="BQ207" s="293"/>
      <c r="BR207" s="293"/>
      <c r="BS207" s="293"/>
      <c r="BT207" s="293"/>
      <c r="BU207" s="293"/>
      <c r="BV207" s="293"/>
      <c r="BW207" s="293"/>
      <c r="BX207" s="293"/>
      <c r="BY207" s="293"/>
      <c r="BZ207" s="293"/>
      <c r="CA207" s="293"/>
      <c r="CB207" s="293"/>
      <c r="CC207" s="293"/>
    </row>
    <row r="208" customHeight="1" spans="47:81">
      <c r="AU208" s="279"/>
      <c r="AV208" s="279"/>
      <c r="AW208" s="293"/>
      <c r="AX208" s="293"/>
      <c r="AY208" s="293"/>
      <c r="AZ208" s="293"/>
      <c r="BA208" s="293"/>
      <c r="BB208" s="293"/>
      <c r="BC208" s="293"/>
      <c r="BD208" s="293"/>
      <c r="BE208" s="293"/>
      <c r="BF208" s="293"/>
      <c r="BG208" s="293"/>
      <c r="BH208" s="293"/>
      <c r="BI208" s="293"/>
      <c r="BJ208" s="293"/>
      <c r="BK208" s="293"/>
      <c r="BL208" s="293"/>
      <c r="BM208" s="293"/>
      <c r="BN208" s="293"/>
      <c r="BO208" s="293"/>
      <c r="BP208" s="293"/>
      <c r="BQ208" s="293"/>
      <c r="BR208" s="293"/>
      <c r="BS208" s="293"/>
      <c r="BT208" s="293"/>
      <c r="BU208" s="293"/>
      <c r="BV208" s="293"/>
      <c r="BW208" s="293"/>
      <c r="BX208" s="293"/>
      <c r="BY208" s="293"/>
      <c r="BZ208" s="293"/>
      <c r="CA208" s="293"/>
      <c r="CB208" s="293"/>
      <c r="CC208" s="293"/>
    </row>
    <row r="209" customHeight="1" spans="47:81">
      <c r="AU209" s="279"/>
      <c r="AV209" s="279"/>
      <c r="AW209" s="293"/>
      <c r="AX209" s="293"/>
      <c r="AY209" s="293"/>
      <c r="AZ209" s="293"/>
      <c r="BA209" s="293"/>
      <c r="BB209" s="293"/>
      <c r="BC209" s="293"/>
      <c r="BD209" s="293"/>
      <c r="BE209" s="293"/>
      <c r="BF209" s="293"/>
      <c r="BG209" s="293"/>
      <c r="BH209" s="293"/>
      <c r="BI209" s="293"/>
      <c r="BJ209" s="293"/>
      <c r="BK209" s="293"/>
      <c r="BL209" s="293"/>
      <c r="BM209" s="293"/>
      <c r="BN209" s="293"/>
      <c r="BO209" s="293"/>
      <c r="BP209" s="293"/>
      <c r="BQ209" s="293"/>
      <c r="BR209" s="293"/>
      <c r="BS209" s="293"/>
      <c r="BT209" s="293"/>
      <c r="BU209" s="293"/>
      <c r="BV209" s="293"/>
      <c r="BW209" s="293"/>
      <c r="BX209" s="293"/>
      <c r="BY209" s="293"/>
      <c r="BZ209" s="293"/>
      <c r="CA209" s="293"/>
      <c r="CB209" s="293"/>
      <c r="CC209" s="293"/>
    </row>
    <row r="210" customHeight="1" spans="47:81">
      <c r="AU210" s="279"/>
      <c r="AV210" s="279"/>
      <c r="AW210" s="293"/>
      <c r="AX210" s="293"/>
      <c r="AY210" s="293"/>
      <c r="AZ210" s="293"/>
      <c r="BA210" s="293"/>
      <c r="BB210" s="293"/>
      <c r="BC210" s="293"/>
      <c r="BD210" s="293"/>
      <c r="BE210" s="293"/>
      <c r="BF210" s="293"/>
      <c r="BG210" s="293"/>
      <c r="BH210" s="293"/>
      <c r="BI210" s="293"/>
      <c r="BJ210" s="293"/>
      <c r="BK210" s="293"/>
      <c r="BL210" s="293"/>
      <c r="BM210" s="293"/>
      <c r="BN210" s="293"/>
      <c r="BO210" s="293"/>
      <c r="BP210" s="293"/>
      <c r="BQ210" s="293"/>
      <c r="BR210" s="293"/>
      <c r="BS210" s="293"/>
      <c r="BT210" s="293"/>
      <c r="BU210" s="293"/>
      <c r="BV210" s="293"/>
      <c r="BW210" s="293"/>
      <c r="BX210" s="293"/>
      <c r="BY210" s="293"/>
      <c r="BZ210" s="293"/>
      <c r="CA210" s="293"/>
      <c r="CB210" s="293"/>
      <c r="CC210" s="293"/>
    </row>
    <row r="211" customHeight="1" spans="47:81">
      <c r="AU211" s="279"/>
      <c r="AV211" s="279"/>
      <c r="AW211" s="293"/>
      <c r="AX211" s="293"/>
      <c r="AY211" s="293"/>
      <c r="AZ211" s="293"/>
      <c r="BA211" s="293"/>
      <c r="BB211" s="293"/>
      <c r="BC211" s="293"/>
      <c r="BD211" s="293"/>
      <c r="BE211" s="293"/>
      <c r="BF211" s="293"/>
      <c r="BG211" s="293"/>
      <c r="BH211" s="293"/>
      <c r="BI211" s="293"/>
      <c r="BJ211" s="293"/>
      <c r="BK211" s="293"/>
      <c r="BL211" s="293"/>
      <c r="BM211" s="293"/>
      <c r="BN211" s="293"/>
      <c r="BO211" s="293"/>
      <c r="BP211" s="293"/>
      <c r="BQ211" s="293"/>
      <c r="BR211" s="293"/>
      <c r="BS211" s="293"/>
      <c r="BT211" s="293"/>
      <c r="BU211" s="293"/>
      <c r="BV211" s="293"/>
      <c r="BW211" s="293"/>
      <c r="BX211" s="293"/>
      <c r="BY211" s="293"/>
      <c r="BZ211" s="293"/>
      <c r="CA211" s="293"/>
      <c r="CB211" s="293"/>
      <c r="CC211" s="293"/>
    </row>
    <row r="212" customHeight="1" spans="47:81">
      <c r="AU212" s="279"/>
      <c r="AV212" s="279"/>
      <c r="AW212" s="293"/>
      <c r="AX212" s="293"/>
      <c r="AY212" s="293"/>
      <c r="AZ212" s="293"/>
      <c r="BA212" s="293"/>
      <c r="BB212" s="293"/>
      <c r="BC212" s="293"/>
      <c r="BD212" s="293"/>
      <c r="BE212" s="293"/>
      <c r="BF212" s="293"/>
      <c r="BG212" s="293"/>
      <c r="BH212" s="293"/>
      <c r="BI212" s="293"/>
      <c r="BJ212" s="293"/>
      <c r="BK212" s="293"/>
      <c r="BL212" s="293"/>
      <c r="BM212" s="293"/>
      <c r="BN212" s="293"/>
      <c r="BO212" s="293"/>
      <c r="BP212" s="293"/>
      <c r="BQ212" s="293"/>
      <c r="BR212" s="293"/>
      <c r="BS212" s="293"/>
      <c r="BT212" s="293"/>
      <c r="BU212" s="293"/>
      <c r="BV212" s="293"/>
      <c r="BW212" s="293"/>
      <c r="BX212" s="293"/>
      <c r="BY212" s="293"/>
      <c r="BZ212" s="293"/>
      <c r="CA212" s="293"/>
      <c r="CB212" s="293"/>
      <c r="CC212" s="293"/>
    </row>
    <row r="213" customHeight="1" spans="47:81">
      <c r="AU213" s="279"/>
      <c r="AV213" s="279"/>
      <c r="AW213" s="293"/>
      <c r="AX213" s="293"/>
      <c r="AY213" s="293"/>
      <c r="AZ213" s="293"/>
      <c r="BA213" s="293"/>
      <c r="BB213" s="293"/>
      <c r="BC213" s="293"/>
      <c r="BD213" s="293"/>
      <c r="BE213" s="293"/>
      <c r="BF213" s="293"/>
      <c r="BG213" s="293"/>
      <c r="BH213" s="293"/>
      <c r="BI213" s="293"/>
      <c r="BJ213" s="293"/>
      <c r="BK213" s="293"/>
      <c r="BL213" s="293"/>
      <c r="BM213" s="293"/>
      <c r="BN213" s="293"/>
      <c r="BO213" s="293"/>
      <c r="BP213" s="293"/>
      <c r="BQ213" s="293"/>
      <c r="BR213" s="293"/>
      <c r="BS213" s="293"/>
      <c r="BT213" s="293"/>
      <c r="BU213" s="293"/>
      <c r="BV213" s="293"/>
      <c r="BW213" s="293"/>
      <c r="BX213" s="293"/>
      <c r="BY213" s="293"/>
      <c r="BZ213" s="293"/>
      <c r="CA213" s="293"/>
      <c r="CB213" s="293"/>
      <c r="CC213" s="293"/>
    </row>
    <row r="214" customHeight="1" spans="47:81">
      <c r="AU214" s="279"/>
      <c r="AV214" s="279"/>
      <c r="AW214" s="293"/>
      <c r="AX214" s="293"/>
      <c r="AY214" s="293"/>
      <c r="AZ214" s="293"/>
      <c r="BA214" s="293"/>
      <c r="BB214" s="293"/>
      <c r="BC214" s="293"/>
      <c r="BD214" s="293"/>
      <c r="BE214" s="293"/>
      <c r="BF214" s="293"/>
      <c r="BG214" s="293"/>
      <c r="BH214" s="293"/>
      <c r="BI214" s="293"/>
      <c r="BJ214" s="293"/>
      <c r="BK214" s="293"/>
      <c r="BL214" s="293"/>
      <c r="BM214" s="293"/>
      <c r="BN214" s="293"/>
      <c r="BO214" s="293"/>
      <c r="BP214" s="293"/>
      <c r="BQ214" s="293"/>
      <c r="BR214" s="293"/>
      <c r="BS214" s="293"/>
      <c r="BT214" s="293"/>
      <c r="BU214" s="293"/>
      <c r="BV214" s="293"/>
      <c r="BW214" s="293"/>
      <c r="BX214" s="293"/>
      <c r="BY214" s="293"/>
      <c r="BZ214" s="293"/>
      <c r="CA214" s="293"/>
      <c r="CB214" s="293"/>
      <c r="CC214" s="293"/>
    </row>
    <row r="215" customHeight="1" spans="47:81">
      <c r="AU215" s="279"/>
      <c r="AV215" s="279"/>
      <c r="AW215" s="293"/>
      <c r="AX215" s="293"/>
      <c r="AY215" s="293"/>
      <c r="AZ215" s="293"/>
      <c r="BA215" s="293"/>
      <c r="BB215" s="293"/>
      <c r="BC215" s="293"/>
      <c r="BD215" s="293"/>
      <c r="BE215" s="293"/>
      <c r="BF215" s="293"/>
      <c r="BG215" s="293"/>
      <c r="BH215" s="293"/>
      <c r="BI215" s="293"/>
      <c r="BJ215" s="293"/>
      <c r="BK215" s="293"/>
      <c r="BL215" s="293"/>
      <c r="BM215" s="293"/>
      <c r="BN215" s="293"/>
      <c r="BO215" s="293"/>
      <c r="BP215" s="293"/>
      <c r="BQ215" s="293"/>
      <c r="BR215" s="293"/>
      <c r="BS215" s="293"/>
      <c r="BT215" s="293"/>
      <c r="BU215" s="293"/>
      <c r="BV215" s="293"/>
      <c r="BW215" s="293"/>
      <c r="BX215" s="293"/>
      <c r="BY215" s="293"/>
      <c r="BZ215" s="293"/>
      <c r="CA215" s="293"/>
      <c r="CB215" s="293"/>
      <c r="CC215" s="293"/>
    </row>
    <row r="216" customHeight="1" spans="47:81">
      <c r="AU216" s="279"/>
      <c r="AV216" s="279"/>
      <c r="AW216" s="293"/>
      <c r="AX216" s="293"/>
      <c r="AY216" s="293"/>
      <c r="AZ216" s="293"/>
      <c r="BA216" s="293"/>
      <c r="BB216" s="293"/>
      <c r="BC216" s="293"/>
      <c r="BD216" s="293"/>
      <c r="BE216" s="293"/>
      <c r="BF216" s="293"/>
      <c r="BG216" s="293"/>
      <c r="BH216" s="293"/>
      <c r="BI216" s="293"/>
      <c r="BJ216" s="293"/>
      <c r="BK216" s="293"/>
      <c r="BL216" s="293"/>
      <c r="BM216" s="293"/>
      <c r="BN216" s="293"/>
      <c r="BO216" s="293"/>
      <c r="BP216" s="293"/>
      <c r="BQ216" s="293"/>
      <c r="BR216" s="293"/>
      <c r="BS216" s="293"/>
      <c r="BT216" s="293"/>
      <c r="BU216" s="293"/>
      <c r="BV216" s="293"/>
      <c r="BW216" s="293"/>
      <c r="BX216" s="293"/>
      <c r="BY216" s="293"/>
      <c r="BZ216" s="293"/>
      <c r="CA216" s="293"/>
      <c r="CB216" s="293"/>
      <c r="CC216" s="293"/>
    </row>
    <row r="217" customHeight="1" spans="47:81">
      <c r="AU217" s="279"/>
      <c r="AV217" s="279"/>
      <c r="AW217" s="293"/>
      <c r="AX217" s="293"/>
      <c r="AY217" s="293"/>
      <c r="AZ217" s="293"/>
      <c r="BA217" s="293"/>
      <c r="BB217" s="293"/>
      <c r="BC217" s="293"/>
      <c r="BD217" s="293"/>
      <c r="BE217" s="293"/>
      <c r="BF217" s="293"/>
      <c r="BG217" s="293"/>
      <c r="BH217" s="293"/>
      <c r="BI217" s="293"/>
      <c r="BJ217" s="293"/>
      <c r="BK217" s="293"/>
      <c r="BL217" s="293"/>
      <c r="BM217" s="293"/>
      <c r="BN217" s="293"/>
      <c r="BO217" s="293"/>
      <c r="BP217" s="293"/>
      <c r="BQ217" s="293"/>
      <c r="BR217" s="293"/>
      <c r="BS217" s="293"/>
      <c r="BT217" s="293"/>
      <c r="BU217" s="293"/>
      <c r="BV217" s="293"/>
      <c r="BW217" s="293"/>
      <c r="BX217" s="293"/>
      <c r="BY217" s="293"/>
      <c r="BZ217" s="293"/>
      <c r="CA217" s="293"/>
      <c r="CB217" s="293"/>
      <c r="CC217" s="293"/>
    </row>
    <row r="218" customHeight="1" spans="47:81">
      <c r="AU218" s="279"/>
      <c r="AV218" s="279"/>
      <c r="AW218" s="293"/>
      <c r="AX218" s="293"/>
      <c r="AY218" s="293"/>
      <c r="AZ218" s="293"/>
      <c r="BA218" s="293"/>
      <c r="BB218" s="293"/>
      <c r="BC218" s="293"/>
      <c r="BD218" s="293"/>
      <c r="BE218" s="293"/>
      <c r="BF218" s="293"/>
      <c r="BG218" s="293"/>
      <c r="BH218" s="293"/>
      <c r="BI218" s="293"/>
      <c r="BJ218" s="293"/>
      <c r="BK218" s="293"/>
      <c r="BL218" s="293"/>
      <c r="BM218" s="293"/>
      <c r="BN218" s="293"/>
      <c r="BO218" s="293"/>
      <c r="BP218" s="293"/>
      <c r="BQ218" s="293"/>
      <c r="BR218" s="293"/>
      <c r="BS218" s="293"/>
      <c r="BT218" s="293"/>
      <c r="BU218" s="293"/>
      <c r="BV218" s="293"/>
      <c r="BW218" s="293"/>
      <c r="BX218" s="293"/>
      <c r="BY218" s="293"/>
      <c r="BZ218" s="293"/>
      <c r="CA218" s="293"/>
      <c r="CB218" s="293"/>
      <c r="CC218" s="293"/>
    </row>
    <row r="219" customHeight="1" spans="47:81">
      <c r="AU219" s="279"/>
      <c r="AV219" s="279"/>
      <c r="AW219" s="293"/>
      <c r="AX219" s="293"/>
      <c r="AY219" s="293"/>
      <c r="AZ219" s="293"/>
      <c r="BA219" s="293"/>
      <c r="BB219" s="293"/>
      <c r="BC219" s="293"/>
      <c r="BD219" s="293"/>
      <c r="BE219" s="293"/>
      <c r="BF219" s="293"/>
      <c r="BG219" s="293"/>
      <c r="BH219" s="293"/>
      <c r="BI219" s="293"/>
      <c r="BJ219" s="293"/>
      <c r="BK219" s="293"/>
      <c r="BL219" s="293"/>
      <c r="BM219" s="293"/>
      <c r="BN219" s="293"/>
      <c r="BO219" s="293"/>
      <c r="BP219" s="293"/>
      <c r="BQ219" s="293"/>
      <c r="BR219" s="293"/>
      <c r="BS219" s="293"/>
      <c r="BT219" s="293"/>
      <c r="BU219" s="293"/>
      <c r="BV219" s="293"/>
      <c r="BW219" s="293"/>
      <c r="BX219" s="293"/>
      <c r="BY219" s="293"/>
      <c r="BZ219" s="293"/>
      <c r="CA219" s="293"/>
      <c r="CB219" s="293"/>
      <c r="CC219" s="293"/>
    </row>
    <row r="220" customHeight="1" spans="47:81">
      <c r="AU220" s="279"/>
      <c r="AV220" s="279"/>
      <c r="AW220" s="293"/>
      <c r="AX220" s="293"/>
      <c r="AY220" s="293"/>
      <c r="AZ220" s="293"/>
      <c r="BA220" s="293"/>
      <c r="BB220" s="293"/>
      <c r="BC220" s="293"/>
      <c r="BD220" s="293"/>
      <c r="BE220" s="293"/>
      <c r="BF220" s="293"/>
      <c r="BG220" s="293"/>
      <c r="BH220" s="293"/>
      <c r="BI220" s="293"/>
      <c r="BJ220" s="293"/>
      <c r="BK220" s="293"/>
      <c r="BL220" s="293"/>
      <c r="BM220" s="293"/>
      <c r="BN220" s="293"/>
      <c r="BO220" s="293"/>
      <c r="BP220" s="293"/>
      <c r="BQ220" s="293"/>
      <c r="BR220" s="293"/>
      <c r="BS220" s="293"/>
      <c r="BT220" s="293"/>
      <c r="BU220" s="293"/>
      <c r="BV220" s="293"/>
      <c r="BW220" s="293"/>
      <c r="BX220" s="293"/>
      <c r="BY220" s="293"/>
      <c r="BZ220" s="293"/>
      <c r="CA220" s="293"/>
      <c r="CB220" s="293"/>
      <c r="CC220" s="293"/>
    </row>
    <row r="221" customHeight="1" spans="47:81">
      <c r="AU221" s="279"/>
      <c r="AV221" s="279"/>
      <c r="AW221" s="293"/>
      <c r="AX221" s="293"/>
      <c r="AY221" s="293"/>
      <c r="AZ221" s="293"/>
      <c r="BA221" s="293"/>
      <c r="BB221" s="293"/>
      <c r="BC221" s="293"/>
      <c r="BD221" s="293"/>
      <c r="BE221" s="293"/>
      <c r="BF221" s="293"/>
      <c r="BG221" s="293"/>
      <c r="BH221" s="293"/>
      <c r="BI221" s="293"/>
      <c r="BJ221" s="293"/>
      <c r="BK221" s="293"/>
      <c r="BL221" s="293"/>
      <c r="BM221" s="293"/>
      <c r="BN221" s="293"/>
      <c r="BO221" s="293"/>
      <c r="BP221" s="293"/>
      <c r="BQ221" s="293"/>
      <c r="BR221" s="293"/>
      <c r="BS221" s="293"/>
      <c r="BT221" s="293"/>
      <c r="BU221" s="293"/>
      <c r="BV221" s="293"/>
      <c r="BW221" s="293"/>
      <c r="BX221" s="293"/>
      <c r="BY221" s="293"/>
      <c r="BZ221" s="293"/>
      <c r="CA221" s="293"/>
      <c r="CB221" s="293"/>
      <c r="CC221" s="293"/>
    </row>
    <row r="222" customHeight="1" spans="47:81">
      <c r="AU222" s="279"/>
      <c r="AV222" s="279"/>
      <c r="AW222" s="293"/>
      <c r="AX222" s="293"/>
      <c r="AY222" s="293"/>
      <c r="AZ222" s="293"/>
      <c r="BA222" s="293"/>
      <c r="BB222" s="293"/>
      <c r="BC222" s="293"/>
      <c r="BD222" s="293"/>
      <c r="BE222" s="293"/>
      <c r="BF222" s="293"/>
      <c r="BG222" s="293"/>
      <c r="BH222" s="293"/>
      <c r="BI222" s="293"/>
      <c r="BJ222" s="293"/>
      <c r="BK222" s="293"/>
      <c r="BL222" s="293"/>
      <c r="BM222" s="293"/>
      <c r="BN222" s="293"/>
      <c r="BO222" s="293"/>
      <c r="BP222" s="293"/>
      <c r="BQ222" s="293"/>
      <c r="BR222" s="293"/>
      <c r="BS222" s="293"/>
      <c r="BT222" s="293"/>
      <c r="BU222" s="293"/>
      <c r="BV222" s="293"/>
      <c r="BW222" s="293"/>
      <c r="BX222" s="293"/>
      <c r="BY222" s="293"/>
      <c r="BZ222" s="293"/>
      <c r="CA222" s="293"/>
      <c r="CB222" s="293"/>
      <c r="CC222" s="293"/>
    </row>
    <row r="223" customHeight="1" spans="47:81">
      <c r="AU223" s="279"/>
      <c r="AV223" s="279"/>
      <c r="AW223" s="293"/>
      <c r="AX223" s="293"/>
      <c r="AY223" s="293"/>
      <c r="AZ223" s="293"/>
      <c r="BA223" s="293"/>
      <c r="BB223" s="293"/>
      <c r="BC223" s="293"/>
      <c r="BD223" s="293"/>
      <c r="BE223" s="293"/>
      <c r="BF223" s="293"/>
      <c r="BG223" s="293"/>
      <c r="BH223" s="293"/>
      <c r="BI223" s="293"/>
      <c r="BJ223" s="293"/>
      <c r="BK223" s="293"/>
      <c r="BL223" s="293"/>
      <c r="BM223" s="293"/>
      <c r="BN223" s="293"/>
      <c r="BO223" s="293"/>
      <c r="BP223" s="293"/>
      <c r="BQ223" s="293"/>
      <c r="BR223" s="293"/>
      <c r="BS223" s="293"/>
      <c r="BT223" s="293"/>
      <c r="BU223" s="293"/>
      <c r="BV223" s="293"/>
      <c r="BW223" s="293"/>
      <c r="BX223" s="293"/>
      <c r="BY223" s="293"/>
      <c r="BZ223" s="293"/>
      <c r="CA223" s="293"/>
      <c r="CB223" s="293"/>
      <c r="CC223" s="293"/>
    </row>
    <row r="224" customHeight="1" spans="47:81">
      <c r="AU224" s="279"/>
      <c r="AV224" s="279"/>
      <c r="AW224" s="293"/>
      <c r="AX224" s="293"/>
      <c r="AY224" s="293"/>
      <c r="AZ224" s="293"/>
      <c r="BA224" s="293"/>
      <c r="BB224" s="293"/>
      <c r="BC224" s="293"/>
      <c r="BD224" s="293"/>
      <c r="BE224" s="293"/>
      <c r="BF224" s="293"/>
      <c r="BG224" s="293"/>
      <c r="BH224" s="293"/>
      <c r="BI224" s="293"/>
      <c r="BJ224" s="293"/>
      <c r="BK224" s="293"/>
      <c r="BL224" s="293"/>
      <c r="BM224" s="293"/>
      <c r="BN224" s="293"/>
      <c r="BO224" s="293"/>
      <c r="BP224" s="293"/>
      <c r="BQ224" s="293"/>
      <c r="BR224" s="293"/>
      <c r="BS224" s="293"/>
      <c r="BT224" s="293"/>
      <c r="BU224" s="293"/>
      <c r="BV224" s="293"/>
      <c r="BW224" s="293"/>
      <c r="BX224" s="293"/>
      <c r="BY224" s="293"/>
      <c r="BZ224" s="293"/>
      <c r="CA224" s="293"/>
      <c r="CB224" s="293"/>
      <c r="CC224" s="293"/>
    </row>
    <row r="225" customHeight="1" spans="47:81">
      <c r="AU225" s="279"/>
      <c r="AV225" s="279"/>
      <c r="AW225" s="293"/>
      <c r="AX225" s="293"/>
      <c r="AY225" s="293"/>
      <c r="AZ225" s="293"/>
      <c r="BA225" s="293"/>
      <c r="BB225" s="293"/>
      <c r="BC225" s="293"/>
      <c r="BD225" s="293"/>
      <c r="BE225" s="293"/>
      <c r="BF225" s="293"/>
      <c r="BG225" s="293"/>
      <c r="BH225" s="293"/>
      <c r="BI225" s="293"/>
      <c r="BJ225" s="293"/>
      <c r="BK225" s="293"/>
      <c r="BL225" s="293"/>
      <c r="BM225" s="293"/>
      <c r="BN225" s="293"/>
      <c r="BO225" s="293"/>
      <c r="BP225" s="293"/>
      <c r="BQ225" s="293"/>
      <c r="BR225" s="293"/>
      <c r="BS225" s="293"/>
      <c r="BT225" s="293"/>
      <c r="BU225" s="293"/>
      <c r="BV225" s="293"/>
      <c r="BW225" s="293"/>
      <c r="BX225" s="293"/>
      <c r="BY225" s="293"/>
      <c r="BZ225" s="293"/>
      <c r="CA225" s="293"/>
      <c r="CB225" s="293"/>
      <c r="CC225" s="293"/>
    </row>
    <row r="226" customHeight="1" spans="47:81">
      <c r="AU226" s="279"/>
      <c r="AV226" s="279"/>
      <c r="AW226" s="293"/>
      <c r="AX226" s="293"/>
      <c r="AY226" s="293"/>
      <c r="AZ226" s="293"/>
      <c r="BA226" s="293"/>
      <c r="BB226" s="293"/>
      <c r="BC226" s="293"/>
      <c r="BD226" s="293"/>
      <c r="BE226" s="293"/>
      <c r="BF226" s="293"/>
      <c r="BG226" s="293"/>
      <c r="BH226" s="293"/>
      <c r="BI226" s="293"/>
      <c r="BJ226" s="293"/>
      <c r="BK226" s="293"/>
      <c r="BL226" s="293"/>
      <c r="BM226" s="293"/>
      <c r="BN226" s="293"/>
      <c r="BO226" s="293"/>
      <c r="BP226" s="293"/>
      <c r="BQ226" s="293"/>
      <c r="BR226" s="293"/>
      <c r="BS226" s="293"/>
      <c r="BT226" s="293"/>
      <c r="BU226" s="293"/>
      <c r="BV226" s="293"/>
      <c r="BW226" s="293"/>
      <c r="BX226" s="293"/>
      <c r="BY226" s="293"/>
      <c r="BZ226" s="293"/>
      <c r="CA226" s="293"/>
      <c r="CB226" s="293"/>
      <c r="CC226" s="293"/>
    </row>
    <row r="227" customHeight="1" spans="47:81">
      <c r="AU227" s="279"/>
      <c r="AV227" s="279"/>
      <c r="AW227" s="293"/>
      <c r="AX227" s="293"/>
      <c r="AY227" s="293"/>
      <c r="AZ227" s="293"/>
      <c r="BA227" s="293"/>
      <c r="BB227" s="293"/>
      <c r="BC227" s="293"/>
      <c r="BD227" s="293"/>
      <c r="BE227" s="293"/>
      <c r="BF227" s="293"/>
      <c r="BG227" s="293"/>
      <c r="BH227" s="293"/>
      <c r="BI227" s="293"/>
      <c r="BJ227" s="293"/>
      <c r="BK227" s="293"/>
      <c r="BL227" s="293"/>
      <c r="BM227" s="293"/>
      <c r="BN227" s="293"/>
      <c r="BO227" s="293"/>
      <c r="BP227" s="293"/>
      <c r="BQ227" s="293"/>
      <c r="BR227" s="293"/>
      <c r="BS227" s="293"/>
      <c r="BT227" s="293"/>
      <c r="BU227" s="293"/>
      <c r="BV227" s="293"/>
      <c r="BW227" s="293"/>
      <c r="BX227" s="293"/>
      <c r="BY227" s="293"/>
      <c r="BZ227" s="293"/>
      <c r="CA227" s="293"/>
      <c r="CB227" s="293"/>
      <c r="CC227" s="293"/>
    </row>
    <row r="228" customHeight="1" spans="47:81">
      <c r="AU228" s="279"/>
      <c r="AV228" s="279"/>
      <c r="AW228" s="293"/>
      <c r="AX228" s="293"/>
      <c r="AY228" s="293"/>
      <c r="AZ228" s="293"/>
      <c r="BA228" s="293"/>
      <c r="BB228" s="293"/>
      <c r="BC228" s="293"/>
      <c r="BD228" s="293"/>
      <c r="BE228" s="293"/>
      <c r="BF228" s="293"/>
      <c r="BG228" s="293"/>
      <c r="BH228" s="293"/>
      <c r="BI228" s="293"/>
      <c r="BJ228" s="293"/>
      <c r="BK228" s="293"/>
      <c r="BL228" s="293"/>
      <c r="BM228" s="293"/>
      <c r="BN228" s="293"/>
      <c r="BO228" s="293"/>
      <c r="BP228" s="293"/>
      <c r="BQ228" s="293"/>
      <c r="BR228" s="293"/>
      <c r="BS228" s="293"/>
      <c r="BT228" s="293"/>
      <c r="BU228" s="293"/>
      <c r="BV228" s="293"/>
      <c r="BW228" s="293"/>
      <c r="BX228" s="293"/>
      <c r="BY228" s="293"/>
      <c r="BZ228" s="293"/>
      <c r="CA228" s="293"/>
      <c r="CB228" s="293"/>
      <c r="CC228" s="293"/>
    </row>
    <row r="229" customHeight="1" spans="47:81">
      <c r="AU229" s="279"/>
      <c r="AV229" s="279"/>
      <c r="AW229" s="293"/>
      <c r="AX229" s="293"/>
      <c r="AY229" s="293"/>
      <c r="AZ229" s="293"/>
      <c r="BA229" s="293"/>
      <c r="BB229" s="293"/>
      <c r="BC229" s="293"/>
      <c r="BD229" s="293"/>
      <c r="BE229" s="293"/>
      <c r="BF229" s="293"/>
      <c r="BG229" s="293"/>
      <c r="BH229" s="293"/>
      <c r="BI229" s="293"/>
      <c r="BJ229" s="293"/>
      <c r="BK229" s="293"/>
      <c r="BL229" s="293"/>
      <c r="BM229" s="293"/>
      <c r="BN229" s="293"/>
      <c r="BO229" s="293"/>
      <c r="BP229" s="293"/>
      <c r="BQ229" s="293"/>
      <c r="BR229" s="293"/>
      <c r="BS229" s="293"/>
      <c r="BT229" s="293"/>
      <c r="BU229" s="293"/>
      <c r="BV229" s="293"/>
      <c r="BW229" s="293"/>
      <c r="BX229" s="293"/>
      <c r="BY229" s="293"/>
      <c r="BZ229" s="293"/>
      <c r="CA229" s="293"/>
      <c r="CB229" s="293"/>
      <c r="CC229" s="293"/>
    </row>
    <row r="230" customHeight="1" spans="47:81">
      <c r="AU230" s="279"/>
      <c r="AV230" s="279"/>
      <c r="AW230" s="293"/>
      <c r="AX230" s="293"/>
      <c r="AY230" s="293"/>
      <c r="AZ230" s="293"/>
      <c r="BA230" s="293"/>
      <c r="BB230" s="293"/>
      <c r="BC230" s="293"/>
      <c r="BD230" s="293"/>
      <c r="BE230" s="293"/>
      <c r="BF230" s="293"/>
      <c r="BG230" s="293"/>
      <c r="BH230" s="293"/>
      <c r="BI230" s="293"/>
      <c r="BJ230" s="293"/>
      <c r="BK230" s="293"/>
      <c r="BL230" s="293"/>
      <c r="BM230" s="293"/>
      <c r="BN230" s="293"/>
      <c r="BO230" s="293"/>
      <c r="BP230" s="293"/>
      <c r="BQ230" s="293"/>
      <c r="BR230" s="293"/>
      <c r="BS230" s="293"/>
      <c r="BT230" s="293"/>
      <c r="BU230" s="293"/>
      <c r="BV230" s="293"/>
      <c r="BW230" s="293"/>
      <c r="BX230" s="293"/>
      <c r="BY230" s="293"/>
      <c r="BZ230" s="293"/>
      <c r="CA230" s="293"/>
      <c r="CB230" s="293"/>
      <c r="CC230" s="293"/>
    </row>
    <row r="231" customHeight="1" spans="47:81">
      <c r="AU231" s="279"/>
      <c r="AV231" s="279"/>
      <c r="AW231" s="293"/>
      <c r="AX231" s="293"/>
      <c r="AY231" s="293"/>
      <c r="AZ231" s="293"/>
      <c r="BA231" s="293"/>
      <c r="BB231" s="293"/>
      <c r="BC231" s="293"/>
      <c r="BD231" s="293"/>
      <c r="BE231" s="293"/>
      <c r="BF231" s="293"/>
      <c r="BG231" s="293"/>
      <c r="BH231" s="293"/>
      <c r="BI231" s="293"/>
      <c r="BJ231" s="293"/>
      <c r="BK231" s="293"/>
      <c r="BL231" s="293"/>
      <c r="BM231" s="293"/>
      <c r="BN231" s="293"/>
      <c r="BO231" s="293"/>
      <c r="BP231" s="293"/>
      <c r="BQ231" s="293"/>
      <c r="BR231" s="293"/>
      <c r="BS231" s="293"/>
      <c r="BT231" s="293"/>
      <c r="BU231" s="293"/>
      <c r="BV231" s="293"/>
      <c r="BW231" s="293"/>
      <c r="BX231" s="293"/>
      <c r="BY231" s="293"/>
      <c r="BZ231" s="293"/>
      <c r="CA231" s="293"/>
      <c r="CB231" s="293"/>
      <c r="CC231" s="293"/>
    </row>
    <row r="232" customHeight="1" spans="47:81">
      <c r="AU232" s="279"/>
      <c r="AV232" s="279"/>
      <c r="AW232" s="293"/>
      <c r="AX232" s="293"/>
      <c r="AY232" s="293"/>
      <c r="AZ232" s="293"/>
      <c r="BA232" s="293"/>
      <c r="BB232" s="293"/>
      <c r="BC232" s="293"/>
      <c r="BD232" s="293"/>
      <c r="BE232" s="293"/>
      <c r="BF232" s="293"/>
      <c r="BG232" s="293"/>
      <c r="BH232" s="293"/>
      <c r="BI232" s="293"/>
      <c r="BJ232" s="293"/>
      <c r="BK232" s="293"/>
      <c r="BL232" s="293"/>
      <c r="BM232" s="293"/>
      <c r="BN232" s="293"/>
      <c r="BO232" s="293"/>
      <c r="BP232" s="293"/>
      <c r="BQ232" s="293"/>
      <c r="BR232" s="293"/>
      <c r="BS232" s="293"/>
      <c r="BT232" s="293"/>
      <c r="BU232" s="293"/>
      <c r="BV232" s="293"/>
      <c r="BW232" s="293"/>
      <c r="BX232" s="293"/>
      <c r="BY232" s="293"/>
      <c r="BZ232" s="293"/>
      <c r="CA232" s="293"/>
      <c r="CB232" s="293"/>
      <c r="CC232" s="293"/>
    </row>
    <row r="233" customHeight="1" spans="47:81">
      <c r="AU233" s="279"/>
      <c r="AV233" s="279"/>
      <c r="AW233" s="293"/>
      <c r="AX233" s="293"/>
      <c r="AY233" s="293"/>
      <c r="AZ233" s="293"/>
      <c r="BA233" s="293"/>
      <c r="BB233" s="293"/>
      <c r="BC233" s="293"/>
      <c r="BD233" s="293"/>
      <c r="BE233" s="293"/>
      <c r="BF233" s="293"/>
      <c r="BG233" s="293"/>
      <c r="BH233" s="293"/>
      <c r="BI233" s="293"/>
      <c r="BJ233" s="293"/>
      <c r="BK233" s="293"/>
      <c r="BL233" s="293"/>
      <c r="BM233" s="293"/>
      <c r="BN233" s="293"/>
      <c r="BO233" s="293"/>
      <c r="BP233" s="293"/>
      <c r="BQ233" s="293"/>
      <c r="BR233" s="293"/>
      <c r="BS233" s="293"/>
      <c r="BT233" s="293"/>
      <c r="BU233" s="293"/>
      <c r="BV233" s="293"/>
      <c r="BW233" s="293"/>
      <c r="BX233" s="293"/>
      <c r="BY233" s="293"/>
      <c r="BZ233" s="293"/>
      <c r="CA233" s="293"/>
      <c r="CB233" s="293"/>
      <c r="CC233" s="293"/>
    </row>
    <row r="234" customHeight="1" spans="47:81">
      <c r="AU234" s="279"/>
      <c r="AV234" s="279"/>
      <c r="AW234" s="293"/>
      <c r="AX234" s="293"/>
      <c r="AY234" s="293"/>
      <c r="AZ234" s="293"/>
      <c r="BA234" s="293"/>
      <c r="BB234" s="293"/>
      <c r="BC234" s="293"/>
      <c r="BD234" s="293"/>
      <c r="BE234" s="293"/>
      <c r="BF234" s="293"/>
      <c r="BG234" s="293"/>
      <c r="BH234" s="293"/>
      <c r="BI234" s="293"/>
      <c r="BJ234" s="293"/>
      <c r="BK234" s="293"/>
      <c r="BL234" s="293"/>
      <c r="BM234" s="293"/>
      <c r="BN234" s="293"/>
      <c r="BO234" s="293"/>
      <c r="BP234" s="293"/>
      <c r="BQ234" s="293"/>
      <c r="BR234" s="293"/>
      <c r="BS234" s="293"/>
      <c r="BT234" s="293"/>
      <c r="BU234" s="293"/>
      <c r="BV234" s="293"/>
      <c r="BW234" s="293"/>
      <c r="BX234" s="293"/>
      <c r="BY234" s="293"/>
      <c r="BZ234" s="293"/>
      <c r="CA234" s="293"/>
      <c r="CB234" s="293"/>
      <c r="CC234" s="293"/>
    </row>
    <row r="235" customHeight="1" spans="47:81">
      <c r="AU235" s="279"/>
      <c r="AV235" s="279"/>
      <c r="AW235" s="293"/>
      <c r="AX235" s="293"/>
      <c r="AY235" s="293"/>
      <c r="AZ235" s="293"/>
      <c r="BA235" s="293"/>
      <c r="BB235" s="293"/>
      <c r="BC235" s="293"/>
      <c r="BD235" s="293"/>
      <c r="BE235" s="293"/>
      <c r="BF235" s="293"/>
      <c r="BG235" s="293"/>
      <c r="BH235" s="293"/>
      <c r="BI235" s="293"/>
      <c r="BJ235" s="293"/>
      <c r="BK235" s="293"/>
      <c r="BL235" s="293"/>
      <c r="BM235" s="293"/>
      <c r="BN235" s="293"/>
      <c r="BO235" s="293"/>
      <c r="BP235" s="293"/>
      <c r="BQ235" s="293"/>
      <c r="BR235" s="293"/>
      <c r="BS235" s="293"/>
      <c r="BT235" s="293"/>
      <c r="BU235" s="293"/>
      <c r="BV235" s="293"/>
      <c r="BW235" s="293"/>
      <c r="BX235" s="293"/>
      <c r="BY235" s="293"/>
      <c r="BZ235" s="293"/>
      <c r="CA235" s="293"/>
      <c r="CB235" s="293"/>
      <c r="CC235" s="293"/>
    </row>
    <row r="236" customHeight="1" spans="47:81">
      <c r="AU236" s="279"/>
      <c r="AV236" s="279"/>
      <c r="AW236" s="293"/>
      <c r="AX236" s="293"/>
      <c r="AY236" s="293"/>
      <c r="AZ236" s="293"/>
      <c r="BA236" s="293"/>
      <c r="BB236" s="293"/>
      <c r="BC236" s="293"/>
      <c r="BD236" s="293"/>
      <c r="BE236" s="293"/>
      <c r="BF236" s="293"/>
      <c r="BG236" s="293"/>
      <c r="BH236" s="293"/>
      <c r="BI236" s="293"/>
      <c r="BJ236" s="293"/>
      <c r="BK236" s="293"/>
      <c r="BL236" s="293"/>
      <c r="BM236" s="293"/>
      <c r="BN236" s="293"/>
      <c r="BO236" s="293"/>
      <c r="BP236" s="293"/>
      <c r="BQ236" s="293"/>
      <c r="BR236" s="293"/>
      <c r="BS236" s="293"/>
      <c r="BT236" s="293"/>
      <c r="BU236" s="293"/>
      <c r="BV236" s="293"/>
      <c r="BW236" s="293"/>
      <c r="BX236" s="293"/>
      <c r="BY236" s="293"/>
      <c r="BZ236" s="293"/>
      <c r="CA236" s="293"/>
      <c r="CB236" s="293"/>
      <c r="CC236" s="293"/>
    </row>
    <row r="237" customHeight="1" spans="47:81">
      <c r="AU237" s="279"/>
      <c r="AV237" s="279"/>
      <c r="AW237" s="293"/>
      <c r="AX237" s="293"/>
      <c r="AY237" s="293"/>
      <c r="AZ237" s="293"/>
      <c r="BA237" s="293"/>
      <c r="BB237" s="293"/>
      <c r="BC237" s="293"/>
      <c r="BD237" s="293"/>
      <c r="BE237" s="293"/>
      <c r="BF237" s="293"/>
      <c r="BG237" s="293"/>
      <c r="BH237" s="293"/>
      <c r="BI237" s="293"/>
      <c r="BJ237" s="293"/>
      <c r="BK237" s="293"/>
      <c r="BL237" s="293"/>
      <c r="BM237" s="293"/>
      <c r="BN237" s="293"/>
      <c r="BO237" s="293"/>
      <c r="BP237" s="293"/>
      <c r="BQ237" s="293"/>
      <c r="BR237" s="293"/>
      <c r="BS237" s="293"/>
      <c r="BT237" s="293"/>
      <c r="BU237" s="293"/>
      <c r="BV237" s="293"/>
      <c r="BW237" s="293"/>
      <c r="BX237" s="293"/>
      <c r="BY237" s="293"/>
      <c r="BZ237" s="293"/>
      <c r="CA237" s="293"/>
      <c r="CB237" s="293"/>
      <c r="CC237" s="293"/>
    </row>
    <row r="238" customHeight="1" spans="47:81">
      <c r="AU238" s="279"/>
      <c r="AV238" s="279"/>
      <c r="AW238" s="293"/>
      <c r="AX238" s="293"/>
      <c r="AY238" s="293"/>
      <c r="AZ238" s="293"/>
      <c r="BA238" s="293"/>
      <c r="BB238" s="293"/>
      <c r="BC238" s="293"/>
      <c r="BD238" s="293"/>
      <c r="BE238" s="293"/>
      <c r="BF238" s="293"/>
      <c r="BG238" s="293"/>
      <c r="BH238" s="293"/>
      <c r="BI238" s="293"/>
      <c r="BJ238" s="293"/>
      <c r="BK238" s="293"/>
      <c r="BL238" s="293"/>
      <c r="BM238" s="293"/>
      <c r="BN238" s="293"/>
      <c r="BO238" s="293"/>
      <c r="BP238" s="293"/>
      <c r="BQ238" s="293"/>
      <c r="BR238" s="293"/>
      <c r="BS238" s="293"/>
      <c r="BT238" s="293"/>
      <c r="BU238" s="293"/>
      <c r="BV238" s="293"/>
      <c r="BW238" s="293"/>
      <c r="BX238" s="293"/>
      <c r="BY238" s="293"/>
      <c r="BZ238" s="293"/>
      <c r="CA238" s="293"/>
      <c r="CB238" s="293"/>
      <c r="CC238" s="293"/>
    </row>
    <row r="239" customHeight="1" spans="47:81">
      <c r="AU239" s="279"/>
      <c r="AV239" s="279"/>
      <c r="AW239" s="293"/>
      <c r="AX239" s="293"/>
      <c r="AY239" s="293"/>
      <c r="AZ239" s="293"/>
      <c r="BA239" s="293"/>
      <c r="BB239" s="293"/>
      <c r="BC239" s="293"/>
      <c r="BD239" s="293"/>
      <c r="BE239" s="293"/>
      <c r="BF239" s="293"/>
      <c r="BG239" s="293"/>
      <c r="BH239" s="293"/>
      <c r="BI239" s="293"/>
      <c r="BJ239" s="293"/>
      <c r="BK239" s="293"/>
      <c r="BL239" s="293"/>
      <c r="BM239" s="293"/>
      <c r="BN239" s="293"/>
      <c r="BO239" s="293"/>
      <c r="BP239" s="293"/>
      <c r="BQ239" s="293"/>
      <c r="BR239" s="293"/>
      <c r="BS239" s="293"/>
      <c r="BT239" s="293"/>
      <c r="BU239" s="293"/>
      <c r="BV239" s="293"/>
      <c r="BW239" s="293"/>
      <c r="BX239" s="293"/>
      <c r="BY239" s="293"/>
      <c r="BZ239" s="293"/>
      <c r="CA239" s="293"/>
      <c r="CB239" s="293"/>
      <c r="CC239" s="293"/>
    </row>
    <row r="240" customHeight="1" spans="47:81">
      <c r="AU240" s="279"/>
      <c r="AV240" s="279"/>
      <c r="AW240" s="293"/>
      <c r="AX240" s="293"/>
      <c r="AY240" s="293"/>
      <c r="AZ240" s="293"/>
      <c r="BA240" s="293"/>
      <c r="BB240" s="293"/>
      <c r="BC240" s="293"/>
      <c r="BD240" s="293"/>
      <c r="BE240" s="293"/>
      <c r="BF240" s="293"/>
      <c r="BG240" s="293"/>
      <c r="BH240" s="293"/>
      <c r="BI240" s="293"/>
      <c r="BJ240" s="293"/>
      <c r="BK240" s="293"/>
      <c r="BL240" s="293"/>
      <c r="BM240" s="293"/>
      <c r="BN240" s="293"/>
      <c r="BO240" s="293"/>
      <c r="BP240" s="293"/>
      <c r="BQ240" s="293"/>
      <c r="BR240" s="293"/>
      <c r="BS240" s="293"/>
      <c r="BT240" s="293"/>
      <c r="BU240" s="293"/>
      <c r="BV240" s="293"/>
      <c r="BW240" s="293"/>
      <c r="BX240" s="293"/>
      <c r="BY240" s="293"/>
      <c r="BZ240" s="293"/>
      <c r="CA240" s="293"/>
      <c r="CB240" s="293"/>
      <c r="CC240" s="293"/>
    </row>
    <row r="241" customHeight="1" spans="47:81">
      <c r="AU241" s="279"/>
      <c r="AV241" s="279"/>
      <c r="AW241" s="293"/>
      <c r="AX241" s="293"/>
      <c r="AY241" s="293"/>
      <c r="AZ241" s="293"/>
      <c r="BA241" s="293"/>
      <c r="BB241" s="293"/>
      <c r="BC241" s="293"/>
      <c r="BD241" s="293"/>
      <c r="BE241" s="293"/>
      <c r="BF241" s="293"/>
      <c r="BG241" s="293"/>
      <c r="BH241" s="293"/>
      <c r="BI241" s="293"/>
      <c r="BJ241" s="293"/>
      <c r="BK241" s="293"/>
      <c r="BL241" s="293"/>
      <c r="BM241" s="293"/>
      <c r="BN241" s="293"/>
      <c r="BO241" s="293"/>
      <c r="BP241" s="293"/>
      <c r="BQ241" s="293"/>
      <c r="BR241" s="293"/>
      <c r="BS241" s="293"/>
      <c r="BT241" s="293"/>
      <c r="BU241" s="293"/>
      <c r="BV241" s="293"/>
      <c r="BW241" s="293"/>
      <c r="BX241" s="293"/>
      <c r="BY241" s="293"/>
      <c r="BZ241" s="293"/>
      <c r="CA241" s="293"/>
      <c r="CB241" s="293"/>
      <c r="CC241" s="293"/>
    </row>
    <row r="242" customHeight="1" spans="47:81">
      <c r="AU242" s="279"/>
      <c r="AV242" s="279"/>
      <c r="AW242" s="293"/>
      <c r="AX242" s="293"/>
      <c r="AY242" s="293"/>
      <c r="AZ242" s="293"/>
      <c r="BA242" s="293"/>
      <c r="BB242" s="293"/>
      <c r="BC242" s="293"/>
      <c r="BD242" s="293"/>
      <c r="BE242" s="293"/>
      <c r="BF242" s="293"/>
      <c r="BG242" s="293"/>
      <c r="BH242" s="293"/>
      <c r="BI242" s="293"/>
      <c r="BJ242" s="293"/>
      <c r="BK242" s="293"/>
      <c r="BL242" s="293"/>
      <c r="BM242" s="293"/>
      <c r="BN242" s="293"/>
      <c r="BO242" s="293"/>
      <c r="BP242" s="293"/>
      <c r="BQ242" s="293"/>
      <c r="BR242" s="293"/>
      <c r="BS242" s="293"/>
      <c r="BT242" s="293"/>
      <c r="BU242" s="293"/>
      <c r="BV242" s="293"/>
      <c r="BW242" s="293"/>
      <c r="BX242" s="293"/>
      <c r="BY242" s="293"/>
      <c r="BZ242" s="293"/>
      <c r="CA242" s="293"/>
      <c r="CB242" s="293"/>
      <c r="CC242" s="293"/>
    </row>
    <row r="243" customHeight="1" spans="47:81">
      <c r="AU243" s="279"/>
      <c r="AV243" s="279"/>
      <c r="AW243" s="293"/>
      <c r="AX243" s="293"/>
      <c r="AY243" s="293"/>
      <c r="AZ243" s="293"/>
      <c r="BA243" s="293"/>
      <c r="BB243" s="293"/>
      <c r="BC243" s="293"/>
      <c r="BD243" s="293"/>
      <c r="BE243" s="293"/>
      <c r="BF243" s="293"/>
      <c r="BG243" s="293"/>
      <c r="BH243" s="293"/>
      <c r="BI243" s="293"/>
      <c r="BJ243" s="293"/>
      <c r="BK243" s="293"/>
      <c r="BL243" s="293"/>
      <c r="BM243" s="293"/>
      <c r="BN243" s="293"/>
      <c r="BO243" s="293"/>
      <c r="BP243" s="293"/>
      <c r="BQ243" s="293"/>
      <c r="BR243" s="293"/>
      <c r="BS243" s="293"/>
      <c r="BT243" s="293"/>
      <c r="BU243" s="293"/>
      <c r="BV243" s="293"/>
      <c r="BW243" s="293"/>
      <c r="BX243" s="293"/>
      <c r="BY243" s="293"/>
      <c r="BZ243" s="293"/>
      <c r="CA243" s="293"/>
      <c r="CB243" s="293"/>
      <c r="CC243" s="293"/>
    </row>
    <row r="244" customHeight="1" spans="47:81">
      <c r="AU244" s="279"/>
      <c r="AV244" s="279"/>
      <c r="AW244" s="293"/>
      <c r="AX244" s="293"/>
      <c r="AY244" s="293"/>
      <c r="AZ244" s="293"/>
      <c r="BA244" s="293"/>
      <c r="BB244" s="293"/>
      <c r="BC244" s="293"/>
      <c r="BD244" s="293"/>
      <c r="BE244" s="293"/>
      <c r="BF244" s="293"/>
      <c r="BG244" s="293"/>
      <c r="BH244" s="293"/>
      <c r="BI244" s="293"/>
      <c r="BJ244" s="293"/>
      <c r="BK244" s="293"/>
      <c r="BL244" s="293"/>
      <c r="BM244" s="293"/>
      <c r="BN244" s="293"/>
      <c r="BO244" s="293"/>
      <c r="BP244" s="293"/>
      <c r="BQ244" s="293"/>
      <c r="BR244" s="293"/>
      <c r="BS244" s="293"/>
      <c r="BT244" s="293"/>
      <c r="BU244" s="293"/>
      <c r="BV244" s="293"/>
      <c r="BW244" s="293"/>
      <c r="BX244" s="293"/>
      <c r="BY244" s="293"/>
      <c r="BZ244" s="293"/>
      <c r="CA244" s="293"/>
      <c r="CB244" s="293"/>
      <c r="CC244" s="293"/>
    </row>
    <row r="245" customHeight="1" spans="47:81">
      <c r="AU245" s="279"/>
      <c r="AV245" s="279"/>
      <c r="AW245" s="293"/>
      <c r="AX245" s="293"/>
      <c r="AY245" s="293"/>
      <c r="AZ245" s="293"/>
      <c r="BA245" s="293"/>
      <c r="BB245" s="293"/>
      <c r="BC245" s="293"/>
      <c r="BD245" s="293"/>
      <c r="BE245" s="293"/>
      <c r="BF245" s="293"/>
      <c r="BG245" s="293"/>
      <c r="BH245" s="293"/>
      <c r="BI245" s="293"/>
      <c r="BJ245" s="293"/>
      <c r="BK245" s="293"/>
      <c r="BL245" s="293"/>
      <c r="BM245" s="293"/>
      <c r="BN245" s="293"/>
      <c r="BO245" s="293"/>
      <c r="BP245" s="293"/>
      <c r="BQ245" s="293"/>
      <c r="BR245" s="293"/>
      <c r="BS245" s="293"/>
      <c r="BT245" s="293"/>
      <c r="BU245" s="293"/>
      <c r="BV245" s="293"/>
      <c r="BW245" s="293"/>
      <c r="BX245" s="293"/>
      <c r="BY245" s="293"/>
      <c r="BZ245" s="293"/>
      <c r="CA245" s="293"/>
      <c r="CB245" s="293"/>
      <c r="CC245" s="293"/>
    </row>
    <row r="246" customHeight="1" spans="47:81">
      <c r="AU246" s="279"/>
      <c r="AV246" s="279"/>
      <c r="AW246" s="293"/>
      <c r="AX246" s="293"/>
      <c r="AY246" s="293"/>
      <c r="AZ246" s="293"/>
      <c r="BA246" s="293"/>
      <c r="BB246" s="293"/>
      <c r="BC246" s="293"/>
      <c r="BD246" s="293"/>
      <c r="BE246" s="293"/>
      <c r="BF246" s="293"/>
      <c r="BG246" s="293"/>
      <c r="BH246" s="293"/>
      <c r="BI246" s="293"/>
      <c r="BJ246" s="293"/>
      <c r="BK246" s="293"/>
      <c r="BL246" s="293"/>
      <c r="BM246" s="293"/>
      <c r="BN246" s="293"/>
      <c r="BO246" s="293"/>
      <c r="BP246" s="293"/>
      <c r="BQ246" s="293"/>
      <c r="BR246" s="293"/>
      <c r="BS246" s="293"/>
      <c r="BT246" s="293"/>
      <c r="BU246" s="293"/>
      <c r="BV246" s="293"/>
      <c r="BW246" s="293"/>
      <c r="BX246" s="293"/>
      <c r="BY246" s="293"/>
      <c r="BZ246" s="293"/>
      <c r="CA246" s="293"/>
      <c r="CB246" s="293"/>
      <c r="CC246" s="293"/>
    </row>
    <row r="247" customHeight="1" spans="47:81">
      <c r="AU247" s="279"/>
      <c r="AV247" s="279"/>
      <c r="AW247" s="293"/>
      <c r="AX247" s="293"/>
      <c r="AY247" s="293"/>
      <c r="AZ247" s="293"/>
      <c r="BA247" s="293"/>
      <c r="BB247" s="293"/>
      <c r="BC247" s="293"/>
      <c r="BD247" s="293"/>
      <c r="BE247" s="293"/>
      <c r="BF247" s="293"/>
      <c r="BG247" s="293"/>
      <c r="BH247" s="293"/>
      <c r="BI247" s="293"/>
      <c r="BJ247" s="293"/>
      <c r="BK247" s="293"/>
      <c r="BL247" s="293"/>
      <c r="BM247" s="293"/>
      <c r="BN247" s="293"/>
      <c r="BO247" s="293"/>
      <c r="BP247" s="293"/>
      <c r="BQ247" s="293"/>
      <c r="BR247" s="293"/>
      <c r="BS247" s="293"/>
      <c r="BT247" s="293"/>
      <c r="BU247" s="293"/>
      <c r="BV247" s="293"/>
      <c r="BW247" s="293"/>
      <c r="BX247" s="293"/>
      <c r="BY247" s="293"/>
      <c r="BZ247" s="293"/>
      <c r="CA247" s="293"/>
      <c r="CB247" s="293"/>
      <c r="CC247" s="293"/>
    </row>
    <row r="248" customHeight="1" spans="47:81">
      <c r="AU248" s="279"/>
      <c r="AV248" s="279"/>
      <c r="AW248" s="293"/>
      <c r="AX248" s="293"/>
      <c r="AY248" s="293"/>
      <c r="AZ248" s="293"/>
      <c r="BA248" s="293"/>
      <c r="BB248" s="293"/>
      <c r="BC248" s="293"/>
      <c r="BD248" s="293"/>
      <c r="BE248" s="293"/>
      <c r="BF248" s="293"/>
      <c r="BG248" s="293"/>
      <c r="BH248" s="293"/>
      <c r="BI248" s="293"/>
      <c r="BJ248" s="293"/>
      <c r="BK248" s="293"/>
      <c r="BL248" s="293"/>
      <c r="BM248" s="293"/>
      <c r="BN248" s="293"/>
      <c r="BO248" s="293"/>
      <c r="BP248" s="293"/>
      <c r="BQ248" s="293"/>
      <c r="BR248" s="293"/>
      <c r="BS248" s="293"/>
      <c r="BT248" s="293"/>
      <c r="BU248" s="293"/>
      <c r="BV248" s="293"/>
      <c r="BW248" s="293"/>
      <c r="BX248" s="293"/>
      <c r="BY248" s="293"/>
      <c r="BZ248" s="293"/>
      <c r="CA248" s="293"/>
      <c r="CB248" s="293"/>
      <c r="CC248" s="293"/>
    </row>
    <row r="249" customHeight="1" spans="47:81">
      <c r="AU249" s="279"/>
      <c r="AV249" s="279"/>
      <c r="AW249" s="293"/>
      <c r="AX249" s="293"/>
      <c r="AY249" s="293"/>
      <c r="AZ249" s="293"/>
      <c r="BA249" s="293"/>
      <c r="BB249" s="293"/>
      <c r="BC249" s="293"/>
      <c r="BD249" s="293"/>
      <c r="BE249" s="293"/>
      <c r="BF249" s="293"/>
      <c r="BG249" s="293"/>
      <c r="BH249" s="293"/>
      <c r="BI249" s="293"/>
      <c r="BJ249" s="293"/>
      <c r="BK249" s="293"/>
      <c r="BL249" s="293"/>
      <c r="BM249" s="293"/>
      <c r="BN249" s="293"/>
      <c r="BO249" s="293"/>
      <c r="BP249" s="293"/>
      <c r="BQ249" s="293"/>
      <c r="BR249" s="293"/>
      <c r="BS249" s="293"/>
      <c r="BT249" s="293"/>
      <c r="BU249" s="293"/>
      <c r="BV249" s="293"/>
      <c r="BW249" s="293"/>
      <c r="BX249" s="293"/>
      <c r="BY249" s="293"/>
      <c r="BZ249" s="293"/>
      <c r="CA249" s="293"/>
      <c r="CB249" s="293"/>
      <c r="CC249" s="293"/>
    </row>
    <row r="250" customHeight="1" spans="47:81">
      <c r="AU250" s="279"/>
      <c r="AV250" s="279"/>
      <c r="AW250" s="293"/>
      <c r="AX250" s="293"/>
      <c r="AY250" s="293"/>
      <c r="AZ250" s="293"/>
      <c r="BA250" s="293"/>
      <c r="BB250" s="293"/>
      <c r="BC250" s="293"/>
      <c r="BD250" s="293"/>
      <c r="BE250" s="293"/>
      <c r="BF250" s="293"/>
      <c r="BG250" s="293"/>
      <c r="BH250" s="293"/>
      <c r="BI250" s="293"/>
      <c r="BJ250" s="293"/>
      <c r="BK250" s="293"/>
      <c r="BL250" s="293"/>
      <c r="BM250" s="293"/>
      <c r="BN250" s="293"/>
      <c r="BO250" s="293"/>
      <c r="BP250" s="293"/>
      <c r="BQ250" s="293"/>
      <c r="BR250" s="293"/>
      <c r="BS250" s="293"/>
      <c r="BT250" s="293"/>
      <c r="BU250" s="293"/>
      <c r="BV250" s="293"/>
      <c r="BW250" s="293"/>
      <c r="BX250" s="293"/>
      <c r="BY250" s="293"/>
      <c r="BZ250" s="293"/>
      <c r="CA250" s="293"/>
      <c r="CB250" s="293"/>
      <c r="CC250" s="293"/>
    </row>
    <row r="251" customHeight="1" spans="47:81">
      <c r="AU251" s="279"/>
      <c r="AV251" s="279"/>
      <c r="AW251" s="293"/>
      <c r="AX251" s="293"/>
      <c r="AY251" s="293"/>
      <c r="AZ251" s="293"/>
      <c r="BA251" s="293"/>
      <c r="BB251" s="293"/>
      <c r="BC251" s="293"/>
      <c r="BD251" s="293"/>
      <c r="BE251" s="293"/>
      <c r="BF251" s="293"/>
      <c r="BG251" s="293"/>
      <c r="BH251" s="293"/>
      <c r="BI251" s="293"/>
      <c r="BJ251" s="293"/>
      <c r="BK251" s="293"/>
      <c r="BL251" s="293"/>
      <c r="BM251" s="293"/>
      <c r="BN251" s="293"/>
      <c r="BO251" s="293"/>
      <c r="BP251" s="293"/>
      <c r="BQ251" s="293"/>
      <c r="BR251" s="293"/>
      <c r="BS251" s="293"/>
      <c r="BT251" s="293"/>
      <c r="BU251" s="293"/>
      <c r="BV251" s="293"/>
      <c r="BW251" s="293"/>
      <c r="BX251" s="293"/>
      <c r="BY251" s="293"/>
      <c r="BZ251" s="293"/>
      <c r="CA251" s="293"/>
      <c r="CB251" s="293"/>
      <c r="CC251" s="293"/>
    </row>
    <row r="252" customHeight="1" spans="47:81">
      <c r="AU252" s="279"/>
      <c r="AV252" s="279"/>
      <c r="AW252" s="293"/>
      <c r="AX252" s="293"/>
      <c r="AY252" s="293"/>
      <c r="AZ252" s="293"/>
      <c r="BA252" s="293"/>
      <c r="BB252" s="293"/>
      <c r="BC252" s="293"/>
      <c r="BD252" s="293"/>
      <c r="BE252" s="293"/>
      <c r="BF252" s="293"/>
      <c r="BG252" s="293"/>
      <c r="BH252" s="293"/>
      <c r="BI252" s="293"/>
      <c r="BJ252" s="293"/>
      <c r="BK252" s="293"/>
      <c r="BL252" s="293"/>
      <c r="BM252" s="293"/>
      <c r="BN252" s="293"/>
      <c r="BO252" s="293"/>
      <c r="BP252" s="293"/>
      <c r="BQ252" s="293"/>
      <c r="BR252" s="293"/>
      <c r="BS252" s="293"/>
      <c r="BT252" s="293"/>
      <c r="BU252" s="293"/>
      <c r="BV252" s="293"/>
      <c r="BW252" s="293"/>
      <c r="BX252" s="293"/>
      <c r="BY252" s="293"/>
      <c r="BZ252" s="293"/>
      <c r="CA252" s="293"/>
      <c r="CB252" s="293"/>
      <c r="CC252" s="293"/>
    </row>
    <row r="253" customHeight="1" spans="47:81">
      <c r="AU253" s="279"/>
      <c r="AV253" s="279"/>
      <c r="AW253" s="293"/>
      <c r="AX253" s="293"/>
      <c r="AY253" s="293"/>
      <c r="AZ253" s="293"/>
      <c r="BA253" s="293"/>
      <c r="BB253" s="293"/>
      <c r="BC253" s="293"/>
      <c r="BD253" s="293"/>
      <c r="BE253" s="293"/>
      <c r="BF253" s="293"/>
      <c r="BG253" s="293"/>
      <c r="BH253" s="293"/>
      <c r="BI253" s="293"/>
      <c r="BJ253" s="293"/>
      <c r="BK253" s="293"/>
      <c r="BL253" s="293"/>
      <c r="BM253" s="293"/>
      <c r="BN253" s="293"/>
      <c r="BO253" s="293"/>
      <c r="BP253" s="293"/>
      <c r="BQ253" s="293"/>
      <c r="BR253" s="293"/>
      <c r="BS253" s="293"/>
      <c r="BT253" s="293"/>
      <c r="BU253" s="293"/>
      <c r="BV253" s="293"/>
      <c r="BW253" s="293"/>
      <c r="BX253" s="293"/>
      <c r="BY253" s="293"/>
      <c r="BZ253" s="293"/>
      <c r="CA253" s="293"/>
      <c r="CB253" s="293"/>
      <c r="CC253" s="293"/>
    </row>
    <row r="254" customHeight="1" spans="47:81">
      <c r="AU254" s="279"/>
      <c r="AV254" s="279"/>
      <c r="AW254" s="293"/>
      <c r="AX254" s="293"/>
      <c r="AY254" s="293"/>
      <c r="AZ254" s="293"/>
      <c r="BA254" s="293"/>
      <c r="BB254" s="293"/>
      <c r="BC254" s="293"/>
      <c r="BD254" s="293"/>
      <c r="BE254" s="293"/>
      <c r="BF254" s="293"/>
      <c r="BG254" s="293"/>
      <c r="BH254" s="293"/>
      <c r="BI254" s="293"/>
      <c r="BJ254" s="293"/>
      <c r="BK254" s="293"/>
      <c r="BL254" s="293"/>
      <c r="BM254" s="293"/>
      <c r="BN254" s="293"/>
      <c r="BO254" s="293"/>
      <c r="BP254" s="293"/>
      <c r="BQ254" s="293"/>
      <c r="BR254" s="293"/>
      <c r="BS254" s="293"/>
      <c r="BT254" s="293"/>
      <c r="BU254" s="293"/>
      <c r="BV254" s="293"/>
      <c r="BW254" s="293"/>
      <c r="BX254" s="293"/>
      <c r="BY254" s="293"/>
      <c r="BZ254" s="293"/>
      <c r="CA254" s="293"/>
      <c r="CB254" s="293"/>
      <c r="CC254" s="293"/>
    </row>
    <row r="255" customHeight="1" spans="47:81">
      <c r="AU255" s="279"/>
      <c r="AV255" s="279"/>
      <c r="AW255" s="293"/>
      <c r="AX255" s="293"/>
      <c r="AY255" s="293"/>
      <c r="AZ255" s="293"/>
      <c r="BA255" s="293"/>
      <c r="BB255" s="293"/>
      <c r="BC255" s="293"/>
      <c r="BD255" s="293"/>
      <c r="BE255" s="293"/>
      <c r="BF255" s="293"/>
      <c r="BG255" s="293"/>
      <c r="BH255" s="293"/>
      <c r="BI255" s="293"/>
      <c r="BJ255" s="293"/>
      <c r="BK255" s="293"/>
      <c r="BL255" s="293"/>
      <c r="BM255" s="293"/>
      <c r="BN255" s="293"/>
      <c r="BO255" s="293"/>
      <c r="BP255" s="293"/>
      <c r="BQ255" s="293"/>
      <c r="BR255" s="293"/>
      <c r="BS255" s="293"/>
      <c r="BT255" s="293"/>
      <c r="BU255" s="293"/>
      <c r="BV255" s="293"/>
      <c r="BW255" s="293"/>
      <c r="BX255" s="293"/>
      <c r="BY255" s="293"/>
      <c r="BZ255" s="293"/>
      <c r="CA255" s="293"/>
      <c r="CB255" s="293"/>
      <c r="CC255" s="293"/>
    </row>
    <row r="256" customHeight="1" spans="47:81">
      <c r="AU256" s="279"/>
      <c r="AV256" s="279"/>
      <c r="AW256" s="293"/>
      <c r="AX256" s="293"/>
      <c r="AY256" s="293"/>
      <c r="AZ256" s="293"/>
      <c r="BA256" s="293"/>
      <c r="BB256" s="293"/>
      <c r="BC256" s="293"/>
      <c r="BD256" s="293"/>
      <c r="BE256" s="293"/>
      <c r="BF256" s="293"/>
      <c r="BG256" s="293"/>
      <c r="BH256" s="293"/>
      <c r="BI256" s="293"/>
      <c r="BJ256" s="293"/>
      <c r="BK256" s="293"/>
      <c r="BL256" s="293"/>
      <c r="BM256" s="293"/>
      <c r="BN256" s="293"/>
      <c r="BO256" s="293"/>
      <c r="BP256" s="293"/>
      <c r="BQ256" s="293"/>
      <c r="BR256" s="293"/>
      <c r="BS256" s="293"/>
      <c r="BT256" s="293"/>
      <c r="BU256" s="293"/>
      <c r="BV256" s="293"/>
      <c r="BW256" s="293"/>
      <c r="BX256" s="293"/>
      <c r="BY256" s="293"/>
      <c r="BZ256" s="293"/>
      <c r="CA256" s="293"/>
      <c r="CB256" s="293"/>
      <c r="CC256" s="293"/>
    </row>
    <row r="257" customHeight="1" spans="47:81">
      <c r="AU257" s="279"/>
      <c r="AV257" s="279"/>
      <c r="AW257" s="293"/>
      <c r="AX257" s="293"/>
      <c r="AY257" s="293"/>
      <c r="AZ257" s="293"/>
      <c r="BA257" s="293"/>
      <c r="BB257" s="293"/>
      <c r="BC257" s="293"/>
      <c r="BD257" s="293"/>
      <c r="BE257" s="293"/>
      <c r="BF257" s="293"/>
      <c r="BG257" s="293"/>
      <c r="BH257" s="293"/>
      <c r="BI257" s="293"/>
      <c r="BJ257" s="293"/>
      <c r="BK257" s="293"/>
      <c r="BL257" s="293"/>
      <c r="BM257" s="293"/>
      <c r="BN257" s="293"/>
      <c r="BO257" s="293"/>
      <c r="BP257" s="293"/>
      <c r="BQ257" s="293"/>
      <c r="BR257" s="293"/>
      <c r="BS257" s="293"/>
      <c r="BT257" s="293"/>
      <c r="BU257" s="293"/>
      <c r="BV257" s="293"/>
      <c r="BW257" s="293"/>
      <c r="BX257" s="293"/>
      <c r="BY257" s="293"/>
      <c r="BZ257" s="293"/>
      <c r="CA257" s="293"/>
      <c r="CB257" s="293"/>
      <c r="CC257" s="293"/>
    </row>
    <row r="258" customHeight="1" spans="47:81">
      <c r="AU258" s="279"/>
      <c r="AV258" s="279"/>
      <c r="AW258" s="293"/>
      <c r="AX258" s="293"/>
      <c r="AY258" s="293"/>
      <c r="AZ258" s="293"/>
      <c r="BA258" s="293"/>
      <c r="BB258" s="293"/>
      <c r="BC258" s="293"/>
      <c r="BD258" s="293"/>
      <c r="BE258" s="293"/>
      <c r="BF258" s="293"/>
      <c r="BG258" s="293"/>
      <c r="BH258" s="293"/>
      <c r="BI258" s="293"/>
      <c r="BJ258" s="293"/>
      <c r="BK258" s="293"/>
      <c r="BL258" s="293"/>
      <c r="BM258" s="293"/>
      <c r="BN258" s="293"/>
      <c r="BO258" s="293"/>
      <c r="BP258" s="293"/>
      <c r="BQ258" s="293"/>
      <c r="BR258" s="293"/>
      <c r="BS258" s="293"/>
      <c r="BT258" s="293"/>
      <c r="BU258" s="293"/>
      <c r="BV258" s="293"/>
      <c r="BW258" s="293"/>
      <c r="BX258" s="293"/>
      <c r="BY258" s="293"/>
      <c r="BZ258" s="293"/>
      <c r="CA258" s="293"/>
      <c r="CB258" s="293"/>
      <c r="CC258" s="293"/>
    </row>
    <row r="259" customHeight="1" spans="47:81">
      <c r="AU259" s="279"/>
      <c r="AV259" s="279"/>
      <c r="AW259" s="293"/>
      <c r="AX259" s="293"/>
      <c r="AY259" s="293"/>
      <c r="AZ259" s="293"/>
      <c r="BA259" s="293"/>
      <c r="BB259" s="293"/>
      <c r="BC259" s="293"/>
      <c r="BD259" s="293"/>
      <c r="BE259" s="293"/>
      <c r="BF259" s="293"/>
      <c r="BG259" s="293"/>
      <c r="BH259" s="293"/>
      <c r="BI259" s="293"/>
      <c r="BJ259" s="293"/>
      <c r="BK259" s="293"/>
      <c r="BL259" s="293"/>
      <c r="BM259" s="293"/>
      <c r="BN259" s="293"/>
      <c r="BO259" s="293"/>
      <c r="BP259" s="293"/>
      <c r="BQ259" s="293"/>
      <c r="BR259" s="293"/>
      <c r="BS259" s="293"/>
      <c r="BT259" s="293"/>
      <c r="BU259" s="293"/>
      <c r="BV259" s="293"/>
      <c r="BW259" s="293"/>
      <c r="BX259" s="293"/>
      <c r="BY259" s="293"/>
      <c r="BZ259" s="293"/>
      <c r="CA259" s="293"/>
      <c r="CB259" s="293"/>
      <c r="CC259" s="293"/>
    </row>
    <row r="260" customHeight="1" spans="47:81">
      <c r="AU260" s="279"/>
      <c r="AV260" s="279"/>
      <c r="AW260" s="293"/>
      <c r="AX260" s="293"/>
      <c r="AY260" s="293"/>
      <c r="AZ260" s="293"/>
      <c r="BA260" s="293"/>
      <c r="BB260" s="293"/>
      <c r="BC260" s="293"/>
      <c r="BD260" s="293"/>
      <c r="BE260" s="293"/>
      <c r="BF260" s="293"/>
      <c r="BG260" s="293"/>
      <c r="BH260" s="293"/>
      <c r="BI260" s="293"/>
      <c r="BJ260" s="293"/>
      <c r="BK260" s="293"/>
      <c r="BL260" s="293"/>
      <c r="BM260" s="293"/>
      <c r="BN260" s="293"/>
      <c r="BO260" s="293"/>
      <c r="BP260" s="293"/>
      <c r="BQ260" s="293"/>
      <c r="BR260" s="293"/>
      <c r="BS260" s="293"/>
      <c r="BT260" s="293"/>
      <c r="BU260" s="293"/>
      <c r="BV260" s="293"/>
      <c r="BW260" s="293"/>
      <c r="BX260" s="293"/>
      <c r="BY260" s="293"/>
      <c r="BZ260" s="293"/>
      <c r="CA260" s="293"/>
      <c r="CB260" s="293"/>
      <c r="CC260" s="293"/>
    </row>
    <row r="261" customHeight="1" spans="47:81">
      <c r="AU261" s="279"/>
      <c r="AV261" s="279"/>
      <c r="AW261" s="293"/>
      <c r="AX261" s="293"/>
      <c r="AY261" s="293"/>
      <c r="AZ261" s="293"/>
      <c r="BA261" s="293"/>
      <c r="BB261" s="293"/>
      <c r="BC261" s="293"/>
      <c r="BD261" s="293"/>
      <c r="BE261" s="293"/>
      <c r="BF261" s="293"/>
      <c r="BG261" s="293"/>
      <c r="BH261" s="293"/>
      <c r="BI261" s="293"/>
      <c r="BJ261" s="293"/>
      <c r="BK261" s="293"/>
      <c r="BL261" s="293"/>
      <c r="BM261" s="293"/>
      <c r="BN261" s="293"/>
      <c r="BO261" s="293"/>
      <c r="BP261" s="293"/>
      <c r="BQ261" s="293"/>
      <c r="BR261" s="293"/>
      <c r="BS261" s="293"/>
      <c r="BT261" s="293"/>
      <c r="BU261" s="293"/>
      <c r="BV261" s="293"/>
      <c r="BW261" s="293"/>
      <c r="BX261" s="293"/>
      <c r="BY261" s="293"/>
      <c r="BZ261" s="293"/>
      <c r="CA261" s="293"/>
      <c r="CB261" s="293"/>
      <c r="CC261" s="293"/>
    </row>
    <row r="262" customHeight="1" spans="47:81">
      <c r="AU262" s="279"/>
      <c r="AV262" s="279"/>
      <c r="AW262" s="293"/>
      <c r="AX262" s="293"/>
      <c r="AY262" s="293"/>
      <c r="AZ262" s="293"/>
      <c r="BA262" s="293"/>
      <c r="BB262" s="293"/>
      <c r="BC262" s="293"/>
      <c r="BD262" s="293"/>
      <c r="BE262" s="293"/>
      <c r="BF262" s="293"/>
      <c r="BG262" s="293"/>
      <c r="BH262" s="293"/>
      <c r="BI262" s="293"/>
      <c r="BJ262" s="293"/>
      <c r="BK262" s="293"/>
      <c r="BL262" s="293"/>
      <c r="BM262" s="293"/>
      <c r="BN262" s="293"/>
      <c r="BO262" s="293"/>
      <c r="BP262" s="293"/>
      <c r="BQ262" s="293"/>
      <c r="BR262" s="293"/>
      <c r="BS262" s="293"/>
      <c r="BT262" s="293"/>
      <c r="BU262" s="293"/>
      <c r="BV262" s="293"/>
      <c r="BW262" s="293"/>
      <c r="BX262" s="293"/>
      <c r="BY262" s="293"/>
      <c r="BZ262" s="293"/>
      <c r="CA262" s="293"/>
      <c r="CB262" s="293"/>
      <c r="CC262" s="293"/>
    </row>
    <row r="263" customHeight="1" spans="47:81">
      <c r="AU263" s="279"/>
      <c r="AV263" s="279"/>
      <c r="AW263" s="293"/>
      <c r="AX263" s="293"/>
      <c r="AY263" s="293"/>
      <c r="AZ263" s="293"/>
      <c r="BA263" s="293"/>
      <c r="BB263" s="293"/>
      <c r="BC263" s="293"/>
      <c r="BD263" s="293"/>
      <c r="BE263" s="293"/>
      <c r="BF263" s="293"/>
      <c r="BG263" s="293"/>
      <c r="BH263" s="293"/>
      <c r="BI263" s="293"/>
      <c r="BJ263" s="293"/>
      <c r="BK263" s="293"/>
      <c r="BL263" s="293"/>
      <c r="BM263" s="293"/>
      <c r="BN263" s="293"/>
      <c r="BO263" s="293"/>
      <c r="BP263" s="293"/>
      <c r="BQ263" s="293"/>
      <c r="BR263" s="293"/>
      <c r="BS263" s="293"/>
      <c r="BT263" s="293"/>
      <c r="BU263" s="293"/>
      <c r="BV263" s="293"/>
      <c r="BW263" s="293"/>
      <c r="BX263" s="293"/>
      <c r="BY263" s="293"/>
      <c r="BZ263" s="293"/>
      <c r="CA263" s="293"/>
      <c r="CB263" s="293"/>
      <c r="CC263" s="293"/>
    </row>
    <row r="264" customHeight="1" spans="47:81">
      <c r="AU264" s="279"/>
      <c r="AV264" s="279"/>
      <c r="AW264" s="293"/>
      <c r="AX264" s="293"/>
      <c r="AY264" s="293"/>
      <c r="AZ264" s="293"/>
      <c r="BA264" s="293"/>
      <c r="BB264" s="293"/>
      <c r="BC264" s="293"/>
      <c r="BD264" s="293"/>
      <c r="BE264" s="293"/>
      <c r="BF264" s="293"/>
      <c r="BG264" s="293"/>
      <c r="BH264" s="293"/>
      <c r="BI264" s="293"/>
      <c r="BJ264" s="293"/>
      <c r="BK264" s="293"/>
      <c r="BL264" s="293"/>
      <c r="BM264" s="293"/>
      <c r="BN264" s="293"/>
      <c r="BO264" s="293"/>
      <c r="BP264" s="293"/>
      <c r="BQ264" s="293"/>
      <c r="BR264" s="293"/>
      <c r="BS264" s="293"/>
      <c r="BT264" s="293"/>
      <c r="BU264" s="293"/>
      <c r="BV264" s="293"/>
      <c r="BW264" s="293"/>
      <c r="BX264" s="293"/>
      <c r="BY264" s="293"/>
      <c r="BZ264" s="293"/>
      <c r="CA264" s="293"/>
      <c r="CB264" s="293"/>
      <c r="CC264" s="293"/>
    </row>
    <row r="265" customHeight="1" spans="47:81">
      <c r="AU265" s="279"/>
      <c r="AV265" s="279"/>
      <c r="AW265" s="293"/>
      <c r="AX265" s="293"/>
      <c r="AY265" s="293"/>
      <c r="AZ265" s="293"/>
      <c r="BA265" s="293"/>
      <c r="BB265" s="293"/>
      <c r="BC265" s="293"/>
      <c r="BD265" s="293"/>
      <c r="BE265" s="293"/>
      <c r="BF265" s="293"/>
      <c r="BG265" s="293"/>
      <c r="BH265" s="293"/>
      <c r="BI265" s="293"/>
      <c r="BJ265" s="293"/>
      <c r="BK265" s="293"/>
      <c r="BL265" s="293"/>
      <c r="BM265" s="293"/>
      <c r="BN265" s="293"/>
      <c r="BO265" s="293"/>
      <c r="BP265" s="293"/>
      <c r="BQ265" s="293"/>
      <c r="BR265" s="293"/>
      <c r="BS265" s="293"/>
      <c r="BT265" s="293"/>
      <c r="BU265" s="293"/>
      <c r="BV265" s="293"/>
      <c r="BW265" s="293"/>
      <c r="BX265" s="293"/>
      <c r="BY265" s="293"/>
      <c r="BZ265" s="293"/>
      <c r="CA265" s="293"/>
      <c r="CB265" s="293"/>
      <c r="CC265" s="293"/>
    </row>
    <row r="266" customHeight="1" spans="47:81">
      <c r="AU266" s="279"/>
      <c r="AV266" s="279"/>
      <c r="AW266" s="293"/>
      <c r="AX266" s="293"/>
      <c r="AY266" s="293"/>
      <c r="AZ266" s="293"/>
      <c r="BA266" s="293"/>
      <c r="BB266" s="293"/>
      <c r="BC266" s="293"/>
      <c r="BD266" s="293"/>
      <c r="BE266" s="293"/>
      <c r="BF266" s="293"/>
      <c r="BG266" s="293"/>
      <c r="BH266" s="293"/>
      <c r="BI266" s="293"/>
      <c r="BJ266" s="293"/>
      <c r="BK266" s="293"/>
      <c r="BL266" s="293"/>
      <c r="BM266" s="293"/>
      <c r="BN266" s="293"/>
      <c r="BO266" s="293"/>
      <c r="BP266" s="293"/>
      <c r="BQ266" s="293"/>
      <c r="BR266" s="293"/>
      <c r="BS266" s="293"/>
      <c r="BT266" s="293"/>
      <c r="BU266" s="293"/>
      <c r="BV266" s="293"/>
      <c r="BW266" s="293"/>
      <c r="BX266" s="293"/>
      <c r="BY266" s="293"/>
      <c r="BZ266" s="293"/>
      <c r="CA266" s="293"/>
      <c r="CB266" s="293"/>
      <c r="CC266" s="293"/>
    </row>
    <row r="267" customHeight="1" spans="47:81">
      <c r="AU267" s="279"/>
      <c r="AV267" s="279"/>
      <c r="AW267" s="293"/>
      <c r="AX267" s="293"/>
      <c r="AY267" s="293"/>
      <c r="AZ267" s="293"/>
      <c r="BA267" s="293"/>
      <c r="BB267" s="293"/>
      <c r="BC267" s="293"/>
      <c r="BD267" s="293"/>
      <c r="BE267" s="293"/>
      <c r="BF267" s="293"/>
      <c r="BG267" s="293"/>
      <c r="BH267" s="293"/>
      <c r="BI267" s="293"/>
      <c r="BJ267" s="293"/>
      <c r="BK267" s="293"/>
      <c r="BL267" s="293"/>
      <c r="BM267" s="293"/>
      <c r="BN267" s="293"/>
      <c r="BO267" s="293"/>
      <c r="BP267" s="293"/>
      <c r="BQ267" s="293"/>
      <c r="BR267" s="293"/>
      <c r="BS267" s="293"/>
      <c r="BT267" s="293"/>
      <c r="BU267" s="293"/>
      <c r="BV267" s="293"/>
      <c r="BW267" s="293"/>
      <c r="BX267" s="293"/>
      <c r="BY267" s="293"/>
      <c r="BZ267" s="293"/>
      <c r="CA267" s="293"/>
      <c r="CB267" s="293"/>
      <c r="CC267" s="293"/>
    </row>
    <row r="268" customHeight="1" spans="47:81">
      <c r="AU268" s="279"/>
      <c r="AV268" s="279"/>
      <c r="AW268" s="293"/>
      <c r="AX268" s="293"/>
      <c r="AY268" s="293"/>
      <c r="AZ268" s="293"/>
      <c r="BA268" s="293"/>
      <c r="BB268" s="293"/>
      <c r="BC268" s="293"/>
      <c r="BD268" s="293"/>
      <c r="BE268" s="293"/>
      <c r="BF268" s="293"/>
      <c r="BG268" s="293"/>
      <c r="BH268" s="293"/>
      <c r="BI268" s="293"/>
      <c r="BJ268" s="293"/>
      <c r="BK268" s="293"/>
      <c r="BL268" s="293"/>
      <c r="BM268" s="293"/>
      <c r="BN268" s="293"/>
      <c r="BO268" s="293"/>
      <c r="BP268" s="293"/>
      <c r="BQ268" s="293"/>
      <c r="BR268" s="293"/>
      <c r="BS268" s="293"/>
      <c r="BT268" s="293"/>
      <c r="BU268" s="293"/>
      <c r="BV268" s="293"/>
      <c r="BW268" s="293"/>
      <c r="BX268" s="293"/>
      <c r="BY268" s="293"/>
      <c r="BZ268" s="293"/>
      <c r="CA268" s="293"/>
      <c r="CB268" s="293"/>
      <c r="CC268" s="293"/>
    </row>
    <row r="269" customHeight="1" spans="47:81">
      <c r="AU269" s="279"/>
      <c r="AV269" s="279"/>
      <c r="AW269" s="293"/>
      <c r="AX269" s="293"/>
      <c r="AY269" s="293"/>
      <c r="AZ269" s="293"/>
      <c r="BA269" s="293"/>
      <c r="BB269" s="293"/>
      <c r="BC269" s="293"/>
      <c r="BD269" s="293"/>
      <c r="BE269" s="293"/>
      <c r="BF269" s="293"/>
      <c r="BG269" s="293"/>
      <c r="BH269" s="293"/>
      <c r="BI269" s="293"/>
      <c r="BJ269" s="293"/>
      <c r="BK269" s="293"/>
      <c r="BL269" s="293"/>
      <c r="BM269" s="293"/>
      <c r="BN269" s="293"/>
      <c r="BO269" s="293"/>
      <c r="BP269" s="293"/>
      <c r="BQ269" s="293"/>
      <c r="BR269" s="293"/>
      <c r="BS269" s="293"/>
      <c r="BT269" s="293"/>
      <c r="BU269" s="293"/>
      <c r="BV269" s="293"/>
      <c r="BW269" s="293"/>
      <c r="BX269" s="293"/>
      <c r="BY269" s="293"/>
      <c r="BZ269" s="293"/>
      <c r="CA269" s="293"/>
      <c r="CB269" s="293"/>
      <c r="CC269" s="293"/>
    </row>
    <row r="270" customHeight="1" spans="47:81">
      <c r="AU270" s="279"/>
      <c r="AV270" s="279"/>
      <c r="AW270" s="293"/>
      <c r="AX270" s="293"/>
      <c r="AY270" s="293"/>
      <c r="AZ270" s="293"/>
      <c r="BA270" s="293"/>
      <c r="BB270" s="293"/>
      <c r="BC270" s="293"/>
      <c r="BD270" s="293"/>
      <c r="BE270" s="293"/>
      <c r="BF270" s="293"/>
      <c r="BG270" s="293"/>
      <c r="BH270" s="293"/>
      <c r="BI270" s="293"/>
      <c r="BJ270" s="293"/>
      <c r="BK270" s="293"/>
      <c r="BL270" s="293"/>
      <c r="BM270" s="293"/>
      <c r="BN270" s="293"/>
      <c r="BO270" s="293"/>
      <c r="BP270" s="293"/>
      <c r="BQ270" s="293"/>
      <c r="BR270" s="293"/>
      <c r="BS270" s="293"/>
      <c r="BT270" s="293"/>
      <c r="BU270" s="293"/>
      <c r="BV270" s="293"/>
      <c r="BW270" s="293"/>
      <c r="BX270" s="293"/>
      <c r="BY270" s="293"/>
      <c r="BZ270" s="293"/>
      <c r="CA270" s="293"/>
      <c r="CB270" s="293"/>
      <c r="CC270" s="293"/>
    </row>
    <row r="271" customHeight="1" spans="47:81">
      <c r="AU271" s="279"/>
      <c r="AV271" s="279"/>
      <c r="AW271" s="293"/>
      <c r="AX271" s="293"/>
      <c r="AY271" s="293"/>
      <c r="AZ271" s="293"/>
      <c r="BA271" s="293"/>
      <c r="BB271" s="293"/>
      <c r="BC271" s="293"/>
      <c r="BD271" s="293"/>
      <c r="BE271" s="293"/>
      <c r="BF271" s="293"/>
      <c r="BG271" s="293"/>
      <c r="BH271" s="293"/>
      <c r="BI271" s="293"/>
      <c r="BJ271" s="293"/>
      <c r="BK271" s="293"/>
      <c r="BL271" s="293"/>
      <c r="BM271" s="293"/>
      <c r="BN271" s="293"/>
      <c r="BO271" s="293"/>
      <c r="BP271" s="293"/>
      <c r="BQ271" s="293"/>
      <c r="BR271" s="293"/>
      <c r="BS271" s="293"/>
      <c r="BT271" s="293"/>
      <c r="BU271" s="293"/>
      <c r="BV271" s="293"/>
      <c r="BW271" s="293"/>
      <c r="BX271" s="293"/>
      <c r="BY271" s="293"/>
      <c r="BZ271" s="293"/>
      <c r="CA271" s="293"/>
      <c r="CB271" s="293"/>
      <c r="CC271" s="293"/>
    </row>
    <row r="272" customHeight="1" spans="47:81">
      <c r="AU272" s="279"/>
      <c r="AV272" s="279"/>
      <c r="AW272" s="293"/>
      <c r="AX272" s="293"/>
      <c r="AY272" s="293"/>
      <c r="AZ272" s="293"/>
      <c r="BA272" s="293"/>
      <c r="BB272" s="293"/>
      <c r="BC272" s="293"/>
      <c r="BD272" s="293"/>
      <c r="BE272" s="293"/>
      <c r="BF272" s="293"/>
      <c r="BG272" s="293"/>
      <c r="BH272" s="293"/>
      <c r="BI272" s="293"/>
      <c r="BJ272" s="293"/>
      <c r="BK272" s="293"/>
      <c r="BL272" s="293"/>
      <c r="BM272" s="293"/>
      <c r="BN272" s="293"/>
      <c r="BO272" s="293"/>
      <c r="BP272" s="293"/>
      <c r="BQ272" s="293"/>
      <c r="BR272" s="293"/>
      <c r="BS272" s="293"/>
      <c r="BT272" s="293"/>
      <c r="BU272" s="293"/>
      <c r="BV272" s="293"/>
      <c r="BW272" s="293"/>
      <c r="BX272" s="293"/>
      <c r="BY272" s="293"/>
      <c r="BZ272" s="293"/>
      <c r="CA272" s="293"/>
      <c r="CB272" s="293"/>
      <c r="CC272" s="293"/>
    </row>
    <row r="273" customHeight="1" spans="47:81">
      <c r="AU273" s="279"/>
      <c r="AV273" s="279"/>
      <c r="AW273" s="293"/>
      <c r="AX273" s="293"/>
      <c r="AY273" s="293"/>
      <c r="AZ273" s="293"/>
      <c r="BA273" s="293"/>
      <c r="BB273" s="293"/>
      <c r="BC273" s="293"/>
      <c r="BD273" s="293"/>
      <c r="BE273" s="293"/>
      <c r="BF273" s="293"/>
      <c r="BG273" s="293"/>
      <c r="BH273" s="293"/>
      <c r="BI273" s="293"/>
      <c r="BJ273" s="293"/>
      <c r="BK273" s="293"/>
      <c r="BL273" s="293"/>
      <c r="BM273" s="293"/>
      <c r="BN273" s="293"/>
      <c r="BO273" s="293"/>
      <c r="BP273" s="293"/>
      <c r="BQ273" s="293"/>
      <c r="BR273" s="293"/>
      <c r="BS273" s="293"/>
      <c r="BT273" s="293"/>
      <c r="BU273" s="293"/>
      <c r="BV273" s="293"/>
      <c r="BW273" s="293"/>
      <c r="BX273" s="293"/>
      <c r="BY273" s="293"/>
      <c r="BZ273" s="293"/>
      <c r="CA273" s="293"/>
      <c r="CB273" s="293"/>
      <c r="CC273" s="293"/>
    </row>
    <row r="274" customHeight="1" spans="47:81">
      <c r="AU274" s="279"/>
      <c r="AV274" s="279"/>
      <c r="AW274" s="293"/>
      <c r="AX274" s="293"/>
      <c r="AY274" s="293"/>
      <c r="AZ274" s="293"/>
      <c r="BA274" s="293"/>
      <c r="BB274" s="293"/>
      <c r="BC274" s="293"/>
      <c r="BD274" s="293"/>
      <c r="BE274" s="293"/>
      <c r="BF274" s="293"/>
      <c r="BG274" s="293"/>
      <c r="BH274" s="293"/>
      <c r="BI274" s="293"/>
      <c r="BJ274" s="293"/>
      <c r="BK274" s="293"/>
      <c r="BL274" s="293"/>
      <c r="BM274" s="293"/>
      <c r="BN274" s="293"/>
      <c r="BO274" s="293"/>
      <c r="BP274" s="293"/>
      <c r="BQ274" s="293"/>
      <c r="BR274" s="293"/>
      <c r="BS274" s="293"/>
      <c r="BT274" s="293"/>
      <c r="BU274" s="293"/>
      <c r="BV274" s="293"/>
      <c r="BW274" s="293"/>
      <c r="BX274" s="293"/>
      <c r="BY274" s="293"/>
      <c r="BZ274" s="293"/>
      <c r="CA274" s="293"/>
      <c r="CB274" s="293"/>
      <c r="CC274" s="293"/>
    </row>
    <row r="275" customHeight="1" spans="47:81">
      <c r="AU275" s="279"/>
      <c r="AV275" s="279"/>
      <c r="AW275" s="293"/>
      <c r="AX275" s="293"/>
      <c r="AY275" s="293"/>
      <c r="AZ275" s="293"/>
      <c r="BA275" s="293"/>
      <c r="BB275" s="293"/>
      <c r="BC275" s="293"/>
      <c r="BD275" s="293"/>
      <c r="BE275" s="293"/>
      <c r="BF275" s="293"/>
      <c r="BG275" s="293"/>
      <c r="BH275" s="293"/>
      <c r="BI275" s="293"/>
      <c r="BJ275" s="293"/>
      <c r="BK275" s="293"/>
      <c r="BL275" s="293"/>
      <c r="BM275" s="293"/>
      <c r="BN275" s="293"/>
      <c r="BO275" s="293"/>
      <c r="BP275" s="293"/>
      <c r="BQ275" s="293"/>
      <c r="BR275" s="293"/>
      <c r="BS275" s="293"/>
      <c r="BT275" s="293"/>
      <c r="BU275" s="293"/>
      <c r="BV275" s="293"/>
      <c r="BW275" s="293"/>
      <c r="BX275" s="293"/>
      <c r="BY275" s="293"/>
      <c r="BZ275" s="293"/>
      <c r="CA275" s="293"/>
      <c r="CB275" s="293"/>
      <c r="CC275" s="293"/>
    </row>
    <row r="276" customHeight="1" spans="47:81">
      <c r="AU276" s="279"/>
      <c r="AV276" s="279"/>
      <c r="AW276" s="293"/>
      <c r="AX276" s="293"/>
      <c r="AY276" s="293"/>
      <c r="AZ276" s="293"/>
      <c r="BA276" s="293"/>
      <c r="BB276" s="293"/>
      <c r="BC276" s="293"/>
      <c r="BD276" s="293"/>
      <c r="BE276" s="293"/>
      <c r="BF276" s="293"/>
      <c r="BG276" s="293"/>
      <c r="BH276" s="293"/>
      <c r="BI276" s="293"/>
      <c r="BJ276" s="293"/>
      <c r="BK276" s="293"/>
      <c r="BL276" s="293"/>
      <c r="BM276" s="293"/>
      <c r="BN276" s="293"/>
      <c r="BO276" s="293"/>
      <c r="BP276" s="293"/>
      <c r="BQ276" s="293"/>
      <c r="BR276" s="293"/>
      <c r="BS276" s="293"/>
      <c r="BT276" s="293"/>
      <c r="BU276" s="293"/>
      <c r="BV276" s="293"/>
      <c r="BW276" s="293"/>
      <c r="BX276" s="293"/>
      <c r="BY276" s="293"/>
      <c r="BZ276" s="293"/>
      <c r="CA276" s="293"/>
      <c r="CB276" s="293"/>
      <c r="CC276" s="293"/>
    </row>
    <row r="277" customHeight="1" spans="47:81">
      <c r="AU277" s="279"/>
      <c r="AV277" s="279"/>
      <c r="AW277" s="293"/>
      <c r="AX277" s="293"/>
      <c r="AY277" s="293"/>
      <c r="AZ277" s="293"/>
      <c r="BA277" s="293"/>
      <c r="BB277" s="293"/>
      <c r="BC277" s="293"/>
      <c r="BD277" s="293"/>
      <c r="BE277" s="293"/>
      <c r="BF277" s="293"/>
      <c r="BG277" s="293"/>
      <c r="BH277" s="293"/>
      <c r="BI277" s="293"/>
      <c r="BJ277" s="293"/>
      <c r="BK277" s="293"/>
      <c r="BL277" s="293"/>
      <c r="BM277" s="293"/>
      <c r="BN277" s="293"/>
      <c r="BO277" s="293"/>
      <c r="BP277" s="293"/>
      <c r="BQ277" s="293"/>
      <c r="BR277" s="293"/>
      <c r="BS277" s="293"/>
      <c r="BT277" s="293"/>
      <c r="BU277" s="293"/>
      <c r="BV277" s="293"/>
      <c r="BW277" s="293"/>
      <c r="BX277" s="293"/>
      <c r="BY277" s="293"/>
      <c r="BZ277" s="293"/>
      <c r="CA277" s="293"/>
      <c r="CB277" s="293"/>
      <c r="CC277" s="293"/>
    </row>
    <row r="278" customHeight="1" spans="47:81">
      <c r="AU278" s="279"/>
      <c r="AV278" s="279"/>
      <c r="AW278" s="293"/>
      <c r="AX278" s="293"/>
      <c r="AY278" s="293"/>
      <c r="AZ278" s="293"/>
      <c r="BA278" s="293"/>
      <c r="BB278" s="293"/>
      <c r="BC278" s="293"/>
      <c r="BD278" s="293"/>
      <c r="BE278" s="293"/>
      <c r="BF278" s="293"/>
      <c r="BG278" s="293"/>
      <c r="BH278" s="293"/>
      <c r="BI278" s="293"/>
      <c r="BJ278" s="293"/>
      <c r="BK278" s="293"/>
      <c r="BL278" s="293"/>
      <c r="BM278" s="293"/>
      <c r="BN278" s="293"/>
      <c r="BO278" s="293"/>
      <c r="BP278" s="293"/>
      <c r="BQ278" s="293"/>
      <c r="BR278" s="293"/>
      <c r="BS278" s="293"/>
      <c r="BT278" s="293"/>
      <c r="BU278" s="293"/>
      <c r="BV278" s="293"/>
      <c r="BW278" s="293"/>
      <c r="BX278" s="293"/>
      <c r="BY278" s="293"/>
      <c r="BZ278" s="293"/>
      <c r="CA278" s="293"/>
      <c r="CB278" s="293"/>
      <c r="CC278" s="293"/>
    </row>
    <row r="279" customHeight="1" spans="47:81">
      <c r="AU279" s="279"/>
      <c r="AV279" s="279"/>
      <c r="AW279" s="293"/>
      <c r="AX279" s="293"/>
      <c r="AY279" s="293"/>
      <c r="AZ279" s="293"/>
      <c r="BA279" s="293"/>
      <c r="BB279" s="293"/>
      <c r="BC279" s="293"/>
      <c r="BD279" s="293"/>
      <c r="BE279" s="293"/>
      <c r="BF279" s="293"/>
      <c r="BG279" s="293"/>
      <c r="BH279" s="293"/>
      <c r="BI279" s="293"/>
      <c r="BJ279" s="293"/>
      <c r="BK279" s="293"/>
      <c r="BL279" s="293"/>
      <c r="BM279" s="293"/>
      <c r="BN279" s="293"/>
      <c r="BO279" s="293"/>
      <c r="BP279" s="293"/>
      <c r="BQ279" s="293"/>
      <c r="BR279" s="293"/>
      <c r="BS279" s="293"/>
      <c r="BT279" s="293"/>
      <c r="BU279" s="293"/>
      <c r="BV279" s="293"/>
      <c r="BW279" s="293"/>
      <c r="BX279" s="293"/>
      <c r="BY279" s="293"/>
      <c r="BZ279" s="293"/>
      <c r="CA279" s="293"/>
      <c r="CB279" s="293"/>
      <c r="CC279" s="293"/>
    </row>
    <row r="280" customHeight="1" spans="47:81">
      <c r="AU280" s="279"/>
      <c r="AV280" s="279"/>
      <c r="AW280" s="293"/>
      <c r="AX280" s="293"/>
      <c r="AY280" s="293"/>
      <c r="AZ280" s="293"/>
      <c r="BA280" s="293"/>
      <c r="BB280" s="293"/>
      <c r="BC280" s="293"/>
      <c r="BD280" s="293"/>
      <c r="BE280" s="293"/>
      <c r="BF280" s="293"/>
      <c r="BG280" s="293"/>
      <c r="BH280" s="293"/>
      <c r="BI280" s="293"/>
      <c r="BJ280" s="293"/>
      <c r="BK280" s="293"/>
      <c r="BL280" s="293"/>
      <c r="BM280" s="293"/>
      <c r="BN280" s="293"/>
      <c r="BO280" s="293"/>
      <c r="BP280" s="293"/>
      <c r="BQ280" s="293"/>
      <c r="BR280" s="293"/>
      <c r="BS280" s="293"/>
      <c r="BT280" s="293"/>
      <c r="BU280" s="293"/>
      <c r="BV280" s="293"/>
      <c r="BW280" s="293"/>
      <c r="BX280" s="293"/>
      <c r="BY280" s="293"/>
      <c r="BZ280" s="293"/>
      <c r="CA280" s="293"/>
      <c r="CB280" s="293"/>
      <c r="CC280" s="293"/>
    </row>
    <row r="281" customHeight="1" spans="47:81">
      <c r="AU281" s="279"/>
      <c r="AV281" s="279"/>
      <c r="AW281" s="293"/>
      <c r="AX281" s="293"/>
      <c r="AY281" s="293"/>
      <c r="AZ281" s="293"/>
      <c r="BA281" s="293"/>
      <c r="BB281" s="293"/>
      <c r="BC281" s="293"/>
      <c r="BD281" s="293"/>
      <c r="BE281" s="293"/>
      <c r="BF281" s="293"/>
      <c r="BG281" s="293"/>
      <c r="BH281" s="293"/>
      <c r="BI281" s="293"/>
      <c r="BJ281" s="293"/>
      <c r="BK281" s="293"/>
      <c r="BL281" s="293"/>
      <c r="BM281" s="293"/>
      <c r="BN281" s="293"/>
      <c r="BO281" s="293"/>
      <c r="BP281" s="293"/>
      <c r="BQ281" s="293"/>
      <c r="BR281" s="293"/>
      <c r="BS281" s="293"/>
      <c r="BT281" s="293"/>
      <c r="BU281" s="293"/>
      <c r="BV281" s="293"/>
      <c r="BW281" s="293"/>
      <c r="BX281" s="293"/>
      <c r="BY281" s="293"/>
      <c r="BZ281" s="293"/>
      <c r="CA281" s="293"/>
      <c r="CB281" s="293"/>
      <c r="CC281" s="293"/>
    </row>
    <row r="282" customHeight="1" spans="47:81">
      <c r="AU282" s="279"/>
      <c r="AV282" s="279"/>
      <c r="AW282" s="293"/>
      <c r="AX282" s="293"/>
      <c r="AY282" s="293"/>
      <c r="AZ282" s="293"/>
      <c r="BA282" s="293"/>
      <c r="BB282" s="293"/>
      <c r="BC282" s="293"/>
      <c r="BD282" s="293"/>
      <c r="BE282" s="293"/>
      <c r="BF282" s="293"/>
      <c r="BG282" s="293"/>
      <c r="BH282" s="293"/>
      <c r="BI282" s="293"/>
      <c r="BJ282" s="293"/>
      <c r="BK282" s="293"/>
      <c r="BL282" s="293"/>
      <c r="BM282" s="293"/>
      <c r="BN282" s="293"/>
      <c r="BO282" s="293"/>
      <c r="BP282" s="293"/>
      <c r="BQ282" s="293"/>
      <c r="BR282" s="293"/>
      <c r="BS282" s="293"/>
      <c r="BT282" s="293"/>
      <c r="BU282" s="293"/>
      <c r="BV282" s="293"/>
      <c r="BW282" s="293"/>
      <c r="BX282" s="293"/>
      <c r="BY282" s="293"/>
      <c r="BZ282" s="293"/>
      <c r="CA282" s="293"/>
      <c r="CB282" s="293"/>
      <c r="CC282" s="293"/>
    </row>
    <row r="283" customHeight="1" spans="47:81">
      <c r="AU283" s="279"/>
      <c r="AV283" s="279"/>
      <c r="AW283" s="293"/>
      <c r="AX283" s="293"/>
      <c r="AY283" s="293"/>
      <c r="AZ283" s="293"/>
      <c r="BA283" s="293"/>
      <c r="BB283" s="293"/>
      <c r="BC283" s="293"/>
      <c r="BD283" s="293"/>
      <c r="BE283" s="293"/>
      <c r="BF283" s="293"/>
      <c r="BG283" s="293"/>
      <c r="BH283" s="293"/>
      <c r="BI283" s="293"/>
      <c r="BJ283" s="293"/>
      <c r="BK283" s="293"/>
      <c r="BL283" s="293"/>
      <c r="BM283" s="293"/>
      <c r="BN283" s="293"/>
      <c r="BO283" s="293"/>
      <c r="BP283" s="293"/>
      <c r="BQ283" s="293"/>
      <c r="BR283" s="293"/>
      <c r="BS283" s="293"/>
      <c r="BT283" s="293"/>
      <c r="BU283" s="293"/>
      <c r="BV283" s="293"/>
      <c r="BW283" s="293"/>
      <c r="BX283" s="293"/>
      <c r="BY283" s="293"/>
      <c r="BZ283" s="293"/>
      <c r="CA283" s="293"/>
      <c r="CB283" s="293"/>
      <c r="CC283" s="293"/>
    </row>
    <row r="284" customHeight="1" spans="47:81">
      <c r="AU284" s="279"/>
      <c r="AV284" s="279"/>
      <c r="AW284" s="293"/>
      <c r="AX284" s="293"/>
      <c r="AY284" s="293"/>
      <c r="AZ284" s="293"/>
      <c r="BA284" s="293"/>
      <c r="BB284" s="293"/>
      <c r="BC284" s="293"/>
      <c r="BD284" s="293"/>
      <c r="BE284" s="293"/>
      <c r="BF284" s="293"/>
      <c r="BG284" s="293"/>
      <c r="BH284" s="293"/>
      <c r="BI284" s="293"/>
      <c r="BJ284" s="293"/>
      <c r="BK284" s="293"/>
      <c r="BL284" s="293"/>
      <c r="BM284" s="293"/>
      <c r="BN284" s="293"/>
      <c r="BO284" s="293"/>
      <c r="BP284" s="293"/>
      <c r="BQ284" s="293"/>
      <c r="BR284" s="293"/>
      <c r="BS284" s="293"/>
      <c r="BT284" s="293"/>
      <c r="BU284" s="293"/>
      <c r="BV284" s="293"/>
      <c r="BW284" s="293"/>
      <c r="BX284" s="293"/>
      <c r="BY284" s="293"/>
      <c r="BZ284" s="293"/>
      <c r="CA284" s="293"/>
      <c r="CB284" s="293"/>
      <c r="CC284" s="293"/>
    </row>
    <row r="285" customHeight="1" spans="47:81">
      <c r="AU285" s="279"/>
      <c r="AV285" s="279"/>
      <c r="AW285" s="293"/>
      <c r="AX285" s="293"/>
      <c r="AY285" s="293"/>
      <c r="AZ285" s="293"/>
      <c r="BA285" s="293"/>
      <c r="BB285" s="293"/>
      <c r="BC285" s="293"/>
      <c r="BD285" s="293"/>
      <c r="BE285" s="293"/>
      <c r="BF285" s="293"/>
      <c r="BG285" s="293"/>
      <c r="BH285" s="293"/>
      <c r="BI285" s="293"/>
      <c r="BJ285" s="293"/>
      <c r="BK285" s="293"/>
      <c r="BL285" s="293"/>
      <c r="BM285" s="293"/>
      <c r="BN285" s="293"/>
      <c r="BO285" s="293"/>
      <c r="BP285" s="293"/>
      <c r="BQ285" s="293"/>
      <c r="BR285" s="293"/>
      <c r="BS285" s="293"/>
      <c r="BT285" s="293"/>
      <c r="BU285" s="293"/>
      <c r="BV285" s="293"/>
      <c r="BW285" s="293"/>
      <c r="BX285" s="293"/>
      <c r="BY285" s="293"/>
      <c r="BZ285" s="293"/>
      <c r="CA285" s="293"/>
      <c r="CB285" s="293"/>
      <c r="CC285" s="293"/>
    </row>
    <row r="286" customHeight="1" spans="47:81">
      <c r="AU286" s="279"/>
      <c r="AV286" s="279"/>
      <c r="AW286" s="293"/>
      <c r="AX286" s="293"/>
      <c r="AY286" s="293"/>
      <c r="AZ286" s="293"/>
      <c r="BA286" s="293"/>
      <c r="BB286" s="293"/>
      <c r="BC286" s="293"/>
      <c r="BD286" s="293"/>
      <c r="BE286" s="293"/>
      <c r="BF286" s="293"/>
      <c r="BG286" s="293"/>
      <c r="BH286" s="293"/>
      <c r="BI286" s="293"/>
      <c r="BJ286" s="293"/>
      <c r="BK286" s="293"/>
      <c r="BL286" s="293"/>
      <c r="BM286" s="293"/>
      <c r="BN286" s="293"/>
      <c r="BO286" s="293"/>
      <c r="BP286" s="293"/>
      <c r="BQ286" s="293"/>
      <c r="BR286" s="293"/>
      <c r="BS286" s="293"/>
      <c r="BT286" s="293"/>
      <c r="BU286" s="293"/>
      <c r="BV286" s="293"/>
      <c r="BW286" s="293"/>
      <c r="BX286" s="293"/>
      <c r="BY286" s="293"/>
      <c r="BZ286" s="293"/>
      <c r="CA286" s="293"/>
      <c r="CB286" s="293"/>
      <c r="CC286" s="293"/>
    </row>
    <row r="287" customHeight="1" spans="47:81">
      <c r="AU287" s="279"/>
      <c r="AV287" s="279"/>
      <c r="AW287" s="293"/>
      <c r="AX287" s="293"/>
      <c r="AY287" s="293"/>
      <c r="AZ287" s="293"/>
      <c r="BA287" s="293"/>
      <c r="BB287" s="293"/>
      <c r="BC287" s="293"/>
      <c r="BD287" s="293"/>
      <c r="BE287" s="293"/>
      <c r="BF287" s="293"/>
      <c r="BG287" s="293"/>
      <c r="BH287" s="293"/>
      <c r="BI287" s="293"/>
      <c r="BJ287" s="293"/>
      <c r="BK287" s="293"/>
      <c r="BL287" s="293"/>
      <c r="BM287" s="293"/>
      <c r="BN287" s="293"/>
      <c r="BO287" s="293"/>
      <c r="BP287" s="293"/>
      <c r="BQ287" s="293"/>
      <c r="BR287" s="293"/>
      <c r="BS287" s="293"/>
      <c r="BT287" s="293"/>
      <c r="BU287" s="293"/>
      <c r="BV287" s="293"/>
      <c r="BW287" s="293"/>
      <c r="BX287" s="293"/>
      <c r="BY287" s="293"/>
      <c r="BZ287" s="293"/>
      <c r="CA287" s="293"/>
      <c r="CB287" s="293"/>
      <c r="CC287" s="293"/>
    </row>
    <row r="288" customHeight="1" spans="47:81">
      <c r="AU288" s="279"/>
      <c r="AV288" s="279"/>
      <c r="AW288" s="293"/>
      <c r="AX288" s="293"/>
      <c r="AY288" s="293"/>
      <c r="AZ288" s="293"/>
      <c r="BA288" s="293"/>
      <c r="BB288" s="293"/>
      <c r="BC288" s="293"/>
      <c r="BD288" s="293"/>
      <c r="BE288" s="293"/>
      <c r="BF288" s="293"/>
      <c r="BG288" s="293"/>
      <c r="BH288" s="293"/>
      <c r="BI288" s="293"/>
      <c r="BJ288" s="293"/>
      <c r="BK288" s="293"/>
      <c r="BL288" s="293"/>
      <c r="BM288" s="293"/>
      <c r="BN288" s="293"/>
      <c r="BO288" s="293"/>
      <c r="BP288" s="293"/>
      <c r="BQ288" s="293"/>
      <c r="BR288" s="293"/>
      <c r="BS288" s="293"/>
      <c r="BT288" s="293"/>
      <c r="BU288" s="293"/>
      <c r="BV288" s="293"/>
      <c r="BW288" s="293"/>
      <c r="BX288" s="293"/>
      <c r="BY288" s="293"/>
      <c r="BZ288" s="293"/>
      <c r="CA288" s="293"/>
      <c r="CB288" s="293"/>
      <c r="CC288" s="293"/>
    </row>
    <row r="289" customHeight="1" spans="47:81">
      <c r="AU289" s="279"/>
      <c r="AV289" s="279"/>
      <c r="AW289" s="293"/>
      <c r="AX289" s="293"/>
      <c r="AY289" s="293"/>
      <c r="AZ289" s="293"/>
      <c r="BA289" s="293"/>
      <c r="BB289" s="293"/>
      <c r="BC289" s="293"/>
      <c r="BD289" s="293"/>
      <c r="BE289" s="293"/>
      <c r="BF289" s="293"/>
      <c r="BG289" s="293"/>
      <c r="BH289" s="293"/>
      <c r="BI289" s="293"/>
      <c r="BJ289" s="293"/>
      <c r="BK289" s="293"/>
      <c r="BL289" s="293"/>
      <c r="BM289" s="293"/>
      <c r="BN289" s="293"/>
      <c r="BO289" s="293"/>
      <c r="BP289" s="293"/>
      <c r="BQ289" s="293"/>
      <c r="BR289" s="293"/>
      <c r="BS289" s="293"/>
      <c r="BT289" s="293"/>
      <c r="BU289" s="293"/>
      <c r="BV289" s="293"/>
      <c r="BW289" s="293"/>
      <c r="BX289" s="293"/>
      <c r="BY289" s="293"/>
      <c r="BZ289" s="293"/>
      <c r="CA289" s="293"/>
      <c r="CB289" s="293"/>
      <c r="CC289" s="293"/>
    </row>
    <row r="290" customHeight="1" spans="47:81">
      <c r="AU290" s="279"/>
      <c r="AV290" s="279"/>
      <c r="AW290" s="293"/>
      <c r="AX290" s="293"/>
      <c r="AY290" s="293"/>
      <c r="AZ290" s="293"/>
      <c r="BA290" s="293"/>
      <c r="BB290" s="293"/>
      <c r="BC290" s="293"/>
      <c r="BD290" s="293"/>
      <c r="BE290" s="293"/>
      <c r="BF290" s="293"/>
      <c r="BG290" s="293"/>
      <c r="BH290" s="293"/>
      <c r="BI290" s="293"/>
      <c r="BJ290" s="293"/>
      <c r="BK290" s="293"/>
      <c r="BL290" s="293"/>
      <c r="BM290" s="293"/>
      <c r="BN290" s="293"/>
      <c r="BO290" s="293"/>
      <c r="BP290" s="293"/>
      <c r="BQ290" s="293"/>
      <c r="BR290" s="293"/>
      <c r="BS290" s="293"/>
      <c r="BT290" s="293"/>
      <c r="BU290" s="293"/>
      <c r="BV290" s="293"/>
      <c r="BW290" s="293"/>
      <c r="BX290" s="293"/>
      <c r="BY290" s="293"/>
      <c r="BZ290" s="293"/>
      <c r="CA290" s="293"/>
      <c r="CB290" s="293"/>
      <c r="CC290" s="293"/>
    </row>
    <row r="291" customHeight="1" spans="47:81">
      <c r="AU291" s="279"/>
      <c r="AV291" s="279"/>
      <c r="AW291" s="293"/>
      <c r="AX291" s="293"/>
      <c r="AY291" s="293"/>
      <c r="AZ291" s="293"/>
      <c r="BA291" s="293"/>
      <c r="BB291" s="293"/>
      <c r="BC291" s="293"/>
      <c r="BD291" s="293"/>
      <c r="BE291" s="293"/>
      <c r="BF291" s="293"/>
      <c r="BG291" s="293"/>
      <c r="BH291" s="293"/>
      <c r="BI291" s="293"/>
      <c r="BJ291" s="293"/>
      <c r="BK291" s="293"/>
      <c r="BL291" s="293"/>
      <c r="BM291" s="293"/>
      <c r="BN291" s="293"/>
      <c r="BO291" s="293"/>
      <c r="BP291" s="293"/>
      <c r="BQ291" s="293"/>
      <c r="BR291" s="293"/>
      <c r="BS291" s="293"/>
      <c r="BT291" s="293"/>
      <c r="BU291" s="293"/>
      <c r="BV291" s="293"/>
      <c r="BW291" s="293"/>
      <c r="BX291" s="293"/>
      <c r="BY291" s="293"/>
      <c r="BZ291" s="293"/>
      <c r="CA291" s="293"/>
      <c r="CB291" s="293"/>
      <c r="CC291" s="293"/>
    </row>
    <row r="292" customHeight="1" spans="47:81">
      <c r="AU292" s="279"/>
      <c r="AV292" s="279"/>
      <c r="AW292" s="293"/>
      <c r="AX292" s="293"/>
      <c r="AY292" s="293"/>
      <c r="AZ292" s="293"/>
      <c r="BA292" s="293"/>
      <c r="BB292" s="293"/>
      <c r="BC292" s="293"/>
      <c r="BD292" s="293"/>
      <c r="BE292" s="293"/>
      <c r="BF292" s="293"/>
      <c r="BG292" s="293"/>
      <c r="BH292" s="293"/>
      <c r="BI292" s="293"/>
      <c r="BJ292" s="293"/>
      <c r="BK292" s="293"/>
      <c r="BL292" s="293"/>
      <c r="BM292" s="293"/>
      <c r="BN292" s="293"/>
      <c r="BO292" s="293"/>
      <c r="BP292" s="293"/>
      <c r="BQ292" s="293"/>
      <c r="BR292" s="293"/>
      <c r="BS292" s="293"/>
      <c r="BT292" s="293"/>
      <c r="BU292" s="293"/>
      <c r="BV292" s="293"/>
      <c r="BW292" s="293"/>
      <c r="BX292" s="293"/>
      <c r="BY292" s="293"/>
      <c r="BZ292" s="293"/>
      <c r="CA292" s="293"/>
      <c r="CB292" s="293"/>
      <c r="CC292" s="293"/>
    </row>
    <row r="293" customHeight="1" spans="47:81">
      <c r="AU293" s="279"/>
      <c r="AV293" s="279"/>
      <c r="AW293" s="293"/>
      <c r="AX293" s="293"/>
      <c r="AY293" s="293"/>
      <c r="AZ293" s="293"/>
      <c r="BA293" s="293"/>
      <c r="BB293" s="293"/>
      <c r="BC293" s="293"/>
      <c r="BD293" s="293"/>
      <c r="BE293" s="293"/>
      <c r="BF293" s="293"/>
      <c r="BG293" s="293"/>
      <c r="BH293" s="293"/>
      <c r="BI293" s="293"/>
      <c r="BJ293" s="293"/>
      <c r="BK293" s="293"/>
      <c r="BL293" s="293"/>
      <c r="BM293" s="293"/>
      <c r="BN293" s="293"/>
      <c r="BO293" s="293"/>
      <c r="BP293" s="293"/>
      <c r="BQ293" s="293"/>
      <c r="BR293" s="293"/>
      <c r="BS293" s="293"/>
      <c r="BT293" s="293"/>
      <c r="BU293" s="293"/>
      <c r="BV293" s="293"/>
      <c r="BW293" s="293"/>
      <c r="BX293" s="293"/>
      <c r="BY293" s="293"/>
      <c r="BZ293" s="293"/>
      <c r="CA293" s="293"/>
      <c r="CB293" s="293"/>
      <c r="CC293" s="293"/>
    </row>
    <row r="294" customHeight="1" spans="47:81">
      <c r="AU294" s="279"/>
      <c r="AV294" s="279"/>
      <c r="AW294" s="293"/>
      <c r="AX294" s="293"/>
      <c r="AY294" s="293"/>
      <c r="AZ294" s="293"/>
      <c r="BA294" s="293"/>
      <c r="BB294" s="293"/>
      <c r="BC294" s="293"/>
      <c r="BD294" s="293"/>
      <c r="BE294" s="293"/>
      <c r="BF294" s="293"/>
      <c r="BG294" s="293"/>
      <c r="BH294" s="293"/>
      <c r="BI294" s="293"/>
      <c r="BJ294" s="293"/>
      <c r="BK294" s="293"/>
      <c r="BL294" s="293"/>
      <c r="BM294" s="293"/>
      <c r="BN294" s="293"/>
      <c r="BO294" s="293"/>
      <c r="BP294" s="293"/>
      <c r="BQ294" s="293"/>
      <c r="BR294" s="293"/>
      <c r="BS294" s="293"/>
      <c r="BT294" s="293"/>
      <c r="BU294" s="293"/>
      <c r="BV294" s="293"/>
      <c r="BW294" s="293"/>
      <c r="BX294" s="293"/>
      <c r="BY294" s="293"/>
      <c r="BZ294" s="293"/>
      <c r="CA294" s="293"/>
      <c r="CB294" s="293"/>
      <c r="CC294" s="293"/>
    </row>
    <row r="295" customHeight="1" spans="47:81">
      <c r="AU295" s="279"/>
      <c r="AV295" s="279"/>
      <c r="AW295" s="293"/>
      <c r="AX295" s="293"/>
      <c r="AY295" s="293"/>
      <c r="AZ295" s="293"/>
      <c r="BA295" s="293"/>
      <c r="BB295" s="293"/>
      <c r="BC295" s="293"/>
      <c r="BD295" s="293"/>
      <c r="BE295" s="293"/>
      <c r="BF295" s="293"/>
      <c r="BG295" s="293"/>
      <c r="BH295" s="293"/>
      <c r="BI295" s="293"/>
      <c r="BJ295" s="293"/>
      <c r="BK295" s="293"/>
      <c r="BL295" s="293"/>
      <c r="BM295" s="293"/>
      <c r="BN295" s="293"/>
      <c r="BO295" s="293"/>
      <c r="BP295" s="293"/>
      <c r="BQ295" s="293"/>
      <c r="BR295" s="293"/>
      <c r="BS295" s="293"/>
      <c r="BT295" s="293"/>
      <c r="BU295" s="293"/>
      <c r="BV295" s="293"/>
      <c r="BW295" s="293"/>
      <c r="BX295" s="293"/>
      <c r="BY295" s="293"/>
      <c r="BZ295" s="293"/>
      <c r="CA295" s="293"/>
      <c r="CB295" s="293"/>
      <c r="CC295" s="293"/>
    </row>
    <row r="296" customHeight="1" spans="47:81">
      <c r="AU296" s="279"/>
      <c r="AV296" s="279"/>
      <c r="AW296" s="293"/>
      <c r="AX296" s="293"/>
      <c r="AY296" s="293"/>
      <c r="AZ296" s="293"/>
      <c r="BA296" s="293"/>
      <c r="BB296" s="293"/>
      <c r="BC296" s="293"/>
      <c r="BD296" s="293"/>
      <c r="BE296" s="293"/>
      <c r="BF296" s="293"/>
      <c r="BG296" s="293"/>
      <c r="BH296" s="293"/>
      <c r="BI296" s="293"/>
      <c r="BJ296" s="293"/>
      <c r="BK296" s="293"/>
      <c r="BL296" s="293"/>
      <c r="BM296" s="293"/>
      <c r="BN296" s="293"/>
      <c r="BO296" s="293"/>
      <c r="BP296" s="293"/>
      <c r="BQ296" s="293"/>
      <c r="BR296" s="293"/>
      <c r="BS296" s="293"/>
      <c r="BT296" s="293"/>
      <c r="BU296" s="293"/>
      <c r="BV296" s="293"/>
      <c r="BW296" s="293"/>
      <c r="BX296" s="293"/>
      <c r="BY296" s="293"/>
      <c r="BZ296" s="293"/>
      <c r="CA296" s="293"/>
      <c r="CB296" s="293"/>
      <c r="CC296" s="293"/>
    </row>
    <row r="297" customHeight="1" spans="47:81">
      <c r="AU297" s="279"/>
      <c r="AV297" s="279"/>
      <c r="AW297" s="293"/>
      <c r="AX297" s="293"/>
      <c r="AY297" s="293"/>
      <c r="AZ297" s="293"/>
      <c r="BA297" s="293"/>
      <c r="BB297" s="293"/>
      <c r="BC297" s="293"/>
      <c r="BD297" s="293"/>
      <c r="BE297" s="293"/>
      <c r="BF297" s="293"/>
      <c r="BG297" s="293"/>
      <c r="BH297" s="293"/>
      <c r="BI297" s="293"/>
      <c r="BJ297" s="293"/>
      <c r="BK297" s="293"/>
      <c r="BL297" s="293"/>
      <c r="BM297" s="293"/>
      <c r="BN297" s="293"/>
      <c r="BO297" s="293"/>
      <c r="BP297" s="293"/>
      <c r="BQ297" s="293"/>
      <c r="BR297" s="293"/>
      <c r="BS297" s="293"/>
      <c r="BT297" s="293"/>
      <c r="BU297" s="293"/>
      <c r="BV297" s="293"/>
      <c r="BW297" s="293"/>
      <c r="BX297" s="293"/>
      <c r="BY297" s="293"/>
      <c r="BZ297" s="293"/>
      <c r="CA297" s="293"/>
      <c r="CB297" s="293"/>
      <c r="CC297" s="293"/>
    </row>
    <row r="298" customHeight="1" spans="47:81">
      <c r="AU298" s="279"/>
      <c r="AV298" s="279"/>
      <c r="AW298" s="293"/>
      <c r="AX298" s="293"/>
      <c r="AY298" s="293"/>
      <c r="AZ298" s="293"/>
      <c r="BA298" s="293"/>
      <c r="BB298" s="293"/>
      <c r="BC298" s="293"/>
      <c r="BD298" s="293"/>
      <c r="BE298" s="293"/>
      <c r="BF298" s="293"/>
      <c r="BG298" s="293"/>
      <c r="BH298" s="293"/>
      <c r="BI298" s="293"/>
      <c r="BJ298" s="293"/>
      <c r="BK298" s="293"/>
      <c r="BL298" s="293"/>
      <c r="BM298" s="293"/>
      <c r="BN298" s="293"/>
      <c r="BO298" s="293"/>
      <c r="BP298" s="293"/>
      <c r="BQ298" s="293"/>
      <c r="BR298" s="293"/>
      <c r="BS298" s="293"/>
      <c r="BT298" s="293"/>
      <c r="BU298" s="293"/>
      <c r="BV298" s="293"/>
      <c r="BW298" s="293"/>
      <c r="BX298" s="293"/>
      <c r="BY298" s="293"/>
      <c r="BZ298" s="293"/>
      <c r="CA298" s="293"/>
      <c r="CB298" s="293"/>
      <c r="CC298" s="293"/>
    </row>
    <row r="299" customHeight="1" spans="47:81">
      <c r="AU299" s="279"/>
      <c r="AV299" s="279"/>
      <c r="AW299" s="293"/>
      <c r="AX299" s="293"/>
      <c r="AY299" s="293"/>
      <c r="AZ299" s="293"/>
      <c r="BA299" s="293"/>
      <c r="BB299" s="293"/>
      <c r="BC299" s="293"/>
      <c r="BD299" s="293"/>
      <c r="BE299" s="293"/>
      <c r="BF299" s="293"/>
      <c r="BG299" s="293"/>
      <c r="BH299" s="293"/>
      <c r="BI299" s="293"/>
      <c r="BJ299" s="293"/>
      <c r="BK299" s="293"/>
      <c r="BL299" s="293"/>
      <c r="BM299" s="293"/>
      <c r="BN299" s="293"/>
      <c r="BO299" s="293"/>
      <c r="BP299" s="293"/>
      <c r="BQ299" s="293"/>
      <c r="BR299" s="293"/>
      <c r="BS299" s="293"/>
      <c r="BT299" s="293"/>
      <c r="BU299" s="293"/>
      <c r="BV299" s="293"/>
      <c r="BW299" s="293"/>
      <c r="BX299" s="293"/>
      <c r="BY299" s="293"/>
      <c r="BZ299" s="293"/>
      <c r="CA299" s="293"/>
      <c r="CB299" s="293"/>
      <c r="CC299" s="293"/>
    </row>
    <row r="300" customHeight="1" spans="47:81">
      <c r="AU300" s="279"/>
      <c r="AV300" s="279"/>
      <c r="AW300" s="293"/>
      <c r="AX300" s="293"/>
      <c r="AY300" s="293"/>
      <c r="AZ300" s="293"/>
      <c r="BA300" s="293"/>
      <c r="BB300" s="293"/>
      <c r="BC300" s="293"/>
      <c r="BD300" s="293"/>
      <c r="BE300" s="293"/>
      <c r="BF300" s="293"/>
      <c r="BG300" s="293"/>
      <c r="BH300" s="293"/>
      <c r="BI300" s="293"/>
      <c r="BJ300" s="293"/>
      <c r="BK300" s="293"/>
      <c r="BL300" s="293"/>
      <c r="BM300" s="293"/>
      <c r="BN300" s="293"/>
      <c r="BO300" s="293"/>
      <c r="BP300" s="293"/>
      <c r="BQ300" s="293"/>
      <c r="BR300" s="293"/>
      <c r="BS300" s="293"/>
      <c r="BT300" s="293"/>
      <c r="BU300" s="293"/>
      <c r="BV300" s="293"/>
      <c r="BW300" s="293"/>
      <c r="BX300" s="293"/>
      <c r="BY300" s="293"/>
      <c r="BZ300" s="293"/>
      <c r="CA300" s="293"/>
      <c r="CB300" s="293"/>
      <c r="CC300" s="293"/>
    </row>
    <row r="301" customHeight="1" spans="47:81">
      <c r="AU301" s="279"/>
      <c r="AV301" s="279"/>
      <c r="AW301" s="293"/>
      <c r="AX301" s="293"/>
      <c r="AY301" s="293"/>
      <c r="AZ301" s="293"/>
      <c r="BA301" s="293"/>
      <c r="BB301" s="293"/>
      <c r="BC301" s="293"/>
      <c r="BD301" s="293"/>
      <c r="BE301" s="293"/>
      <c r="BF301" s="293"/>
      <c r="BG301" s="293"/>
      <c r="BH301" s="293"/>
      <c r="BI301" s="293"/>
      <c r="BJ301" s="293"/>
      <c r="BK301" s="293"/>
      <c r="BL301" s="293"/>
      <c r="BM301" s="293"/>
      <c r="BN301" s="293"/>
      <c r="BO301" s="293"/>
      <c r="BP301" s="293"/>
      <c r="BQ301" s="293"/>
      <c r="BR301" s="293"/>
      <c r="BS301" s="293"/>
      <c r="BT301" s="293"/>
      <c r="BU301" s="293"/>
      <c r="BV301" s="293"/>
      <c r="BW301" s="293"/>
      <c r="BX301" s="293"/>
      <c r="BY301" s="293"/>
      <c r="BZ301" s="293"/>
      <c r="CA301" s="293"/>
      <c r="CB301" s="293"/>
      <c r="CC301" s="293"/>
    </row>
    <row r="302" customHeight="1" spans="47:81">
      <c r="AU302" s="279"/>
      <c r="AV302" s="279"/>
      <c r="AW302" s="293"/>
      <c r="AX302" s="293"/>
      <c r="AY302" s="293"/>
      <c r="AZ302" s="293"/>
      <c r="BA302" s="293"/>
      <c r="BB302" s="293"/>
      <c r="BC302" s="293"/>
      <c r="BD302" s="293"/>
      <c r="BE302" s="293"/>
      <c r="BF302" s="293"/>
      <c r="BG302" s="293"/>
      <c r="BH302" s="293"/>
      <c r="BI302" s="293"/>
      <c r="BJ302" s="293"/>
      <c r="BK302" s="293"/>
      <c r="BL302" s="293"/>
      <c r="BM302" s="293"/>
      <c r="BN302" s="293"/>
      <c r="BO302" s="293"/>
      <c r="BP302" s="293"/>
      <c r="BQ302" s="293"/>
      <c r="BR302" s="293"/>
      <c r="BS302" s="293"/>
      <c r="BT302" s="293"/>
      <c r="BU302" s="293"/>
      <c r="BV302" s="293"/>
      <c r="BW302" s="293"/>
      <c r="BX302" s="293"/>
      <c r="BY302" s="293"/>
      <c r="BZ302" s="293"/>
      <c r="CA302" s="293"/>
      <c r="CB302" s="293"/>
      <c r="CC302" s="293"/>
    </row>
    <row r="303" customHeight="1" spans="47:81">
      <c r="AU303" s="279"/>
      <c r="AV303" s="279"/>
      <c r="AW303" s="293"/>
      <c r="AX303" s="293"/>
      <c r="AY303" s="293"/>
      <c r="AZ303" s="293"/>
      <c r="BA303" s="293"/>
      <c r="BB303" s="293"/>
      <c r="BC303" s="293"/>
      <c r="BD303" s="293"/>
      <c r="BE303" s="293"/>
      <c r="BF303" s="293"/>
      <c r="BG303" s="293"/>
      <c r="BH303" s="293"/>
      <c r="BI303" s="293"/>
      <c r="BJ303" s="293"/>
      <c r="BK303" s="293"/>
      <c r="BL303" s="293"/>
      <c r="BM303" s="293"/>
      <c r="BN303" s="293"/>
      <c r="BO303" s="293"/>
      <c r="BP303" s="293"/>
      <c r="BQ303" s="293"/>
      <c r="BR303" s="293"/>
      <c r="BS303" s="293"/>
      <c r="BT303" s="293"/>
      <c r="BU303" s="293"/>
      <c r="BV303" s="293"/>
      <c r="BW303" s="293"/>
      <c r="BX303" s="293"/>
      <c r="BY303" s="293"/>
      <c r="BZ303" s="293"/>
      <c r="CA303" s="293"/>
      <c r="CB303" s="293"/>
      <c r="CC303" s="293"/>
    </row>
    <row r="304" customHeight="1" spans="47:81">
      <c r="AU304" s="279"/>
      <c r="AV304" s="279"/>
      <c r="AW304" s="293"/>
      <c r="AX304" s="293"/>
      <c r="AY304" s="293"/>
      <c r="AZ304" s="293"/>
      <c r="BA304" s="293"/>
      <c r="BB304" s="293"/>
      <c r="BC304" s="293"/>
      <c r="BD304" s="293"/>
      <c r="BE304" s="293"/>
      <c r="BF304" s="293"/>
      <c r="BG304" s="293"/>
      <c r="BH304" s="293"/>
      <c r="BI304" s="293"/>
      <c r="BJ304" s="293"/>
      <c r="BK304" s="293"/>
      <c r="BL304" s="293"/>
      <c r="BM304" s="293"/>
      <c r="BN304" s="293"/>
      <c r="BO304" s="293"/>
      <c r="BP304" s="293"/>
      <c r="BQ304" s="293"/>
      <c r="BR304" s="293"/>
      <c r="BS304" s="293"/>
      <c r="BT304" s="293"/>
      <c r="BU304" s="293"/>
      <c r="BV304" s="293"/>
      <c r="BW304" s="293"/>
      <c r="BX304" s="293"/>
      <c r="BY304" s="293"/>
      <c r="BZ304" s="293"/>
      <c r="CA304" s="293"/>
      <c r="CB304" s="293"/>
      <c r="CC304" s="293"/>
    </row>
    <row r="305" customHeight="1" spans="47:81">
      <c r="AU305" s="279"/>
      <c r="AV305" s="279"/>
      <c r="AW305" s="293"/>
      <c r="AX305" s="293"/>
      <c r="AY305" s="293"/>
      <c r="AZ305" s="293"/>
      <c r="BA305" s="293"/>
      <c r="BB305" s="293"/>
      <c r="BC305" s="293"/>
      <c r="BD305" s="293"/>
      <c r="BE305" s="293"/>
      <c r="BF305" s="293"/>
      <c r="BG305" s="293"/>
      <c r="BH305" s="293"/>
      <c r="BI305" s="293"/>
      <c r="BJ305" s="293"/>
      <c r="BK305" s="293"/>
      <c r="BL305" s="293"/>
      <c r="BM305" s="293"/>
      <c r="BN305" s="293"/>
      <c r="BO305" s="293"/>
      <c r="BP305" s="293"/>
      <c r="BQ305" s="293"/>
      <c r="BR305" s="293"/>
      <c r="BS305" s="293"/>
      <c r="BT305" s="293"/>
      <c r="BU305" s="293"/>
      <c r="BV305" s="293"/>
      <c r="BW305" s="293"/>
      <c r="BX305" s="293"/>
      <c r="BY305" s="293"/>
      <c r="BZ305" s="293"/>
      <c r="CA305" s="293"/>
      <c r="CB305" s="293"/>
      <c r="CC305" s="293"/>
    </row>
    <row r="306" customHeight="1" spans="47:81">
      <c r="AU306" s="279"/>
      <c r="AV306" s="279"/>
      <c r="AW306" s="293"/>
      <c r="AX306" s="293"/>
      <c r="AY306" s="293"/>
      <c r="AZ306" s="293"/>
      <c r="BA306" s="293"/>
      <c r="BB306" s="293"/>
      <c r="BC306" s="293"/>
      <c r="BD306" s="293"/>
      <c r="BE306" s="293"/>
      <c r="BF306" s="293"/>
      <c r="BG306" s="293"/>
      <c r="BH306" s="293"/>
      <c r="BI306" s="293"/>
      <c r="BJ306" s="293"/>
      <c r="BK306" s="293"/>
      <c r="BL306" s="293"/>
      <c r="BM306" s="293"/>
      <c r="BN306" s="293"/>
      <c r="BO306" s="293"/>
      <c r="BP306" s="293"/>
      <c r="BQ306" s="293"/>
      <c r="BR306" s="293"/>
      <c r="BS306" s="293"/>
      <c r="BT306" s="293"/>
      <c r="BU306" s="293"/>
      <c r="BV306" s="293"/>
      <c r="BW306" s="293"/>
      <c r="BX306" s="293"/>
      <c r="BY306" s="293"/>
      <c r="BZ306" s="293"/>
      <c r="CA306" s="293"/>
      <c r="CB306" s="293"/>
      <c r="CC306" s="293"/>
    </row>
    <row r="307" customHeight="1" spans="47:81">
      <c r="AU307" s="279"/>
      <c r="AV307" s="279"/>
      <c r="AW307" s="293"/>
      <c r="AX307" s="293"/>
      <c r="AY307" s="293"/>
      <c r="AZ307" s="293"/>
      <c r="BA307" s="293"/>
      <c r="BB307" s="293"/>
      <c r="BC307" s="293"/>
      <c r="BD307" s="293"/>
      <c r="BE307" s="293"/>
      <c r="BF307" s="293"/>
      <c r="BG307" s="293"/>
      <c r="BH307" s="293"/>
      <c r="BI307" s="293"/>
      <c r="BJ307" s="293"/>
      <c r="BK307" s="293"/>
      <c r="BL307" s="293"/>
      <c r="BM307" s="293"/>
      <c r="BN307" s="293"/>
      <c r="BO307" s="293"/>
      <c r="BP307" s="293"/>
      <c r="BQ307" s="293"/>
      <c r="BR307" s="293"/>
      <c r="BS307" s="293"/>
      <c r="BT307" s="293"/>
      <c r="BU307" s="293"/>
      <c r="BV307" s="293"/>
      <c r="BW307" s="293"/>
      <c r="BX307" s="293"/>
      <c r="BY307" s="293"/>
      <c r="BZ307" s="293"/>
      <c r="CA307" s="293"/>
      <c r="CB307" s="293"/>
      <c r="CC307" s="293"/>
    </row>
    <row r="308" customHeight="1" spans="47:81">
      <c r="AU308" s="279"/>
      <c r="AV308" s="279"/>
      <c r="AW308" s="293"/>
      <c r="AX308" s="293"/>
      <c r="AY308" s="293"/>
      <c r="AZ308" s="293"/>
      <c r="BA308" s="293"/>
      <c r="BB308" s="293"/>
      <c r="BC308" s="293"/>
      <c r="BD308" s="293"/>
      <c r="BE308" s="293"/>
      <c r="BF308" s="293"/>
      <c r="BG308" s="293"/>
      <c r="BH308" s="293"/>
      <c r="BI308" s="293"/>
      <c r="BJ308" s="293"/>
      <c r="BK308" s="293"/>
      <c r="BL308" s="293"/>
      <c r="BM308" s="293"/>
      <c r="BN308" s="293"/>
      <c r="BO308" s="293"/>
      <c r="BP308" s="293"/>
      <c r="BQ308" s="293"/>
      <c r="BR308" s="293"/>
      <c r="BS308" s="293"/>
      <c r="BT308" s="293"/>
      <c r="BU308" s="293"/>
      <c r="BV308" s="293"/>
      <c r="BW308" s="293"/>
      <c r="BX308" s="293"/>
      <c r="BY308" s="293"/>
      <c r="BZ308" s="293"/>
      <c r="CA308" s="293"/>
      <c r="CB308" s="293"/>
      <c r="CC308" s="293"/>
    </row>
    <row r="309" customHeight="1" spans="47:81">
      <c r="AU309" s="279"/>
      <c r="AV309" s="279"/>
      <c r="AW309" s="293"/>
      <c r="AX309" s="293"/>
      <c r="AY309" s="293"/>
      <c r="AZ309" s="293"/>
      <c r="BA309" s="293"/>
      <c r="BB309" s="293"/>
      <c r="BC309" s="293"/>
      <c r="BD309" s="293"/>
      <c r="BE309" s="293"/>
      <c r="BF309" s="293"/>
      <c r="BG309" s="293"/>
      <c r="BH309" s="293"/>
      <c r="BI309" s="293"/>
      <c r="BJ309" s="293"/>
      <c r="BK309" s="293"/>
      <c r="BL309" s="293"/>
      <c r="BM309" s="293"/>
      <c r="BN309" s="293"/>
      <c r="BO309" s="293"/>
      <c r="BP309" s="293"/>
      <c r="BQ309" s="293"/>
      <c r="BR309" s="293"/>
      <c r="BS309" s="293"/>
      <c r="BT309" s="293"/>
      <c r="BU309" s="293"/>
      <c r="BV309" s="293"/>
      <c r="BW309" s="293"/>
      <c r="BX309" s="293"/>
      <c r="BY309" s="293"/>
      <c r="BZ309" s="293"/>
      <c r="CA309" s="293"/>
      <c r="CB309" s="293"/>
      <c r="CC309" s="293"/>
    </row>
    <row r="310" customHeight="1" spans="47:81">
      <c r="AU310" s="279"/>
      <c r="AV310" s="279"/>
      <c r="AW310" s="293"/>
      <c r="AX310" s="293"/>
      <c r="AY310" s="293"/>
      <c r="AZ310" s="293"/>
      <c r="BA310" s="293"/>
      <c r="BB310" s="293"/>
      <c r="BC310" s="293"/>
      <c r="BD310" s="293"/>
      <c r="BE310" s="293"/>
      <c r="BF310" s="293"/>
      <c r="BG310" s="293"/>
      <c r="BH310" s="293"/>
      <c r="BI310" s="293"/>
      <c r="BJ310" s="293"/>
      <c r="BK310" s="293"/>
      <c r="BL310" s="293"/>
      <c r="BM310" s="293"/>
      <c r="BN310" s="293"/>
      <c r="BO310" s="293"/>
      <c r="BP310" s="293"/>
      <c r="BQ310" s="293"/>
      <c r="BR310" s="293"/>
      <c r="BS310" s="293"/>
      <c r="BT310" s="293"/>
      <c r="BU310" s="293"/>
      <c r="BV310" s="293"/>
      <c r="BW310" s="293"/>
      <c r="BX310" s="293"/>
      <c r="BY310" s="293"/>
      <c r="BZ310" s="293"/>
      <c r="CA310" s="293"/>
      <c r="CB310" s="293"/>
      <c r="CC310" s="293"/>
    </row>
    <row r="311" customHeight="1" spans="47:81">
      <c r="AU311" s="279"/>
      <c r="AV311" s="279"/>
      <c r="AW311" s="293"/>
      <c r="AX311" s="293"/>
      <c r="AY311" s="293"/>
      <c r="AZ311" s="293"/>
      <c r="BA311" s="293"/>
      <c r="BB311" s="293"/>
      <c r="BC311" s="293"/>
      <c r="BD311" s="293"/>
      <c r="BE311" s="293"/>
      <c r="BF311" s="293"/>
      <c r="BG311" s="293"/>
      <c r="BH311" s="293"/>
      <c r="BI311" s="293"/>
      <c r="BJ311" s="293"/>
      <c r="BK311" s="293"/>
      <c r="BL311" s="293"/>
      <c r="BM311" s="293"/>
      <c r="BN311" s="293"/>
      <c r="BO311" s="293"/>
      <c r="BP311" s="293"/>
      <c r="BQ311" s="293"/>
      <c r="BR311" s="293"/>
      <c r="BS311" s="293"/>
      <c r="BT311" s="293"/>
      <c r="BU311" s="293"/>
      <c r="BV311" s="293"/>
      <c r="BW311" s="293"/>
      <c r="BX311" s="293"/>
      <c r="BY311" s="293"/>
      <c r="BZ311" s="293"/>
      <c r="CA311" s="293"/>
      <c r="CB311" s="293"/>
      <c r="CC311" s="293"/>
    </row>
    <row r="312" customHeight="1" spans="47:81">
      <c r="AU312" s="279"/>
      <c r="AV312" s="279"/>
      <c r="AW312" s="293"/>
      <c r="AX312" s="293"/>
      <c r="AY312" s="293"/>
      <c r="AZ312" s="293"/>
      <c r="BA312" s="293"/>
      <c r="BB312" s="293"/>
      <c r="BC312" s="293"/>
      <c r="BD312" s="293"/>
      <c r="BE312" s="293"/>
      <c r="BF312" s="293"/>
      <c r="BG312" s="293"/>
      <c r="BH312" s="293"/>
      <c r="BI312" s="293"/>
      <c r="BJ312" s="293"/>
      <c r="BK312" s="293"/>
      <c r="BL312" s="293"/>
      <c r="BM312" s="293"/>
      <c r="BN312" s="293"/>
      <c r="BO312" s="293"/>
      <c r="BP312" s="293"/>
      <c r="BQ312" s="293"/>
      <c r="BR312" s="293"/>
      <c r="BS312" s="293"/>
      <c r="BT312" s="293"/>
      <c r="BU312" s="293"/>
      <c r="BV312" s="293"/>
      <c r="BW312" s="293"/>
      <c r="BX312" s="293"/>
      <c r="BY312" s="293"/>
      <c r="BZ312" s="293"/>
      <c r="CA312" s="293"/>
      <c r="CB312" s="293"/>
      <c r="CC312" s="293"/>
    </row>
    <row r="313" customHeight="1" spans="47:81">
      <c r="AU313" s="279"/>
      <c r="AV313" s="279"/>
      <c r="AW313" s="293"/>
      <c r="AX313" s="293"/>
      <c r="AY313" s="293"/>
      <c r="AZ313" s="293"/>
      <c r="BA313" s="293"/>
      <c r="BB313" s="293"/>
      <c r="BC313" s="293"/>
      <c r="BD313" s="293"/>
      <c r="BE313" s="293"/>
      <c r="BF313" s="293"/>
      <c r="BG313" s="293"/>
      <c r="BH313" s="293"/>
      <c r="BI313" s="293"/>
      <c r="BJ313" s="293"/>
      <c r="BK313" s="293"/>
      <c r="BL313" s="293"/>
      <c r="BM313" s="293"/>
      <c r="BN313" s="293"/>
      <c r="BO313" s="293"/>
      <c r="BP313" s="293"/>
      <c r="BQ313" s="293"/>
      <c r="BR313" s="293"/>
      <c r="BS313" s="293"/>
      <c r="BT313" s="293"/>
      <c r="BU313" s="293"/>
      <c r="BV313" s="293"/>
      <c r="BW313" s="293"/>
      <c r="BX313" s="293"/>
      <c r="BY313" s="293"/>
      <c r="BZ313" s="293"/>
      <c r="CA313" s="293"/>
      <c r="CB313" s="293"/>
      <c r="CC313" s="293"/>
    </row>
    <row r="314" customHeight="1" spans="47:81">
      <c r="AU314" s="279"/>
      <c r="AV314" s="279"/>
      <c r="AW314" s="293"/>
      <c r="AX314" s="293"/>
      <c r="AY314" s="293"/>
      <c r="AZ314" s="293"/>
      <c r="BA314" s="293"/>
      <c r="BB314" s="293"/>
      <c r="BC314" s="293"/>
      <c r="BD314" s="293"/>
      <c r="BE314" s="293"/>
      <c r="BF314" s="293"/>
      <c r="BG314" s="293"/>
      <c r="BH314" s="293"/>
      <c r="BI314" s="293"/>
      <c r="BJ314" s="293"/>
      <c r="BK314" s="293"/>
      <c r="BL314" s="293"/>
      <c r="BM314" s="293"/>
      <c r="BN314" s="293"/>
      <c r="BO314" s="293"/>
      <c r="BP314" s="293"/>
      <c r="BQ314" s="293"/>
      <c r="BR314" s="293"/>
      <c r="BS314" s="293"/>
      <c r="BT314" s="293"/>
      <c r="BU314" s="293"/>
      <c r="BV314" s="293"/>
      <c r="BW314" s="293"/>
      <c r="BX314" s="293"/>
      <c r="BY314" s="293"/>
      <c r="BZ314" s="293"/>
      <c r="CA314" s="293"/>
      <c r="CB314" s="293"/>
      <c r="CC314" s="293"/>
    </row>
    <row r="315" customHeight="1" spans="47:81">
      <c r="AU315" s="279"/>
      <c r="AV315" s="279"/>
      <c r="AW315" s="293"/>
      <c r="AX315" s="293"/>
      <c r="AY315" s="293"/>
      <c r="AZ315" s="293"/>
      <c r="BA315" s="293"/>
      <c r="BB315" s="293"/>
      <c r="BC315" s="293"/>
      <c r="BD315" s="293"/>
      <c r="BE315" s="293"/>
      <c r="BF315" s="293"/>
      <c r="BG315" s="293"/>
      <c r="BH315" s="293"/>
      <c r="BI315" s="293"/>
      <c r="BJ315" s="293"/>
      <c r="BK315" s="293"/>
      <c r="BL315" s="293"/>
      <c r="BM315" s="293"/>
      <c r="BN315" s="293"/>
      <c r="BO315" s="293"/>
      <c r="BP315" s="293"/>
      <c r="BQ315" s="293"/>
      <c r="BR315" s="293"/>
      <c r="BS315" s="293"/>
      <c r="BT315" s="293"/>
      <c r="BU315" s="293"/>
      <c r="BV315" s="293"/>
      <c r="BW315" s="293"/>
      <c r="BX315" s="293"/>
      <c r="BY315" s="293"/>
      <c r="BZ315" s="293"/>
      <c r="CA315" s="293"/>
      <c r="CB315" s="293"/>
      <c r="CC315" s="293"/>
    </row>
    <row r="316" customHeight="1" spans="47:81">
      <c r="AU316" s="279"/>
      <c r="AV316" s="279"/>
      <c r="AW316" s="293"/>
      <c r="AX316" s="293"/>
      <c r="AY316" s="293"/>
      <c r="AZ316" s="293"/>
      <c r="BA316" s="293"/>
      <c r="BB316" s="293"/>
      <c r="BC316" s="293"/>
      <c r="BD316" s="293"/>
      <c r="BE316" s="293"/>
      <c r="BF316" s="293"/>
      <c r="BG316" s="293"/>
      <c r="BH316" s="293"/>
      <c r="BI316" s="293"/>
      <c r="BJ316" s="293"/>
      <c r="BK316" s="293"/>
      <c r="BL316" s="293"/>
      <c r="BM316" s="293"/>
      <c r="BN316" s="293"/>
      <c r="BO316" s="293"/>
      <c r="BP316" s="293"/>
      <c r="BQ316" s="293"/>
      <c r="BR316" s="293"/>
      <c r="BS316" s="293"/>
      <c r="BT316" s="293"/>
      <c r="BU316" s="293"/>
      <c r="BV316" s="293"/>
      <c r="BW316" s="293"/>
      <c r="BX316" s="293"/>
      <c r="BY316" s="293"/>
      <c r="BZ316" s="293"/>
      <c r="CA316" s="293"/>
      <c r="CB316" s="293"/>
      <c r="CC316" s="293"/>
    </row>
    <row r="317" customHeight="1" spans="47:81">
      <c r="AU317" s="279"/>
      <c r="AV317" s="279"/>
      <c r="AW317" s="293"/>
      <c r="AX317" s="293"/>
      <c r="AY317" s="293"/>
      <c r="AZ317" s="293"/>
      <c r="BA317" s="293"/>
      <c r="BB317" s="293"/>
      <c r="BC317" s="293"/>
      <c r="BD317" s="293"/>
      <c r="BE317" s="293"/>
      <c r="BF317" s="293"/>
      <c r="BG317" s="293"/>
      <c r="BH317" s="293"/>
      <c r="BI317" s="293"/>
      <c r="BJ317" s="293"/>
      <c r="BK317" s="293"/>
      <c r="BL317" s="293"/>
      <c r="BM317" s="293"/>
      <c r="BN317" s="293"/>
      <c r="BO317" s="293"/>
      <c r="BP317" s="293"/>
      <c r="BQ317" s="293"/>
      <c r="BR317" s="293"/>
      <c r="BS317" s="293"/>
      <c r="BT317" s="293"/>
      <c r="BU317" s="293"/>
      <c r="BV317" s="293"/>
      <c r="BW317" s="293"/>
      <c r="BX317" s="293"/>
      <c r="BY317" s="293"/>
      <c r="BZ317" s="293"/>
      <c r="CA317" s="293"/>
      <c r="CB317" s="293"/>
      <c r="CC317" s="293"/>
    </row>
    <row r="318" customHeight="1" spans="47:81">
      <c r="AU318" s="279"/>
      <c r="AV318" s="279"/>
      <c r="AW318" s="293"/>
      <c r="AX318" s="293"/>
      <c r="AY318" s="293"/>
      <c r="AZ318" s="293"/>
      <c r="BA318" s="293"/>
      <c r="BB318" s="293"/>
      <c r="BC318" s="293"/>
      <c r="BD318" s="293"/>
      <c r="BE318" s="293"/>
      <c r="BF318" s="293"/>
      <c r="BG318" s="293"/>
      <c r="BH318" s="293"/>
      <c r="BI318" s="293"/>
      <c r="BJ318" s="293"/>
      <c r="BK318" s="293"/>
      <c r="BL318" s="293"/>
      <c r="BM318" s="293"/>
      <c r="BN318" s="293"/>
      <c r="BO318" s="293"/>
      <c r="BP318" s="293"/>
      <c r="BQ318" s="293"/>
      <c r="BR318" s="293"/>
      <c r="BS318" s="293"/>
      <c r="BT318" s="293"/>
      <c r="BU318" s="293"/>
      <c r="BV318" s="293"/>
      <c r="BW318" s="293"/>
      <c r="BX318" s="293"/>
      <c r="BY318" s="293"/>
      <c r="BZ318" s="293"/>
      <c r="CA318" s="293"/>
      <c r="CB318" s="293"/>
      <c r="CC318" s="293"/>
    </row>
    <row r="319" customHeight="1" spans="47:81">
      <c r="AU319" s="279"/>
      <c r="AV319" s="279"/>
      <c r="AW319" s="293"/>
      <c r="AX319" s="293"/>
      <c r="AY319" s="293"/>
      <c r="AZ319" s="293"/>
      <c r="BA319" s="293"/>
      <c r="BB319" s="293"/>
      <c r="BC319" s="293"/>
      <c r="BD319" s="293"/>
      <c r="BE319" s="293"/>
      <c r="BF319" s="293"/>
      <c r="BG319" s="293"/>
      <c r="BH319" s="293"/>
      <c r="BI319" s="293"/>
      <c r="BJ319" s="293"/>
      <c r="BK319" s="293"/>
      <c r="BL319" s="293"/>
      <c r="BM319" s="293"/>
      <c r="BN319" s="293"/>
      <c r="BO319" s="293"/>
      <c r="BP319" s="293"/>
      <c r="BQ319" s="293"/>
      <c r="BR319" s="293"/>
      <c r="BS319" s="293"/>
      <c r="BT319" s="293"/>
      <c r="BU319" s="293"/>
      <c r="BV319" s="293"/>
      <c r="BW319" s="293"/>
      <c r="BX319" s="293"/>
      <c r="BY319" s="293"/>
      <c r="BZ319" s="293"/>
      <c r="CA319" s="293"/>
      <c r="CB319" s="293"/>
      <c r="CC319" s="293"/>
    </row>
    <row r="320" customHeight="1" spans="47:81">
      <c r="AU320" s="279"/>
      <c r="AV320" s="279"/>
      <c r="AW320" s="293"/>
      <c r="AX320" s="293"/>
      <c r="AY320" s="293"/>
      <c r="AZ320" s="293"/>
      <c r="BA320" s="293"/>
      <c r="BB320" s="293"/>
      <c r="BC320" s="293"/>
      <c r="BD320" s="293"/>
      <c r="BE320" s="293"/>
      <c r="BF320" s="293"/>
      <c r="BG320" s="293"/>
      <c r="BH320" s="293"/>
      <c r="BI320" s="293"/>
      <c r="BJ320" s="293"/>
      <c r="BK320" s="293"/>
      <c r="BL320" s="293"/>
      <c r="BM320" s="293"/>
      <c r="BN320" s="293"/>
      <c r="BO320" s="293"/>
      <c r="BP320" s="293"/>
      <c r="BQ320" s="293"/>
      <c r="BR320" s="293"/>
      <c r="BS320" s="293"/>
      <c r="BT320" s="293"/>
      <c r="BU320" s="293"/>
      <c r="BV320" s="293"/>
      <c r="BW320" s="293"/>
      <c r="BX320" s="293"/>
      <c r="BY320" s="293"/>
      <c r="BZ320" s="293"/>
      <c r="CA320" s="293"/>
      <c r="CB320" s="293"/>
      <c r="CC320" s="293"/>
    </row>
    <row r="321" customHeight="1" spans="47:81">
      <c r="AU321" s="279"/>
      <c r="AV321" s="279"/>
      <c r="AW321" s="293"/>
      <c r="AX321" s="293"/>
      <c r="AY321" s="293"/>
      <c r="AZ321" s="293"/>
      <c r="BA321" s="293"/>
      <c r="BB321" s="293"/>
      <c r="BC321" s="293"/>
      <c r="BD321" s="293"/>
      <c r="BE321" s="293"/>
      <c r="BF321" s="293"/>
      <c r="BG321" s="293"/>
      <c r="BH321" s="293"/>
      <c r="BI321" s="293"/>
      <c r="BJ321" s="293"/>
      <c r="BK321" s="293"/>
      <c r="BL321" s="293"/>
      <c r="BM321" s="293"/>
      <c r="BN321" s="293"/>
      <c r="BO321" s="293"/>
      <c r="BP321" s="293"/>
      <c r="BQ321" s="293"/>
      <c r="BR321" s="293"/>
      <c r="BS321" s="293"/>
      <c r="BT321" s="293"/>
      <c r="BU321" s="293"/>
      <c r="BV321" s="293"/>
      <c r="BW321" s="293"/>
      <c r="BX321" s="293"/>
      <c r="BY321" s="293"/>
      <c r="BZ321" s="293"/>
      <c r="CA321" s="293"/>
      <c r="CB321" s="293"/>
      <c r="CC321" s="293"/>
    </row>
    <row r="322" customHeight="1" spans="47:81">
      <c r="AU322" s="279"/>
      <c r="AV322" s="279"/>
      <c r="AW322" s="293"/>
      <c r="AX322" s="293"/>
      <c r="AY322" s="293"/>
      <c r="AZ322" s="293"/>
      <c r="BA322" s="293"/>
      <c r="BB322" s="293"/>
      <c r="BC322" s="293"/>
      <c r="BD322" s="293"/>
      <c r="BE322" s="293"/>
      <c r="BF322" s="293"/>
      <c r="BG322" s="293"/>
      <c r="BH322" s="293"/>
      <c r="BI322" s="293"/>
      <c r="BJ322" s="293"/>
      <c r="BK322" s="293"/>
      <c r="BL322" s="293"/>
      <c r="BM322" s="293"/>
      <c r="BN322" s="293"/>
      <c r="BO322" s="293"/>
      <c r="BP322" s="293"/>
      <c r="BQ322" s="293"/>
      <c r="BR322" s="293"/>
      <c r="BS322" s="293"/>
      <c r="BT322" s="293"/>
      <c r="BU322" s="293"/>
      <c r="BV322" s="293"/>
      <c r="BW322" s="293"/>
      <c r="BX322" s="293"/>
      <c r="BY322" s="293"/>
      <c r="BZ322" s="293"/>
      <c r="CA322" s="293"/>
      <c r="CB322" s="293"/>
      <c r="CC322" s="293"/>
    </row>
    <row r="323" customHeight="1" spans="47:81">
      <c r="AU323" s="279"/>
      <c r="AV323" s="279"/>
      <c r="AW323" s="293"/>
      <c r="AX323" s="293"/>
      <c r="AY323" s="293"/>
      <c r="AZ323" s="293"/>
      <c r="BA323" s="293"/>
      <c r="BB323" s="293"/>
      <c r="BC323" s="293"/>
      <c r="BD323" s="293"/>
      <c r="BE323" s="293"/>
      <c r="BF323" s="293"/>
      <c r="BG323" s="293"/>
      <c r="BH323" s="293"/>
      <c r="BI323" s="293"/>
      <c r="BJ323" s="293"/>
      <c r="BK323" s="293"/>
      <c r="BL323" s="293"/>
      <c r="BM323" s="293"/>
      <c r="BN323" s="293"/>
      <c r="BO323" s="293"/>
      <c r="BP323" s="293"/>
      <c r="BQ323" s="293"/>
      <c r="BR323" s="293"/>
      <c r="BS323" s="293"/>
      <c r="BT323" s="293"/>
      <c r="BU323" s="293"/>
      <c r="BV323" s="293"/>
      <c r="BW323" s="293"/>
      <c r="BX323" s="293"/>
      <c r="BY323" s="293"/>
      <c r="BZ323" s="293"/>
      <c r="CA323" s="293"/>
      <c r="CB323" s="293"/>
      <c r="CC323" s="293"/>
    </row>
    <row r="324" customHeight="1" spans="47:81">
      <c r="AU324" s="279"/>
      <c r="AV324" s="279"/>
      <c r="AW324" s="293"/>
      <c r="AX324" s="293"/>
      <c r="AY324" s="293"/>
      <c r="AZ324" s="293"/>
      <c r="BA324" s="293"/>
      <c r="BB324" s="293"/>
      <c r="BC324" s="293"/>
      <c r="BD324" s="293"/>
      <c r="BE324" s="293"/>
      <c r="BF324" s="293"/>
      <c r="BG324" s="293"/>
      <c r="BH324" s="293"/>
      <c r="BI324" s="293"/>
      <c r="BJ324" s="293"/>
      <c r="BK324" s="293"/>
      <c r="BL324" s="293"/>
      <c r="BM324" s="293"/>
      <c r="BN324" s="293"/>
      <c r="BO324" s="293"/>
      <c r="BP324" s="293"/>
      <c r="BQ324" s="293"/>
      <c r="BR324" s="293"/>
      <c r="BS324" s="293"/>
      <c r="BT324" s="293"/>
      <c r="BU324" s="293"/>
      <c r="BV324" s="293"/>
      <c r="BW324" s="293"/>
      <c r="BX324" s="293"/>
      <c r="BY324" s="293"/>
      <c r="BZ324" s="293"/>
      <c r="CA324" s="293"/>
      <c r="CB324" s="293"/>
      <c r="CC324" s="293"/>
    </row>
    <row r="325" customHeight="1" spans="47:81">
      <c r="AU325" s="279"/>
      <c r="AV325" s="279"/>
      <c r="AW325" s="293"/>
      <c r="AX325" s="293"/>
      <c r="AY325" s="293"/>
      <c r="AZ325" s="293"/>
      <c r="BA325" s="293"/>
      <c r="BB325" s="293"/>
      <c r="BC325" s="293"/>
      <c r="BD325" s="293"/>
      <c r="BE325" s="293"/>
      <c r="BF325" s="293"/>
      <c r="BG325" s="293"/>
      <c r="BH325" s="293"/>
      <c r="BI325" s="293"/>
      <c r="BJ325" s="293"/>
      <c r="BK325" s="293"/>
      <c r="BL325" s="293"/>
      <c r="BM325" s="293"/>
      <c r="BN325" s="293"/>
      <c r="BO325" s="293"/>
      <c r="BP325" s="293"/>
      <c r="BQ325" s="293"/>
      <c r="BR325" s="293"/>
      <c r="BS325" s="293"/>
      <c r="BT325" s="293"/>
      <c r="BU325" s="293"/>
      <c r="BV325" s="293"/>
      <c r="BW325" s="293"/>
      <c r="BX325" s="293"/>
      <c r="BY325" s="293"/>
      <c r="BZ325" s="293"/>
      <c r="CA325" s="293"/>
      <c r="CB325" s="293"/>
      <c r="CC325" s="293"/>
    </row>
    <row r="326" customHeight="1" spans="47:81">
      <c r="AU326" s="279"/>
      <c r="AV326" s="279"/>
      <c r="AW326" s="293"/>
      <c r="AX326" s="293"/>
      <c r="AY326" s="293"/>
      <c r="AZ326" s="293"/>
      <c r="BA326" s="293"/>
      <c r="BB326" s="293"/>
      <c r="BC326" s="293"/>
      <c r="BD326" s="293"/>
      <c r="BE326" s="293"/>
      <c r="BF326" s="293"/>
      <c r="BG326" s="293"/>
      <c r="BH326" s="293"/>
      <c r="BI326" s="293"/>
      <c r="BJ326" s="293"/>
      <c r="BK326" s="293"/>
      <c r="BL326" s="293"/>
      <c r="BM326" s="293"/>
      <c r="BN326" s="293"/>
      <c r="BO326" s="293"/>
      <c r="BP326" s="293"/>
      <c r="BQ326" s="293"/>
      <c r="BR326" s="293"/>
      <c r="BS326" s="293"/>
      <c r="BT326" s="293"/>
      <c r="BU326" s="293"/>
      <c r="BV326" s="293"/>
      <c r="BW326" s="293"/>
      <c r="BX326" s="293"/>
      <c r="BY326" s="293"/>
      <c r="BZ326" s="293"/>
      <c r="CA326" s="293"/>
      <c r="CB326" s="293"/>
      <c r="CC326" s="293"/>
    </row>
    <row r="327" customHeight="1" spans="47:81">
      <c r="AU327" s="279"/>
      <c r="AV327" s="279"/>
      <c r="AW327" s="293"/>
      <c r="AX327" s="293"/>
      <c r="AY327" s="293"/>
      <c r="AZ327" s="293"/>
      <c r="BA327" s="293"/>
      <c r="BB327" s="293"/>
      <c r="BC327" s="293"/>
      <c r="BD327" s="293"/>
      <c r="BE327" s="293"/>
      <c r="BF327" s="293"/>
      <c r="BG327" s="293"/>
      <c r="BH327" s="293"/>
      <c r="BI327" s="293"/>
      <c r="BJ327" s="293"/>
      <c r="BK327" s="293"/>
      <c r="BL327" s="293"/>
      <c r="BM327" s="293"/>
      <c r="BN327" s="293"/>
      <c r="BO327" s="293"/>
      <c r="BP327" s="293"/>
      <c r="BQ327" s="293"/>
      <c r="BR327" s="293"/>
      <c r="BS327" s="293"/>
      <c r="BT327" s="293"/>
      <c r="BU327" s="293"/>
      <c r="BV327" s="293"/>
      <c r="BW327" s="293"/>
      <c r="BX327" s="293"/>
      <c r="BY327" s="293"/>
      <c r="BZ327" s="293"/>
      <c r="CA327" s="293"/>
      <c r="CB327" s="293"/>
      <c r="CC327" s="293"/>
    </row>
    <row r="328" customHeight="1" spans="47:81">
      <c r="AU328" s="279"/>
      <c r="AV328" s="279"/>
      <c r="AW328" s="293"/>
      <c r="AX328" s="293"/>
      <c r="AY328" s="293"/>
      <c r="AZ328" s="293"/>
      <c r="BA328" s="293"/>
      <c r="BB328" s="293"/>
      <c r="BC328" s="293"/>
      <c r="BD328" s="293"/>
      <c r="BE328" s="293"/>
      <c r="BF328" s="293"/>
      <c r="BG328" s="293"/>
      <c r="BH328" s="293"/>
      <c r="BI328" s="293"/>
      <c r="BJ328" s="293"/>
      <c r="BK328" s="293"/>
      <c r="BL328" s="293"/>
      <c r="BM328" s="293"/>
      <c r="BN328" s="293"/>
      <c r="BO328" s="293"/>
      <c r="BP328" s="293"/>
      <c r="BQ328" s="293"/>
      <c r="BR328" s="293"/>
      <c r="BS328" s="293"/>
      <c r="BT328" s="293"/>
      <c r="BU328" s="293"/>
      <c r="BV328" s="293"/>
      <c r="BW328" s="293"/>
      <c r="BX328" s="293"/>
      <c r="BY328" s="293"/>
      <c r="BZ328" s="293"/>
      <c r="CA328" s="293"/>
      <c r="CB328" s="293"/>
      <c r="CC328" s="293"/>
    </row>
    <row r="329" customHeight="1" spans="47:81">
      <c r="AU329" s="279"/>
      <c r="AV329" s="279"/>
      <c r="AW329" s="293"/>
      <c r="AX329" s="293"/>
      <c r="AY329" s="293"/>
      <c r="AZ329" s="293"/>
      <c r="BA329" s="293"/>
      <c r="BB329" s="293"/>
      <c r="BC329" s="293"/>
      <c r="BD329" s="293"/>
      <c r="BE329" s="293"/>
      <c r="BF329" s="293"/>
      <c r="BG329" s="293"/>
      <c r="BH329" s="293"/>
      <c r="BI329" s="293"/>
      <c r="BJ329" s="293"/>
      <c r="BK329" s="293"/>
      <c r="BL329" s="293"/>
      <c r="BM329" s="293"/>
      <c r="BN329" s="293"/>
      <c r="BO329" s="293"/>
      <c r="BP329" s="293"/>
      <c r="BQ329" s="293"/>
      <c r="BR329" s="293"/>
      <c r="BS329" s="293"/>
      <c r="BT329" s="293"/>
      <c r="BU329" s="293"/>
      <c r="BV329" s="293"/>
      <c r="BW329" s="293"/>
      <c r="BX329" s="293"/>
      <c r="BY329" s="293"/>
      <c r="BZ329" s="293"/>
      <c r="CA329" s="293"/>
      <c r="CB329" s="293"/>
      <c r="CC329" s="293"/>
    </row>
    <row r="330" customHeight="1" spans="47:81">
      <c r="AU330" s="279"/>
      <c r="AV330" s="279"/>
      <c r="AW330" s="293"/>
      <c r="AX330" s="293"/>
      <c r="AY330" s="293"/>
      <c r="AZ330" s="293"/>
      <c r="BA330" s="293"/>
      <c r="BB330" s="293"/>
      <c r="BC330" s="293"/>
      <c r="BD330" s="293"/>
      <c r="BE330" s="293"/>
      <c r="BF330" s="293"/>
      <c r="BG330" s="293"/>
      <c r="BH330" s="293"/>
      <c r="BI330" s="293"/>
      <c r="BJ330" s="293"/>
      <c r="BK330" s="293"/>
      <c r="BL330" s="293"/>
      <c r="BM330" s="293"/>
      <c r="BN330" s="293"/>
      <c r="BO330" s="293"/>
      <c r="BP330" s="293"/>
      <c r="BQ330" s="293"/>
      <c r="BR330" s="293"/>
      <c r="BS330" s="293"/>
      <c r="BT330" s="293"/>
      <c r="BU330" s="293"/>
      <c r="BV330" s="293"/>
      <c r="BW330" s="293"/>
      <c r="BX330" s="293"/>
      <c r="BY330" s="293"/>
      <c r="BZ330" s="293"/>
      <c r="CA330" s="293"/>
      <c r="CB330" s="293"/>
      <c r="CC330" s="293"/>
    </row>
    <row r="331" customHeight="1" spans="47:81">
      <c r="AU331" s="279"/>
      <c r="AV331" s="279"/>
      <c r="AW331" s="293"/>
      <c r="AX331" s="293"/>
      <c r="AY331" s="293"/>
      <c r="AZ331" s="293"/>
      <c r="BA331" s="293"/>
      <c r="BB331" s="293"/>
      <c r="BC331" s="293"/>
      <c r="BD331" s="293"/>
      <c r="BE331" s="293"/>
      <c r="BF331" s="293"/>
      <c r="BG331" s="293"/>
      <c r="BH331" s="293"/>
      <c r="BI331" s="293"/>
      <c r="BJ331" s="293"/>
      <c r="BK331" s="293"/>
      <c r="BL331" s="293"/>
      <c r="BM331" s="293"/>
      <c r="BN331" s="293"/>
      <c r="BO331" s="293"/>
      <c r="BP331" s="293"/>
      <c r="BQ331" s="293"/>
      <c r="BR331" s="293"/>
      <c r="BS331" s="293"/>
      <c r="BT331" s="293"/>
      <c r="BU331" s="293"/>
      <c r="BV331" s="293"/>
      <c r="BW331" s="293"/>
      <c r="BX331" s="293"/>
      <c r="BY331" s="293"/>
      <c r="BZ331" s="293"/>
      <c r="CA331" s="293"/>
      <c r="CB331" s="293"/>
      <c r="CC331" s="293"/>
    </row>
    <row r="332" customHeight="1" spans="47:81">
      <c r="AU332" s="279"/>
      <c r="AV332" s="279"/>
      <c r="AW332" s="293"/>
      <c r="AX332" s="293"/>
      <c r="AY332" s="293"/>
      <c r="AZ332" s="293"/>
      <c r="BA332" s="293"/>
      <c r="BB332" s="293"/>
      <c r="BC332" s="293"/>
      <c r="BD332" s="293"/>
      <c r="BE332" s="293"/>
      <c r="BF332" s="293"/>
      <c r="BG332" s="293"/>
      <c r="BH332" s="293"/>
      <c r="BI332" s="293"/>
      <c r="BJ332" s="293"/>
      <c r="BK332" s="293"/>
      <c r="BL332" s="293"/>
      <c r="BM332" s="293"/>
      <c r="BN332" s="293"/>
      <c r="BO332" s="293"/>
      <c r="BP332" s="293"/>
      <c r="BQ332" s="293"/>
      <c r="BR332" s="293"/>
      <c r="BS332" s="293"/>
      <c r="BT332" s="293"/>
      <c r="BU332" s="293"/>
      <c r="BV332" s="293"/>
      <c r="BW332" s="293"/>
      <c r="BX332" s="293"/>
      <c r="BY332" s="293"/>
      <c r="BZ332" s="293"/>
      <c r="CA332" s="293"/>
      <c r="CB332" s="293"/>
      <c r="CC332" s="293"/>
    </row>
    <row r="333" customHeight="1" spans="47:81">
      <c r="AU333" s="279"/>
      <c r="AV333" s="279"/>
      <c r="AW333" s="293"/>
      <c r="AX333" s="293"/>
      <c r="AY333" s="293"/>
      <c r="AZ333" s="293"/>
      <c r="BA333" s="293"/>
      <c r="BB333" s="293"/>
      <c r="BC333" s="293"/>
      <c r="BD333" s="293"/>
      <c r="BE333" s="293"/>
      <c r="BF333" s="293"/>
      <c r="BG333" s="293"/>
      <c r="BH333" s="293"/>
      <c r="BI333" s="293"/>
      <c r="BJ333" s="293"/>
      <c r="BK333" s="293"/>
      <c r="BL333" s="293"/>
      <c r="BM333" s="293"/>
      <c r="BN333" s="293"/>
      <c r="BO333" s="293"/>
      <c r="BP333" s="293"/>
      <c r="BQ333" s="293"/>
      <c r="BR333" s="293"/>
      <c r="BS333" s="293"/>
      <c r="BT333" s="293"/>
      <c r="BU333" s="293"/>
      <c r="BV333" s="293"/>
      <c r="BW333" s="293"/>
      <c r="BX333" s="293"/>
      <c r="BY333" s="293"/>
      <c r="BZ333" s="293"/>
      <c r="CA333" s="293"/>
      <c r="CB333" s="293"/>
      <c r="CC333" s="293"/>
    </row>
    <row r="334" customHeight="1" spans="47:81">
      <c r="AU334" s="279"/>
      <c r="AV334" s="279"/>
      <c r="AW334" s="293"/>
      <c r="AX334" s="293"/>
      <c r="AY334" s="293"/>
      <c r="AZ334" s="293"/>
      <c r="BA334" s="293"/>
      <c r="BB334" s="293"/>
      <c r="BC334" s="293"/>
      <c r="BD334" s="293"/>
      <c r="BE334" s="293"/>
      <c r="BF334" s="293"/>
      <c r="BG334" s="293"/>
      <c r="BH334" s="293"/>
      <c r="BI334" s="293"/>
      <c r="BJ334" s="293"/>
      <c r="BK334" s="293"/>
      <c r="BL334" s="293"/>
      <c r="BM334" s="293"/>
      <c r="BN334" s="293"/>
      <c r="BO334" s="293"/>
      <c r="BP334" s="293"/>
      <c r="BQ334" s="293"/>
      <c r="BR334" s="293"/>
      <c r="BS334" s="293"/>
      <c r="BT334" s="293"/>
      <c r="BU334" s="293"/>
      <c r="BV334" s="293"/>
      <c r="BW334" s="293"/>
      <c r="BX334" s="293"/>
      <c r="BY334" s="293"/>
      <c r="BZ334" s="293"/>
      <c r="CA334" s="293"/>
      <c r="CB334" s="293"/>
      <c r="CC334" s="293"/>
    </row>
    <row r="335" customHeight="1" spans="47:81">
      <c r="AU335" s="279"/>
      <c r="AV335" s="279"/>
      <c r="AW335" s="293"/>
      <c r="AX335" s="293"/>
      <c r="AY335" s="293"/>
      <c r="AZ335" s="293"/>
      <c r="BA335" s="293"/>
      <c r="BB335" s="293"/>
      <c r="BC335" s="293"/>
      <c r="BD335" s="293"/>
      <c r="BE335" s="293"/>
      <c r="BF335" s="293"/>
      <c r="BG335" s="293"/>
      <c r="BH335" s="293"/>
      <c r="BI335" s="293"/>
      <c r="BJ335" s="293"/>
      <c r="BK335" s="293"/>
      <c r="BL335" s="293"/>
      <c r="BM335" s="293"/>
      <c r="BN335" s="293"/>
      <c r="BO335" s="293"/>
      <c r="BP335" s="293"/>
      <c r="BQ335" s="293"/>
      <c r="BR335" s="293"/>
      <c r="BS335" s="293"/>
      <c r="BT335" s="293"/>
      <c r="BU335" s="293"/>
      <c r="BV335" s="293"/>
      <c r="BW335" s="293"/>
      <c r="BX335" s="293"/>
      <c r="BY335" s="293"/>
      <c r="BZ335" s="293"/>
      <c r="CA335" s="293"/>
      <c r="CB335" s="293"/>
      <c r="CC335" s="293"/>
    </row>
    <row r="336" customHeight="1" spans="47:81">
      <c r="AU336" s="279"/>
      <c r="AV336" s="279"/>
      <c r="AW336" s="293"/>
      <c r="AX336" s="293"/>
      <c r="AY336" s="293"/>
      <c r="AZ336" s="293"/>
      <c r="BA336" s="293"/>
      <c r="BB336" s="293"/>
      <c r="BC336" s="293"/>
      <c r="BD336" s="293"/>
      <c r="BE336" s="293"/>
      <c r="BF336" s="293"/>
      <c r="BG336" s="293"/>
      <c r="BH336" s="293"/>
      <c r="BI336" s="293"/>
      <c r="BJ336" s="293"/>
      <c r="BK336" s="293"/>
      <c r="BL336" s="293"/>
      <c r="BM336" s="293"/>
      <c r="BN336" s="293"/>
      <c r="BO336" s="293"/>
      <c r="BP336" s="293"/>
      <c r="BQ336" s="293"/>
      <c r="BR336" s="293"/>
      <c r="BS336" s="293"/>
      <c r="BT336" s="293"/>
      <c r="BU336" s="293"/>
      <c r="BV336" s="293"/>
      <c r="BW336" s="293"/>
      <c r="BX336" s="293"/>
      <c r="BY336" s="293"/>
      <c r="BZ336" s="293"/>
      <c r="CA336" s="293"/>
      <c r="CB336" s="293"/>
      <c r="CC336" s="293"/>
    </row>
    <row r="337" customHeight="1" spans="47:81">
      <c r="AU337" s="279"/>
      <c r="AV337" s="279"/>
      <c r="AW337" s="293"/>
      <c r="AX337" s="293"/>
      <c r="AY337" s="293"/>
      <c r="AZ337" s="293"/>
      <c r="BA337" s="293"/>
      <c r="BB337" s="293"/>
      <c r="BC337" s="293"/>
      <c r="BD337" s="293"/>
      <c r="BE337" s="293"/>
      <c r="BF337" s="293"/>
      <c r="BG337" s="293"/>
      <c r="BH337" s="293"/>
      <c r="BI337" s="293"/>
      <c r="BJ337" s="293"/>
      <c r="BK337" s="293"/>
      <c r="BL337" s="293"/>
      <c r="BM337" s="293"/>
      <c r="BN337" s="293"/>
      <c r="BO337" s="293"/>
      <c r="BP337" s="293"/>
      <c r="BQ337" s="293"/>
      <c r="BR337" s="293"/>
      <c r="BS337" s="293"/>
      <c r="BT337" s="293"/>
      <c r="BU337" s="293"/>
      <c r="BV337" s="293"/>
      <c r="BW337" s="293"/>
      <c r="BX337" s="293"/>
      <c r="BY337" s="293"/>
      <c r="BZ337" s="293"/>
      <c r="CA337" s="293"/>
      <c r="CB337" s="293"/>
      <c r="CC337" s="293"/>
    </row>
    <row r="338" customHeight="1" spans="47:81">
      <c r="AU338" s="279"/>
      <c r="AV338" s="279"/>
      <c r="AW338" s="293"/>
      <c r="AX338" s="293"/>
      <c r="AY338" s="293"/>
      <c r="AZ338" s="293"/>
      <c r="BA338" s="293"/>
      <c r="BB338" s="293"/>
      <c r="BC338" s="293"/>
      <c r="BD338" s="293"/>
      <c r="BE338" s="293"/>
      <c r="BF338" s="293"/>
      <c r="BG338" s="293"/>
      <c r="BH338" s="293"/>
      <c r="BI338" s="293"/>
      <c r="BJ338" s="293"/>
      <c r="BK338" s="293"/>
      <c r="BL338" s="293"/>
      <c r="BM338" s="293"/>
      <c r="BN338" s="293"/>
      <c r="BO338" s="293"/>
      <c r="BP338" s="293"/>
      <c r="BQ338" s="293"/>
      <c r="BR338" s="293"/>
      <c r="BS338" s="293"/>
      <c r="BT338" s="293"/>
      <c r="BU338" s="293"/>
      <c r="BV338" s="293"/>
      <c r="BW338" s="293"/>
      <c r="BX338" s="293"/>
      <c r="BY338" s="293"/>
      <c r="BZ338" s="293"/>
      <c r="CA338" s="293"/>
      <c r="CB338" s="293"/>
      <c r="CC338" s="293"/>
    </row>
    <row r="339" customHeight="1" spans="47:81">
      <c r="AU339" s="279"/>
      <c r="AV339" s="279"/>
      <c r="AW339" s="293"/>
      <c r="AX339" s="293"/>
      <c r="AY339" s="293"/>
      <c r="AZ339" s="293"/>
      <c r="BA339" s="293"/>
      <c r="BB339" s="293"/>
      <c r="BC339" s="293"/>
      <c r="BD339" s="293"/>
      <c r="BE339" s="293"/>
      <c r="BF339" s="293"/>
      <c r="BG339" s="293"/>
      <c r="BH339" s="293"/>
      <c r="BI339" s="293"/>
      <c r="BJ339" s="293"/>
      <c r="BK339" s="293"/>
      <c r="BL339" s="293"/>
      <c r="BM339" s="293"/>
      <c r="BN339" s="293"/>
      <c r="BO339" s="293"/>
      <c r="BP339" s="293"/>
      <c r="BQ339" s="293"/>
      <c r="BR339" s="293"/>
      <c r="BS339" s="293"/>
      <c r="BT339" s="293"/>
      <c r="BU339" s="293"/>
      <c r="BV339" s="293"/>
      <c r="BW339" s="293"/>
      <c r="BX339" s="293"/>
      <c r="BY339" s="293"/>
      <c r="BZ339" s="293"/>
      <c r="CA339" s="293"/>
      <c r="CB339" s="293"/>
      <c r="CC339" s="293"/>
    </row>
    <row r="340" customHeight="1" spans="47:81">
      <c r="AU340" s="279"/>
      <c r="AV340" s="279"/>
      <c r="AW340" s="293"/>
      <c r="AX340" s="293"/>
      <c r="AY340" s="293"/>
      <c r="AZ340" s="293"/>
      <c r="BA340" s="293"/>
      <c r="BB340" s="293"/>
      <c r="BC340" s="293"/>
      <c r="BD340" s="293"/>
      <c r="BE340" s="293"/>
      <c r="BF340" s="293"/>
      <c r="BG340" s="293"/>
      <c r="BH340" s="293"/>
      <c r="BI340" s="293"/>
      <c r="BJ340" s="293"/>
      <c r="BK340" s="293"/>
      <c r="BL340" s="293"/>
      <c r="BM340" s="293"/>
      <c r="BN340" s="293"/>
      <c r="BO340" s="293"/>
      <c r="BP340" s="293"/>
      <c r="BQ340" s="293"/>
      <c r="BR340" s="293"/>
      <c r="BS340" s="293"/>
      <c r="BT340" s="293"/>
      <c r="BU340" s="293"/>
      <c r="BV340" s="293"/>
      <c r="BW340" s="293"/>
      <c r="BX340" s="293"/>
      <c r="BY340" s="293"/>
      <c r="BZ340" s="293"/>
      <c r="CA340" s="293"/>
      <c r="CB340" s="293"/>
      <c r="CC340" s="293"/>
    </row>
    <row r="341" customHeight="1" spans="47:81">
      <c r="AU341" s="279"/>
      <c r="AV341" s="279"/>
      <c r="AW341" s="293"/>
      <c r="AX341" s="293"/>
      <c r="AY341" s="293"/>
      <c r="AZ341" s="293"/>
      <c r="BA341" s="293"/>
      <c r="BB341" s="293"/>
      <c r="BC341" s="293"/>
      <c r="BD341" s="293"/>
      <c r="BE341" s="293"/>
      <c r="BF341" s="293"/>
      <c r="BG341" s="293"/>
      <c r="BH341" s="293"/>
      <c r="BI341" s="293"/>
      <c r="BJ341" s="293"/>
      <c r="BK341" s="293"/>
      <c r="BL341" s="293"/>
      <c r="BM341" s="293"/>
      <c r="BN341" s="293"/>
      <c r="BO341" s="293"/>
      <c r="BP341" s="293"/>
      <c r="BQ341" s="293"/>
      <c r="BR341" s="293"/>
      <c r="BS341" s="293"/>
      <c r="BT341" s="293"/>
      <c r="BU341" s="293"/>
      <c r="BV341" s="293"/>
      <c r="BW341" s="293"/>
      <c r="BX341" s="293"/>
      <c r="BY341" s="293"/>
      <c r="BZ341" s="293"/>
      <c r="CA341" s="293"/>
      <c r="CB341" s="293"/>
      <c r="CC341" s="293"/>
    </row>
    <row r="342" customHeight="1" spans="47:81">
      <c r="AU342" s="279"/>
      <c r="AV342" s="279"/>
      <c r="AW342" s="293"/>
      <c r="AX342" s="293"/>
      <c r="AY342" s="293"/>
      <c r="AZ342" s="293"/>
      <c r="BA342" s="293"/>
      <c r="BB342" s="293"/>
      <c r="BC342" s="293"/>
      <c r="BD342" s="293"/>
      <c r="BE342" s="293"/>
      <c r="BF342" s="293"/>
      <c r="BG342" s="293"/>
      <c r="BH342" s="293"/>
      <c r="BI342" s="293"/>
      <c r="BJ342" s="293"/>
      <c r="BK342" s="293"/>
      <c r="BL342" s="293"/>
      <c r="BM342" s="293"/>
      <c r="BN342" s="293"/>
      <c r="BO342" s="293"/>
      <c r="BP342" s="293"/>
      <c r="BQ342" s="293"/>
      <c r="BR342" s="293"/>
      <c r="BS342" s="293"/>
      <c r="BT342" s="293"/>
      <c r="BU342" s="293"/>
      <c r="BV342" s="293"/>
      <c r="BW342" s="293"/>
      <c r="BX342" s="293"/>
      <c r="BY342" s="293"/>
      <c r="BZ342" s="293"/>
      <c r="CA342" s="293"/>
      <c r="CB342" s="293"/>
      <c r="CC342" s="293"/>
    </row>
    <row r="343" customHeight="1" spans="47:81">
      <c r="AU343" s="279"/>
      <c r="AV343" s="279"/>
      <c r="AW343" s="293"/>
      <c r="AX343" s="293"/>
      <c r="AY343" s="293"/>
      <c r="AZ343" s="293"/>
      <c r="BA343" s="293"/>
      <c r="BB343" s="293"/>
      <c r="BC343" s="293"/>
      <c r="BD343" s="293"/>
      <c r="BE343" s="293"/>
      <c r="BF343" s="293"/>
      <c r="BG343" s="293"/>
      <c r="BH343" s="293"/>
      <c r="BI343" s="293"/>
      <c r="BJ343" s="293"/>
      <c r="BK343" s="293"/>
      <c r="BL343" s="293"/>
      <c r="BM343" s="293"/>
      <c r="BN343" s="293"/>
      <c r="BO343" s="293"/>
      <c r="BP343" s="293"/>
      <c r="BQ343" s="293"/>
      <c r="BR343" s="293"/>
      <c r="BS343" s="293"/>
      <c r="BT343" s="293"/>
      <c r="BU343" s="293"/>
      <c r="BV343" s="293"/>
      <c r="BW343" s="293"/>
      <c r="BX343" s="293"/>
      <c r="BY343" s="293"/>
      <c r="BZ343" s="293"/>
      <c r="CA343" s="293"/>
      <c r="CB343" s="293"/>
      <c r="CC343" s="293"/>
    </row>
    <row r="344" customHeight="1" spans="47:81">
      <c r="AU344" s="279"/>
      <c r="AV344" s="279"/>
      <c r="AW344" s="293"/>
      <c r="AX344" s="293"/>
      <c r="AY344" s="293"/>
      <c r="AZ344" s="293"/>
      <c r="BA344" s="293"/>
      <c r="BB344" s="293"/>
      <c r="BC344" s="293"/>
      <c r="BD344" s="293"/>
      <c r="BE344" s="293"/>
      <c r="BF344" s="293"/>
      <c r="BG344" s="293"/>
      <c r="BH344" s="293"/>
      <c r="BI344" s="293"/>
      <c r="BJ344" s="293"/>
      <c r="BK344" s="293"/>
      <c r="BL344" s="293"/>
      <c r="BM344" s="293"/>
      <c r="BN344" s="293"/>
      <c r="BO344" s="293"/>
      <c r="BP344" s="293"/>
      <c r="BQ344" s="293"/>
      <c r="BR344" s="293"/>
      <c r="BS344" s="293"/>
      <c r="BT344" s="293"/>
      <c r="BU344" s="293"/>
      <c r="BV344" s="293"/>
      <c r="BW344" s="293"/>
      <c r="BX344" s="293"/>
      <c r="BY344" s="293"/>
      <c r="BZ344" s="293"/>
      <c r="CA344" s="293"/>
      <c r="CB344" s="293"/>
      <c r="CC344" s="293"/>
    </row>
    <row r="345" customHeight="1" spans="47:81">
      <c r="AU345" s="279"/>
      <c r="AV345" s="279"/>
      <c r="AW345" s="293"/>
      <c r="AX345" s="293"/>
      <c r="AY345" s="293"/>
      <c r="AZ345" s="293"/>
      <c r="BA345" s="293"/>
      <c r="BB345" s="293"/>
      <c r="BC345" s="293"/>
      <c r="BD345" s="293"/>
      <c r="BE345" s="293"/>
      <c r="BF345" s="293"/>
      <c r="BG345" s="293"/>
      <c r="BH345" s="293"/>
      <c r="BI345" s="293"/>
      <c r="BJ345" s="293"/>
      <c r="BK345" s="293"/>
      <c r="BL345" s="293"/>
      <c r="BM345" s="293"/>
      <c r="BN345" s="293"/>
      <c r="BO345" s="293"/>
      <c r="BP345" s="293"/>
      <c r="BQ345" s="293"/>
      <c r="BR345" s="293"/>
      <c r="BS345" s="293"/>
      <c r="BT345" s="293"/>
      <c r="BU345" s="293"/>
      <c r="BV345" s="293"/>
      <c r="BW345" s="293"/>
      <c r="BX345" s="293"/>
      <c r="BY345" s="293"/>
      <c r="BZ345" s="293"/>
      <c r="CA345" s="293"/>
      <c r="CB345" s="293"/>
      <c r="CC345" s="293"/>
    </row>
    <row r="346" customHeight="1" spans="47:81">
      <c r="AU346" s="279"/>
      <c r="AV346" s="279"/>
      <c r="AW346" s="293"/>
      <c r="AX346" s="293"/>
      <c r="AY346" s="293"/>
      <c r="AZ346" s="293"/>
      <c r="BA346" s="293"/>
      <c r="BB346" s="293"/>
      <c r="BC346" s="293"/>
      <c r="BD346" s="293"/>
      <c r="BE346" s="293"/>
      <c r="BF346" s="293"/>
      <c r="BG346" s="293"/>
      <c r="BH346" s="293"/>
      <c r="BI346" s="293"/>
      <c r="BJ346" s="293"/>
      <c r="BK346" s="293"/>
      <c r="BL346" s="293"/>
      <c r="BM346" s="293"/>
      <c r="BN346" s="293"/>
      <c r="BO346" s="293"/>
      <c r="BP346" s="293"/>
      <c r="BQ346" s="293"/>
      <c r="BR346" s="293"/>
      <c r="BS346" s="293"/>
      <c r="BT346" s="293"/>
      <c r="BU346" s="293"/>
      <c r="BV346" s="293"/>
      <c r="BW346" s="293"/>
      <c r="BX346" s="293"/>
      <c r="BY346" s="293"/>
      <c r="BZ346" s="293"/>
      <c r="CA346" s="293"/>
      <c r="CB346" s="293"/>
      <c r="CC346" s="293"/>
    </row>
    <row r="347" customHeight="1" spans="47:81">
      <c r="AU347" s="279"/>
      <c r="AV347" s="279"/>
      <c r="AW347" s="293"/>
      <c r="AX347" s="293"/>
      <c r="AY347" s="293"/>
      <c r="AZ347" s="293"/>
      <c r="BA347" s="293"/>
      <c r="BB347" s="293"/>
      <c r="BC347" s="293"/>
      <c r="BD347" s="293"/>
      <c r="BE347" s="293"/>
      <c r="BF347" s="293"/>
      <c r="BG347" s="293"/>
      <c r="BH347" s="293"/>
      <c r="BI347" s="293"/>
      <c r="BJ347" s="293"/>
      <c r="BK347" s="293"/>
      <c r="BL347" s="293"/>
      <c r="BM347" s="293"/>
      <c r="BN347" s="293"/>
      <c r="BO347" s="293"/>
      <c r="BP347" s="293"/>
      <c r="BQ347" s="293"/>
      <c r="BR347" s="293"/>
      <c r="BS347" s="293"/>
      <c r="BT347" s="293"/>
      <c r="BU347" s="293"/>
      <c r="BV347" s="293"/>
      <c r="BW347" s="293"/>
      <c r="BX347" s="293"/>
      <c r="BY347" s="293"/>
      <c r="BZ347" s="293"/>
      <c r="CA347" s="293"/>
      <c r="CB347" s="293"/>
      <c r="CC347" s="293"/>
    </row>
    <row r="348" customHeight="1" spans="47:81">
      <c r="AU348" s="279"/>
      <c r="AV348" s="279"/>
      <c r="AW348" s="293"/>
      <c r="AX348" s="293"/>
      <c r="AY348" s="293"/>
      <c r="AZ348" s="293"/>
      <c r="BA348" s="293"/>
      <c r="BB348" s="293"/>
      <c r="BC348" s="293"/>
      <c r="BD348" s="293"/>
      <c r="BE348" s="293"/>
      <c r="BF348" s="293"/>
      <c r="BG348" s="293"/>
      <c r="BH348" s="293"/>
      <c r="BI348" s="293"/>
      <c r="BJ348" s="293"/>
      <c r="BK348" s="293"/>
      <c r="BL348" s="293"/>
      <c r="BM348" s="293"/>
      <c r="BN348" s="293"/>
      <c r="BO348" s="293"/>
      <c r="BP348" s="293"/>
      <c r="BQ348" s="293"/>
      <c r="BR348" s="293"/>
      <c r="BS348" s="293"/>
      <c r="BT348" s="293"/>
      <c r="BU348" s="293"/>
      <c r="BV348" s="293"/>
      <c r="BW348" s="293"/>
      <c r="BX348" s="293"/>
      <c r="BY348" s="293"/>
      <c r="BZ348" s="293"/>
      <c r="CA348" s="293"/>
      <c r="CB348" s="293"/>
      <c r="CC348" s="293"/>
    </row>
    <row r="349" customHeight="1" spans="47:81">
      <c r="AU349" s="279"/>
      <c r="AV349" s="279"/>
      <c r="AW349" s="293"/>
      <c r="AX349" s="293"/>
      <c r="AY349" s="293"/>
      <c r="AZ349" s="293"/>
      <c r="BA349" s="293"/>
      <c r="BB349" s="293"/>
      <c r="BC349" s="293"/>
      <c r="BD349" s="293"/>
      <c r="BE349" s="293"/>
      <c r="BF349" s="293"/>
      <c r="BG349" s="293"/>
      <c r="BH349" s="293"/>
      <c r="BI349" s="293"/>
      <c r="BJ349" s="293"/>
      <c r="BK349" s="293"/>
      <c r="BL349" s="293"/>
      <c r="BM349" s="293"/>
      <c r="BN349" s="293"/>
      <c r="BO349" s="293"/>
      <c r="BP349" s="293"/>
      <c r="BQ349" s="293"/>
      <c r="BR349" s="293"/>
      <c r="BS349" s="293"/>
      <c r="BT349" s="293"/>
      <c r="BU349" s="293"/>
      <c r="BV349" s="293"/>
      <c r="BW349" s="293"/>
      <c r="BX349" s="293"/>
      <c r="BY349" s="293"/>
      <c r="BZ349" s="293"/>
      <c r="CA349" s="293"/>
      <c r="CB349" s="293"/>
      <c r="CC349" s="293"/>
    </row>
    <row r="350" customHeight="1" spans="47:81">
      <c r="AU350" s="279"/>
      <c r="AV350" s="279"/>
      <c r="AW350" s="293"/>
      <c r="AX350" s="293"/>
      <c r="AY350" s="293"/>
      <c r="AZ350" s="293"/>
      <c r="BA350" s="293"/>
      <c r="BB350" s="293"/>
      <c r="BC350" s="293"/>
      <c r="BD350" s="293"/>
      <c r="BE350" s="293"/>
      <c r="BF350" s="293"/>
      <c r="BG350" s="293"/>
      <c r="BH350" s="293"/>
      <c r="BI350" s="293"/>
      <c r="BJ350" s="293"/>
      <c r="BK350" s="293"/>
      <c r="BL350" s="293"/>
      <c r="BM350" s="293"/>
      <c r="BN350" s="293"/>
      <c r="BO350" s="293"/>
      <c r="BP350" s="293"/>
      <c r="BQ350" s="293"/>
      <c r="BR350" s="293"/>
      <c r="BS350" s="293"/>
      <c r="BT350" s="293"/>
      <c r="BU350" s="293"/>
      <c r="BV350" s="293"/>
      <c r="BW350" s="293"/>
      <c r="BX350" s="293"/>
      <c r="BY350" s="293"/>
      <c r="BZ350" s="293"/>
      <c r="CA350" s="293"/>
      <c r="CB350" s="293"/>
      <c r="CC350" s="293"/>
    </row>
    <row r="351" customHeight="1" spans="47:81">
      <c r="AU351" s="279"/>
      <c r="AV351" s="279"/>
      <c r="AW351" s="293"/>
      <c r="AX351" s="293"/>
      <c r="AY351" s="293"/>
      <c r="AZ351" s="293"/>
      <c r="BA351" s="293"/>
      <c r="BB351" s="293"/>
      <c r="BC351" s="293"/>
      <c r="BD351" s="293"/>
      <c r="BE351" s="293"/>
      <c r="BF351" s="293"/>
      <c r="BG351" s="293"/>
      <c r="BH351" s="293"/>
      <c r="BI351" s="293"/>
      <c r="BJ351" s="293"/>
      <c r="BK351" s="293"/>
      <c r="BL351" s="293"/>
      <c r="BM351" s="293"/>
      <c r="BN351" s="293"/>
      <c r="BO351" s="293"/>
      <c r="BP351" s="293"/>
      <c r="BQ351" s="293"/>
      <c r="BR351" s="293"/>
      <c r="BS351" s="293"/>
      <c r="BT351" s="293"/>
      <c r="BU351" s="293"/>
      <c r="BV351" s="293"/>
      <c r="BW351" s="293"/>
      <c r="BX351" s="293"/>
      <c r="BY351" s="293"/>
      <c r="BZ351" s="293"/>
      <c r="CA351" s="293"/>
      <c r="CB351" s="293"/>
      <c r="CC351" s="293"/>
    </row>
    <row r="352" customHeight="1" spans="47:81">
      <c r="AU352" s="279"/>
      <c r="AV352" s="279"/>
      <c r="AW352" s="293"/>
      <c r="AX352" s="293"/>
      <c r="AY352" s="293"/>
      <c r="AZ352" s="293"/>
      <c r="BA352" s="293"/>
      <c r="BB352" s="293"/>
      <c r="BC352" s="293"/>
      <c r="BD352" s="293"/>
      <c r="BE352" s="293"/>
      <c r="BF352" s="293"/>
      <c r="BG352" s="293"/>
      <c r="BH352" s="293"/>
      <c r="BI352" s="293"/>
      <c r="BJ352" s="293"/>
      <c r="BK352" s="293"/>
      <c r="BL352" s="293"/>
      <c r="BM352" s="293"/>
      <c r="BN352" s="293"/>
      <c r="BO352" s="293"/>
      <c r="BP352" s="293"/>
      <c r="BQ352" s="293"/>
      <c r="BR352" s="293"/>
      <c r="BS352" s="293"/>
      <c r="BT352" s="293"/>
      <c r="BU352" s="293"/>
      <c r="BV352" s="293"/>
      <c r="BW352" s="293"/>
      <c r="BX352" s="293"/>
      <c r="BY352" s="293"/>
      <c r="BZ352" s="293"/>
      <c r="CA352" s="293"/>
      <c r="CB352" s="293"/>
      <c r="CC352" s="293"/>
    </row>
    <row r="353" customHeight="1" spans="47:81">
      <c r="AU353" s="279"/>
      <c r="AV353" s="279"/>
      <c r="AW353" s="293"/>
      <c r="AX353" s="293"/>
      <c r="AY353" s="293"/>
      <c r="AZ353" s="293"/>
      <c r="BA353" s="293"/>
      <c r="BB353" s="293"/>
      <c r="BC353" s="293"/>
      <c r="BD353" s="293"/>
      <c r="BE353" s="293"/>
      <c r="BF353" s="293"/>
      <c r="BG353" s="293"/>
      <c r="BH353" s="293"/>
      <c r="BI353" s="293"/>
      <c r="BJ353" s="293"/>
      <c r="BK353" s="293"/>
      <c r="BL353" s="293"/>
      <c r="BM353" s="293"/>
      <c r="BN353" s="293"/>
      <c r="BO353" s="293"/>
      <c r="BP353" s="293"/>
      <c r="BQ353" s="293"/>
      <c r="BR353" s="293"/>
      <c r="BS353" s="293"/>
      <c r="BT353" s="293"/>
      <c r="BU353" s="293"/>
      <c r="BV353" s="293"/>
      <c r="BW353" s="293"/>
      <c r="BX353" s="293"/>
      <c r="BY353" s="293"/>
      <c r="BZ353" s="293"/>
      <c r="CA353" s="293"/>
      <c r="CB353" s="293"/>
      <c r="CC353" s="293"/>
    </row>
    <row r="354" customHeight="1" spans="47:81">
      <c r="AU354" s="279"/>
      <c r="AV354" s="279"/>
      <c r="AW354" s="293"/>
      <c r="AX354" s="293"/>
      <c r="AY354" s="293"/>
      <c r="AZ354" s="293"/>
      <c r="BA354" s="293"/>
      <c r="BB354" s="293"/>
      <c r="BC354" s="293"/>
      <c r="BD354" s="293"/>
      <c r="BE354" s="293"/>
      <c r="BF354" s="293"/>
      <c r="BG354" s="293"/>
      <c r="BH354" s="293"/>
      <c r="BI354" s="293"/>
      <c r="BJ354" s="293"/>
      <c r="BK354" s="293"/>
      <c r="BL354" s="293"/>
      <c r="BM354" s="293"/>
      <c r="BN354" s="293"/>
      <c r="BO354" s="293"/>
      <c r="BP354" s="293"/>
      <c r="BQ354" s="293"/>
      <c r="BR354" s="293"/>
      <c r="BS354" s="293"/>
      <c r="BT354" s="293"/>
      <c r="BU354" s="293"/>
      <c r="BV354" s="293"/>
      <c r="BW354" s="293"/>
      <c r="BX354" s="293"/>
      <c r="BY354" s="293"/>
      <c r="BZ354" s="293"/>
      <c r="CA354" s="293"/>
      <c r="CB354" s="293"/>
      <c r="CC354" s="293"/>
    </row>
    <row r="355" customHeight="1" spans="47:81">
      <c r="AU355" s="279"/>
      <c r="AV355" s="279"/>
      <c r="AW355" s="293"/>
      <c r="AX355" s="293"/>
      <c r="AY355" s="293"/>
      <c r="AZ355" s="293"/>
      <c r="BA355" s="293"/>
      <c r="BB355" s="293"/>
      <c r="BC355" s="293"/>
      <c r="BD355" s="293"/>
      <c r="BE355" s="293"/>
      <c r="BF355" s="293"/>
      <c r="BG355" s="293"/>
      <c r="BH355" s="293"/>
      <c r="BI355" s="293"/>
      <c r="BJ355" s="293"/>
      <c r="BK355" s="293"/>
      <c r="BL355" s="293"/>
      <c r="BM355" s="293"/>
      <c r="BN355" s="293"/>
      <c r="BO355" s="293"/>
      <c r="BP355" s="293"/>
      <c r="BQ355" s="293"/>
      <c r="BR355" s="293"/>
      <c r="BS355" s="293"/>
      <c r="BT355" s="293"/>
      <c r="BU355" s="293"/>
      <c r="BV355" s="293"/>
      <c r="BW355" s="293"/>
      <c r="BX355" s="293"/>
      <c r="BY355" s="293"/>
      <c r="BZ355" s="293"/>
      <c r="CA355" s="293"/>
      <c r="CB355" s="293"/>
      <c r="CC355" s="293"/>
    </row>
    <row r="356" customHeight="1" spans="47:81">
      <c r="AU356" s="279"/>
      <c r="AV356" s="279"/>
      <c r="AW356" s="293"/>
      <c r="AX356" s="293"/>
      <c r="AY356" s="293"/>
      <c r="AZ356" s="293"/>
      <c r="BA356" s="293"/>
      <c r="BB356" s="293"/>
      <c r="BC356" s="293"/>
      <c r="BD356" s="293"/>
      <c r="BE356" s="293"/>
      <c r="BF356" s="293"/>
      <c r="BG356" s="293"/>
      <c r="BH356" s="293"/>
      <c r="BI356" s="293"/>
      <c r="BJ356" s="293"/>
      <c r="BK356" s="293"/>
      <c r="BL356" s="293"/>
      <c r="BM356" s="293"/>
      <c r="BN356" s="293"/>
      <c r="BO356" s="293"/>
      <c r="BP356" s="293"/>
      <c r="BQ356" s="293"/>
      <c r="BR356" s="293"/>
      <c r="BS356" s="293"/>
      <c r="BT356" s="293"/>
      <c r="BU356" s="293"/>
      <c r="BV356" s="293"/>
      <c r="BW356" s="293"/>
      <c r="BX356" s="293"/>
      <c r="BY356" s="293"/>
      <c r="BZ356" s="293"/>
      <c r="CA356" s="293"/>
      <c r="CB356" s="293"/>
      <c r="CC356" s="293"/>
    </row>
    <row r="357" customHeight="1" spans="47:81">
      <c r="AU357" s="279"/>
      <c r="AV357" s="279"/>
      <c r="AW357" s="293"/>
      <c r="AX357" s="293"/>
      <c r="AY357" s="293"/>
      <c r="AZ357" s="293"/>
      <c r="BA357" s="293"/>
      <c r="BB357" s="293"/>
      <c r="BC357" s="293"/>
      <c r="BD357" s="293"/>
      <c r="BE357" s="293"/>
      <c r="BF357" s="293"/>
      <c r="BG357" s="293"/>
      <c r="BH357" s="293"/>
      <c r="BI357" s="293"/>
      <c r="BJ357" s="293"/>
      <c r="BK357" s="293"/>
      <c r="BL357" s="293"/>
      <c r="BM357" s="293"/>
      <c r="BN357" s="293"/>
      <c r="BO357" s="293"/>
      <c r="BP357" s="293"/>
      <c r="BQ357" s="293"/>
      <c r="BR357" s="293"/>
      <c r="BS357" s="293"/>
      <c r="BT357" s="293"/>
      <c r="BU357" s="293"/>
      <c r="BV357" s="293"/>
      <c r="BW357" s="293"/>
      <c r="BX357" s="293"/>
      <c r="BY357" s="293"/>
      <c r="BZ357" s="293"/>
      <c r="CA357" s="293"/>
      <c r="CB357" s="293"/>
      <c r="CC357" s="293"/>
    </row>
    <row r="358" customHeight="1" spans="47:81">
      <c r="AU358" s="279"/>
      <c r="AV358" s="279"/>
      <c r="AW358" s="293"/>
      <c r="AX358" s="293"/>
      <c r="AY358" s="293"/>
      <c r="AZ358" s="293"/>
      <c r="BA358" s="293"/>
      <c r="BB358" s="293"/>
      <c r="BC358" s="293"/>
      <c r="BD358" s="293"/>
      <c r="BE358" s="293"/>
      <c r="BF358" s="293"/>
      <c r="BG358" s="293"/>
      <c r="BH358" s="293"/>
      <c r="BI358" s="293"/>
      <c r="BJ358" s="293"/>
      <c r="BK358" s="293"/>
      <c r="BL358" s="293"/>
      <c r="BM358" s="293"/>
      <c r="BN358" s="293"/>
      <c r="BO358" s="293"/>
      <c r="BP358" s="293"/>
      <c r="BQ358" s="293"/>
      <c r="BR358" s="293"/>
      <c r="BS358" s="293"/>
      <c r="BT358" s="293"/>
      <c r="BU358" s="293"/>
      <c r="BV358" s="293"/>
      <c r="BW358" s="293"/>
      <c r="BX358" s="293"/>
      <c r="BY358" s="293"/>
      <c r="BZ358" s="293"/>
      <c r="CA358" s="293"/>
      <c r="CB358" s="293"/>
      <c r="CC358" s="293"/>
    </row>
    <row r="359" customHeight="1" spans="47:81">
      <c r="AU359" s="279"/>
      <c r="AV359" s="279"/>
      <c r="AW359" s="293"/>
      <c r="AX359" s="293"/>
      <c r="AY359" s="293"/>
      <c r="AZ359" s="293"/>
      <c r="BA359" s="293"/>
      <c r="BB359" s="293"/>
      <c r="BC359" s="293"/>
      <c r="BD359" s="293"/>
      <c r="BE359" s="293"/>
      <c r="BF359" s="293"/>
      <c r="BG359" s="293"/>
      <c r="BH359" s="293"/>
      <c r="BI359" s="293"/>
      <c r="BJ359" s="293"/>
      <c r="BK359" s="293"/>
      <c r="BL359" s="293"/>
      <c r="BM359" s="293"/>
      <c r="BN359" s="293"/>
      <c r="BO359" s="293"/>
      <c r="BP359" s="293"/>
      <c r="BQ359" s="293"/>
      <c r="BR359" s="293"/>
      <c r="BS359" s="293"/>
      <c r="BT359" s="293"/>
      <c r="BU359" s="293"/>
      <c r="BV359" s="293"/>
      <c r="BW359" s="293"/>
      <c r="BX359" s="293"/>
      <c r="BY359" s="293"/>
      <c r="BZ359" s="293"/>
      <c r="CA359" s="293"/>
      <c r="CB359" s="293"/>
      <c r="CC359" s="293"/>
    </row>
    <row r="360" customHeight="1" spans="47:81">
      <c r="AU360" s="279"/>
      <c r="AV360" s="279"/>
      <c r="AW360" s="293"/>
      <c r="AX360" s="293"/>
      <c r="AY360" s="293"/>
      <c r="AZ360" s="293"/>
      <c r="BA360" s="293"/>
      <c r="BB360" s="293"/>
      <c r="BC360" s="293"/>
      <c r="BD360" s="293"/>
      <c r="BE360" s="293"/>
      <c r="BF360" s="293"/>
      <c r="BG360" s="293"/>
      <c r="BH360" s="293"/>
      <c r="BI360" s="293"/>
      <c r="BJ360" s="293"/>
      <c r="BK360" s="293"/>
      <c r="BL360" s="293"/>
      <c r="BM360" s="293"/>
      <c r="BN360" s="293"/>
      <c r="BO360" s="293"/>
      <c r="BP360" s="293"/>
      <c r="BQ360" s="293"/>
      <c r="BR360" s="293"/>
      <c r="BS360" s="293"/>
      <c r="BT360" s="293"/>
      <c r="BU360" s="293"/>
      <c r="BV360" s="293"/>
      <c r="BW360" s="293"/>
      <c r="BX360" s="293"/>
      <c r="BY360" s="293"/>
      <c r="BZ360" s="293"/>
      <c r="CA360" s="293"/>
      <c r="CB360" s="293"/>
      <c r="CC360" s="293"/>
    </row>
    <row r="361" customHeight="1" spans="47:81">
      <c r="AU361" s="279"/>
      <c r="AV361" s="279"/>
      <c r="AW361" s="293"/>
      <c r="AX361" s="293"/>
      <c r="AY361" s="293"/>
      <c r="AZ361" s="293"/>
      <c r="BA361" s="293"/>
      <c r="BB361" s="293"/>
      <c r="BC361" s="293"/>
      <c r="BD361" s="293"/>
      <c r="BE361" s="293"/>
      <c r="BF361" s="293"/>
      <c r="BG361" s="293"/>
      <c r="BH361" s="293"/>
      <c r="BI361" s="293"/>
      <c r="BJ361" s="293"/>
      <c r="BK361" s="293"/>
      <c r="BL361" s="293"/>
      <c r="BM361" s="293"/>
      <c r="BN361" s="293"/>
      <c r="BO361" s="293"/>
      <c r="BP361" s="293"/>
      <c r="BQ361" s="293"/>
      <c r="BR361" s="293"/>
      <c r="BS361" s="293"/>
      <c r="BT361" s="293"/>
      <c r="BU361" s="293"/>
      <c r="BV361" s="293"/>
      <c r="BW361" s="293"/>
      <c r="BX361" s="293"/>
      <c r="BY361" s="293"/>
      <c r="BZ361" s="293"/>
      <c r="CA361" s="293"/>
      <c r="CB361" s="293"/>
      <c r="CC361" s="293"/>
    </row>
    <row r="362" customHeight="1" spans="47:81">
      <c r="AU362" s="279"/>
      <c r="AV362" s="279"/>
      <c r="AW362" s="293"/>
      <c r="AX362" s="293"/>
      <c r="AY362" s="293"/>
      <c r="AZ362" s="293"/>
      <c r="BA362" s="293"/>
      <c r="BB362" s="293"/>
      <c r="BC362" s="293"/>
      <c r="BD362" s="293"/>
      <c r="BE362" s="293"/>
      <c r="BF362" s="293"/>
      <c r="BG362" s="293"/>
      <c r="BH362" s="293"/>
      <c r="BI362" s="293"/>
      <c r="BJ362" s="293"/>
      <c r="BK362" s="293"/>
      <c r="BL362" s="293"/>
      <c r="BM362" s="293"/>
      <c r="BN362" s="293"/>
      <c r="BO362" s="293"/>
      <c r="BP362" s="293"/>
      <c r="BQ362" s="293"/>
      <c r="BR362" s="293"/>
      <c r="BS362" s="293"/>
      <c r="BT362" s="293"/>
      <c r="BU362" s="293"/>
      <c r="BV362" s="293"/>
      <c r="BW362" s="293"/>
      <c r="BX362" s="293"/>
      <c r="BY362" s="293"/>
      <c r="BZ362" s="293"/>
      <c r="CA362" s="293"/>
      <c r="CB362" s="293"/>
      <c r="CC362" s="293"/>
    </row>
    <row r="363" customHeight="1" spans="47:81">
      <c r="AU363" s="279"/>
      <c r="AV363" s="279"/>
      <c r="AW363" s="293"/>
      <c r="AX363" s="293"/>
      <c r="AY363" s="293"/>
      <c r="AZ363" s="293"/>
      <c r="BA363" s="293"/>
      <c r="BB363" s="293"/>
      <c r="BC363" s="293"/>
      <c r="BD363" s="293"/>
      <c r="BE363" s="293"/>
      <c r="BF363" s="293"/>
      <c r="BG363" s="293"/>
      <c r="BH363" s="293"/>
      <c r="BI363" s="293"/>
      <c r="BJ363" s="293"/>
      <c r="BK363" s="293"/>
      <c r="BL363" s="293"/>
      <c r="BM363" s="293"/>
      <c r="BN363" s="293"/>
      <c r="BO363" s="293"/>
      <c r="BP363" s="293"/>
      <c r="BQ363" s="293"/>
      <c r="BR363" s="293"/>
      <c r="BS363" s="293"/>
      <c r="BT363" s="293"/>
      <c r="BU363" s="293"/>
      <c r="BV363" s="293"/>
      <c r="BW363" s="293"/>
      <c r="BX363" s="293"/>
      <c r="BY363" s="293"/>
      <c r="BZ363" s="293"/>
      <c r="CA363" s="293"/>
      <c r="CB363" s="293"/>
      <c r="CC363" s="293"/>
    </row>
    <row r="364" customHeight="1" spans="47:81">
      <c r="AU364" s="279"/>
      <c r="AV364" s="279"/>
      <c r="AW364" s="293"/>
      <c r="AX364" s="293"/>
      <c r="AY364" s="293"/>
      <c r="AZ364" s="293"/>
      <c r="BA364" s="293"/>
      <c r="BB364" s="293"/>
      <c r="BC364" s="293"/>
      <c r="BD364" s="293"/>
      <c r="BE364" s="293"/>
      <c r="BF364" s="293"/>
      <c r="BG364" s="293"/>
      <c r="BH364" s="293"/>
      <c r="BI364" s="293"/>
      <c r="BJ364" s="293"/>
      <c r="BK364" s="293"/>
      <c r="BL364" s="293"/>
      <c r="BM364" s="293"/>
      <c r="BN364" s="293"/>
      <c r="BO364" s="293"/>
      <c r="BP364" s="293"/>
      <c r="BQ364" s="293"/>
      <c r="BR364" s="293"/>
      <c r="BS364" s="293"/>
      <c r="BT364" s="293"/>
      <c r="BU364" s="293"/>
      <c r="BV364" s="293"/>
      <c r="BW364" s="293"/>
      <c r="BX364" s="293"/>
      <c r="BY364" s="293"/>
      <c r="BZ364" s="293"/>
      <c r="CA364" s="293"/>
      <c r="CB364" s="293"/>
      <c r="CC364" s="293"/>
    </row>
    <row r="365" customHeight="1" spans="47:81">
      <c r="AU365" s="279"/>
      <c r="AV365" s="279"/>
      <c r="AW365" s="293"/>
      <c r="AX365" s="293"/>
      <c r="AY365" s="293"/>
      <c r="AZ365" s="293"/>
      <c r="BA365" s="293"/>
      <c r="BB365" s="293"/>
      <c r="BC365" s="293"/>
      <c r="BD365" s="293"/>
      <c r="BE365" s="293"/>
      <c r="BF365" s="293"/>
      <c r="BG365" s="293"/>
      <c r="BH365" s="293"/>
      <c r="BI365" s="293"/>
      <c r="BJ365" s="293"/>
      <c r="BK365" s="293"/>
      <c r="BL365" s="293"/>
      <c r="BM365" s="293"/>
      <c r="BN365" s="293"/>
      <c r="BO365" s="293"/>
      <c r="BP365" s="293"/>
      <c r="BQ365" s="293"/>
      <c r="BR365" s="293"/>
      <c r="BS365" s="293"/>
      <c r="BT365" s="293"/>
      <c r="BU365" s="293"/>
      <c r="BV365" s="293"/>
      <c r="BW365" s="293"/>
      <c r="BX365" s="293"/>
      <c r="BY365" s="293"/>
      <c r="BZ365" s="293"/>
      <c r="CA365" s="293"/>
      <c r="CB365" s="293"/>
      <c r="CC365" s="293"/>
    </row>
    <row r="366" customHeight="1" spans="47:81">
      <c r="AU366" s="279"/>
      <c r="AV366" s="279"/>
      <c r="AW366" s="293"/>
      <c r="AX366" s="293"/>
      <c r="AY366" s="293"/>
      <c r="AZ366" s="293"/>
      <c r="BA366" s="293"/>
      <c r="BB366" s="293"/>
      <c r="BC366" s="293"/>
      <c r="BD366" s="293"/>
      <c r="BE366" s="293"/>
      <c r="BF366" s="293"/>
      <c r="BG366" s="293"/>
      <c r="BH366" s="293"/>
      <c r="BI366" s="293"/>
      <c r="BJ366" s="293"/>
      <c r="BK366" s="293"/>
      <c r="BL366" s="293"/>
      <c r="BM366" s="293"/>
      <c r="BN366" s="293"/>
      <c r="BO366" s="293"/>
      <c r="BP366" s="293"/>
      <c r="BQ366" s="293"/>
      <c r="BR366" s="293"/>
      <c r="BS366" s="293"/>
      <c r="BT366" s="293"/>
      <c r="BU366" s="293"/>
      <c r="BV366" s="293"/>
      <c r="BW366" s="293"/>
      <c r="BX366" s="293"/>
      <c r="BY366" s="293"/>
      <c r="BZ366" s="293"/>
      <c r="CA366" s="293"/>
      <c r="CB366" s="293"/>
      <c r="CC366" s="293"/>
    </row>
    <row r="367" customHeight="1" spans="47:81">
      <c r="AU367" s="279"/>
      <c r="AV367" s="279"/>
      <c r="AW367" s="293"/>
      <c r="AX367" s="293"/>
      <c r="AY367" s="293"/>
      <c r="AZ367" s="293"/>
      <c r="BA367" s="293"/>
      <c r="BB367" s="293"/>
      <c r="BC367" s="293"/>
      <c r="BD367" s="293"/>
      <c r="BE367" s="293"/>
      <c r="BF367" s="293"/>
      <c r="BG367" s="293"/>
      <c r="BH367" s="293"/>
      <c r="BI367" s="293"/>
      <c r="BJ367" s="293"/>
      <c r="BK367" s="293"/>
      <c r="BL367" s="293"/>
      <c r="BM367" s="293"/>
      <c r="BN367" s="293"/>
      <c r="BO367" s="293"/>
      <c r="BP367" s="293"/>
      <c r="BQ367" s="293"/>
      <c r="BR367" s="293"/>
      <c r="BS367" s="293"/>
      <c r="BT367" s="293"/>
      <c r="BU367" s="293"/>
      <c r="BV367" s="293"/>
      <c r="BW367" s="293"/>
      <c r="BX367" s="293"/>
      <c r="BY367" s="293"/>
      <c r="BZ367" s="293"/>
      <c r="CA367" s="293"/>
      <c r="CB367" s="293"/>
      <c r="CC367" s="293"/>
    </row>
    <row r="368" customHeight="1" spans="47:81">
      <c r="AU368" s="279"/>
      <c r="AV368" s="279"/>
      <c r="AW368" s="293"/>
      <c r="AX368" s="293"/>
      <c r="AY368" s="293"/>
      <c r="AZ368" s="293"/>
      <c r="BA368" s="293"/>
      <c r="BB368" s="293"/>
      <c r="BC368" s="293"/>
      <c r="BD368" s="293"/>
      <c r="BE368" s="293"/>
      <c r="BF368" s="293"/>
      <c r="BG368" s="293"/>
      <c r="BH368" s="293"/>
      <c r="BI368" s="293"/>
      <c r="BJ368" s="293"/>
      <c r="BK368" s="293"/>
      <c r="BL368" s="293"/>
      <c r="BM368" s="293"/>
      <c r="BN368" s="293"/>
      <c r="BO368" s="293"/>
      <c r="BP368" s="293"/>
      <c r="BQ368" s="293"/>
      <c r="BR368" s="293"/>
      <c r="BS368" s="293"/>
      <c r="BT368" s="293"/>
      <c r="BU368" s="293"/>
      <c r="BV368" s="293"/>
      <c r="BW368" s="293"/>
      <c r="BX368" s="293"/>
      <c r="BY368" s="293"/>
      <c r="BZ368" s="293"/>
      <c r="CA368" s="293"/>
      <c r="CB368" s="293"/>
      <c r="CC368" s="293"/>
    </row>
    <row r="369" customHeight="1" spans="47:81">
      <c r="AU369" s="279"/>
      <c r="AV369" s="279"/>
      <c r="AW369" s="293"/>
      <c r="AX369" s="293"/>
      <c r="AY369" s="293"/>
      <c r="AZ369" s="293"/>
      <c r="BA369" s="293"/>
      <c r="BB369" s="293"/>
      <c r="BC369" s="293"/>
      <c r="BD369" s="293"/>
      <c r="BE369" s="293"/>
      <c r="BF369" s="293"/>
      <c r="BG369" s="293"/>
      <c r="BH369" s="293"/>
      <c r="BI369" s="293"/>
      <c r="BJ369" s="293"/>
      <c r="BK369" s="293"/>
      <c r="BL369" s="293"/>
      <c r="BM369" s="293"/>
      <c r="BN369" s="293"/>
      <c r="BO369" s="293"/>
      <c r="BP369" s="293"/>
      <c r="BQ369" s="293"/>
      <c r="BR369" s="293"/>
      <c r="BS369" s="293"/>
      <c r="BT369" s="293"/>
      <c r="BU369" s="293"/>
      <c r="BV369" s="293"/>
      <c r="BW369" s="293"/>
      <c r="BX369" s="293"/>
      <c r="BY369" s="293"/>
      <c r="BZ369" s="293"/>
      <c r="CA369" s="293"/>
      <c r="CB369" s="293"/>
      <c r="CC369" s="293"/>
    </row>
    <row r="370" customHeight="1" spans="47:81">
      <c r="AU370" s="279"/>
      <c r="AV370" s="279"/>
      <c r="AW370" s="293"/>
      <c r="AX370" s="293"/>
      <c r="AY370" s="293"/>
      <c r="AZ370" s="293"/>
      <c r="BA370" s="293"/>
      <c r="BB370" s="293"/>
      <c r="BC370" s="293"/>
      <c r="BD370" s="293"/>
      <c r="BE370" s="293"/>
      <c r="BF370" s="293"/>
      <c r="BG370" s="293"/>
      <c r="BH370" s="293"/>
      <c r="BI370" s="293"/>
      <c r="BJ370" s="293"/>
      <c r="BK370" s="293"/>
      <c r="BL370" s="293"/>
      <c r="BM370" s="293"/>
      <c r="BN370" s="293"/>
      <c r="BO370" s="293"/>
      <c r="BP370" s="293"/>
      <c r="BQ370" s="293"/>
      <c r="BR370" s="293"/>
      <c r="BS370" s="293"/>
      <c r="BT370" s="293"/>
      <c r="BU370" s="293"/>
      <c r="BV370" s="293"/>
      <c r="BW370" s="293"/>
      <c r="BX370" s="293"/>
      <c r="BY370" s="293"/>
      <c r="BZ370" s="293"/>
      <c r="CA370" s="293"/>
      <c r="CB370" s="293"/>
      <c r="CC370" s="293"/>
    </row>
    <row r="371" customHeight="1" spans="47:81">
      <c r="AU371" s="279"/>
      <c r="AV371" s="279"/>
      <c r="AW371" s="293"/>
      <c r="AX371" s="293"/>
      <c r="AY371" s="293"/>
      <c r="AZ371" s="293"/>
      <c r="BA371" s="293"/>
      <c r="BB371" s="293"/>
      <c r="BC371" s="293"/>
      <c r="BD371" s="293"/>
      <c r="BE371" s="293"/>
      <c r="BF371" s="293"/>
      <c r="BG371" s="293"/>
      <c r="BH371" s="293"/>
      <c r="BI371" s="293"/>
      <c r="BJ371" s="293"/>
      <c r="BK371" s="293"/>
      <c r="BL371" s="293"/>
      <c r="BM371" s="293"/>
      <c r="BN371" s="293"/>
      <c r="BO371" s="293"/>
      <c r="BP371" s="293"/>
      <c r="BQ371" s="293"/>
      <c r="BR371" s="293"/>
      <c r="BS371" s="293"/>
      <c r="BT371" s="293"/>
      <c r="BU371" s="293"/>
      <c r="BV371" s="293"/>
      <c r="BW371" s="293"/>
      <c r="BX371" s="293"/>
      <c r="BY371" s="293"/>
      <c r="BZ371" s="293"/>
      <c r="CA371" s="293"/>
      <c r="CB371" s="293"/>
      <c r="CC371" s="293"/>
    </row>
    <row r="372" customHeight="1" spans="47:81">
      <c r="AU372" s="279"/>
      <c r="AV372" s="279"/>
      <c r="AW372" s="293"/>
      <c r="AX372" s="293"/>
      <c r="AY372" s="293"/>
      <c r="AZ372" s="293"/>
      <c r="BA372" s="293"/>
      <c r="BB372" s="293"/>
      <c r="BC372" s="293"/>
      <c r="BD372" s="293"/>
      <c r="BE372" s="293"/>
      <c r="BF372" s="293"/>
      <c r="BG372" s="293"/>
      <c r="BH372" s="293"/>
      <c r="BI372" s="293"/>
      <c r="BJ372" s="293"/>
      <c r="BK372" s="293"/>
      <c r="BL372" s="293"/>
      <c r="BM372" s="293"/>
      <c r="BN372" s="293"/>
      <c r="BO372" s="293"/>
      <c r="BP372" s="293"/>
      <c r="BQ372" s="293"/>
      <c r="BR372" s="293"/>
      <c r="BS372" s="293"/>
      <c r="BT372" s="293"/>
      <c r="BU372" s="293"/>
      <c r="BV372" s="293"/>
      <c r="BW372" s="293"/>
      <c r="BX372" s="293"/>
      <c r="BY372" s="293"/>
      <c r="BZ372" s="293"/>
      <c r="CA372" s="293"/>
      <c r="CB372" s="293"/>
      <c r="CC372" s="293"/>
    </row>
    <row r="373" customHeight="1" spans="47:81">
      <c r="AU373" s="279"/>
      <c r="AV373" s="279"/>
      <c r="AW373" s="293"/>
      <c r="AX373" s="293"/>
      <c r="AY373" s="293"/>
      <c r="AZ373" s="293"/>
      <c r="BA373" s="293"/>
      <c r="BB373" s="293"/>
      <c r="BC373" s="293"/>
      <c r="BD373" s="293"/>
      <c r="BE373" s="293"/>
      <c r="BF373" s="293"/>
      <c r="BG373" s="293"/>
      <c r="BH373" s="293"/>
      <c r="BI373" s="293"/>
      <c r="BJ373" s="293"/>
      <c r="BK373" s="293"/>
      <c r="BL373" s="293"/>
      <c r="BM373" s="293"/>
      <c r="BN373" s="293"/>
      <c r="BO373" s="293"/>
      <c r="BP373" s="293"/>
      <c r="BQ373" s="293"/>
      <c r="BR373" s="293"/>
      <c r="BS373" s="293"/>
      <c r="BT373" s="293"/>
      <c r="BU373" s="293"/>
      <c r="BV373" s="293"/>
      <c r="BW373" s="293"/>
      <c r="BX373" s="293"/>
      <c r="BY373" s="293"/>
      <c r="BZ373" s="293"/>
      <c r="CA373" s="293"/>
      <c r="CB373" s="293"/>
      <c r="CC373" s="293"/>
    </row>
    <row r="374" customHeight="1" spans="47:81">
      <c r="AU374" s="279"/>
      <c r="AV374" s="279"/>
      <c r="AW374" s="293"/>
      <c r="AX374" s="293"/>
      <c r="AY374" s="293"/>
      <c r="AZ374" s="293"/>
      <c r="BA374" s="293"/>
      <c r="BB374" s="293"/>
      <c r="BC374" s="293"/>
      <c r="BD374" s="293"/>
      <c r="BE374" s="293"/>
      <c r="BF374" s="293"/>
      <c r="BG374" s="293"/>
      <c r="BH374" s="293"/>
      <c r="BI374" s="293"/>
      <c r="BJ374" s="293"/>
      <c r="BK374" s="293"/>
      <c r="BL374" s="293"/>
      <c r="BM374" s="293"/>
      <c r="BN374" s="293"/>
      <c r="BO374" s="293"/>
      <c r="BP374" s="293"/>
      <c r="BQ374" s="293"/>
      <c r="BR374" s="293"/>
      <c r="BS374" s="293"/>
      <c r="BT374" s="293"/>
      <c r="BU374" s="293"/>
      <c r="BV374" s="293"/>
      <c r="BW374" s="293"/>
      <c r="BX374" s="293"/>
      <c r="BY374" s="293"/>
      <c r="BZ374" s="293"/>
      <c r="CA374" s="293"/>
      <c r="CB374" s="293"/>
      <c r="CC374" s="293"/>
    </row>
    <row r="375" customHeight="1" spans="47:81">
      <c r="AU375" s="279"/>
      <c r="AV375" s="279"/>
      <c r="AW375" s="293"/>
      <c r="AX375" s="293"/>
      <c r="AY375" s="293"/>
      <c r="AZ375" s="293"/>
      <c r="BA375" s="293"/>
      <c r="BB375" s="293"/>
      <c r="BC375" s="293"/>
      <c r="BD375" s="293"/>
      <c r="BE375" s="293"/>
      <c r="BF375" s="293"/>
      <c r="BG375" s="293"/>
      <c r="BH375" s="293"/>
      <c r="BI375" s="293"/>
      <c r="BJ375" s="293"/>
      <c r="BK375" s="293"/>
      <c r="BL375" s="293"/>
      <c r="BM375" s="293"/>
      <c r="BN375" s="293"/>
      <c r="BO375" s="293"/>
      <c r="BP375" s="293"/>
      <c r="BQ375" s="293"/>
      <c r="BR375" s="293"/>
      <c r="BS375" s="293"/>
      <c r="BT375" s="293"/>
      <c r="BU375" s="293"/>
      <c r="BV375" s="293"/>
      <c r="BW375" s="293"/>
      <c r="BX375" s="293"/>
      <c r="BY375" s="293"/>
      <c r="BZ375" s="293"/>
      <c r="CA375" s="293"/>
      <c r="CB375" s="293"/>
      <c r="CC375" s="293"/>
    </row>
    <row r="376" customHeight="1" spans="47:81">
      <c r="AU376" s="279"/>
      <c r="AV376" s="279"/>
      <c r="AW376" s="293"/>
      <c r="AX376" s="293"/>
      <c r="AY376" s="293"/>
      <c r="AZ376" s="293"/>
      <c r="BA376" s="293"/>
      <c r="BB376" s="293"/>
      <c r="BC376" s="293"/>
      <c r="BD376" s="293"/>
      <c r="BE376" s="293"/>
      <c r="BF376" s="293"/>
      <c r="BG376" s="293"/>
      <c r="BH376" s="293"/>
      <c r="BI376" s="293"/>
      <c r="BJ376" s="293"/>
      <c r="BK376" s="293"/>
      <c r="BL376" s="293"/>
      <c r="BM376" s="293"/>
      <c r="BN376" s="293"/>
      <c r="BO376" s="293"/>
      <c r="BP376" s="293"/>
      <c r="BQ376" s="293"/>
      <c r="BR376" s="293"/>
      <c r="BS376" s="293"/>
      <c r="BT376" s="293"/>
      <c r="BU376" s="293"/>
      <c r="BV376" s="293"/>
      <c r="BW376" s="293"/>
      <c r="BX376" s="293"/>
      <c r="BY376" s="293"/>
      <c r="BZ376" s="293"/>
      <c r="CA376" s="293"/>
      <c r="CB376" s="293"/>
      <c r="CC376" s="293"/>
    </row>
    <row r="377" customHeight="1" spans="47:81">
      <c r="AU377" s="279"/>
      <c r="AV377" s="279"/>
      <c r="AW377" s="293"/>
      <c r="AX377" s="293"/>
      <c r="AY377" s="293"/>
      <c r="AZ377" s="293"/>
      <c r="BA377" s="293"/>
      <c r="BB377" s="293"/>
      <c r="BC377" s="293"/>
      <c r="BD377" s="293"/>
      <c r="BE377" s="293"/>
      <c r="BF377" s="293"/>
      <c r="BG377" s="293"/>
      <c r="BH377" s="293"/>
      <c r="BI377" s="293"/>
      <c r="BJ377" s="293"/>
      <c r="BK377" s="293"/>
      <c r="BL377" s="293"/>
      <c r="BM377" s="293"/>
      <c r="BN377" s="293"/>
      <c r="BO377" s="293"/>
      <c r="BP377" s="293"/>
      <c r="BQ377" s="293"/>
      <c r="BR377" s="293"/>
      <c r="BS377" s="293"/>
      <c r="BT377" s="293"/>
      <c r="BU377" s="293"/>
      <c r="BV377" s="293"/>
      <c r="BW377" s="293"/>
      <c r="BX377" s="293"/>
      <c r="BY377" s="293"/>
      <c r="BZ377" s="293"/>
      <c r="CA377" s="293"/>
      <c r="CB377" s="293"/>
      <c r="CC377" s="293"/>
    </row>
    <row r="378" customHeight="1" spans="47:81">
      <c r="AU378" s="279"/>
      <c r="AV378" s="279"/>
      <c r="AW378" s="293"/>
      <c r="AX378" s="293"/>
      <c r="AY378" s="293"/>
      <c r="AZ378" s="293"/>
      <c r="BA378" s="293"/>
      <c r="BB378" s="293"/>
      <c r="BC378" s="293"/>
      <c r="BD378" s="293"/>
      <c r="BE378" s="293"/>
      <c r="BF378" s="293"/>
      <c r="BG378" s="293"/>
      <c r="BH378" s="293"/>
      <c r="BI378" s="293"/>
      <c r="BJ378" s="293"/>
      <c r="BK378" s="293"/>
      <c r="BL378" s="293"/>
      <c r="BM378" s="293"/>
      <c r="BN378" s="293"/>
      <c r="BO378" s="293"/>
      <c r="BP378" s="293"/>
      <c r="BQ378" s="293"/>
      <c r="BR378" s="293"/>
      <c r="BS378" s="293"/>
      <c r="BT378" s="293"/>
      <c r="BU378" s="293"/>
      <c r="BV378" s="293"/>
      <c r="BW378" s="293"/>
      <c r="BX378" s="293"/>
      <c r="BY378" s="293"/>
      <c r="BZ378" s="293"/>
      <c r="CA378" s="293"/>
      <c r="CB378" s="293"/>
      <c r="CC378" s="293"/>
    </row>
    <row r="379" customHeight="1" spans="47:81">
      <c r="AU379" s="279"/>
      <c r="AV379" s="279"/>
      <c r="AW379" s="293"/>
      <c r="AX379" s="293"/>
      <c r="AY379" s="293"/>
      <c r="AZ379" s="293"/>
      <c r="BA379" s="293"/>
      <c r="BB379" s="293"/>
      <c r="BC379" s="293"/>
      <c r="BD379" s="293"/>
      <c r="BE379" s="293"/>
      <c r="BF379" s="293"/>
      <c r="BG379" s="293"/>
      <c r="BH379" s="293"/>
      <c r="BI379" s="293"/>
      <c r="BJ379" s="293"/>
      <c r="BK379" s="293"/>
      <c r="BL379" s="293"/>
      <c r="BM379" s="293"/>
      <c r="BN379" s="293"/>
      <c r="BO379" s="293"/>
      <c r="BP379" s="293"/>
      <c r="BQ379" s="293"/>
      <c r="BR379" s="293"/>
      <c r="BS379" s="293"/>
      <c r="BT379" s="293"/>
      <c r="BU379" s="293"/>
      <c r="BV379" s="293"/>
      <c r="BW379" s="293"/>
      <c r="BX379" s="293"/>
      <c r="BY379" s="293"/>
      <c r="BZ379" s="293"/>
      <c r="CA379" s="293"/>
      <c r="CB379" s="293"/>
      <c r="CC379" s="293"/>
    </row>
    <row r="380" customHeight="1" spans="47:81">
      <c r="AU380" s="279"/>
      <c r="AV380" s="279"/>
      <c r="AW380" s="293"/>
      <c r="AX380" s="293"/>
      <c r="AY380" s="293"/>
      <c r="AZ380" s="293"/>
      <c r="BA380" s="293"/>
      <c r="BB380" s="293"/>
      <c r="BC380" s="293"/>
      <c r="BD380" s="293"/>
      <c r="BE380" s="293"/>
      <c r="BF380" s="293"/>
      <c r="BG380" s="293"/>
      <c r="BH380" s="293"/>
      <c r="BI380" s="293"/>
      <c r="BJ380" s="293"/>
      <c r="BK380" s="293"/>
      <c r="BL380" s="293"/>
      <c r="BM380" s="293"/>
      <c r="BN380" s="293"/>
      <c r="BO380" s="293"/>
      <c r="BP380" s="293"/>
      <c r="BQ380" s="293"/>
      <c r="BR380" s="293"/>
      <c r="BS380" s="293"/>
      <c r="BT380" s="293"/>
      <c r="BU380" s="293"/>
      <c r="BV380" s="293"/>
      <c r="BW380" s="293"/>
      <c r="BX380" s="293"/>
      <c r="BY380" s="293"/>
      <c r="BZ380" s="293"/>
      <c r="CA380" s="293"/>
      <c r="CB380" s="293"/>
      <c r="CC380" s="293"/>
    </row>
    <row r="381" customHeight="1" spans="47:81">
      <c r="AU381" s="279"/>
      <c r="AV381" s="279"/>
      <c r="AW381" s="293"/>
      <c r="AX381" s="293"/>
      <c r="AY381" s="293"/>
      <c r="AZ381" s="293"/>
      <c r="BA381" s="293"/>
      <c r="BB381" s="293"/>
      <c r="BC381" s="293"/>
      <c r="BD381" s="293"/>
      <c r="BE381" s="293"/>
      <c r="BF381" s="293"/>
      <c r="BG381" s="293"/>
      <c r="BH381" s="293"/>
      <c r="BI381" s="293"/>
      <c r="BJ381" s="293"/>
      <c r="BK381" s="293"/>
      <c r="BL381" s="293"/>
      <c r="BM381" s="293"/>
      <c r="BN381" s="293"/>
      <c r="BO381" s="293"/>
      <c r="BP381" s="293"/>
      <c r="BQ381" s="293"/>
      <c r="BR381" s="293"/>
      <c r="BS381" s="293"/>
      <c r="BT381" s="293"/>
      <c r="BU381" s="293"/>
      <c r="BV381" s="293"/>
      <c r="BW381" s="293"/>
      <c r="BX381" s="293"/>
      <c r="BY381" s="293"/>
      <c r="BZ381" s="293"/>
      <c r="CA381" s="293"/>
      <c r="CB381" s="293"/>
      <c r="CC381" s="293"/>
    </row>
    <row r="382" customHeight="1" spans="47:81">
      <c r="AU382" s="279"/>
      <c r="AV382" s="279"/>
      <c r="AW382" s="293"/>
      <c r="AX382" s="293"/>
      <c r="AY382" s="293"/>
      <c r="AZ382" s="293"/>
      <c r="BA382" s="293"/>
      <c r="BB382" s="293"/>
      <c r="BC382" s="293"/>
      <c r="BD382" s="293"/>
      <c r="BE382" s="293"/>
      <c r="BF382" s="293"/>
      <c r="BG382" s="293"/>
      <c r="BH382" s="293"/>
      <c r="BI382" s="293"/>
      <c r="BJ382" s="293"/>
      <c r="BK382" s="293"/>
      <c r="BL382" s="293"/>
      <c r="BM382" s="293"/>
      <c r="BN382" s="293"/>
      <c r="BO382" s="293"/>
      <c r="BP382" s="293"/>
      <c r="BQ382" s="293"/>
      <c r="BR382" s="293"/>
      <c r="BS382" s="293"/>
      <c r="BT382" s="293"/>
      <c r="BU382" s="293"/>
      <c r="BV382" s="293"/>
      <c r="BW382" s="293"/>
      <c r="BX382" s="293"/>
      <c r="BY382" s="293"/>
      <c r="BZ382" s="293"/>
      <c r="CA382" s="293"/>
      <c r="CB382" s="293"/>
      <c r="CC382" s="293"/>
    </row>
    <row r="383" customHeight="1" spans="47:81">
      <c r="AU383" s="279"/>
      <c r="AV383" s="279"/>
      <c r="AW383" s="293"/>
      <c r="AX383" s="293"/>
      <c r="AY383" s="293"/>
      <c r="AZ383" s="293"/>
      <c r="BA383" s="293"/>
      <c r="BB383" s="293"/>
      <c r="BC383" s="293"/>
      <c r="BD383" s="293"/>
      <c r="BE383" s="293"/>
      <c r="BF383" s="293"/>
      <c r="BG383" s="293"/>
      <c r="BH383" s="293"/>
      <c r="BI383" s="293"/>
      <c r="BJ383" s="293"/>
      <c r="BK383" s="293"/>
      <c r="BL383" s="293"/>
      <c r="BM383" s="293"/>
      <c r="BN383" s="293"/>
      <c r="BO383" s="293"/>
      <c r="BP383" s="293"/>
      <c r="BQ383" s="293"/>
      <c r="BR383" s="293"/>
      <c r="BS383" s="293"/>
      <c r="BT383" s="293"/>
      <c r="BU383" s="293"/>
      <c r="BV383" s="293"/>
      <c r="BW383" s="293"/>
      <c r="BX383" s="293"/>
      <c r="BY383" s="293"/>
      <c r="BZ383" s="293"/>
      <c r="CA383" s="293"/>
      <c r="CB383" s="293"/>
      <c r="CC383" s="293"/>
    </row>
    <row r="384" customHeight="1" spans="47:81">
      <c r="AU384" s="279"/>
      <c r="AV384" s="279"/>
      <c r="AW384" s="293"/>
      <c r="AX384" s="293"/>
      <c r="AY384" s="293"/>
      <c r="AZ384" s="293"/>
      <c r="BA384" s="293"/>
      <c r="BB384" s="293"/>
      <c r="BC384" s="293"/>
      <c r="BD384" s="293"/>
      <c r="BE384" s="293"/>
      <c r="BF384" s="293"/>
      <c r="BG384" s="293"/>
      <c r="BH384" s="293"/>
      <c r="BI384" s="293"/>
      <c r="BJ384" s="293"/>
      <c r="BK384" s="293"/>
      <c r="BL384" s="293"/>
      <c r="BM384" s="293"/>
      <c r="BN384" s="293"/>
      <c r="BO384" s="293"/>
      <c r="BP384" s="293"/>
      <c r="BQ384" s="293"/>
      <c r="BR384" s="293"/>
      <c r="BS384" s="293"/>
      <c r="BT384" s="293"/>
      <c r="BU384" s="293"/>
      <c r="BV384" s="293"/>
      <c r="BW384" s="293"/>
      <c r="BX384" s="293"/>
      <c r="BY384" s="293"/>
      <c r="BZ384" s="293"/>
      <c r="CA384" s="293"/>
      <c r="CB384" s="293"/>
      <c r="CC384" s="293"/>
    </row>
    <row r="385" customHeight="1" spans="47:81">
      <c r="AU385" s="279"/>
      <c r="AV385" s="279"/>
      <c r="AW385" s="293"/>
      <c r="AX385" s="293"/>
      <c r="AY385" s="293"/>
      <c r="AZ385" s="293"/>
      <c r="BA385" s="293"/>
      <c r="BB385" s="293"/>
      <c r="BC385" s="293"/>
      <c r="BD385" s="293"/>
      <c r="BE385" s="293"/>
      <c r="BF385" s="293"/>
      <c r="BG385" s="293"/>
      <c r="BH385" s="293"/>
      <c r="BI385" s="293"/>
      <c r="BJ385" s="293"/>
      <c r="BK385" s="293"/>
      <c r="BL385" s="293"/>
      <c r="BM385" s="293"/>
      <c r="BN385" s="293"/>
      <c r="BO385" s="293"/>
      <c r="BP385" s="293"/>
      <c r="BQ385" s="293"/>
      <c r="BR385" s="293"/>
      <c r="BS385" s="293"/>
      <c r="BT385" s="293"/>
      <c r="BU385" s="293"/>
      <c r="BV385" s="293"/>
      <c r="BW385" s="293"/>
      <c r="BX385" s="293"/>
      <c r="BY385" s="293"/>
      <c r="BZ385" s="293"/>
      <c r="CA385" s="293"/>
      <c r="CB385" s="293"/>
      <c r="CC385" s="293"/>
    </row>
    <row r="386" customHeight="1" spans="47:81">
      <c r="AU386" s="279"/>
      <c r="AV386" s="279"/>
      <c r="AW386" s="293"/>
      <c r="AX386" s="293"/>
      <c r="AY386" s="293"/>
      <c r="AZ386" s="293"/>
      <c r="BA386" s="293"/>
      <c r="BB386" s="293"/>
      <c r="BC386" s="293"/>
      <c r="BD386" s="293"/>
      <c r="BE386" s="293"/>
      <c r="BF386" s="293"/>
      <c r="BG386" s="293"/>
      <c r="BH386" s="293"/>
      <c r="BI386" s="293"/>
      <c r="BJ386" s="293"/>
      <c r="BK386" s="293"/>
      <c r="BL386" s="293"/>
      <c r="BM386" s="293"/>
      <c r="BN386" s="293"/>
      <c r="BO386" s="293"/>
      <c r="BP386" s="293"/>
      <c r="BQ386" s="293"/>
      <c r="BR386" s="293"/>
      <c r="BS386" s="293"/>
      <c r="BT386" s="293"/>
      <c r="BU386" s="293"/>
      <c r="BV386" s="293"/>
      <c r="BW386" s="293"/>
      <c r="BX386" s="293"/>
      <c r="BY386" s="293"/>
      <c r="BZ386" s="293"/>
      <c r="CA386" s="293"/>
      <c r="CB386" s="293"/>
      <c r="CC386" s="293"/>
    </row>
    <row r="387" customHeight="1" spans="47:81">
      <c r="AU387" s="279"/>
      <c r="AV387" s="279"/>
      <c r="AW387" s="293"/>
      <c r="AX387" s="293"/>
      <c r="AY387" s="293"/>
      <c r="AZ387" s="293"/>
      <c r="BA387" s="293"/>
      <c r="BB387" s="293"/>
      <c r="BC387" s="293"/>
      <c r="BD387" s="293"/>
      <c r="BE387" s="293"/>
      <c r="BF387" s="293"/>
      <c r="BG387" s="293"/>
      <c r="BH387" s="293"/>
      <c r="BI387" s="293"/>
      <c r="BJ387" s="293"/>
      <c r="BK387" s="293"/>
      <c r="BL387" s="293"/>
      <c r="BM387" s="293"/>
      <c r="BN387" s="293"/>
      <c r="BO387" s="293"/>
      <c r="BP387" s="293"/>
      <c r="BQ387" s="293"/>
      <c r="BR387" s="293"/>
      <c r="BS387" s="293"/>
      <c r="BT387" s="293"/>
      <c r="BU387" s="293"/>
      <c r="BV387" s="293"/>
      <c r="BW387" s="293"/>
      <c r="BX387" s="293"/>
      <c r="BY387" s="293"/>
      <c r="BZ387" s="293"/>
      <c r="CA387" s="293"/>
      <c r="CB387" s="293"/>
      <c r="CC387" s="293"/>
    </row>
    <row r="388" customHeight="1" spans="47:81">
      <c r="AU388" s="279"/>
      <c r="AV388" s="279"/>
      <c r="AW388" s="293"/>
      <c r="AX388" s="293"/>
      <c r="AY388" s="293"/>
      <c r="AZ388" s="293"/>
      <c r="BA388" s="293"/>
      <c r="BB388" s="293"/>
      <c r="BC388" s="293"/>
      <c r="BD388" s="293"/>
      <c r="BE388" s="293"/>
      <c r="BF388" s="293"/>
      <c r="BG388" s="293"/>
      <c r="BH388" s="293"/>
      <c r="BI388" s="293"/>
      <c r="BJ388" s="293"/>
      <c r="BK388" s="293"/>
      <c r="BL388" s="293"/>
      <c r="BM388" s="293"/>
      <c r="BN388" s="293"/>
      <c r="BO388" s="293"/>
      <c r="BP388" s="293"/>
      <c r="BQ388" s="293"/>
      <c r="BR388" s="293"/>
      <c r="BS388" s="293"/>
      <c r="BT388" s="293"/>
      <c r="BU388" s="293"/>
      <c r="BV388" s="293"/>
      <c r="BW388" s="293"/>
      <c r="BX388" s="293"/>
      <c r="BY388" s="293"/>
      <c r="BZ388" s="293"/>
      <c r="CA388" s="293"/>
      <c r="CB388" s="293"/>
      <c r="CC388" s="293"/>
    </row>
    <row r="389" customHeight="1" spans="47:81">
      <c r="AU389" s="279"/>
      <c r="AV389" s="279"/>
      <c r="AW389" s="293"/>
      <c r="AX389" s="293"/>
      <c r="AY389" s="293"/>
      <c r="AZ389" s="293"/>
      <c r="BA389" s="293"/>
      <c r="BB389" s="293"/>
      <c r="BC389" s="293"/>
      <c r="BD389" s="293"/>
      <c r="BE389" s="293"/>
      <c r="BF389" s="293"/>
      <c r="BG389" s="293"/>
      <c r="BH389" s="293"/>
      <c r="BI389" s="293"/>
      <c r="BJ389" s="293"/>
      <c r="BK389" s="293"/>
      <c r="BL389" s="293"/>
      <c r="BM389" s="293"/>
      <c r="BN389" s="293"/>
      <c r="BO389" s="293"/>
      <c r="BP389" s="293"/>
      <c r="BQ389" s="293"/>
      <c r="BR389" s="293"/>
      <c r="BS389" s="293"/>
      <c r="BT389" s="293"/>
      <c r="BU389" s="293"/>
      <c r="BV389" s="293"/>
      <c r="BW389" s="293"/>
      <c r="BX389" s="293"/>
      <c r="BY389" s="293"/>
      <c r="BZ389" s="293"/>
      <c r="CA389" s="293"/>
      <c r="CB389" s="293"/>
      <c r="CC389" s="293"/>
    </row>
    <row r="390" customHeight="1" spans="47:81">
      <c r="AU390" s="279"/>
      <c r="AV390" s="279"/>
      <c r="AW390" s="293"/>
      <c r="AX390" s="293"/>
      <c r="AY390" s="293"/>
      <c r="AZ390" s="293"/>
      <c r="BA390" s="293"/>
      <c r="BB390" s="293"/>
      <c r="BC390" s="293"/>
      <c r="BD390" s="293"/>
      <c r="BE390" s="293"/>
      <c r="BF390" s="293"/>
      <c r="BG390" s="293"/>
      <c r="BH390" s="293"/>
      <c r="BI390" s="293"/>
      <c r="BJ390" s="293"/>
      <c r="BK390" s="293"/>
      <c r="BL390" s="293"/>
      <c r="BM390" s="293"/>
      <c r="BN390" s="293"/>
      <c r="BO390" s="293"/>
      <c r="BP390" s="293"/>
      <c r="BQ390" s="293"/>
      <c r="BR390" s="293"/>
      <c r="BS390" s="293"/>
      <c r="BT390" s="293"/>
      <c r="BU390" s="293"/>
      <c r="BV390" s="293"/>
      <c r="BW390" s="293"/>
      <c r="BX390" s="293"/>
      <c r="BY390" s="293"/>
      <c r="BZ390" s="293"/>
      <c r="CA390" s="293"/>
      <c r="CB390" s="293"/>
      <c r="CC390" s="293"/>
    </row>
    <row r="391" customHeight="1" spans="47:81">
      <c r="AU391" s="279"/>
      <c r="AV391" s="279"/>
      <c r="AW391" s="293"/>
      <c r="AX391" s="293"/>
      <c r="AY391" s="293"/>
      <c r="AZ391" s="293"/>
      <c r="BA391" s="293"/>
      <c r="BB391" s="293"/>
      <c r="BC391" s="293"/>
      <c r="BD391" s="293"/>
      <c r="BE391" s="293"/>
      <c r="BF391" s="293"/>
      <c r="BG391" s="293"/>
      <c r="BH391" s="293"/>
      <c r="BI391" s="293"/>
      <c r="BJ391" s="293"/>
      <c r="BK391" s="293"/>
      <c r="BL391" s="293"/>
      <c r="BM391" s="293"/>
      <c r="BN391" s="293"/>
      <c r="BO391" s="293"/>
      <c r="BP391" s="293"/>
      <c r="BQ391" s="293"/>
      <c r="BR391" s="293"/>
      <c r="BS391" s="293"/>
      <c r="BT391" s="293"/>
      <c r="BU391" s="293"/>
      <c r="BV391" s="293"/>
      <c r="BW391" s="293"/>
      <c r="BX391" s="293"/>
      <c r="BY391" s="293"/>
      <c r="BZ391" s="293"/>
      <c r="CA391" s="293"/>
      <c r="CB391" s="293"/>
      <c r="CC391" s="293"/>
    </row>
    <row r="392" customHeight="1" spans="47:81">
      <c r="AU392" s="279"/>
      <c r="AV392" s="279"/>
      <c r="AW392" s="293"/>
      <c r="AX392" s="293"/>
      <c r="AY392" s="293"/>
      <c r="AZ392" s="293"/>
      <c r="BA392" s="293"/>
      <c r="BB392" s="293"/>
      <c r="BC392" s="293"/>
      <c r="BD392" s="293"/>
      <c r="BE392" s="293"/>
      <c r="BF392" s="293"/>
      <c r="BG392" s="293"/>
      <c r="BH392" s="293"/>
      <c r="BI392" s="293"/>
      <c r="BJ392" s="293"/>
      <c r="BK392" s="293"/>
      <c r="BL392" s="293"/>
      <c r="BM392" s="293"/>
      <c r="BN392" s="293"/>
      <c r="BO392" s="293"/>
      <c r="BP392" s="293"/>
      <c r="BQ392" s="293"/>
      <c r="BR392" s="293"/>
      <c r="BS392" s="293"/>
      <c r="BT392" s="293"/>
      <c r="BU392" s="293"/>
      <c r="BV392" s="293"/>
      <c r="BW392" s="293"/>
      <c r="BX392" s="293"/>
      <c r="BY392" s="293"/>
      <c r="BZ392" s="293"/>
      <c r="CA392" s="293"/>
      <c r="CB392" s="293"/>
      <c r="CC392" s="293"/>
    </row>
    <row r="393" customHeight="1" spans="47:81">
      <c r="AU393" s="279"/>
      <c r="AV393" s="279"/>
      <c r="AW393" s="293"/>
      <c r="AX393" s="293"/>
      <c r="AY393" s="293"/>
      <c r="AZ393" s="293"/>
      <c r="BA393" s="293"/>
      <c r="BB393" s="293"/>
      <c r="BC393" s="293"/>
      <c r="BD393" s="293"/>
      <c r="BE393" s="293"/>
      <c r="BF393" s="293"/>
      <c r="BG393" s="293"/>
      <c r="BH393" s="293"/>
      <c r="BI393" s="293"/>
      <c r="BJ393" s="293"/>
      <c r="BK393" s="293"/>
      <c r="BL393" s="293"/>
      <c r="BM393" s="293"/>
      <c r="BN393" s="293"/>
      <c r="BO393" s="293"/>
      <c r="BP393" s="293"/>
      <c r="BQ393" s="293"/>
      <c r="BR393" s="293"/>
      <c r="BS393" s="293"/>
      <c r="BT393" s="293"/>
      <c r="BU393" s="293"/>
      <c r="BV393" s="293"/>
      <c r="BW393" s="293"/>
      <c r="BX393" s="293"/>
      <c r="BY393" s="293"/>
      <c r="BZ393" s="293"/>
      <c r="CA393" s="293"/>
      <c r="CB393" s="293"/>
      <c r="CC393" s="293"/>
    </row>
    <row r="394" customHeight="1" spans="47:81">
      <c r="AU394" s="279"/>
      <c r="AV394" s="279"/>
      <c r="AW394" s="293"/>
      <c r="AX394" s="293"/>
      <c r="AY394" s="293"/>
      <c r="AZ394" s="293"/>
      <c r="BA394" s="293"/>
      <c r="BB394" s="293"/>
      <c r="BC394" s="293"/>
      <c r="BD394" s="293"/>
      <c r="BE394" s="293"/>
      <c r="BF394" s="293"/>
      <c r="BG394" s="293"/>
      <c r="BH394" s="293"/>
      <c r="BI394" s="293"/>
      <c r="BJ394" s="293"/>
      <c r="BK394" s="293"/>
      <c r="BL394" s="293"/>
      <c r="BM394" s="293"/>
      <c r="BN394" s="293"/>
      <c r="BO394" s="293"/>
      <c r="BP394" s="293"/>
      <c r="BQ394" s="293"/>
      <c r="BR394" s="293"/>
      <c r="BS394" s="293"/>
      <c r="BT394" s="293"/>
      <c r="BU394" s="293"/>
      <c r="BV394" s="293"/>
      <c r="BW394" s="293"/>
      <c r="BX394" s="293"/>
      <c r="BY394" s="293"/>
      <c r="BZ394" s="293"/>
      <c r="CA394" s="293"/>
      <c r="CB394" s="293"/>
      <c r="CC394" s="293"/>
    </row>
    <row r="395" customHeight="1" spans="47:81">
      <c r="AU395" s="279"/>
      <c r="AV395" s="279"/>
      <c r="AW395" s="293"/>
      <c r="AX395" s="293"/>
      <c r="AY395" s="293"/>
      <c r="AZ395" s="293"/>
      <c r="BA395" s="293"/>
      <c r="BB395" s="293"/>
      <c r="BC395" s="293"/>
      <c r="BD395" s="293"/>
      <c r="BE395" s="293"/>
      <c r="BF395" s="293"/>
      <c r="BG395" s="293"/>
      <c r="BH395" s="293"/>
      <c r="BI395" s="293"/>
      <c r="BJ395" s="293"/>
      <c r="BK395" s="293"/>
      <c r="BL395" s="293"/>
      <c r="BM395" s="293"/>
      <c r="BN395" s="293"/>
      <c r="BO395" s="293"/>
      <c r="BP395" s="293"/>
      <c r="BQ395" s="293"/>
      <c r="BR395" s="293"/>
      <c r="BS395" s="293"/>
      <c r="BT395" s="293"/>
      <c r="BU395" s="293"/>
      <c r="BV395" s="293"/>
      <c r="BW395" s="293"/>
      <c r="BX395" s="293"/>
      <c r="BY395" s="293"/>
      <c r="BZ395" s="293"/>
      <c r="CA395" s="293"/>
      <c r="CB395" s="293"/>
      <c r="CC395" s="293"/>
    </row>
    <row r="396" customHeight="1" spans="47:81">
      <c r="AU396" s="279"/>
      <c r="AV396" s="279"/>
      <c r="AW396" s="293"/>
      <c r="AX396" s="293"/>
      <c r="AY396" s="293"/>
      <c r="AZ396" s="293"/>
      <c r="BA396" s="293"/>
      <c r="BB396" s="293"/>
      <c r="BC396" s="293"/>
      <c r="BD396" s="293"/>
      <c r="BE396" s="293"/>
      <c r="BF396" s="293"/>
      <c r="BG396" s="293"/>
      <c r="BH396" s="293"/>
      <c r="BI396" s="293"/>
      <c r="BJ396" s="293"/>
      <c r="BK396" s="293"/>
      <c r="BL396" s="293"/>
      <c r="BM396" s="293"/>
      <c r="BN396" s="293"/>
      <c r="BO396" s="293"/>
      <c r="BP396" s="293"/>
      <c r="BQ396" s="293"/>
      <c r="BR396" s="293"/>
      <c r="BS396" s="293"/>
      <c r="BT396" s="293"/>
      <c r="BU396" s="293"/>
      <c r="BV396" s="293"/>
      <c r="BW396" s="293"/>
      <c r="BX396" s="293"/>
      <c r="BY396" s="293"/>
      <c r="BZ396" s="293"/>
      <c r="CA396" s="293"/>
      <c r="CB396" s="293"/>
      <c r="CC396" s="293"/>
    </row>
    <row r="397" customHeight="1" spans="47:81">
      <c r="AU397" s="279"/>
      <c r="AV397" s="279"/>
      <c r="AW397" s="293"/>
      <c r="AX397" s="293"/>
      <c r="AY397" s="293"/>
      <c r="AZ397" s="293"/>
      <c r="BA397" s="293"/>
      <c r="BB397" s="293"/>
      <c r="BC397" s="293"/>
      <c r="BD397" s="293"/>
      <c r="BE397" s="293"/>
      <c r="BF397" s="293"/>
      <c r="BG397" s="293"/>
      <c r="BH397" s="293"/>
      <c r="BI397" s="293"/>
      <c r="BJ397" s="293"/>
      <c r="BK397" s="293"/>
      <c r="BL397" s="293"/>
      <c r="BM397" s="293"/>
      <c r="BN397" s="293"/>
      <c r="BO397" s="293"/>
      <c r="BP397" s="293"/>
      <c r="BQ397" s="293"/>
      <c r="BR397" s="293"/>
      <c r="BS397" s="293"/>
      <c r="BT397" s="293"/>
      <c r="BU397" s="293"/>
      <c r="BV397" s="293"/>
      <c r="BW397" s="293"/>
      <c r="BX397" s="293"/>
      <c r="BY397" s="293"/>
      <c r="BZ397" s="293"/>
      <c r="CA397" s="293"/>
      <c r="CB397" s="293"/>
      <c r="CC397" s="293"/>
    </row>
    <row r="398" customHeight="1" spans="47:81">
      <c r="AU398" s="279"/>
      <c r="AV398" s="279"/>
      <c r="AW398" s="293"/>
      <c r="AX398" s="293"/>
      <c r="AY398" s="293"/>
      <c r="AZ398" s="293"/>
      <c r="BA398" s="293"/>
      <c r="BB398" s="293"/>
      <c r="BC398" s="293"/>
      <c r="BD398" s="293"/>
      <c r="BE398" s="293"/>
      <c r="BF398" s="293"/>
      <c r="BG398" s="293"/>
      <c r="BH398" s="293"/>
      <c r="BI398" s="293"/>
      <c r="BJ398" s="293"/>
      <c r="BK398" s="293"/>
      <c r="BL398" s="293"/>
      <c r="BM398" s="293"/>
      <c r="BN398" s="293"/>
      <c r="BO398" s="293"/>
      <c r="BP398" s="293"/>
      <c r="BQ398" s="293"/>
      <c r="BR398" s="293"/>
      <c r="BS398" s="293"/>
      <c r="BT398" s="293"/>
      <c r="BU398" s="293"/>
      <c r="BV398" s="293"/>
      <c r="BW398" s="293"/>
      <c r="BX398" s="293"/>
      <c r="BY398" s="293"/>
      <c r="BZ398" s="293"/>
      <c r="CA398" s="293"/>
      <c r="CB398" s="293"/>
      <c r="CC398" s="293"/>
    </row>
    <row r="399" customHeight="1" spans="47:81">
      <c r="AU399" s="279"/>
      <c r="AV399" s="279"/>
      <c r="AW399" s="293"/>
      <c r="AX399" s="293"/>
      <c r="AY399" s="293"/>
      <c r="AZ399" s="293"/>
      <c r="BA399" s="293"/>
      <c r="BB399" s="293"/>
      <c r="BC399" s="293"/>
      <c r="BD399" s="293"/>
      <c r="BE399" s="293"/>
      <c r="BF399" s="293"/>
      <c r="BG399" s="293"/>
      <c r="BH399" s="293"/>
      <c r="BI399" s="293"/>
      <c r="BJ399" s="293"/>
      <c r="BK399" s="293"/>
      <c r="BL399" s="293"/>
      <c r="BM399" s="293"/>
      <c r="BN399" s="293"/>
      <c r="BO399" s="293"/>
      <c r="BP399" s="293"/>
      <c r="BQ399" s="293"/>
      <c r="BR399" s="293"/>
      <c r="BS399" s="293"/>
      <c r="BT399" s="293"/>
      <c r="BU399" s="293"/>
      <c r="BV399" s="293"/>
      <c r="BW399" s="293"/>
      <c r="BX399" s="293"/>
      <c r="BY399" s="293"/>
      <c r="BZ399" s="293"/>
      <c r="CA399" s="293"/>
      <c r="CB399" s="293"/>
      <c r="CC399" s="293"/>
    </row>
    <row r="400" customHeight="1" spans="47:81">
      <c r="AU400" s="279"/>
      <c r="AV400" s="279"/>
      <c r="AW400" s="293"/>
      <c r="AX400" s="293"/>
      <c r="AY400" s="293"/>
      <c r="AZ400" s="293"/>
      <c r="BA400" s="293"/>
      <c r="BB400" s="293"/>
      <c r="BC400" s="293"/>
      <c r="BD400" s="293"/>
      <c r="BE400" s="293"/>
      <c r="BF400" s="293"/>
      <c r="BG400" s="293"/>
      <c r="BH400" s="293"/>
      <c r="BI400" s="293"/>
      <c r="BJ400" s="293"/>
      <c r="BK400" s="293"/>
      <c r="BL400" s="293"/>
      <c r="BM400" s="293"/>
      <c r="BN400" s="293"/>
      <c r="BO400" s="293"/>
      <c r="BP400" s="293"/>
      <c r="BQ400" s="293"/>
      <c r="BR400" s="293"/>
      <c r="BS400" s="293"/>
      <c r="BT400" s="293"/>
      <c r="BU400" s="293"/>
      <c r="BV400" s="293"/>
      <c r="BW400" s="293"/>
      <c r="BX400" s="293"/>
      <c r="BY400" s="293"/>
      <c r="BZ400" s="293"/>
      <c r="CA400" s="293"/>
      <c r="CB400" s="293"/>
      <c r="CC400" s="293"/>
    </row>
    <row r="401" customHeight="1" spans="47:81">
      <c r="AU401" s="279"/>
      <c r="AV401" s="279"/>
      <c r="AW401" s="293"/>
      <c r="AX401" s="293"/>
      <c r="AY401" s="293"/>
      <c r="AZ401" s="293"/>
      <c r="BA401" s="293"/>
      <c r="BB401" s="293"/>
      <c r="BC401" s="293"/>
      <c r="BD401" s="293"/>
      <c r="BE401" s="293"/>
      <c r="BF401" s="293"/>
      <c r="BG401" s="293"/>
      <c r="BH401" s="293"/>
      <c r="BI401" s="293"/>
      <c r="BJ401" s="293"/>
      <c r="BK401" s="293"/>
      <c r="BL401" s="293"/>
      <c r="BM401" s="293"/>
      <c r="BN401" s="293"/>
      <c r="BO401" s="293"/>
      <c r="BP401" s="293"/>
      <c r="BQ401" s="293"/>
      <c r="BR401" s="293"/>
      <c r="BS401" s="293"/>
      <c r="BT401" s="293"/>
      <c r="BU401" s="293"/>
      <c r="BV401" s="293"/>
      <c r="BW401" s="293"/>
      <c r="BX401" s="293"/>
      <c r="BY401" s="293"/>
      <c r="BZ401" s="293"/>
      <c r="CA401" s="293"/>
      <c r="CB401" s="293"/>
      <c r="CC401" s="293"/>
    </row>
    <row r="402" customHeight="1" spans="47:81">
      <c r="AU402" s="279"/>
      <c r="AV402" s="279"/>
      <c r="AW402" s="293"/>
      <c r="AX402" s="293"/>
      <c r="AY402" s="293"/>
      <c r="AZ402" s="293"/>
      <c r="BA402" s="293"/>
      <c r="BB402" s="293"/>
      <c r="BC402" s="293"/>
      <c r="BD402" s="293"/>
      <c r="BE402" s="293"/>
      <c r="BF402" s="293"/>
      <c r="BG402" s="293"/>
      <c r="BH402" s="293"/>
      <c r="BI402" s="293"/>
      <c r="BJ402" s="293"/>
      <c r="BK402" s="293"/>
      <c r="BL402" s="293"/>
      <c r="BM402" s="293"/>
      <c r="BN402" s="293"/>
      <c r="BO402" s="293"/>
      <c r="BP402" s="293"/>
      <c r="BQ402" s="293"/>
      <c r="BR402" s="293"/>
      <c r="BS402" s="293"/>
      <c r="BT402" s="293"/>
      <c r="BU402" s="293"/>
      <c r="BV402" s="293"/>
      <c r="BW402" s="293"/>
      <c r="BX402" s="293"/>
      <c r="BY402" s="293"/>
      <c r="BZ402" s="293"/>
      <c r="CA402" s="293"/>
      <c r="CB402" s="293"/>
      <c r="CC402" s="293"/>
    </row>
    <row r="403" customHeight="1" spans="47:81">
      <c r="AU403" s="279"/>
      <c r="AV403" s="279"/>
      <c r="AW403" s="293"/>
      <c r="AX403" s="293"/>
      <c r="AY403" s="293"/>
      <c r="AZ403" s="293"/>
      <c r="BA403" s="293"/>
      <c r="BB403" s="293"/>
      <c r="BC403" s="293"/>
      <c r="BD403" s="293"/>
      <c r="BE403" s="293"/>
      <c r="BF403" s="293"/>
      <c r="BG403" s="293"/>
      <c r="BH403" s="293"/>
      <c r="BI403" s="293"/>
      <c r="BJ403" s="293"/>
      <c r="BK403" s="293"/>
      <c r="BL403" s="293"/>
      <c r="BM403" s="293"/>
      <c r="BN403" s="293"/>
      <c r="BO403" s="293"/>
      <c r="BP403" s="293"/>
      <c r="BQ403" s="293"/>
      <c r="BR403" s="293"/>
      <c r="BS403" s="293"/>
      <c r="BT403" s="293"/>
      <c r="BU403" s="293"/>
      <c r="BV403" s="293"/>
      <c r="BW403" s="293"/>
      <c r="BX403" s="293"/>
      <c r="BY403" s="293"/>
      <c r="BZ403" s="293"/>
      <c r="CA403" s="293"/>
      <c r="CB403" s="293"/>
      <c r="CC403" s="293"/>
    </row>
    <row r="404" customHeight="1" spans="47:81">
      <c r="AU404" s="279"/>
      <c r="AV404" s="279"/>
      <c r="AW404" s="293"/>
      <c r="AX404" s="293"/>
      <c r="AY404" s="293"/>
      <c r="AZ404" s="293"/>
      <c r="BA404" s="293"/>
      <c r="BB404" s="293"/>
      <c r="BC404" s="293"/>
      <c r="BD404" s="293"/>
      <c r="BE404" s="293"/>
      <c r="BF404" s="293"/>
      <c r="BG404" s="293"/>
      <c r="BH404" s="293"/>
      <c r="BI404" s="293"/>
      <c r="BJ404" s="293"/>
      <c r="BK404" s="293"/>
      <c r="BL404" s="293"/>
      <c r="BM404" s="293"/>
      <c r="BN404" s="293"/>
      <c r="BO404" s="293"/>
      <c r="BP404" s="293"/>
      <c r="BQ404" s="293"/>
      <c r="BR404" s="293"/>
      <c r="BS404" s="293"/>
      <c r="BT404" s="293"/>
      <c r="BU404" s="293"/>
      <c r="BV404" s="293"/>
      <c r="BW404" s="293"/>
      <c r="BX404" s="293"/>
      <c r="BY404" s="293"/>
      <c r="BZ404" s="293"/>
      <c r="CA404" s="293"/>
      <c r="CB404" s="293"/>
      <c r="CC404" s="293"/>
    </row>
    <row r="405" customHeight="1" spans="47:81">
      <c r="AU405" s="279"/>
      <c r="AV405" s="279"/>
      <c r="AW405" s="293"/>
      <c r="AX405" s="293"/>
      <c r="AY405" s="293"/>
      <c r="AZ405" s="293"/>
      <c r="BA405" s="293"/>
      <c r="BB405" s="293"/>
      <c r="BC405" s="293"/>
      <c r="BD405" s="293"/>
      <c r="BE405" s="293"/>
      <c r="BF405" s="293"/>
      <c r="BG405" s="293"/>
      <c r="BH405" s="293"/>
      <c r="BI405" s="293"/>
      <c r="BJ405" s="293"/>
      <c r="BK405" s="293"/>
      <c r="BL405" s="293"/>
      <c r="BM405" s="293"/>
      <c r="BN405" s="293"/>
      <c r="BO405" s="293"/>
      <c r="BP405" s="293"/>
      <c r="BQ405" s="293"/>
      <c r="BR405" s="293"/>
      <c r="BS405" s="293"/>
      <c r="BT405" s="293"/>
      <c r="BU405" s="293"/>
      <c r="BV405" s="293"/>
      <c r="BW405" s="293"/>
      <c r="BX405" s="293"/>
      <c r="BY405" s="293"/>
      <c r="BZ405" s="293"/>
      <c r="CA405" s="293"/>
      <c r="CB405" s="293"/>
      <c r="CC405" s="293"/>
    </row>
    <row r="406" customHeight="1" spans="47:81">
      <c r="AU406" s="279"/>
      <c r="AV406" s="279"/>
      <c r="AW406" s="293"/>
      <c r="AX406" s="293"/>
      <c r="AY406" s="293"/>
      <c r="AZ406" s="293"/>
      <c r="BA406" s="293"/>
      <c r="BB406" s="293"/>
      <c r="BC406" s="293"/>
      <c r="BD406" s="293"/>
      <c r="BE406" s="293"/>
      <c r="BF406" s="293"/>
      <c r="BG406" s="293"/>
      <c r="BH406" s="293"/>
      <c r="BI406" s="293"/>
      <c r="BJ406" s="293"/>
      <c r="BK406" s="293"/>
      <c r="BL406" s="293"/>
      <c r="BM406" s="293"/>
      <c r="BN406" s="293"/>
      <c r="BO406" s="293"/>
      <c r="BP406" s="293"/>
      <c r="BQ406" s="293"/>
      <c r="BR406" s="293"/>
      <c r="BS406" s="293"/>
      <c r="BT406" s="293"/>
      <c r="BU406" s="293"/>
      <c r="BV406" s="293"/>
      <c r="BW406" s="293"/>
      <c r="BX406" s="293"/>
      <c r="BY406" s="293"/>
      <c r="BZ406" s="293"/>
      <c r="CA406" s="293"/>
      <c r="CB406" s="293"/>
      <c r="CC406" s="293"/>
    </row>
    <row r="407" customHeight="1" spans="47:81">
      <c r="AU407" s="279"/>
      <c r="AV407" s="279"/>
      <c r="AW407" s="293"/>
      <c r="AX407" s="293"/>
      <c r="AY407" s="293"/>
      <c r="AZ407" s="293"/>
      <c r="BA407" s="293"/>
      <c r="BB407" s="293"/>
      <c r="BC407" s="293"/>
      <c r="BD407" s="293"/>
      <c r="BE407" s="293"/>
      <c r="BF407" s="293"/>
      <c r="BG407" s="293"/>
      <c r="BH407" s="293"/>
      <c r="BI407" s="293"/>
      <c r="BJ407" s="293"/>
      <c r="BK407" s="293"/>
      <c r="BL407" s="293"/>
      <c r="BM407" s="293"/>
      <c r="BN407" s="293"/>
      <c r="BO407" s="293"/>
      <c r="BP407" s="293"/>
      <c r="BQ407" s="293"/>
      <c r="BR407" s="293"/>
      <c r="BS407" s="293"/>
      <c r="BT407" s="293"/>
      <c r="BU407" s="293"/>
      <c r="BV407" s="293"/>
      <c r="BW407" s="293"/>
      <c r="BX407" s="293"/>
      <c r="BY407" s="293"/>
      <c r="BZ407" s="293"/>
      <c r="CA407" s="293"/>
      <c r="CB407" s="293"/>
      <c r="CC407" s="293"/>
    </row>
    <row r="408" customHeight="1" spans="47:81">
      <c r="AU408" s="279"/>
      <c r="AV408" s="279"/>
      <c r="AW408" s="293"/>
      <c r="AX408" s="293"/>
      <c r="AY408" s="293"/>
      <c r="AZ408" s="293"/>
      <c r="BA408" s="293"/>
      <c r="BB408" s="293"/>
      <c r="BC408" s="293"/>
      <c r="BD408" s="293"/>
      <c r="BE408" s="293"/>
      <c r="BF408" s="293"/>
      <c r="BG408" s="293"/>
      <c r="BH408" s="293"/>
      <c r="BI408" s="293"/>
      <c r="BJ408" s="293"/>
      <c r="BK408" s="293"/>
      <c r="BL408" s="293"/>
      <c r="BM408" s="293"/>
      <c r="BN408" s="293"/>
      <c r="BO408" s="293"/>
      <c r="BP408" s="293"/>
      <c r="BQ408" s="293"/>
      <c r="BR408" s="293"/>
      <c r="BS408" s="293"/>
      <c r="BT408" s="293"/>
      <c r="BU408" s="293"/>
      <c r="BV408" s="293"/>
      <c r="BW408" s="293"/>
      <c r="BX408" s="293"/>
      <c r="BY408" s="293"/>
      <c r="BZ408" s="293"/>
      <c r="CA408" s="293"/>
      <c r="CB408" s="293"/>
      <c r="CC408" s="293"/>
    </row>
    <row r="409" customHeight="1" spans="47:81">
      <c r="AU409" s="279"/>
      <c r="AV409" s="279"/>
      <c r="AW409" s="293"/>
      <c r="AX409" s="293"/>
      <c r="AY409" s="293"/>
      <c r="AZ409" s="293"/>
      <c r="BA409" s="293"/>
      <c r="BB409" s="293"/>
      <c r="BC409" s="293"/>
      <c r="BD409" s="293"/>
      <c r="BE409" s="293"/>
      <c r="BF409" s="293"/>
      <c r="BG409" s="293"/>
      <c r="BH409" s="293"/>
      <c r="BI409" s="293"/>
      <c r="BJ409" s="293"/>
      <c r="BK409" s="293"/>
      <c r="BL409" s="293"/>
      <c r="BM409" s="293"/>
      <c r="BN409" s="293"/>
      <c r="BO409" s="293"/>
      <c r="BP409" s="293"/>
      <c r="BQ409" s="293"/>
      <c r="BR409" s="293"/>
      <c r="BS409" s="293"/>
      <c r="BT409" s="293"/>
      <c r="BU409" s="293"/>
      <c r="BV409" s="293"/>
      <c r="BW409" s="293"/>
      <c r="BX409" s="293"/>
      <c r="BY409" s="293"/>
      <c r="BZ409" s="293"/>
      <c r="CA409" s="293"/>
      <c r="CB409" s="293"/>
      <c r="CC409" s="293"/>
    </row>
    <row r="410" customHeight="1" spans="47:81">
      <c r="AU410" s="279"/>
      <c r="AV410" s="279"/>
      <c r="AW410" s="293"/>
      <c r="AX410" s="293"/>
      <c r="AY410" s="293"/>
      <c r="AZ410" s="293"/>
      <c r="BA410" s="293"/>
      <c r="BB410" s="293"/>
      <c r="BC410" s="293"/>
      <c r="BD410" s="293"/>
      <c r="BE410" s="293"/>
      <c r="BF410" s="293"/>
      <c r="BG410" s="293"/>
      <c r="BH410" s="293"/>
      <c r="BI410" s="293"/>
      <c r="BJ410" s="293"/>
      <c r="BK410" s="293"/>
      <c r="BL410" s="293"/>
      <c r="BM410" s="293"/>
      <c r="BN410" s="293"/>
      <c r="BO410" s="293"/>
      <c r="BP410" s="293"/>
      <c r="BQ410" s="293"/>
      <c r="BR410" s="293"/>
      <c r="BS410" s="293"/>
      <c r="BT410" s="293"/>
      <c r="BU410" s="293"/>
      <c r="BV410" s="293"/>
      <c r="BW410" s="293"/>
      <c r="BX410" s="293"/>
      <c r="BY410" s="293"/>
      <c r="BZ410" s="293"/>
      <c r="CA410" s="293"/>
      <c r="CB410" s="293"/>
      <c r="CC410" s="293"/>
    </row>
    <row r="411" customHeight="1" spans="47:81">
      <c r="AU411" s="279"/>
      <c r="AV411" s="279"/>
      <c r="AW411" s="293"/>
      <c r="AX411" s="293"/>
      <c r="AY411" s="293"/>
      <c r="AZ411" s="293"/>
      <c r="BA411" s="293"/>
      <c r="BB411" s="293"/>
      <c r="BC411" s="293"/>
      <c r="BD411" s="293"/>
      <c r="BE411" s="293"/>
      <c r="BF411" s="293"/>
      <c r="BG411" s="293"/>
      <c r="BH411" s="293"/>
      <c r="BI411" s="293"/>
      <c r="BJ411" s="293"/>
      <c r="BK411" s="293"/>
      <c r="BL411" s="293"/>
      <c r="BM411" s="293"/>
      <c r="BN411" s="293"/>
      <c r="BO411" s="293"/>
      <c r="BP411" s="293"/>
      <c r="BQ411" s="293"/>
      <c r="BR411" s="293"/>
      <c r="BS411" s="293"/>
      <c r="BT411" s="293"/>
      <c r="BU411" s="293"/>
      <c r="BV411" s="293"/>
      <c r="BW411" s="293"/>
      <c r="BX411" s="293"/>
      <c r="BY411" s="293"/>
      <c r="BZ411" s="293"/>
      <c r="CA411" s="293"/>
      <c r="CB411" s="293"/>
      <c r="CC411" s="293"/>
    </row>
    <row r="412" customHeight="1" spans="47:81">
      <c r="AU412" s="279"/>
      <c r="AV412" s="279"/>
      <c r="AW412" s="293"/>
      <c r="AX412" s="293"/>
      <c r="AY412" s="293"/>
      <c r="AZ412" s="293"/>
      <c r="BA412" s="293"/>
      <c r="BB412" s="293"/>
      <c r="BC412" s="293"/>
      <c r="BD412" s="293"/>
      <c r="BE412" s="293"/>
      <c r="BF412" s="293"/>
      <c r="BG412" s="293"/>
      <c r="BH412" s="293"/>
      <c r="BI412" s="293"/>
      <c r="BJ412" s="293"/>
      <c r="BK412" s="293"/>
      <c r="BL412" s="293"/>
      <c r="BM412" s="293"/>
      <c r="BN412" s="293"/>
      <c r="BO412" s="293"/>
      <c r="BP412" s="293"/>
      <c r="BQ412" s="293"/>
      <c r="BR412" s="293"/>
      <c r="BS412" s="293"/>
      <c r="BT412" s="293"/>
      <c r="BU412" s="293"/>
      <c r="BV412" s="293"/>
      <c r="BW412" s="293"/>
      <c r="BX412" s="293"/>
      <c r="BY412" s="293"/>
      <c r="BZ412" s="293"/>
      <c r="CA412" s="293"/>
      <c r="CB412" s="293"/>
      <c r="CC412" s="293"/>
    </row>
    <row r="413" customHeight="1" spans="47:81">
      <c r="AU413" s="279"/>
      <c r="AV413" s="279"/>
      <c r="AW413" s="293"/>
      <c r="AX413" s="293"/>
      <c r="AY413" s="293"/>
      <c r="AZ413" s="293"/>
      <c r="BA413" s="293"/>
      <c r="BB413" s="293"/>
      <c r="BC413" s="293"/>
      <c r="BD413" s="293"/>
      <c r="BE413" s="293"/>
      <c r="BF413" s="293"/>
      <c r="BG413" s="293"/>
      <c r="BH413" s="293"/>
      <c r="BI413" s="293"/>
      <c r="BJ413" s="293"/>
      <c r="BK413" s="293"/>
      <c r="BL413" s="293"/>
      <c r="BM413" s="293"/>
      <c r="BN413" s="293"/>
      <c r="BO413" s="293"/>
      <c r="BP413" s="293"/>
      <c r="BQ413" s="293"/>
      <c r="BR413" s="293"/>
      <c r="BS413" s="293"/>
      <c r="BT413" s="293"/>
      <c r="BU413" s="293"/>
      <c r="BV413" s="293"/>
      <c r="BW413" s="293"/>
      <c r="BX413" s="293"/>
      <c r="BY413" s="293"/>
      <c r="BZ413" s="293"/>
      <c r="CA413" s="293"/>
      <c r="CB413" s="293"/>
      <c r="CC413" s="293"/>
    </row>
    <row r="414" customHeight="1" spans="47:81">
      <c r="AU414" s="279"/>
      <c r="AV414" s="279"/>
      <c r="AW414" s="293"/>
      <c r="AX414" s="293"/>
      <c r="AY414" s="293"/>
      <c r="AZ414" s="293"/>
      <c r="BA414" s="293"/>
      <c r="BB414" s="293"/>
      <c r="BC414" s="293"/>
      <c r="BD414" s="293"/>
      <c r="BE414" s="293"/>
      <c r="BF414" s="293"/>
      <c r="BG414" s="293"/>
      <c r="BH414" s="293"/>
      <c r="BI414" s="293"/>
      <c r="BJ414" s="293"/>
      <c r="BK414" s="293"/>
      <c r="BL414" s="293"/>
      <c r="BM414" s="293"/>
      <c r="BN414" s="293"/>
      <c r="BO414" s="293"/>
      <c r="BP414" s="293"/>
      <c r="BQ414" s="293"/>
      <c r="BR414" s="293"/>
      <c r="BS414" s="293"/>
      <c r="BT414" s="293"/>
      <c r="BU414" s="293"/>
      <c r="BV414" s="293"/>
      <c r="BW414" s="293"/>
      <c r="BX414" s="293"/>
      <c r="BY414" s="293"/>
      <c r="BZ414" s="293"/>
      <c r="CA414" s="293"/>
      <c r="CB414" s="293"/>
      <c r="CC414" s="293"/>
    </row>
    <row r="415" customHeight="1" spans="47:81">
      <c r="AU415" s="279"/>
      <c r="AV415" s="279"/>
      <c r="AW415" s="293"/>
      <c r="AX415" s="293"/>
      <c r="AY415" s="293"/>
      <c r="AZ415" s="293"/>
      <c r="BA415" s="293"/>
      <c r="BB415" s="293"/>
      <c r="BC415" s="293"/>
      <c r="BD415" s="293"/>
      <c r="BE415" s="293"/>
      <c r="BF415" s="293"/>
      <c r="BG415" s="293"/>
      <c r="BH415" s="293"/>
      <c r="BI415" s="293"/>
      <c r="BJ415" s="293"/>
      <c r="BK415" s="293"/>
      <c r="BL415" s="293"/>
      <c r="BM415" s="293"/>
      <c r="BN415" s="293"/>
      <c r="BO415" s="293"/>
      <c r="BP415" s="293"/>
      <c r="BQ415" s="293"/>
      <c r="BR415" s="293"/>
      <c r="BS415" s="293"/>
      <c r="BT415" s="293"/>
      <c r="BU415" s="293"/>
      <c r="BV415" s="293"/>
      <c r="BW415" s="293"/>
      <c r="BX415" s="293"/>
      <c r="BY415" s="293"/>
      <c r="BZ415" s="293"/>
      <c r="CA415" s="293"/>
      <c r="CB415" s="293"/>
      <c r="CC415" s="293"/>
    </row>
    <row r="416" customHeight="1" spans="47:81">
      <c r="AU416" s="279"/>
      <c r="AV416" s="279"/>
      <c r="AW416" s="293"/>
      <c r="AX416" s="293"/>
      <c r="AY416" s="293"/>
      <c r="AZ416" s="293"/>
      <c r="BA416" s="293"/>
      <c r="BB416" s="293"/>
      <c r="BC416" s="293"/>
      <c r="BD416" s="293"/>
      <c r="BE416" s="293"/>
      <c r="BF416" s="293"/>
      <c r="BG416" s="293"/>
      <c r="BH416" s="293"/>
      <c r="BI416" s="293"/>
      <c r="BJ416" s="293"/>
      <c r="BK416" s="293"/>
      <c r="BL416" s="293"/>
      <c r="BM416" s="293"/>
      <c r="BN416" s="293"/>
      <c r="BO416" s="293"/>
      <c r="BP416" s="293"/>
      <c r="BQ416" s="293"/>
      <c r="BR416" s="293"/>
      <c r="BS416" s="293"/>
      <c r="BT416" s="293"/>
      <c r="BU416" s="293"/>
      <c r="BV416" s="293"/>
      <c r="BW416" s="293"/>
      <c r="BX416" s="293"/>
      <c r="BY416" s="293"/>
      <c r="BZ416" s="293"/>
      <c r="CA416" s="293"/>
      <c r="CB416" s="293"/>
      <c r="CC416" s="293"/>
    </row>
    <row r="417" customHeight="1" spans="47:81">
      <c r="AU417" s="279"/>
      <c r="AV417" s="279"/>
      <c r="AW417" s="293"/>
      <c r="AX417" s="293"/>
      <c r="AY417" s="293"/>
      <c r="AZ417" s="293"/>
      <c r="BA417" s="293"/>
      <c r="BB417" s="293"/>
      <c r="BC417" s="293"/>
      <c r="BD417" s="293"/>
      <c r="BE417" s="293"/>
      <c r="BF417" s="293"/>
      <c r="BG417" s="293"/>
      <c r="BH417" s="293"/>
      <c r="BI417" s="293"/>
      <c r="BJ417" s="293"/>
      <c r="BK417" s="293"/>
      <c r="BL417" s="293"/>
      <c r="BM417" s="293"/>
      <c r="BN417" s="293"/>
      <c r="BO417" s="293"/>
      <c r="BP417" s="293"/>
      <c r="BQ417" s="293"/>
      <c r="BR417" s="293"/>
      <c r="BS417" s="293"/>
      <c r="BT417" s="293"/>
      <c r="BU417" s="293"/>
      <c r="BV417" s="293"/>
      <c r="BW417" s="293"/>
      <c r="BX417" s="293"/>
      <c r="BY417" s="293"/>
      <c r="BZ417" s="293"/>
      <c r="CA417" s="293"/>
      <c r="CB417" s="293"/>
      <c r="CC417" s="293"/>
    </row>
    <row r="418" customHeight="1" spans="47:81">
      <c r="AU418" s="279"/>
      <c r="AV418" s="279"/>
      <c r="AW418" s="293"/>
      <c r="AX418" s="293"/>
      <c r="AY418" s="293"/>
      <c r="AZ418" s="293"/>
      <c r="BA418" s="293"/>
      <c r="BB418" s="293"/>
      <c r="BC418" s="293"/>
      <c r="BD418" s="293"/>
      <c r="BE418" s="293"/>
      <c r="BF418" s="293"/>
      <c r="BG418" s="293"/>
      <c r="BH418" s="293"/>
      <c r="BI418" s="293"/>
      <c r="BJ418" s="293"/>
      <c r="BK418" s="293"/>
      <c r="BL418" s="293"/>
      <c r="BM418" s="293"/>
      <c r="BN418" s="293"/>
      <c r="BO418" s="293"/>
      <c r="BP418" s="293"/>
      <c r="BQ418" s="293"/>
      <c r="BR418" s="293"/>
      <c r="BS418" s="293"/>
      <c r="BT418" s="293"/>
      <c r="BU418" s="293"/>
      <c r="BV418" s="293"/>
      <c r="BW418" s="293"/>
      <c r="BX418" s="293"/>
      <c r="BY418" s="293"/>
      <c r="BZ418" s="293"/>
      <c r="CA418" s="293"/>
      <c r="CB418" s="293"/>
      <c r="CC418" s="293"/>
    </row>
    <row r="419" customHeight="1" spans="47:81">
      <c r="AU419" s="279"/>
      <c r="AV419" s="279"/>
      <c r="AW419" s="293"/>
      <c r="AX419" s="293"/>
      <c r="AY419" s="293"/>
      <c r="AZ419" s="293"/>
      <c r="BA419" s="293"/>
      <c r="BB419" s="293"/>
      <c r="BC419" s="293"/>
      <c r="BD419" s="293"/>
      <c r="BE419" s="293"/>
      <c r="BF419" s="293"/>
      <c r="BG419" s="293"/>
      <c r="BH419" s="293"/>
      <c r="BI419" s="293"/>
      <c r="BJ419" s="293"/>
      <c r="BK419" s="293"/>
      <c r="BL419" s="293"/>
      <c r="BM419" s="293"/>
      <c r="BN419" s="293"/>
      <c r="BO419" s="293"/>
      <c r="BP419" s="293"/>
      <c r="BQ419" s="293"/>
      <c r="BR419" s="293"/>
      <c r="BS419" s="293"/>
      <c r="BT419" s="293"/>
      <c r="BU419" s="293"/>
      <c r="BV419" s="293"/>
      <c r="BW419" s="293"/>
      <c r="BX419" s="293"/>
      <c r="BY419" s="293"/>
      <c r="BZ419" s="293"/>
      <c r="CA419" s="293"/>
      <c r="CB419" s="293"/>
      <c r="CC419" s="293"/>
    </row>
    <row r="420" customHeight="1" spans="47:81">
      <c r="AU420" s="279"/>
      <c r="AV420" s="279"/>
      <c r="AW420" s="293"/>
      <c r="AX420" s="293"/>
      <c r="AY420" s="293"/>
      <c r="AZ420" s="293"/>
      <c r="BA420" s="293"/>
      <c r="BB420" s="293"/>
      <c r="BC420" s="293"/>
      <c r="BD420" s="293"/>
      <c r="BE420" s="293"/>
      <c r="BF420" s="293"/>
      <c r="BG420" s="293"/>
      <c r="BH420" s="293"/>
      <c r="BI420" s="293"/>
      <c r="BJ420" s="293"/>
      <c r="BK420" s="293"/>
      <c r="BL420" s="293"/>
      <c r="BM420" s="293"/>
      <c r="BN420" s="293"/>
      <c r="BO420" s="293"/>
      <c r="BP420" s="293"/>
      <c r="BQ420" s="293"/>
      <c r="BR420" s="293"/>
      <c r="BS420" s="293"/>
      <c r="BT420" s="293"/>
      <c r="BU420" s="293"/>
      <c r="BV420" s="293"/>
      <c r="BW420" s="293"/>
      <c r="BX420" s="293"/>
      <c r="BY420" s="293"/>
      <c r="BZ420" s="293"/>
      <c r="CA420" s="293"/>
      <c r="CB420" s="293"/>
      <c r="CC420" s="293"/>
    </row>
    <row r="421" customHeight="1" spans="47:81">
      <c r="AU421" s="279"/>
      <c r="AV421" s="279"/>
      <c r="AW421" s="293"/>
      <c r="AX421" s="293"/>
      <c r="AY421" s="293"/>
      <c r="AZ421" s="293"/>
      <c r="BA421" s="293"/>
      <c r="BB421" s="293"/>
      <c r="BC421" s="293"/>
      <c r="BD421" s="293"/>
      <c r="BE421" s="293"/>
      <c r="BF421" s="293"/>
      <c r="BG421" s="293"/>
      <c r="BH421" s="293"/>
      <c r="BI421" s="293"/>
      <c r="BJ421" s="293"/>
      <c r="BK421" s="293"/>
      <c r="BL421" s="293"/>
      <c r="BM421" s="293"/>
      <c r="BN421" s="293"/>
      <c r="BO421" s="293"/>
      <c r="BP421" s="293"/>
      <c r="BQ421" s="293"/>
      <c r="BR421" s="293"/>
      <c r="BS421" s="293"/>
      <c r="BT421" s="293"/>
      <c r="BU421" s="293"/>
      <c r="BV421" s="293"/>
      <c r="BW421" s="293"/>
      <c r="BX421" s="293"/>
      <c r="BY421" s="293"/>
      <c r="BZ421" s="293"/>
      <c r="CA421" s="293"/>
      <c r="CB421" s="293"/>
      <c r="CC421" s="293"/>
    </row>
    <row r="422" customHeight="1" spans="47:81">
      <c r="AU422" s="279"/>
      <c r="AV422" s="279"/>
      <c r="AW422" s="293"/>
      <c r="AX422" s="293"/>
      <c r="AY422" s="293"/>
      <c r="AZ422" s="293"/>
      <c r="BA422" s="293"/>
      <c r="BB422" s="293"/>
      <c r="BC422" s="293"/>
      <c r="BD422" s="293"/>
      <c r="BE422" s="293"/>
      <c r="BF422" s="293"/>
      <c r="BG422" s="293"/>
      <c r="BH422" s="293"/>
      <c r="BI422" s="293"/>
      <c r="BJ422" s="293"/>
      <c r="BK422" s="293"/>
      <c r="BL422" s="293"/>
      <c r="BM422" s="293"/>
      <c r="BN422" s="293"/>
      <c r="BO422" s="293"/>
      <c r="BP422" s="293"/>
      <c r="BQ422" s="293"/>
      <c r="BR422" s="293"/>
      <c r="BS422" s="293"/>
      <c r="BT422" s="293"/>
      <c r="BU422" s="293"/>
      <c r="BV422" s="293"/>
      <c r="BW422" s="293"/>
      <c r="BX422" s="293"/>
      <c r="BY422" s="293"/>
      <c r="BZ422" s="293"/>
      <c r="CA422" s="293"/>
      <c r="CB422" s="293"/>
      <c r="CC422" s="293"/>
    </row>
    <row r="423" customHeight="1" spans="47:81">
      <c r="AU423" s="279"/>
      <c r="AV423" s="279"/>
      <c r="AW423" s="293"/>
      <c r="AX423" s="293"/>
      <c r="AY423" s="293"/>
      <c r="AZ423" s="293"/>
      <c r="BA423" s="293"/>
      <c r="BB423" s="293"/>
      <c r="BC423" s="293"/>
      <c r="BD423" s="293"/>
      <c r="BE423" s="293"/>
      <c r="BF423" s="293"/>
      <c r="BG423" s="293"/>
      <c r="BH423" s="293"/>
      <c r="BI423" s="293"/>
      <c r="BJ423" s="293"/>
      <c r="BK423" s="293"/>
      <c r="BL423" s="293"/>
      <c r="BM423" s="293"/>
      <c r="BN423" s="293"/>
      <c r="BO423" s="293"/>
      <c r="BP423" s="293"/>
      <c r="BQ423" s="293"/>
      <c r="BR423" s="293"/>
      <c r="BS423" s="293"/>
      <c r="BT423" s="293"/>
      <c r="BU423" s="293"/>
      <c r="BV423" s="293"/>
      <c r="BW423" s="293"/>
      <c r="BX423" s="293"/>
      <c r="BY423" s="293"/>
      <c r="BZ423" s="293"/>
      <c r="CA423" s="293"/>
      <c r="CB423" s="293"/>
      <c r="CC423" s="293"/>
    </row>
    <row r="424" customHeight="1" spans="47:81">
      <c r="AU424" s="279"/>
      <c r="AV424" s="279"/>
      <c r="AW424" s="293"/>
      <c r="AX424" s="293"/>
      <c r="AY424" s="293"/>
      <c r="AZ424" s="293"/>
      <c r="BA424" s="293"/>
      <c r="BB424" s="293"/>
      <c r="BC424" s="293"/>
      <c r="BD424" s="293"/>
      <c r="BE424" s="293"/>
      <c r="BF424" s="293"/>
      <c r="BG424" s="293"/>
      <c r="BH424" s="293"/>
      <c r="BI424" s="293"/>
      <c r="BJ424" s="293"/>
      <c r="BK424" s="293"/>
      <c r="BL424" s="293"/>
      <c r="BM424" s="293"/>
      <c r="BN424" s="293"/>
      <c r="BO424" s="293"/>
      <c r="BP424" s="293"/>
      <c r="BQ424" s="293"/>
      <c r="BR424" s="293"/>
      <c r="BS424" s="293"/>
      <c r="BT424" s="293"/>
      <c r="BU424" s="293"/>
      <c r="BV424" s="293"/>
      <c r="BW424" s="293"/>
      <c r="BX424" s="293"/>
      <c r="BY424" s="293"/>
      <c r="BZ424" s="293"/>
      <c r="CA424" s="293"/>
      <c r="CB424" s="293"/>
      <c r="CC424" s="293"/>
    </row>
    <row r="425" customHeight="1" spans="47:81">
      <c r="AU425" s="279"/>
      <c r="AV425" s="279"/>
      <c r="AW425" s="293"/>
      <c r="AX425" s="293"/>
      <c r="AY425" s="293"/>
      <c r="AZ425" s="293"/>
      <c r="BA425" s="293"/>
      <c r="BB425" s="293"/>
      <c r="BC425" s="293"/>
      <c r="BD425" s="293"/>
      <c r="BE425" s="293"/>
      <c r="BF425" s="293"/>
      <c r="BG425" s="293"/>
      <c r="BH425" s="293"/>
      <c r="BI425" s="293"/>
      <c r="BJ425" s="293"/>
      <c r="BK425" s="293"/>
      <c r="BL425" s="293"/>
      <c r="BM425" s="293"/>
      <c r="BN425" s="293"/>
      <c r="BO425" s="293"/>
      <c r="BP425" s="293"/>
      <c r="BQ425" s="293"/>
      <c r="BR425" s="293"/>
      <c r="BS425" s="293"/>
      <c r="BT425" s="293"/>
      <c r="BU425" s="293"/>
      <c r="BV425" s="293"/>
      <c r="BW425" s="293"/>
      <c r="BX425" s="293"/>
      <c r="BY425" s="293"/>
      <c r="BZ425" s="293"/>
      <c r="CA425" s="293"/>
      <c r="CB425" s="293"/>
      <c r="CC425" s="293"/>
    </row>
    <row r="426" customHeight="1" spans="47:81">
      <c r="AU426" s="279"/>
      <c r="AV426" s="279"/>
      <c r="AW426" s="293"/>
      <c r="AX426" s="293"/>
      <c r="AY426" s="293"/>
      <c r="AZ426" s="293"/>
      <c r="BA426" s="293"/>
      <c r="BB426" s="293"/>
      <c r="BC426" s="293"/>
      <c r="BD426" s="293"/>
      <c r="BE426" s="293"/>
      <c r="BF426" s="293"/>
      <c r="BG426" s="293"/>
      <c r="BH426" s="293"/>
      <c r="BI426" s="293"/>
      <c r="BJ426" s="293"/>
      <c r="BK426" s="293"/>
      <c r="BL426" s="293"/>
      <c r="BM426" s="293"/>
      <c r="BN426" s="293"/>
      <c r="BO426" s="293"/>
      <c r="BP426" s="293"/>
      <c r="BQ426" s="293"/>
      <c r="BR426" s="293"/>
      <c r="BS426" s="293"/>
      <c r="BT426" s="293"/>
      <c r="BU426" s="293"/>
      <c r="BV426" s="293"/>
      <c r="BW426" s="293"/>
      <c r="BX426" s="293"/>
      <c r="BY426" s="293"/>
      <c r="BZ426" s="293"/>
      <c r="CA426" s="293"/>
      <c r="CB426" s="293"/>
      <c r="CC426" s="293"/>
    </row>
    <row r="427" customHeight="1" spans="47:81">
      <c r="AU427" s="279"/>
      <c r="AV427" s="279"/>
      <c r="AW427" s="293"/>
      <c r="AX427" s="293"/>
      <c r="AY427" s="293"/>
      <c r="AZ427" s="293"/>
      <c r="BA427" s="293"/>
      <c r="BB427" s="293"/>
      <c r="BC427" s="293"/>
      <c r="BD427" s="293"/>
      <c r="BE427" s="293"/>
      <c r="BF427" s="293"/>
      <c r="BG427" s="293"/>
      <c r="BH427" s="293"/>
      <c r="BI427" s="293"/>
      <c r="BJ427" s="293"/>
      <c r="BK427" s="293"/>
      <c r="BL427" s="293"/>
      <c r="BM427" s="293"/>
      <c r="BN427" s="293"/>
      <c r="BO427" s="293"/>
      <c r="BP427" s="293"/>
      <c r="BQ427" s="293"/>
      <c r="BR427" s="293"/>
      <c r="BS427" s="293"/>
      <c r="BT427" s="293"/>
      <c r="BU427" s="293"/>
      <c r="BV427" s="293"/>
      <c r="BW427" s="293"/>
      <c r="BX427" s="293"/>
      <c r="BY427" s="293"/>
      <c r="BZ427" s="293"/>
      <c r="CA427" s="293"/>
      <c r="CB427" s="293"/>
      <c r="CC427" s="293"/>
    </row>
    <row r="428" customHeight="1" spans="47:81">
      <c r="AU428" s="279"/>
      <c r="AV428" s="279"/>
      <c r="AW428" s="293"/>
      <c r="AX428" s="293"/>
      <c r="AY428" s="293"/>
      <c r="AZ428" s="293"/>
      <c r="BA428" s="293"/>
      <c r="BB428" s="293"/>
      <c r="BC428" s="293"/>
      <c r="BD428" s="293"/>
      <c r="BE428" s="293"/>
      <c r="BF428" s="293"/>
      <c r="BG428" s="293"/>
      <c r="BH428" s="293"/>
      <c r="BI428" s="293"/>
      <c r="BJ428" s="293"/>
      <c r="BK428" s="293"/>
      <c r="BL428" s="293"/>
      <c r="BM428" s="293"/>
      <c r="BN428" s="293"/>
      <c r="BO428" s="293"/>
      <c r="BP428" s="293"/>
      <c r="BQ428" s="293"/>
      <c r="BR428" s="293"/>
      <c r="BS428" s="293"/>
      <c r="BT428" s="293"/>
      <c r="BU428" s="293"/>
      <c r="BV428" s="293"/>
      <c r="BW428" s="293"/>
      <c r="BX428" s="293"/>
      <c r="BY428" s="293"/>
      <c r="BZ428" s="293"/>
      <c r="CA428" s="293"/>
      <c r="CB428" s="293"/>
      <c r="CC428" s="293"/>
    </row>
    <row r="429" customHeight="1" spans="47:81">
      <c r="AU429" s="279"/>
      <c r="AV429" s="279"/>
      <c r="AW429" s="293"/>
      <c r="AX429" s="293"/>
      <c r="AY429" s="293"/>
      <c r="AZ429" s="293"/>
      <c r="BA429" s="293"/>
      <c r="BB429" s="293"/>
      <c r="BC429" s="293"/>
      <c r="BD429" s="293"/>
      <c r="BE429" s="293"/>
      <c r="BF429" s="293"/>
      <c r="BG429" s="293"/>
      <c r="BH429" s="293"/>
      <c r="BI429" s="293"/>
      <c r="BJ429" s="293"/>
      <c r="BK429" s="293"/>
      <c r="BL429" s="293"/>
      <c r="BM429" s="293"/>
      <c r="BN429" s="293"/>
      <c r="BO429" s="293"/>
      <c r="BP429" s="293"/>
      <c r="BQ429" s="293"/>
      <c r="BR429" s="293"/>
      <c r="BS429" s="293"/>
      <c r="BT429" s="293"/>
      <c r="BU429" s="293"/>
      <c r="BV429" s="293"/>
      <c r="BW429" s="293"/>
      <c r="BX429" s="293"/>
      <c r="BY429" s="293"/>
      <c r="BZ429" s="293"/>
      <c r="CA429" s="293"/>
      <c r="CB429" s="293"/>
      <c r="CC429" s="293"/>
    </row>
    <row r="430" customHeight="1" spans="47:81">
      <c r="AU430" s="279"/>
      <c r="AV430" s="279"/>
      <c r="AW430" s="293"/>
      <c r="AX430" s="293"/>
      <c r="AY430" s="293"/>
      <c r="AZ430" s="293"/>
      <c r="BA430" s="293"/>
      <c r="BB430" s="293"/>
      <c r="BC430" s="293"/>
      <c r="BD430" s="293"/>
      <c r="BE430" s="293"/>
      <c r="BF430" s="293"/>
      <c r="BG430" s="293"/>
      <c r="BH430" s="293"/>
      <c r="BI430" s="293"/>
      <c r="BJ430" s="293"/>
      <c r="BK430" s="293"/>
      <c r="BL430" s="293"/>
      <c r="BM430" s="293"/>
      <c r="BN430" s="293"/>
      <c r="BO430" s="293"/>
      <c r="BP430" s="293"/>
      <c r="BQ430" s="293"/>
      <c r="BR430" s="293"/>
      <c r="BS430" s="293"/>
      <c r="BT430" s="293"/>
      <c r="BU430" s="293"/>
      <c r="BV430" s="293"/>
      <c r="BW430" s="293"/>
      <c r="BX430" s="293"/>
      <c r="BY430" s="293"/>
      <c r="BZ430" s="293"/>
      <c r="CA430" s="293"/>
      <c r="CB430" s="293"/>
      <c r="CC430" s="293"/>
    </row>
    <row r="431" customHeight="1" spans="47:81">
      <c r="AU431" s="279"/>
      <c r="AV431" s="279"/>
      <c r="AW431" s="293"/>
      <c r="AX431" s="293"/>
      <c r="AY431" s="293"/>
      <c r="AZ431" s="293"/>
      <c r="BA431" s="293"/>
      <c r="BB431" s="293"/>
      <c r="BC431" s="293"/>
      <c r="BD431" s="293"/>
      <c r="BE431" s="293"/>
      <c r="BF431" s="293"/>
      <c r="BG431" s="293"/>
      <c r="BH431" s="293"/>
      <c r="BI431" s="293"/>
      <c r="BJ431" s="293"/>
      <c r="BK431" s="293"/>
      <c r="BL431" s="293"/>
      <c r="BM431" s="293"/>
      <c r="BN431" s="293"/>
      <c r="BO431" s="293"/>
      <c r="BP431" s="293"/>
      <c r="BQ431" s="293"/>
      <c r="BR431" s="293"/>
      <c r="BS431" s="293"/>
      <c r="BT431" s="293"/>
      <c r="BU431" s="293"/>
      <c r="BV431" s="293"/>
      <c r="BW431" s="293"/>
      <c r="BX431" s="293"/>
      <c r="BY431" s="293"/>
      <c r="BZ431" s="293"/>
      <c r="CA431" s="293"/>
      <c r="CB431" s="293"/>
      <c r="CC431" s="293"/>
    </row>
    <row r="432" customHeight="1" spans="47:81">
      <c r="AU432" s="279"/>
      <c r="AV432" s="279"/>
      <c r="AW432" s="293"/>
      <c r="AX432" s="293"/>
      <c r="AY432" s="293"/>
      <c r="AZ432" s="293"/>
      <c r="BA432" s="293"/>
      <c r="BB432" s="293"/>
      <c r="BC432" s="293"/>
      <c r="BD432" s="293"/>
      <c r="BE432" s="293"/>
      <c r="BF432" s="293"/>
      <c r="BG432" s="293"/>
      <c r="BH432" s="293"/>
      <c r="BI432" s="293"/>
      <c r="BJ432" s="293"/>
      <c r="BK432" s="293"/>
      <c r="BL432" s="293"/>
      <c r="BM432" s="293"/>
      <c r="BN432" s="293"/>
      <c r="BO432" s="293"/>
      <c r="BP432" s="293"/>
      <c r="BQ432" s="293"/>
      <c r="BR432" s="293"/>
      <c r="BS432" s="293"/>
      <c r="BT432" s="293"/>
      <c r="BU432" s="293"/>
      <c r="BV432" s="293"/>
      <c r="BW432" s="293"/>
      <c r="BX432" s="293"/>
      <c r="BY432" s="293"/>
      <c r="BZ432" s="293"/>
      <c r="CA432" s="293"/>
      <c r="CB432" s="293"/>
      <c r="CC432" s="293"/>
    </row>
    <row r="433" customHeight="1" spans="47:81">
      <c r="AU433" s="279"/>
      <c r="AV433" s="279"/>
      <c r="AW433" s="293"/>
      <c r="AX433" s="293"/>
      <c r="AY433" s="293"/>
      <c r="AZ433" s="293"/>
      <c r="BA433" s="293"/>
      <c r="BB433" s="293"/>
      <c r="BC433" s="293"/>
      <c r="BD433" s="293"/>
      <c r="BE433" s="293"/>
      <c r="BF433" s="293"/>
      <c r="BG433" s="293"/>
      <c r="BH433" s="293"/>
      <c r="BI433" s="293"/>
      <c r="BJ433" s="293"/>
      <c r="BK433" s="293"/>
      <c r="BL433" s="293"/>
      <c r="BM433" s="293"/>
      <c r="BN433" s="293"/>
      <c r="BO433" s="293"/>
      <c r="BP433" s="293"/>
      <c r="BQ433" s="293"/>
      <c r="BR433" s="293"/>
      <c r="BS433" s="293"/>
      <c r="BT433" s="293"/>
      <c r="BU433" s="293"/>
      <c r="BV433" s="293"/>
      <c r="BW433" s="293"/>
      <c r="BX433" s="293"/>
      <c r="BY433" s="293"/>
      <c r="BZ433" s="293"/>
      <c r="CA433" s="293"/>
      <c r="CB433" s="293"/>
      <c r="CC433" s="293"/>
    </row>
    <row r="434" customHeight="1" spans="47:81">
      <c r="AU434" s="279"/>
      <c r="AV434" s="279"/>
      <c r="AW434" s="293"/>
      <c r="AX434" s="293"/>
      <c r="AY434" s="293"/>
      <c r="AZ434" s="293"/>
      <c r="BA434" s="293"/>
      <c r="BB434" s="293"/>
      <c r="BC434" s="293"/>
      <c r="BD434" s="293"/>
      <c r="BE434" s="293"/>
      <c r="BF434" s="293"/>
      <c r="BG434" s="293"/>
      <c r="BH434" s="293"/>
      <c r="BI434" s="293"/>
      <c r="BJ434" s="293"/>
      <c r="BK434" s="293"/>
      <c r="BL434" s="293"/>
      <c r="BM434" s="293"/>
      <c r="BN434" s="293"/>
      <c r="BO434" s="293"/>
      <c r="BP434" s="293"/>
      <c r="BQ434" s="293"/>
      <c r="BR434" s="293"/>
      <c r="BS434" s="293"/>
      <c r="BT434" s="293"/>
      <c r="BU434" s="293"/>
      <c r="BV434" s="293"/>
      <c r="BW434" s="293"/>
      <c r="BX434" s="293"/>
      <c r="BY434" s="293"/>
      <c r="BZ434" s="293"/>
      <c r="CA434" s="293"/>
      <c r="CB434" s="293"/>
      <c r="CC434" s="293"/>
    </row>
    <row r="435" customHeight="1" spans="47:81">
      <c r="AU435" s="279"/>
      <c r="AV435" s="279"/>
      <c r="AW435" s="293"/>
      <c r="AX435" s="293"/>
      <c r="AY435" s="293"/>
      <c r="AZ435" s="293"/>
      <c r="BA435" s="293"/>
      <c r="BB435" s="293"/>
      <c r="BC435" s="293"/>
      <c r="BD435" s="293"/>
      <c r="BE435" s="293"/>
      <c r="BF435" s="293"/>
      <c r="BG435" s="293"/>
      <c r="BH435" s="293"/>
      <c r="BI435" s="293"/>
      <c r="BJ435" s="293"/>
      <c r="BK435" s="293"/>
      <c r="BL435" s="293"/>
      <c r="BM435" s="293"/>
      <c r="BN435" s="293"/>
      <c r="BO435" s="293"/>
      <c r="BP435" s="293"/>
      <c r="BQ435" s="293"/>
      <c r="BR435" s="293"/>
      <c r="BS435" s="293"/>
      <c r="BT435" s="293"/>
      <c r="BU435" s="293"/>
      <c r="BV435" s="293"/>
      <c r="BW435" s="293"/>
      <c r="BX435" s="293"/>
      <c r="BY435" s="293"/>
      <c r="BZ435" s="293"/>
      <c r="CA435" s="293"/>
      <c r="CB435" s="293"/>
      <c r="CC435" s="293"/>
    </row>
    <row r="436" customHeight="1" spans="47:81">
      <c r="AU436" s="279"/>
      <c r="AV436" s="279"/>
      <c r="AW436" s="293"/>
      <c r="AX436" s="293"/>
      <c r="AY436" s="293"/>
      <c r="AZ436" s="293"/>
      <c r="BA436" s="293"/>
      <c r="BB436" s="293"/>
      <c r="BC436" s="293"/>
      <c r="BD436" s="293"/>
      <c r="BE436" s="293"/>
      <c r="BF436" s="293"/>
      <c r="BG436" s="293"/>
      <c r="BH436" s="293"/>
      <c r="BI436" s="293"/>
      <c r="BJ436" s="293"/>
      <c r="BK436" s="293"/>
      <c r="BL436" s="293"/>
      <c r="BM436" s="293"/>
      <c r="BN436" s="293"/>
      <c r="BO436" s="293"/>
      <c r="BP436" s="293"/>
      <c r="BQ436" s="293"/>
      <c r="BR436" s="293"/>
      <c r="BS436" s="293"/>
      <c r="BT436" s="293"/>
      <c r="BU436" s="293"/>
      <c r="BV436" s="293"/>
      <c r="BW436" s="293"/>
      <c r="BX436" s="293"/>
      <c r="BY436" s="293"/>
      <c r="BZ436" s="293"/>
      <c r="CA436" s="293"/>
      <c r="CB436" s="293"/>
      <c r="CC436" s="293"/>
    </row>
    <row r="437" customHeight="1" spans="47:81">
      <c r="AU437" s="279"/>
      <c r="AV437" s="279"/>
      <c r="AW437" s="293"/>
      <c r="AX437" s="293"/>
      <c r="AY437" s="293"/>
      <c r="AZ437" s="293"/>
      <c r="BA437" s="293"/>
      <c r="BB437" s="293"/>
      <c r="BC437" s="293"/>
      <c r="BD437" s="293"/>
      <c r="BE437" s="293"/>
      <c r="BF437" s="293"/>
      <c r="BG437" s="293"/>
      <c r="BH437" s="293"/>
      <c r="BI437" s="293"/>
      <c r="BJ437" s="293"/>
      <c r="BK437" s="293"/>
      <c r="BL437" s="293"/>
      <c r="BM437" s="293"/>
      <c r="BN437" s="293"/>
      <c r="BO437" s="293"/>
      <c r="BP437" s="293"/>
      <c r="BQ437" s="293"/>
      <c r="BR437" s="293"/>
      <c r="BS437" s="293"/>
      <c r="BT437" s="293"/>
      <c r="BU437" s="293"/>
      <c r="BV437" s="293"/>
      <c r="BW437" s="293"/>
      <c r="BX437" s="293"/>
      <c r="BY437" s="293"/>
      <c r="BZ437" s="293"/>
      <c r="CA437" s="293"/>
      <c r="CB437" s="293"/>
      <c r="CC437" s="293"/>
    </row>
    <row r="438" customHeight="1" spans="47:81">
      <c r="AU438" s="279"/>
      <c r="AV438" s="279"/>
      <c r="AW438" s="293"/>
      <c r="AX438" s="293"/>
      <c r="AY438" s="293"/>
      <c r="AZ438" s="293"/>
      <c r="BA438" s="293"/>
      <c r="BB438" s="293"/>
      <c r="BC438" s="293"/>
      <c r="BD438" s="293"/>
      <c r="BE438" s="293"/>
      <c r="BF438" s="293"/>
      <c r="BG438" s="293"/>
      <c r="BH438" s="293"/>
      <c r="BI438" s="293"/>
      <c r="BJ438" s="293"/>
      <c r="BK438" s="293"/>
      <c r="BL438" s="293"/>
      <c r="BM438" s="293"/>
      <c r="BN438" s="293"/>
      <c r="BO438" s="293"/>
      <c r="BP438" s="293"/>
      <c r="BQ438" s="293"/>
      <c r="BR438" s="293"/>
      <c r="BS438" s="293"/>
      <c r="BT438" s="293"/>
      <c r="BU438" s="293"/>
      <c r="BV438" s="293"/>
      <c r="BW438" s="293"/>
      <c r="BX438" s="293"/>
      <c r="BY438" s="293"/>
      <c r="BZ438" s="293"/>
      <c r="CA438" s="293"/>
      <c r="CB438" s="293"/>
      <c r="CC438" s="293"/>
    </row>
    <row r="439" customHeight="1" spans="47:81">
      <c r="AU439" s="279"/>
      <c r="AV439" s="279"/>
      <c r="AW439" s="293"/>
      <c r="AX439" s="293"/>
      <c r="AY439" s="293"/>
      <c r="AZ439" s="293"/>
      <c r="BA439" s="293"/>
      <c r="BB439" s="293"/>
      <c r="BC439" s="293"/>
      <c r="BD439" s="293"/>
      <c r="BE439" s="293"/>
      <c r="BF439" s="293"/>
      <c r="BG439" s="293"/>
      <c r="BH439" s="293"/>
      <c r="BI439" s="293"/>
      <c r="BJ439" s="293"/>
      <c r="BK439" s="293"/>
      <c r="BL439" s="293"/>
      <c r="BM439" s="293"/>
      <c r="BN439" s="293"/>
      <c r="BO439" s="293"/>
      <c r="BP439" s="293"/>
      <c r="BQ439" s="293"/>
      <c r="BR439" s="293"/>
      <c r="BS439" s="293"/>
      <c r="BT439" s="293"/>
      <c r="BU439" s="293"/>
      <c r="BV439" s="293"/>
      <c r="BW439" s="293"/>
      <c r="BX439" s="293"/>
      <c r="BY439" s="293"/>
      <c r="BZ439" s="293"/>
      <c r="CA439" s="293"/>
      <c r="CB439" s="293"/>
      <c r="CC439" s="293"/>
    </row>
    <row r="440" customHeight="1" spans="47:81">
      <c r="AU440" s="279"/>
      <c r="AV440" s="279"/>
      <c r="AW440" s="293"/>
      <c r="AX440" s="293"/>
      <c r="AY440" s="293"/>
      <c r="AZ440" s="293"/>
      <c r="BA440" s="293"/>
      <c r="BB440" s="293"/>
      <c r="BC440" s="293"/>
      <c r="BD440" s="293"/>
      <c r="BE440" s="293"/>
      <c r="BF440" s="293"/>
      <c r="BG440" s="293"/>
      <c r="BH440" s="293"/>
      <c r="BI440" s="293"/>
      <c r="BJ440" s="293"/>
      <c r="BK440" s="293"/>
      <c r="BL440" s="293"/>
      <c r="BM440" s="293"/>
      <c r="BN440" s="293"/>
      <c r="BO440" s="293"/>
      <c r="BP440" s="293"/>
      <c r="BQ440" s="293"/>
      <c r="BR440" s="293"/>
      <c r="BS440" s="293"/>
      <c r="BT440" s="293"/>
      <c r="BU440" s="293"/>
      <c r="BV440" s="293"/>
      <c r="BW440" s="293"/>
      <c r="BX440" s="293"/>
      <c r="BY440" s="293"/>
      <c r="BZ440" s="293"/>
      <c r="CA440" s="293"/>
      <c r="CB440" s="293"/>
      <c r="CC440" s="293"/>
    </row>
    <row r="441" customHeight="1" spans="47:81">
      <c r="AU441" s="279"/>
      <c r="AV441" s="279"/>
      <c r="AW441" s="293"/>
      <c r="AX441" s="293"/>
      <c r="AY441" s="293"/>
      <c r="AZ441" s="293"/>
      <c r="BA441" s="293"/>
      <c r="BB441" s="293"/>
      <c r="BC441" s="293"/>
      <c r="BD441" s="293"/>
      <c r="BE441" s="293"/>
      <c r="BF441" s="293"/>
      <c r="BG441" s="293"/>
      <c r="BH441" s="293"/>
      <c r="BI441" s="293"/>
      <c r="BJ441" s="293"/>
      <c r="BK441" s="293"/>
      <c r="BL441" s="293"/>
      <c r="BM441" s="293"/>
      <c r="BN441" s="293"/>
      <c r="BO441" s="293"/>
      <c r="BP441" s="293"/>
      <c r="BQ441" s="293"/>
      <c r="BR441" s="293"/>
      <c r="BS441" s="293"/>
      <c r="BT441" s="293"/>
      <c r="BU441" s="293"/>
      <c r="BV441" s="293"/>
      <c r="BW441" s="293"/>
      <c r="BX441" s="293"/>
      <c r="BY441" s="293"/>
      <c r="BZ441" s="293"/>
      <c r="CA441" s="293"/>
      <c r="CB441" s="293"/>
      <c r="CC441" s="293"/>
    </row>
    <row r="442" customHeight="1" spans="47:81">
      <c r="AU442" s="279"/>
      <c r="AV442" s="279"/>
      <c r="AW442" s="293"/>
      <c r="AX442" s="293"/>
      <c r="AY442" s="293"/>
      <c r="AZ442" s="293"/>
      <c r="BA442" s="293"/>
      <c r="BB442" s="293"/>
      <c r="BC442" s="293"/>
      <c r="BD442" s="293"/>
      <c r="BE442" s="293"/>
      <c r="BF442" s="293"/>
      <c r="BG442" s="293"/>
      <c r="BH442" s="293"/>
      <c r="BI442" s="293"/>
      <c r="BJ442" s="293"/>
      <c r="BK442" s="293"/>
      <c r="BL442" s="293"/>
      <c r="BM442" s="293"/>
      <c r="BN442" s="293"/>
      <c r="BO442" s="293"/>
      <c r="BP442" s="293"/>
      <c r="BQ442" s="293"/>
      <c r="BR442" s="293"/>
      <c r="BS442" s="293"/>
      <c r="BT442" s="293"/>
      <c r="BU442" s="293"/>
      <c r="BV442" s="293"/>
      <c r="BW442" s="293"/>
      <c r="BX442" s="293"/>
      <c r="BY442" s="293"/>
      <c r="BZ442" s="293"/>
      <c r="CA442" s="293"/>
      <c r="CB442" s="293"/>
      <c r="CC442" s="293"/>
    </row>
    <row r="443" customHeight="1" spans="47:81">
      <c r="AU443" s="279"/>
      <c r="AV443" s="279"/>
      <c r="AW443" s="293"/>
      <c r="AX443" s="293"/>
      <c r="AY443" s="293"/>
      <c r="AZ443" s="293"/>
      <c r="BA443" s="293"/>
      <c r="BB443" s="293"/>
      <c r="BC443" s="293"/>
      <c r="BD443" s="293"/>
      <c r="BE443" s="293"/>
      <c r="BF443" s="293"/>
      <c r="BG443" s="293"/>
      <c r="BH443" s="293"/>
      <c r="BI443" s="293"/>
      <c r="BJ443" s="293"/>
      <c r="BK443" s="293"/>
      <c r="BL443" s="293"/>
      <c r="BM443" s="293"/>
      <c r="BN443" s="293"/>
      <c r="BO443" s="293"/>
      <c r="BP443" s="293"/>
      <c r="BQ443" s="293"/>
      <c r="BR443" s="293"/>
      <c r="BS443" s="293"/>
      <c r="BT443" s="293"/>
      <c r="BU443" s="293"/>
      <c r="BV443" s="293"/>
      <c r="BW443" s="293"/>
      <c r="BX443" s="293"/>
      <c r="BY443" s="293"/>
      <c r="BZ443" s="293"/>
      <c r="CA443" s="293"/>
      <c r="CB443" s="293"/>
      <c r="CC443" s="293"/>
    </row>
    <row r="444" customHeight="1" spans="47:81">
      <c r="AU444" s="279"/>
      <c r="AV444" s="279"/>
      <c r="AW444" s="293"/>
      <c r="AX444" s="293"/>
      <c r="AY444" s="293"/>
      <c r="AZ444" s="293"/>
      <c r="BA444" s="293"/>
      <c r="BB444" s="293"/>
      <c r="BC444" s="293"/>
      <c r="BD444" s="293"/>
      <c r="BE444" s="293"/>
      <c r="BF444" s="293"/>
      <c r="BG444" s="293"/>
      <c r="BH444" s="293"/>
      <c r="BI444" s="293"/>
      <c r="BJ444" s="293"/>
      <c r="BK444" s="293"/>
      <c r="BL444" s="293"/>
      <c r="BM444" s="293"/>
      <c r="BN444" s="293"/>
      <c r="BO444" s="293"/>
      <c r="BP444" s="293"/>
      <c r="BQ444" s="293"/>
      <c r="BR444" s="293"/>
      <c r="BS444" s="293"/>
      <c r="BT444" s="293"/>
      <c r="BU444" s="293"/>
      <c r="BV444" s="293"/>
      <c r="BW444" s="293"/>
      <c r="BX444" s="293"/>
      <c r="BY444" s="293"/>
      <c r="BZ444" s="293"/>
      <c r="CA444" s="293"/>
      <c r="CB444" s="293"/>
      <c r="CC444" s="293"/>
    </row>
    <row r="445" customHeight="1" spans="47:81">
      <c r="AU445" s="279"/>
      <c r="AV445" s="279"/>
      <c r="AW445" s="293"/>
      <c r="AX445" s="293"/>
      <c r="AY445" s="293"/>
      <c r="AZ445" s="293"/>
      <c r="BA445" s="293"/>
      <c r="BB445" s="293"/>
      <c r="BC445" s="293"/>
      <c r="BD445" s="293"/>
      <c r="BE445" s="293"/>
      <c r="BF445" s="293"/>
      <c r="BG445" s="293"/>
      <c r="BH445" s="293"/>
      <c r="BI445" s="293"/>
      <c r="BJ445" s="293"/>
      <c r="BK445" s="293"/>
      <c r="BL445" s="293"/>
      <c r="BM445" s="293"/>
      <c r="BN445" s="293"/>
      <c r="BO445" s="293"/>
      <c r="BP445" s="293"/>
      <c r="BQ445" s="293"/>
      <c r="BR445" s="293"/>
      <c r="BS445" s="293"/>
      <c r="BT445" s="293"/>
      <c r="BU445" s="293"/>
      <c r="BV445" s="293"/>
      <c r="BW445" s="293"/>
      <c r="BX445" s="293"/>
      <c r="BY445" s="293"/>
      <c r="BZ445" s="293"/>
      <c r="CA445" s="293"/>
      <c r="CB445" s="293"/>
      <c r="CC445" s="293"/>
    </row>
    <row r="446" customHeight="1" spans="47:81">
      <c r="AU446" s="279"/>
      <c r="AV446" s="279"/>
      <c r="AW446" s="293"/>
      <c r="AX446" s="293"/>
      <c r="AY446" s="293"/>
      <c r="AZ446" s="293"/>
      <c r="BA446" s="293"/>
      <c r="BB446" s="293"/>
      <c r="BC446" s="293"/>
      <c r="BD446" s="293"/>
      <c r="BE446" s="293"/>
      <c r="BF446" s="293"/>
      <c r="BG446" s="293"/>
      <c r="BH446" s="293"/>
      <c r="BI446" s="293"/>
      <c r="BJ446" s="293"/>
      <c r="BK446" s="293"/>
      <c r="BL446" s="293"/>
      <c r="BM446" s="293"/>
      <c r="BN446" s="293"/>
      <c r="BO446" s="293"/>
      <c r="BP446" s="293"/>
      <c r="BQ446" s="293"/>
      <c r="BR446" s="293"/>
      <c r="BS446" s="293"/>
      <c r="BT446" s="293"/>
      <c r="BU446" s="293"/>
      <c r="BV446" s="293"/>
      <c r="BW446" s="293"/>
      <c r="BX446" s="293"/>
      <c r="BY446" s="293"/>
      <c r="BZ446" s="293"/>
      <c r="CA446" s="293"/>
      <c r="CB446" s="293"/>
      <c r="CC446" s="293"/>
    </row>
    <row r="447" customHeight="1" spans="47:81">
      <c r="AU447" s="279"/>
      <c r="AV447" s="279"/>
      <c r="AW447" s="293"/>
      <c r="AX447" s="293"/>
      <c r="AY447" s="293"/>
      <c r="AZ447" s="293"/>
      <c r="BA447" s="293"/>
      <c r="BB447" s="293"/>
      <c r="BC447" s="293"/>
      <c r="BD447" s="293"/>
      <c r="BE447" s="293"/>
      <c r="BF447" s="293"/>
      <c r="BG447" s="293"/>
      <c r="BH447" s="293"/>
      <c r="BI447" s="293"/>
      <c r="BJ447" s="293"/>
      <c r="BK447" s="293"/>
      <c r="BL447" s="293"/>
      <c r="BM447" s="293"/>
      <c r="BN447" s="293"/>
      <c r="BO447" s="293"/>
      <c r="BP447" s="293"/>
      <c r="BQ447" s="293"/>
      <c r="BR447" s="293"/>
      <c r="BS447" s="293"/>
      <c r="BT447" s="293"/>
      <c r="BU447" s="293"/>
      <c r="BV447" s="293"/>
      <c r="BW447" s="293"/>
      <c r="BX447" s="293"/>
      <c r="BY447" s="293"/>
      <c r="BZ447" s="293"/>
      <c r="CA447" s="293"/>
      <c r="CB447" s="293"/>
      <c r="CC447" s="293"/>
    </row>
    <row r="448" customHeight="1" spans="47:81">
      <c r="AU448" s="279"/>
      <c r="AV448" s="279"/>
      <c r="AW448" s="293"/>
      <c r="AX448" s="293"/>
      <c r="AY448" s="293"/>
      <c r="AZ448" s="293"/>
      <c r="BA448" s="293"/>
      <c r="BB448" s="293"/>
      <c r="BC448" s="293"/>
      <c r="BD448" s="293"/>
      <c r="BE448" s="293"/>
      <c r="BF448" s="293"/>
      <c r="BG448" s="293"/>
      <c r="BH448" s="293"/>
      <c r="BI448" s="293"/>
      <c r="BJ448" s="293"/>
      <c r="BK448" s="293"/>
      <c r="BL448" s="293"/>
      <c r="BM448" s="293"/>
      <c r="BN448" s="293"/>
      <c r="BO448" s="293"/>
      <c r="BP448" s="293"/>
      <c r="BQ448" s="293"/>
      <c r="BR448" s="293"/>
      <c r="BS448" s="293"/>
      <c r="BT448" s="293"/>
      <c r="BU448" s="293"/>
      <c r="BV448" s="293"/>
      <c r="BW448" s="293"/>
      <c r="BX448" s="293"/>
      <c r="BY448" s="293"/>
      <c r="BZ448" s="293"/>
      <c r="CA448" s="293"/>
      <c r="CB448" s="293"/>
      <c r="CC448" s="293"/>
    </row>
    <row r="449" customHeight="1" spans="47:81">
      <c r="AU449" s="279"/>
      <c r="AV449" s="279"/>
      <c r="AW449" s="293"/>
      <c r="AX449" s="293"/>
      <c r="AY449" s="293"/>
      <c r="AZ449" s="293"/>
      <c r="BA449" s="293"/>
      <c r="BB449" s="293"/>
      <c r="BC449" s="293"/>
      <c r="BD449" s="293"/>
      <c r="BE449" s="293"/>
      <c r="BF449" s="293"/>
      <c r="BG449" s="293"/>
      <c r="BH449" s="293"/>
      <c r="BI449" s="293"/>
      <c r="BJ449" s="293"/>
      <c r="BK449" s="293"/>
      <c r="BL449" s="293"/>
      <c r="BM449" s="293"/>
      <c r="BN449" s="293"/>
      <c r="BO449" s="293"/>
      <c r="BP449" s="293"/>
      <c r="BQ449" s="293"/>
      <c r="BR449" s="293"/>
      <c r="BS449" s="293"/>
      <c r="BT449" s="293"/>
      <c r="BU449" s="293"/>
      <c r="BV449" s="293"/>
      <c r="BW449" s="293"/>
      <c r="BX449" s="293"/>
      <c r="BY449" s="293"/>
      <c r="BZ449" s="293"/>
      <c r="CA449" s="293"/>
      <c r="CB449" s="293"/>
      <c r="CC449" s="293"/>
    </row>
    <row r="450" customHeight="1" spans="47:81">
      <c r="AU450" s="279"/>
      <c r="AV450" s="279"/>
      <c r="AW450" s="293"/>
      <c r="AX450" s="293"/>
      <c r="AY450" s="293"/>
      <c r="AZ450" s="293"/>
      <c r="BA450" s="293"/>
      <c r="BB450" s="293"/>
      <c r="BC450" s="293"/>
      <c r="BD450" s="293"/>
      <c r="BE450" s="293"/>
      <c r="BF450" s="293"/>
      <c r="BG450" s="293"/>
      <c r="BH450" s="293"/>
      <c r="BI450" s="293"/>
      <c r="BJ450" s="293"/>
      <c r="BK450" s="293"/>
      <c r="BL450" s="293"/>
      <c r="BM450" s="293"/>
      <c r="BN450" s="293"/>
      <c r="BO450" s="293"/>
      <c r="BP450" s="293"/>
      <c r="BQ450" s="293"/>
      <c r="BR450" s="293"/>
      <c r="BS450" s="293"/>
      <c r="BT450" s="293"/>
      <c r="BU450" s="293"/>
      <c r="BV450" s="293"/>
      <c r="BW450" s="293"/>
      <c r="BX450" s="293"/>
      <c r="BY450" s="293"/>
      <c r="BZ450" s="293"/>
      <c r="CA450" s="293"/>
      <c r="CB450" s="293"/>
      <c r="CC450" s="293"/>
    </row>
    <row r="451" customHeight="1" spans="47:81">
      <c r="AU451" s="279"/>
      <c r="AV451" s="279"/>
      <c r="AW451" s="293"/>
      <c r="AX451" s="293"/>
      <c r="AY451" s="293"/>
      <c r="AZ451" s="293"/>
      <c r="BA451" s="293"/>
      <c r="BB451" s="293"/>
      <c r="BC451" s="293"/>
      <c r="BD451" s="293"/>
      <c r="BE451" s="293"/>
      <c r="BF451" s="293"/>
      <c r="BG451" s="293"/>
      <c r="BH451" s="293"/>
      <c r="BI451" s="293"/>
      <c r="BJ451" s="293"/>
      <c r="BK451" s="293"/>
      <c r="BL451" s="293"/>
      <c r="BM451" s="293"/>
      <c r="BN451" s="293"/>
      <c r="BO451" s="293"/>
      <c r="BP451" s="293"/>
      <c r="BQ451" s="293"/>
      <c r="BR451" s="293"/>
      <c r="BS451" s="293"/>
      <c r="BT451" s="293"/>
      <c r="BU451" s="293"/>
      <c r="BV451" s="293"/>
      <c r="BW451" s="293"/>
      <c r="BX451" s="293"/>
      <c r="BY451" s="293"/>
      <c r="BZ451" s="293"/>
      <c r="CA451" s="293"/>
      <c r="CB451" s="293"/>
      <c r="CC451" s="293"/>
    </row>
    <row r="452" customHeight="1" spans="47:81">
      <c r="AU452" s="279"/>
      <c r="AV452" s="279"/>
      <c r="AW452" s="293"/>
      <c r="AX452" s="293"/>
      <c r="AY452" s="293"/>
      <c r="AZ452" s="293"/>
      <c r="BA452" s="293"/>
      <c r="BB452" s="293"/>
      <c r="BC452" s="293"/>
      <c r="BD452" s="293"/>
      <c r="BE452" s="293"/>
      <c r="BF452" s="293"/>
      <c r="BG452" s="293"/>
      <c r="BH452" s="293"/>
      <c r="BI452" s="293"/>
      <c r="BJ452" s="293"/>
      <c r="BK452" s="293"/>
      <c r="BL452" s="293"/>
      <c r="BM452" s="293"/>
      <c r="BN452" s="293"/>
      <c r="BO452" s="293"/>
      <c r="BP452" s="293"/>
      <c r="BQ452" s="293"/>
      <c r="BR452" s="293"/>
      <c r="BS452" s="293"/>
      <c r="BT452" s="293"/>
      <c r="BU452" s="293"/>
      <c r="BV452" s="293"/>
      <c r="BW452" s="293"/>
      <c r="BX452" s="293"/>
      <c r="BY452" s="293"/>
      <c r="BZ452" s="293"/>
      <c r="CA452" s="293"/>
      <c r="CB452" s="293"/>
      <c r="CC452" s="293"/>
    </row>
    <row r="453" customHeight="1" spans="47:81">
      <c r="AU453" s="279"/>
      <c r="AV453" s="279"/>
      <c r="AW453" s="293"/>
      <c r="AX453" s="293"/>
      <c r="AY453" s="293"/>
      <c r="AZ453" s="293"/>
      <c r="BA453" s="293"/>
      <c r="BB453" s="293"/>
      <c r="BC453" s="293"/>
      <c r="BD453" s="293"/>
      <c r="BE453" s="293"/>
      <c r="BF453" s="293"/>
      <c r="BG453" s="293"/>
      <c r="BH453" s="293"/>
      <c r="BI453" s="293"/>
      <c r="BJ453" s="293"/>
      <c r="BK453" s="293"/>
      <c r="BL453" s="293"/>
      <c r="BM453" s="293"/>
      <c r="BN453" s="293"/>
      <c r="BO453" s="293"/>
      <c r="BP453" s="293"/>
      <c r="BQ453" s="293"/>
      <c r="BR453" s="293"/>
      <c r="BS453" s="293"/>
      <c r="BT453" s="293"/>
      <c r="BU453" s="293"/>
      <c r="BV453" s="293"/>
      <c r="BW453" s="293"/>
      <c r="BX453" s="293"/>
      <c r="BY453" s="293"/>
      <c r="BZ453" s="293"/>
      <c r="CA453" s="293"/>
      <c r="CB453" s="293"/>
      <c r="CC453" s="293"/>
    </row>
    <row r="454" customHeight="1" spans="47:81">
      <c r="AU454" s="279"/>
      <c r="AV454" s="279"/>
      <c r="AW454" s="293"/>
      <c r="AX454" s="293"/>
      <c r="AY454" s="293"/>
      <c r="AZ454" s="293"/>
      <c r="BA454" s="293"/>
      <c r="BB454" s="293"/>
      <c r="BC454" s="293"/>
      <c r="BD454" s="293"/>
      <c r="BE454" s="293"/>
      <c r="BF454" s="293"/>
      <c r="BG454" s="293"/>
      <c r="BH454" s="293"/>
      <c r="BI454" s="293"/>
      <c r="BJ454" s="293"/>
      <c r="BK454" s="293"/>
      <c r="BL454" s="293"/>
      <c r="BM454" s="293"/>
      <c r="BN454" s="293"/>
      <c r="BO454" s="293"/>
      <c r="BP454" s="293"/>
      <c r="BQ454" s="293"/>
      <c r="BR454" s="293"/>
      <c r="BS454" s="293"/>
      <c r="BT454" s="293"/>
      <c r="BU454" s="293"/>
      <c r="BV454" s="293"/>
      <c r="BW454" s="293"/>
      <c r="BX454" s="293"/>
      <c r="BY454" s="293"/>
      <c r="BZ454" s="293"/>
      <c r="CA454" s="293"/>
      <c r="CB454" s="293"/>
      <c r="CC454" s="293"/>
    </row>
    <row r="455" customHeight="1" spans="47:81">
      <c r="AU455" s="279"/>
      <c r="AV455" s="279"/>
      <c r="AW455" s="293"/>
      <c r="AX455" s="293"/>
      <c r="AY455" s="293"/>
      <c r="AZ455" s="293"/>
      <c r="BA455" s="293"/>
      <c r="BB455" s="293"/>
      <c r="BC455" s="293"/>
      <c r="BD455" s="293"/>
      <c r="BE455" s="293"/>
      <c r="BF455" s="293"/>
      <c r="BG455" s="293"/>
      <c r="BH455" s="293"/>
      <c r="BI455" s="293"/>
      <c r="BJ455" s="293"/>
      <c r="BK455" s="293"/>
      <c r="BL455" s="293"/>
      <c r="BM455" s="293"/>
      <c r="BN455" s="293"/>
      <c r="BO455" s="293"/>
      <c r="BP455" s="293"/>
      <c r="BQ455" s="293"/>
      <c r="BR455" s="293"/>
      <c r="BS455" s="293"/>
      <c r="BT455" s="293"/>
      <c r="BU455" s="293"/>
      <c r="BV455" s="293"/>
      <c r="BW455" s="293"/>
      <c r="BX455" s="293"/>
      <c r="BY455" s="293"/>
      <c r="BZ455" s="293"/>
      <c r="CA455" s="293"/>
      <c r="CB455" s="293"/>
      <c r="CC455" s="293"/>
    </row>
    <row r="456" customHeight="1" spans="47:81">
      <c r="AU456" s="279"/>
      <c r="AV456" s="279"/>
      <c r="AW456" s="293"/>
      <c r="AX456" s="293"/>
      <c r="AY456" s="293"/>
      <c r="AZ456" s="293"/>
      <c r="BA456" s="293"/>
      <c r="BB456" s="293"/>
      <c r="BC456" s="293"/>
      <c r="BD456" s="293"/>
      <c r="BE456" s="293"/>
      <c r="BF456" s="293"/>
      <c r="BG456" s="293"/>
      <c r="BH456" s="293"/>
      <c r="BI456" s="293"/>
      <c r="BJ456" s="293"/>
      <c r="BK456" s="293"/>
      <c r="BL456" s="293"/>
      <c r="BM456" s="293"/>
      <c r="BN456" s="293"/>
      <c r="BO456" s="293"/>
      <c r="BP456" s="293"/>
      <c r="BQ456" s="293"/>
      <c r="BR456" s="293"/>
      <c r="BS456" s="293"/>
      <c r="BT456" s="293"/>
      <c r="BU456" s="293"/>
      <c r="BV456" s="293"/>
      <c r="BW456" s="293"/>
      <c r="BX456" s="293"/>
      <c r="BY456" s="293"/>
      <c r="BZ456" s="293"/>
      <c r="CA456" s="293"/>
      <c r="CB456" s="293"/>
      <c r="CC456" s="293"/>
    </row>
    <row r="457" customHeight="1" spans="47:81">
      <c r="AU457" s="279"/>
      <c r="AV457" s="279"/>
      <c r="AW457" s="293"/>
      <c r="AX457" s="293"/>
      <c r="AY457" s="293"/>
      <c r="AZ457" s="293"/>
      <c r="BA457" s="293"/>
      <c r="BB457" s="293"/>
      <c r="BC457" s="293"/>
      <c r="BD457" s="293"/>
      <c r="BE457" s="293"/>
      <c r="BF457" s="293"/>
      <c r="BG457" s="293"/>
      <c r="BH457" s="293"/>
      <c r="BI457" s="293"/>
      <c r="BJ457" s="293"/>
      <c r="BK457" s="293"/>
      <c r="BL457" s="293"/>
      <c r="BM457" s="293"/>
      <c r="BN457" s="293"/>
      <c r="BO457" s="293"/>
      <c r="BP457" s="293"/>
      <c r="BQ457" s="293"/>
      <c r="BR457" s="293"/>
      <c r="BS457" s="293"/>
      <c r="BT457" s="293"/>
      <c r="BU457" s="293"/>
      <c r="BV457" s="293"/>
      <c r="BW457" s="293"/>
      <c r="BX457" s="293"/>
      <c r="BY457" s="293"/>
      <c r="BZ457" s="293"/>
      <c r="CA457" s="293"/>
      <c r="CB457" s="293"/>
      <c r="CC457" s="293"/>
    </row>
    <row r="458" customHeight="1" spans="47:81">
      <c r="AU458" s="279"/>
      <c r="AV458" s="279"/>
      <c r="AW458" s="293"/>
      <c r="AX458" s="293"/>
      <c r="AY458" s="293"/>
      <c r="AZ458" s="293"/>
      <c r="BA458" s="293"/>
      <c r="BB458" s="293"/>
      <c r="BC458" s="293"/>
      <c r="BD458" s="293"/>
      <c r="BE458" s="293"/>
      <c r="BF458" s="293"/>
      <c r="BG458" s="293"/>
      <c r="BH458" s="293"/>
      <c r="BI458" s="293"/>
      <c r="BJ458" s="293"/>
      <c r="BK458" s="293"/>
      <c r="BL458" s="293"/>
      <c r="BM458" s="293"/>
      <c r="BN458" s="293"/>
      <c r="BO458" s="293"/>
      <c r="BP458" s="293"/>
      <c r="BQ458" s="293"/>
      <c r="BR458" s="293"/>
      <c r="BS458" s="293"/>
      <c r="BT458" s="293"/>
      <c r="BU458" s="293"/>
      <c r="BV458" s="293"/>
      <c r="BW458" s="293"/>
      <c r="BX458" s="293"/>
      <c r="BY458" s="293"/>
      <c r="BZ458" s="293"/>
      <c r="CA458" s="293"/>
      <c r="CB458" s="293"/>
      <c r="CC458" s="293"/>
    </row>
    <row r="459" customHeight="1" spans="47:81">
      <c r="AU459" s="279"/>
      <c r="AV459" s="279"/>
      <c r="AW459" s="293"/>
      <c r="AX459" s="293"/>
      <c r="AY459" s="293"/>
      <c r="AZ459" s="293"/>
      <c r="BA459" s="293"/>
      <c r="BB459" s="293"/>
      <c r="BC459" s="293"/>
      <c r="BD459" s="293"/>
      <c r="BE459" s="293"/>
      <c r="BF459" s="293"/>
      <c r="BG459" s="293"/>
      <c r="BH459" s="293"/>
      <c r="BI459" s="293"/>
      <c r="BJ459" s="293"/>
      <c r="BK459" s="293"/>
      <c r="BL459" s="293"/>
      <c r="BM459" s="293"/>
      <c r="BN459" s="293"/>
      <c r="BO459" s="293"/>
      <c r="BP459" s="293"/>
      <c r="BQ459" s="293"/>
      <c r="BR459" s="293"/>
      <c r="BS459" s="293"/>
      <c r="BT459" s="293"/>
      <c r="BU459" s="293"/>
      <c r="BV459" s="293"/>
      <c r="BW459" s="293"/>
      <c r="BX459" s="293"/>
      <c r="BY459" s="293"/>
      <c r="BZ459" s="293"/>
      <c r="CA459" s="293"/>
      <c r="CB459" s="293"/>
      <c r="CC459" s="293"/>
    </row>
    <row r="460" customHeight="1" spans="47:81">
      <c r="AU460" s="279"/>
      <c r="AV460" s="279"/>
      <c r="AW460" s="293"/>
      <c r="AX460" s="293"/>
      <c r="AY460" s="293"/>
      <c r="AZ460" s="293"/>
      <c r="BA460" s="293"/>
      <c r="BB460" s="293"/>
      <c r="BC460" s="293"/>
      <c r="BD460" s="293"/>
      <c r="BE460" s="293"/>
      <c r="BF460" s="293"/>
      <c r="BG460" s="293"/>
      <c r="BH460" s="293"/>
      <c r="BI460" s="293"/>
      <c r="BJ460" s="293"/>
      <c r="BK460" s="293"/>
      <c r="BL460" s="293"/>
      <c r="BM460" s="293"/>
      <c r="BN460" s="293"/>
      <c r="BO460" s="293"/>
      <c r="BP460" s="293"/>
      <c r="BQ460" s="293"/>
      <c r="BR460" s="293"/>
      <c r="BS460" s="293"/>
      <c r="BT460" s="293"/>
      <c r="BU460" s="293"/>
      <c r="BV460" s="293"/>
      <c r="BW460" s="293"/>
      <c r="BX460" s="293"/>
      <c r="BY460" s="293"/>
      <c r="BZ460" s="293"/>
      <c r="CA460" s="293"/>
      <c r="CB460" s="293"/>
      <c r="CC460" s="293"/>
    </row>
    <row r="461" customHeight="1" spans="47:81">
      <c r="AU461" s="279"/>
      <c r="AV461" s="279"/>
      <c r="AW461" s="293"/>
      <c r="AX461" s="293"/>
      <c r="AY461" s="293"/>
      <c r="AZ461" s="293"/>
      <c r="BA461" s="293"/>
      <c r="BB461" s="293"/>
      <c r="BC461" s="293"/>
      <c r="BD461" s="293"/>
      <c r="BE461" s="293"/>
      <c r="BF461" s="293"/>
      <c r="BG461" s="293"/>
      <c r="BH461" s="293"/>
      <c r="BI461" s="293"/>
      <c r="BJ461" s="293"/>
      <c r="BK461" s="293"/>
      <c r="BL461" s="293"/>
      <c r="BM461" s="293"/>
      <c r="BN461" s="293"/>
      <c r="BO461" s="293"/>
      <c r="BP461" s="293"/>
      <c r="BQ461" s="293"/>
      <c r="BR461" s="293"/>
      <c r="BS461" s="293"/>
      <c r="BT461" s="293"/>
      <c r="BU461" s="293"/>
      <c r="BV461" s="293"/>
      <c r="BW461" s="293"/>
      <c r="BX461" s="293"/>
      <c r="BY461" s="293"/>
      <c r="BZ461" s="293"/>
      <c r="CA461" s="293"/>
      <c r="CB461" s="293"/>
      <c r="CC461" s="293"/>
    </row>
    <row r="462" customHeight="1" spans="47:81">
      <c r="AU462" s="279"/>
      <c r="AV462" s="279"/>
      <c r="AW462" s="293"/>
      <c r="AX462" s="293"/>
      <c r="AY462" s="293"/>
      <c r="AZ462" s="293"/>
      <c r="BA462" s="293"/>
      <c r="BB462" s="293"/>
      <c r="BC462" s="293"/>
      <c r="BD462" s="293"/>
      <c r="BE462" s="293"/>
      <c r="BF462" s="293"/>
      <c r="BG462" s="293"/>
      <c r="BH462" s="293"/>
      <c r="BI462" s="293"/>
      <c r="BJ462" s="293"/>
      <c r="BK462" s="293"/>
      <c r="BL462" s="293"/>
      <c r="BM462" s="293"/>
      <c r="BN462" s="293"/>
      <c r="BO462" s="293"/>
      <c r="BP462" s="293"/>
      <c r="BQ462" s="293"/>
      <c r="BR462" s="293"/>
      <c r="BS462" s="293"/>
      <c r="BT462" s="293"/>
      <c r="BU462" s="293"/>
      <c r="BV462" s="293"/>
      <c r="BW462" s="293"/>
      <c r="BX462" s="293"/>
      <c r="BY462" s="293"/>
      <c r="BZ462" s="293"/>
      <c r="CA462" s="293"/>
      <c r="CB462" s="293"/>
      <c r="CC462" s="293"/>
    </row>
    <row r="463" customHeight="1" spans="47:81">
      <c r="AU463" s="279"/>
      <c r="AV463" s="279"/>
      <c r="AW463" s="293"/>
      <c r="AX463" s="293"/>
      <c r="AY463" s="293"/>
      <c r="AZ463" s="293"/>
      <c r="BA463" s="293"/>
      <c r="BB463" s="293"/>
      <c r="BC463" s="293"/>
      <c r="BD463" s="293"/>
      <c r="BE463" s="293"/>
      <c r="BF463" s="293"/>
      <c r="BG463" s="293"/>
      <c r="BH463" s="293"/>
      <c r="BI463" s="293"/>
      <c r="BJ463" s="293"/>
      <c r="BK463" s="293"/>
      <c r="BL463" s="293"/>
      <c r="BM463" s="293"/>
      <c r="BN463" s="293"/>
      <c r="BO463" s="293"/>
      <c r="BP463" s="293"/>
      <c r="BQ463" s="293"/>
      <c r="BR463" s="293"/>
      <c r="BS463" s="293"/>
      <c r="BT463" s="293"/>
      <c r="BU463" s="293"/>
      <c r="BV463" s="293"/>
      <c r="BW463" s="293"/>
      <c r="BX463" s="293"/>
      <c r="BY463" s="293"/>
      <c r="BZ463" s="293"/>
      <c r="CA463" s="293"/>
      <c r="CB463" s="293"/>
      <c r="CC463" s="293"/>
    </row>
    <row r="464" customHeight="1" spans="47:81">
      <c r="AU464" s="279"/>
      <c r="AV464" s="279"/>
      <c r="AW464" s="293"/>
      <c r="AX464" s="293"/>
      <c r="AY464" s="293"/>
      <c r="AZ464" s="293"/>
      <c r="BA464" s="293"/>
      <c r="BB464" s="293"/>
      <c r="BC464" s="293"/>
      <c r="BD464" s="293"/>
      <c r="BE464" s="293"/>
      <c r="BF464" s="293"/>
      <c r="BG464" s="293"/>
      <c r="BH464" s="293"/>
      <c r="BI464" s="293"/>
      <c r="BJ464" s="293"/>
      <c r="BK464" s="293"/>
      <c r="BL464" s="293"/>
      <c r="BM464" s="293"/>
      <c r="BN464" s="293"/>
      <c r="BO464" s="293"/>
      <c r="BP464" s="293"/>
      <c r="BQ464" s="293"/>
      <c r="BR464" s="293"/>
      <c r="BS464" s="293"/>
      <c r="BT464" s="293"/>
      <c r="BU464" s="293"/>
      <c r="BV464" s="293"/>
      <c r="BW464" s="293"/>
      <c r="BX464" s="293"/>
      <c r="BY464" s="293"/>
      <c r="BZ464" s="293"/>
      <c r="CA464" s="293"/>
      <c r="CB464" s="293"/>
      <c r="CC464" s="293"/>
    </row>
    <row r="465" customHeight="1" spans="47:81">
      <c r="AU465" s="279"/>
      <c r="AV465" s="279"/>
      <c r="AW465" s="293"/>
      <c r="AX465" s="293"/>
      <c r="AY465" s="293"/>
      <c r="AZ465" s="293"/>
      <c r="BA465" s="293"/>
      <c r="BB465" s="293"/>
      <c r="BC465" s="293"/>
      <c r="BD465" s="293"/>
      <c r="BE465" s="293"/>
      <c r="BF465" s="293"/>
      <c r="BG465" s="293"/>
      <c r="BH465" s="293"/>
      <c r="BI465" s="293"/>
      <c r="BJ465" s="293"/>
      <c r="BK465" s="293"/>
      <c r="BL465" s="293"/>
      <c r="BM465" s="293"/>
      <c r="BN465" s="293"/>
      <c r="BO465" s="293"/>
      <c r="BP465" s="293"/>
      <c r="BQ465" s="293"/>
      <c r="BR465" s="293"/>
      <c r="BS465" s="293"/>
      <c r="BT465" s="293"/>
      <c r="BU465" s="293"/>
      <c r="BV465" s="293"/>
      <c r="BW465" s="293"/>
      <c r="BX465" s="293"/>
      <c r="BY465" s="293"/>
      <c r="BZ465" s="293"/>
      <c r="CA465" s="293"/>
      <c r="CB465" s="293"/>
      <c r="CC465" s="293"/>
    </row>
    <row r="466" customHeight="1" spans="47:81">
      <c r="AU466" s="279"/>
      <c r="AV466" s="279"/>
      <c r="AW466" s="293"/>
      <c r="AX466" s="293"/>
      <c r="AY466" s="293"/>
      <c r="AZ466" s="293"/>
      <c r="BA466" s="293"/>
      <c r="BB466" s="293"/>
      <c r="BC466" s="293"/>
      <c r="BD466" s="293"/>
      <c r="BE466" s="293"/>
      <c r="BF466" s="293"/>
      <c r="BG466" s="293"/>
      <c r="BH466" s="293"/>
      <c r="BI466" s="293"/>
      <c r="BJ466" s="293"/>
      <c r="BK466" s="293"/>
      <c r="BL466" s="293"/>
      <c r="BM466" s="293"/>
      <c r="BN466" s="293"/>
      <c r="BO466" s="293"/>
      <c r="BP466" s="293"/>
      <c r="BQ466" s="293"/>
      <c r="BR466" s="293"/>
      <c r="BS466" s="293"/>
      <c r="BT466" s="293"/>
      <c r="BU466" s="293"/>
      <c r="BV466" s="293"/>
      <c r="BW466" s="293"/>
      <c r="BX466" s="293"/>
      <c r="BY466" s="293"/>
      <c r="BZ466" s="293"/>
      <c r="CA466" s="293"/>
      <c r="CB466" s="293"/>
      <c r="CC466" s="293"/>
    </row>
    <row r="467" customHeight="1" spans="47:81">
      <c r="AU467" s="279"/>
      <c r="AV467" s="279"/>
      <c r="AW467" s="293"/>
      <c r="AX467" s="293"/>
      <c r="AY467" s="293"/>
      <c r="AZ467" s="293"/>
      <c r="BA467" s="293"/>
      <c r="BB467" s="293"/>
      <c r="BC467" s="293"/>
      <c r="BD467" s="293"/>
      <c r="BE467" s="293"/>
      <c r="BF467" s="293"/>
      <c r="BG467" s="293"/>
      <c r="BH467" s="293"/>
      <c r="BI467" s="293"/>
      <c r="BJ467" s="293"/>
      <c r="BK467" s="293"/>
      <c r="BL467" s="293"/>
      <c r="BM467" s="293"/>
      <c r="BN467" s="293"/>
      <c r="BO467" s="293"/>
      <c r="BP467" s="293"/>
      <c r="BQ467" s="293"/>
      <c r="BR467" s="293"/>
      <c r="BS467" s="293"/>
      <c r="BT467" s="293"/>
      <c r="BU467" s="293"/>
      <c r="BV467" s="293"/>
      <c r="BW467" s="293"/>
      <c r="BX467" s="293"/>
      <c r="BY467" s="293"/>
      <c r="BZ467" s="293"/>
      <c r="CA467" s="293"/>
      <c r="CB467" s="293"/>
      <c r="CC467" s="293"/>
    </row>
    <row r="468" customHeight="1" spans="47:81">
      <c r="AU468" s="279"/>
      <c r="AV468" s="279"/>
      <c r="AW468" s="293"/>
      <c r="AX468" s="293"/>
      <c r="AY468" s="293"/>
      <c r="AZ468" s="293"/>
      <c r="BA468" s="293"/>
      <c r="BB468" s="293"/>
      <c r="BC468" s="293"/>
      <c r="BD468" s="293"/>
      <c r="BE468" s="293"/>
      <c r="BF468" s="293"/>
      <c r="BG468" s="293"/>
      <c r="BH468" s="293"/>
      <c r="BI468" s="293"/>
      <c r="BJ468" s="293"/>
      <c r="BK468" s="293"/>
      <c r="BL468" s="293"/>
      <c r="BM468" s="293"/>
      <c r="BN468" s="293"/>
      <c r="BO468" s="293"/>
      <c r="BP468" s="293"/>
      <c r="BQ468" s="293"/>
      <c r="BR468" s="293"/>
      <c r="BS468" s="293"/>
      <c r="BT468" s="293"/>
      <c r="BU468" s="293"/>
      <c r="BV468" s="293"/>
      <c r="BW468" s="293"/>
      <c r="BX468" s="293"/>
      <c r="BY468" s="293"/>
      <c r="BZ468" s="293"/>
      <c r="CA468" s="293"/>
      <c r="CB468" s="293"/>
      <c r="CC468" s="293"/>
    </row>
    <row r="469" customHeight="1" spans="47:81">
      <c r="AU469" s="279"/>
      <c r="AV469" s="279"/>
      <c r="AW469" s="293"/>
      <c r="AX469" s="293"/>
      <c r="AY469" s="293"/>
      <c r="AZ469" s="293"/>
      <c r="BA469" s="293"/>
      <c r="BB469" s="293"/>
      <c r="BC469" s="293"/>
      <c r="BD469" s="293"/>
      <c r="BE469" s="293"/>
      <c r="BF469" s="293"/>
      <c r="BG469" s="293"/>
      <c r="BH469" s="293"/>
      <c r="BI469" s="293"/>
      <c r="BJ469" s="293"/>
      <c r="BK469" s="293"/>
      <c r="BL469" s="293"/>
      <c r="BM469" s="293"/>
      <c r="BN469" s="293"/>
      <c r="BO469" s="293"/>
      <c r="BP469" s="293"/>
      <c r="BQ469" s="293"/>
      <c r="BR469" s="293"/>
      <c r="BS469" s="293"/>
      <c r="BT469" s="293"/>
      <c r="BU469" s="293"/>
      <c r="BV469" s="293"/>
      <c r="BW469" s="293"/>
      <c r="BX469" s="293"/>
      <c r="BY469" s="293"/>
      <c r="BZ469" s="293"/>
      <c r="CA469" s="293"/>
      <c r="CB469" s="293"/>
      <c r="CC469" s="293"/>
    </row>
    <row r="470" customHeight="1" spans="47:81">
      <c r="AU470" s="279"/>
      <c r="AV470" s="279"/>
      <c r="AW470" s="293"/>
      <c r="AX470" s="293"/>
      <c r="AY470" s="293"/>
      <c r="AZ470" s="293"/>
      <c r="BA470" s="293"/>
      <c r="BB470" s="293"/>
      <c r="BC470" s="293"/>
      <c r="BD470" s="293"/>
      <c r="BE470" s="293"/>
      <c r="BF470" s="293"/>
      <c r="BG470" s="293"/>
      <c r="BH470" s="293"/>
      <c r="BI470" s="293"/>
      <c r="BJ470" s="293"/>
      <c r="BK470" s="293"/>
      <c r="BL470" s="293"/>
      <c r="BM470" s="293"/>
      <c r="BN470" s="293"/>
      <c r="BO470" s="293"/>
      <c r="BP470" s="293"/>
      <c r="BQ470" s="293"/>
      <c r="BR470" s="293"/>
      <c r="BS470" s="293"/>
      <c r="BT470" s="293"/>
      <c r="BU470" s="293"/>
      <c r="BV470" s="293"/>
      <c r="BW470" s="293"/>
      <c r="BX470" s="293"/>
      <c r="BY470" s="293"/>
      <c r="BZ470" s="293"/>
      <c r="CA470" s="293"/>
      <c r="CB470" s="293"/>
      <c r="CC470" s="293"/>
    </row>
    <row r="471" customHeight="1" spans="47:81">
      <c r="AU471" s="279"/>
      <c r="AV471" s="279"/>
      <c r="AW471" s="293"/>
      <c r="AX471" s="293"/>
      <c r="AY471" s="293"/>
      <c r="AZ471" s="293"/>
      <c r="BA471" s="293"/>
      <c r="BB471" s="293"/>
      <c r="BC471" s="293"/>
      <c r="BD471" s="293"/>
      <c r="BE471" s="293"/>
      <c r="BF471" s="293"/>
      <c r="BG471" s="293"/>
      <c r="BH471" s="293"/>
      <c r="BI471" s="293"/>
      <c r="BJ471" s="293"/>
      <c r="BK471" s="293"/>
      <c r="BL471" s="293"/>
      <c r="BM471" s="293"/>
      <c r="BN471" s="293"/>
      <c r="BO471" s="293"/>
      <c r="BP471" s="293"/>
      <c r="BQ471" s="293"/>
      <c r="BR471" s="293"/>
      <c r="BS471" s="293"/>
      <c r="BT471" s="293"/>
      <c r="BU471" s="293"/>
      <c r="BV471" s="293"/>
      <c r="BW471" s="293"/>
      <c r="BX471" s="293"/>
      <c r="BY471" s="293"/>
      <c r="BZ471" s="293"/>
      <c r="CA471" s="293"/>
      <c r="CB471" s="293"/>
      <c r="CC471" s="293"/>
    </row>
    <row r="472" customHeight="1" spans="47:81">
      <c r="AU472" s="279"/>
      <c r="AV472" s="279"/>
      <c r="AW472" s="293"/>
      <c r="AX472" s="293"/>
      <c r="AY472" s="293"/>
      <c r="AZ472" s="293"/>
      <c r="BA472" s="293"/>
      <c r="BB472" s="293"/>
      <c r="BC472" s="293"/>
      <c r="BD472" s="293"/>
      <c r="BE472" s="293"/>
      <c r="BF472" s="293"/>
      <c r="BG472" s="293"/>
      <c r="BH472" s="293"/>
      <c r="BI472" s="293"/>
      <c r="BJ472" s="293"/>
      <c r="BK472" s="293"/>
      <c r="BL472" s="293"/>
      <c r="BM472" s="293"/>
      <c r="BN472" s="293"/>
      <c r="BO472" s="293"/>
      <c r="BP472" s="293"/>
      <c r="BQ472" s="293"/>
      <c r="BR472" s="293"/>
      <c r="BS472" s="293"/>
      <c r="BT472" s="293"/>
      <c r="BU472" s="293"/>
      <c r="BV472" s="293"/>
      <c r="BW472" s="293"/>
      <c r="BX472" s="293"/>
      <c r="BY472" s="293"/>
      <c r="BZ472" s="293"/>
      <c r="CA472" s="293"/>
      <c r="CB472" s="293"/>
      <c r="CC472" s="293"/>
    </row>
    <row r="473" customHeight="1" spans="47:81">
      <c r="AU473" s="279"/>
      <c r="AV473" s="279"/>
      <c r="AW473" s="293"/>
      <c r="AX473" s="293"/>
      <c r="AY473" s="293"/>
      <c r="AZ473" s="293"/>
      <c r="BA473" s="293"/>
      <c r="BB473" s="293"/>
      <c r="BC473" s="293"/>
      <c r="BD473" s="293"/>
      <c r="BE473" s="293"/>
      <c r="BF473" s="293"/>
      <c r="BG473" s="293"/>
      <c r="BH473" s="293"/>
      <c r="BI473" s="293"/>
      <c r="BJ473" s="293"/>
      <c r="BK473" s="293"/>
      <c r="BL473" s="293"/>
      <c r="BM473" s="293"/>
      <c r="BN473" s="293"/>
      <c r="BO473" s="293"/>
      <c r="BP473" s="293"/>
      <c r="BQ473" s="293"/>
      <c r="BR473" s="293"/>
      <c r="BS473" s="293"/>
      <c r="BT473" s="293"/>
      <c r="BU473" s="293"/>
      <c r="BV473" s="293"/>
      <c r="BW473" s="293"/>
      <c r="BX473" s="293"/>
      <c r="BY473" s="293"/>
      <c r="BZ473" s="293"/>
      <c r="CA473" s="293"/>
      <c r="CB473" s="293"/>
      <c r="CC473" s="293"/>
    </row>
    <row r="474" customHeight="1" spans="47:81">
      <c r="AU474" s="279"/>
      <c r="AV474" s="279"/>
      <c r="AW474" s="293"/>
      <c r="AX474" s="293"/>
      <c r="AY474" s="293"/>
      <c r="AZ474" s="293"/>
      <c r="BA474" s="293"/>
      <c r="BB474" s="293"/>
      <c r="BC474" s="293"/>
      <c r="BD474" s="293"/>
      <c r="BE474" s="293"/>
      <c r="BF474" s="293"/>
      <c r="BG474" s="293"/>
      <c r="BH474" s="293"/>
      <c r="BI474" s="293"/>
      <c r="BJ474" s="293"/>
      <c r="BK474" s="293"/>
      <c r="BL474" s="293"/>
      <c r="BM474" s="293"/>
      <c r="BN474" s="293"/>
      <c r="BO474" s="293"/>
      <c r="BP474" s="293"/>
      <c r="BQ474" s="293"/>
      <c r="BR474" s="293"/>
      <c r="BS474" s="293"/>
      <c r="BT474" s="293"/>
      <c r="BU474" s="293"/>
      <c r="BV474" s="293"/>
      <c r="BW474" s="293"/>
      <c r="BX474" s="293"/>
      <c r="BY474" s="293"/>
      <c r="BZ474" s="293"/>
      <c r="CA474" s="293"/>
      <c r="CB474" s="293"/>
      <c r="CC474" s="293"/>
    </row>
    <row r="475" customHeight="1" spans="47:81">
      <c r="AU475" s="279"/>
      <c r="AV475" s="279"/>
      <c r="AW475" s="293"/>
      <c r="AX475" s="293"/>
      <c r="AY475" s="293"/>
      <c r="AZ475" s="293"/>
      <c r="BA475" s="293"/>
      <c r="BB475" s="293"/>
      <c r="BC475" s="293"/>
      <c r="BD475" s="293"/>
      <c r="BE475" s="293"/>
      <c r="BF475" s="293"/>
      <c r="BG475" s="293"/>
      <c r="BH475" s="293"/>
      <c r="BI475" s="293"/>
      <c r="BJ475" s="293"/>
      <c r="BK475" s="293"/>
      <c r="BL475" s="293"/>
      <c r="BM475" s="293"/>
      <c r="BN475" s="293"/>
      <c r="BO475" s="293"/>
      <c r="BP475" s="293"/>
      <c r="BQ475" s="293"/>
      <c r="BR475" s="293"/>
      <c r="BS475" s="293"/>
      <c r="BT475" s="293"/>
      <c r="BU475" s="293"/>
      <c r="BV475" s="293"/>
      <c r="BW475" s="293"/>
      <c r="BX475" s="293"/>
      <c r="BY475" s="293"/>
      <c r="BZ475" s="293"/>
      <c r="CA475" s="293"/>
      <c r="CB475" s="293"/>
      <c r="CC475" s="293"/>
    </row>
    <row r="476" customHeight="1" spans="47:81">
      <c r="AU476" s="279"/>
      <c r="AV476" s="279"/>
      <c r="AW476" s="293"/>
      <c r="AX476" s="293"/>
      <c r="AY476" s="293"/>
      <c r="AZ476" s="293"/>
      <c r="BA476" s="293"/>
      <c r="BB476" s="293"/>
      <c r="BC476" s="293"/>
      <c r="BD476" s="293"/>
      <c r="BE476" s="293"/>
      <c r="BF476" s="293"/>
      <c r="BG476" s="293"/>
      <c r="BH476" s="293"/>
      <c r="BI476" s="293"/>
      <c r="BJ476" s="293"/>
      <c r="BK476" s="293"/>
      <c r="BL476" s="293"/>
      <c r="BM476" s="293"/>
      <c r="BN476" s="293"/>
      <c r="BO476" s="293"/>
      <c r="BP476" s="293"/>
      <c r="BQ476" s="293"/>
      <c r="BR476" s="293"/>
      <c r="BS476" s="293"/>
      <c r="BT476" s="293"/>
      <c r="BU476" s="293"/>
      <c r="BV476" s="293"/>
      <c r="BW476" s="293"/>
      <c r="BX476" s="293"/>
      <c r="BY476" s="293"/>
      <c r="BZ476" s="293"/>
      <c r="CA476" s="293"/>
      <c r="CB476" s="293"/>
      <c r="CC476" s="293"/>
    </row>
    <row r="477" customHeight="1" spans="47:81">
      <c r="AU477" s="279"/>
      <c r="AV477" s="279"/>
      <c r="AW477" s="293"/>
      <c r="AX477" s="293"/>
      <c r="AY477" s="293"/>
      <c r="AZ477" s="293"/>
      <c r="BA477" s="293"/>
      <c r="BB477" s="293"/>
      <c r="BC477" s="293"/>
      <c r="BD477" s="293"/>
      <c r="BE477" s="293"/>
      <c r="BF477" s="293"/>
      <c r="BG477" s="293"/>
      <c r="BH477" s="293"/>
      <c r="BI477" s="293"/>
      <c r="BJ477" s="293"/>
      <c r="BK477" s="293"/>
      <c r="BL477" s="293"/>
      <c r="BM477" s="293"/>
      <c r="BN477" s="293"/>
      <c r="BO477" s="293"/>
      <c r="BP477" s="293"/>
      <c r="BQ477" s="293"/>
      <c r="BR477" s="293"/>
      <c r="BS477" s="293"/>
      <c r="BT477" s="293"/>
      <c r="BU477" s="293"/>
      <c r="BV477" s="293"/>
      <c r="BW477" s="293"/>
      <c r="BX477" s="293"/>
      <c r="BY477" s="293"/>
      <c r="BZ477" s="293"/>
      <c r="CA477" s="293"/>
      <c r="CB477" s="293"/>
      <c r="CC477" s="293"/>
    </row>
    <row r="478" customHeight="1" spans="47:81">
      <c r="AU478" s="279"/>
      <c r="AV478" s="279"/>
      <c r="AW478" s="293"/>
      <c r="AX478" s="293"/>
      <c r="AY478" s="293"/>
      <c r="AZ478" s="293"/>
      <c r="BA478" s="293"/>
      <c r="BB478" s="293"/>
      <c r="BC478" s="293"/>
      <c r="BD478" s="293"/>
      <c r="BE478" s="293"/>
      <c r="BF478" s="293"/>
      <c r="BG478" s="293"/>
      <c r="BH478" s="293"/>
      <c r="BI478" s="293"/>
      <c r="BJ478" s="293"/>
      <c r="BK478" s="293"/>
      <c r="BL478" s="293"/>
      <c r="BM478" s="293"/>
      <c r="BN478" s="293"/>
      <c r="BO478" s="293"/>
      <c r="BP478" s="293"/>
      <c r="BQ478" s="293"/>
      <c r="BR478" s="293"/>
      <c r="BS478" s="293"/>
      <c r="BT478" s="293"/>
      <c r="BU478" s="293"/>
      <c r="BV478" s="293"/>
      <c r="BW478" s="293"/>
      <c r="BX478" s="293"/>
      <c r="BY478" s="293"/>
      <c r="BZ478" s="293"/>
      <c r="CA478" s="293"/>
      <c r="CB478" s="293"/>
      <c r="CC478" s="293"/>
    </row>
    <row r="479" customHeight="1" spans="47:81">
      <c r="AU479" s="279"/>
      <c r="AV479" s="279"/>
      <c r="AW479" s="293"/>
      <c r="AX479" s="293"/>
      <c r="AY479" s="293"/>
      <c r="AZ479" s="293"/>
      <c r="BA479" s="293"/>
      <c r="BB479" s="293"/>
      <c r="BC479" s="293"/>
      <c r="BD479" s="293"/>
      <c r="BE479" s="293"/>
      <c r="BF479" s="293"/>
      <c r="BG479" s="293"/>
      <c r="BH479" s="293"/>
      <c r="BI479" s="293"/>
      <c r="BJ479" s="293"/>
      <c r="BK479" s="293"/>
      <c r="BL479" s="293"/>
      <c r="BM479" s="293"/>
      <c r="BN479" s="293"/>
      <c r="BO479" s="293"/>
      <c r="BP479" s="293"/>
      <c r="BQ479" s="293"/>
      <c r="BR479" s="293"/>
      <c r="BS479" s="293"/>
      <c r="BT479" s="293"/>
      <c r="BU479" s="293"/>
      <c r="BV479" s="293"/>
      <c r="BW479" s="293"/>
      <c r="BX479" s="293"/>
      <c r="BY479" s="293"/>
      <c r="BZ479" s="293"/>
      <c r="CA479" s="293"/>
      <c r="CB479" s="293"/>
      <c r="CC479" s="293"/>
    </row>
    <row r="480" customHeight="1" spans="47:81">
      <c r="AU480" s="279"/>
      <c r="AV480" s="279"/>
      <c r="AW480" s="293"/>
      <c r="AX480" s="293"/>
      <c r="AY480" s="293"/>
      <c r="AZ480" s="293"/>
      <c r="BA480" s="293"/>
      <c r="BB480" s="293"/>
      <c r="BC480" s="293"/>
      <c r="BD480" s="293"/>
      <c r="BE480" s="293"/>
      <c r="BF480" s="293"/>
      <c r="BG480" s="293"/>
      <c r="BH480" s="293"/>
      <c r="BI480" s="293"/>
      <c r="BJ480" s="293"/>
      <c r="BK480" s="293"/>
      <c r="BL480" s="293"/>
      <c r="BM480" s="293"/>
      <c r="BN480" s="293"/>
      <c r="BO480" s="293"/>
      <c r="BP480" s="293"/>
      <c r="BQ480" s="293"/>
      <c r="BR480" s="293"/>
      <c r="BS480" s="293"/>
      <c r="BT480" s="293"/>
      <c r="BU480" s="293"/>
      <c r="BV480" s="293"/>
      <c r="BW480" s="293"/>
      <c r="BX480" s="293"/>
      <c r="BY480" s="293"/>
      <c r="BZ480" s="293"/>
      <c r="CA480" s="293"/>
      <c r="CB480" s="293"/>
      <c r="CC480" s="293"/>
    </row>
    <row r="481" customHeight="1" spans="47:81">
      <c r="AU481" s="279"/>
      <c r="AV481" s="279"/>
      <c r="AW481" s="293"/>
      <c r="AX481" s="293"/>
      <c r="AY481" s="293"/>
      <c r="AZ481" s="293"/>
      <c r="BA481" s="293"/>
      <c r="BB481" s="293"/>
      <c r="BC481" s="293"/>
      <c r="BD481" s="293"/>
      <c r="BE481" s="293"/>
      <c r="BF481" s="293"/>
      <c r="BG481" s="293"/>
      <c r="BH481" s="293"/>
      <c r="BI481" s="293"/>
      <c r="BJ481" s="293"/>
      <c r="BK481" s="293"/>
      <c r="BL481" s="293"/>
      <c r="BM481" s="293"/>
      <c r="BN481" s="293"/>
      <c r="BO481" s="293"/>
      <c r="BP481" s="293"/>
      <c r="BQ481" s="293"/>
      <c r="BR481" s="293"/>
      <c r="BS481" s="293"/>
      <c r="BT481" s="293"/>
      <c r="BU481" s="293"/>
      <c r="BV481" s="293"/>
      <c r="BW481" s="293"/>
      <c r="BX481" s="293"/>
      <c r="BY481" s="293"/>
      <c r="BZ481" s="293"/>
      <c r="CA481" s="293"/>
      <c r="CB481" s="293"/>
      <c r="CC481" s="293"/>
    </row>
    <row r="482" customHeight="1" spans="47:81">
      <c r="AU482" s="279"/>
      <c r="AV482" s="279"/>
      <c r="AW482" s="293"/>
      <c r="AX482" s="293"/>
      <c r="AY482" s="293"/>
      <c r="AZ482" s="293"/>
      <c r="BA482" s="293"/>
      <c r="BB482" s="293"/>
      <c r="BC482" s="293"/>
      <c r="BD482" s="293"/>
      <c r="BE482" s="293"/>
      <c r="BF482" s="293"/>
      <c r="BG482" s="293"/>
      <c r="BH482" s="293"/>
      <c r="BI482" s="293"/>
      <c r="BJ482" s="293"/>
      <c r="BK482" s="293"/>
      <c r="BL482" s="293"/>
      <c r="BM482" s="293"/>
      <c r="BN482" s="293"/>
      <c r="BO482" s="293"/>
      <c r="BP482" s="293"/>
      <c r="BQ482" s="293"/>
      <c r="BR482" s="293"/>
      <c r="BS482" s="293"/>
      <c r="BT482" s="293"/>
      <c r="BU482" s="293"/>
      <c r="BV482" s="293"/>
      <c r="BW482" s="293"/>
      <c r="BX482" s="293"/>
      <c r="BY482" s="293"/>
      <c r="BZ482" s="293"/>
      <c r="CA482" s="293"/>
      <c r="CB482" s="293"/>
      <c r="CC482" s="293"/>
    </row>
    <row r="483" customHeight="1" spans="47:81">
      <c r="AU483" s="279"/>
      <c r="AV483" s="279"/>
      <c r="AW483" s="293"/>
      <c r="AX483" s="293"/>
      <c r="AY483" s="293"/>
      <c r="AZ483" s="293"/>
      <c r="BA483" s="293"/>
      <c r="BB483" s="293"/>
      <c r="BC483" s="293"/>
      <c r="BD483" s="293"/>
      <c r="BE483" s="293"/>
      <c r="BF483" s="293"/>
      <c r="BG483" s="293"/>
      <c r="BH483" s="293"/>
      <c r="BI483" s="293"/>
      <c r="BJ483" s="293"/>
      <c r="BK483" s="293"/>
      <c r="BL483" s="293"/>
      <c r="BM483" s="293"/>
      <c r="BN483" s="293"/>
      <c r="BO483" s="293"/>
      <c r="BP483" s="293"/>
      <c r="BQ483" s="293"/>
      <c r="BR483" s="293"/>
      <c r="BS483" s="293"/>
      <c r="BT483" s="293"/>
      <c r="BU483" s="293"/>
      <c r="BV483" s="293"/>
      <c r="BW483" s="293"/>
      <c r="BX483" s="293"/>
      <c r="BY483" s="293"/>
      <c r="BZ483" s="293"/>
      <c r="CA483" s="293"/>
      <c r="CB483" s="293"/>
      <c r="CC483" s="293"/>
    </row>
    <row r="484" customHeight="1" spans="47:81">
      <c r="AU484" s="279"/>
      <c r="AV484" s="279"/>
      <c r="AW484" s="293"/>
      <c r="AX484" s="293"/>
      <c r="AY484" s="293"/>
      <c r="AZ484" s="293"/>
      <c r="BA484" s="293"/>
      <c r="BB484" s="293"/>
      <c r="BC484" s="293"/>
      <c r="BD484" s="293"/>
      <c r="BE484" s="293"/>
      <c r="BF484" s="293"/>
      <c r="BG484" s="293"/>
      <c r="BH484" s="293"/>
      <c r="BI484" s="293"/>
      <c r="BJ484" s="293"/>
      <c r="BK484" s="293"/>
      <c r="BL484" s="293"/>
      <c r="BM484" s="293"/>
      <c r="BN484" s="293"/>
      <c r="BO484" s="293"/>
      <c r="BP484" s="293"/>
      <c r="BQ484" s="293"/>
      <c r="BR484" s="293"/>
      <c r="BS484" s="293"/>
      <c r="BT484" s="293"/>
      <c r="BU484" s="293"/>
      <c r="BV484" s="293"/>
      <c r="BW484" s="293"/>
      <c r="BX484" s="293"/>
      <c r="BY484" s="293"/>
      <c r="BZ484" s="293"/>
      <c r="CA484" s="293"/>
      <c r="CB484" s="293"/>
      <c r="CC484" s="293"/>
    </row>
    <row r="485" customHeight="1" spans="47:81">
      <c r="AU485" s="279"/>
      <c r="AV485" s="279"/>
      <c r="AW485" s="293"/>
      <c r="AX485" s="293"/>
      <c r="AY485" s="293"/>
      <c r="AZ485" s="293"/>
      <c r="BA485" s="293"/>
      <c r="BB485" s="293"/>
      <c r="BC485" s="293"/>
      <c r="BD485" s="293"/>
      <c r="BE485" s="293"/>
      <c r="BF485" s="293"/>
      <c r="BG485" s="293"/>
      <c r="BH485" s="293"/>
      <c r="BI485" s="293"/>
      <c r="BJ485" s="293"/>
      <c r="BK485" s="293"/>
      <c r="BL485" s="293"/>
      <c r="BM485" s="293"/>
      <c r="BN485" s="293"/>
      <c r="BO485" s="293"/>
      <c r="BP485" s="293"/>
      <c r="BQ485" s="293"/>
      <c r="BR485" s="293"/>
      <c r="BS485" s="293"/>
      <c r="BT485" s="293"/>
      <c r="BU485" s="293"/>
      <c r="BV485" s="293"/>
      <c r="BW485" s="293"/>
      <c r="BX485" s="293"/>
      <c r="BY485" s="293"/>
      <c r="BZ485" s="293"/>
      <c r="CA485" s="293"/>
      <c r="CB485" s="293"/>
      <c r="CC485" s="293"/>
    </row>
    <row r="486" customHeight="1" spans="47:81">
      <c r="AU486" s="279"/>
      <c r="AV486" s="279"/>
      <c r="AW486" s="293"/>
      <c r="AX486" s="293"/>
      <c r="AY486" s="293"/>
      <c r="AZ486" s="293"/>
      <c r="BA486" s="293"/>
      <c r="BB486" s="293"/>
      <c r="BC486" s="293"/>
      <c r="BD486" s="293"/>
      <c r="BE486" s="293"/>
      <c r="BF486" s="293"/>
      <c r="BG486" s="293"/>
      <c r="BH486" s="293"/>
      <c r="BI486" s="293"/>
      <c r="BJ486" s="293"/>
      <c r="BK486" s="293"/>
      <c r="BL486" s="293"/>
      <c r="BM486" s="293"/>
      <c r="BN486" s="293"/>
      <c r="BO486" s="293"/>
      <c r="BP486" s="293"/>
      <c r="BQ486" s="293"/>
      <c r="BR486" s="293"/>
      <c r="BS486" s="293"/>
      <c r="BT486" s="293"/>
      <c r="BU486" s="293"/>
      <c r="BV486" s="293"/>
      <c r="BW486" s="293"/>
      <c r="BX486" s="293"/>
      <c r="BY486" s="293"/>
      <c r="BZ486" s="293"/>
      <c r="CA486" s="293"/>
      <c r="CB486" s="293"/>
      <c r="CC486" s="293"/>
    </row>
    <row r="487" customHeight="1" spans="47:81">
      <c r="AU487" s="279"/>
      <c r="AV487" s="279"/>
      <c r="AW487" s="293"/>
      <c r="AX487" s="293"/>
      <c r="AY487" s="293"/>
      <c r="AZ487" s="293"/>
      <c r="BA487" s="293"/>
      <c r="BB487" s="293"/>
      <c r="BC487" s="293"/>
      <c r="BD487" s="293"/>
      <c r="BE487" s="293"/>
      <c r="BF487" s="293"/>
      <c r="BG487" s="293"/>
      <c r="BH487" s="293"/>
      <c r="BI487" s="293"/>
      <c r="BJ487" s="293"/>
      <c r="BK487" s="293"/>
      <c r="BL487" s="293"/>
      <c r="BM487" s="293"/>
      <c r="BN487" s="293"/>
      <c r="BO487" s="293"/>
      <c r="BP487" s="293"/>
      <c r="BQ487" s="293"/>
      <c r="BR487" s="293"/>
      <c r="BS487" s="293"/>
      <c r="BT487" s="293"/>
      <c r="BU487" s="293"/>
      <c r="BV487" s="293"/>
      <c r="BW487" s="293"/>
      <c r="BX487" s="293"/>
      <c r="BY487" s="293"/>
      <c r="BZ487" s="293"/>
      <c r="CA487" s="293"/>
      <c r="CB487" s="293"/>
      <c r="CC487" s="293"/>
    </row>
    <row r="488" customHeight="1" spans="47:81">
      <c r="AU488" s="279"/>
      <c r="AV488" s="279"/>
      <c r="AW488" s="293"/>
      <c r="AX488" s="293"/>
      <c r="AY488" s="293"/>
      <c r="AZ488" s="293"/>
      <c r="BA488" s="293"/>
      <c r="BB488" s="293"/>
      <c r="BC488" s="293"/>
      <c r="BD488" s="293"/>
      <c r="BE488" s="293"/>
      <c r="BF488" s="293"/>
      <c r="BG488" s="293"/>
      <c r="BH488" s="293"/>
      <c r="BI488" s="293"/>
      <c r="BJ488" s="293"/>
      <c r="BK488" s="293"/>
      <c r="BL488" s="293"/>
      <c r="BM488" s="293"/>
      <c r="BN488" s="293"/>
      <c r="BO488" s="293"/>
      <c r="BP488" s="293"/>
      <c r="BQ488" s="293"/>
      <c r="BR488" s="293"/>
      <c r="BS488" s="293"/>
      <c r="BT488" s="293"/>
      <c r="BU488" s="293"/>
      <c r="BV488" s="293"/>
      <c r="BW488" s="293"/>
      <c r="BX488" s="293"/>
      <c r="BY488" s="293"/>
      <c r="BZ488" s="293"/>
      <c r="CA488" s="293"/>
      <c r="CB488" s="293"/>
      <c r="CC488" s="293"/>
    </row>
    <row r="489" customHeight="1" spans="47:81">
      <c r="AU489" s="279"/>
      <c r="AV489" s="279"/>
      <c r="AW489" s="293"/>
      <c r="AX489" s="293"/>
      <c r="AY489" s="293"/>
      <c r="AZ489" s="293"/>
      <c r="BA489" s="293"/>
      <c r="BB489" s="293"/>
      <c r="BC489" s="293"/>
      <c r="BD489" s="293"/>
      <c r="BE489" s="293"/>
      <c r="BF489" s="293"/>
      <c r="BG489" s="293"/>
      <c r="BH489" s="293"/>
      <c r="BI489" s="293"/>
      <c r="BJ489" s="293"/>
      <c r="BK489" s="293"/>
      <c r="BL489" s="293"/>
      <c r="BM489" s="293"/>
      <c r="BN489" s="293"/>
      <c r="BO489" s="293"/>
      <c r="BP489" s="293"/>
      <c r="BQ489" s="293"/>
      <c r="BR489" s="293"/>
      <c r="BS489" s="293"/>
      <c r="BT489" s="293"/>
      <c r="BU489" s="293"/>
      <c r="BV489" s="293"/>
      <c r="BW489" s="293"/>
      <c r="BX489" s="293"/>
      <c r="BY489" s="293"/>
      <c r="BZ489" s="293"/>
      <c r="CA489" s="293"/>
      <c r="CB489" s="293"/>
      <c r="CC489" s="293"/>
    </row>
    <row r="490" customHeight="1" spans="47:81">
      <c r="AU490" s="279"/>
      <c r="AV490" s="279"/>
      <c r="AW490" s="293"/>
      <c r="AX490" s="293"/>
      <c r="AY490" s="293"/>
      <c r="AZ490" s="293"/>
      <c r="BA490" s="293"/>
      <c r="BB490" s="293"/>
      <c r="BC490" s="293"/>
      <c r="BD490" s="293"/>
      <c r="BE490" s="293"/>
      <c r="BF490" s="293"/>
      <c r="BG490" s="293"/>
      <c r="BH490" s="293"/>
      <c r="BI490" s="293"/>
      <c r="BJ490" s="293"/>
      <c r="BK490" s="293"/>
      <c r="BL490" s="293"/>
      <c r="BM490" s="293"/>
      <c r="BN490" s="293"/>
      <c r="BO490" s="293"/>
      <c r="BP490" s="293"/>
      <c r="BQ490" s="293"/>
      <c r="BR490" s="293"/>
      <c r="BS490" s="293"/>
      <c r="BT490" s="293"/>
      <c r="BU490" s="293"/>
      <c r="BV490" s="293"/>
      <c r="BW490" s="293"/>
      <c r="BX490" s="293"/>
      <c r="BY490" s="293"/>
      <c r="BZ490" s="293"/>
      <c r="CA490" s="293"/>
      <c r="CB490" s="293"/>
      <c r="CC490" s="293"/>
    </row>
    <row r="491" customHeight="1" spans="47:81">
      <c r="AU491" s="279"/>
      <c r="AV491" s="279"/>
      <c r="AW491" s="293"/>
      <c r="AX491" s="293"/>
      <c r="AY491" s="293"/>
      <c r="AZ491" s="293"/>
      <c r="BA491" s="293"/>
      <c r="BB491" s="293"/>
      <c r="BC491" s="293"/>
      <c r="BD491" s="293"/>
      <c r="BE491" s="293"/>
      <c r="BF491" s="293"/>
      <c r="BG491" s="293"/>
      <c r="BH491" s="293"/>
      <c r="BI491" s="293"/>
      <c r="BJ491" s="293"/>
      <c r="BK491" s="293"/>
      <c r="BL491" s="293"/>
      <c r="BM491" s="293"/>
      <c r="BN491" s="293"/>
      <c r="BO491" s="293"/>
      <c r="BP491" s="293"/>
      <c r="BQ491" s="293"/>
      <c r="BR491" s="293"/>
      <c r="BS491" s="293"/>
      <c r="BT491" s="293"/>
      <c r="BU491" s="293"/>
      <c r="BV491" s="293"/>
      <c r="BW491" s="293"/>
      <c r="BX491" s="293"/>
      <c r="BY491" s="293"/>
      <c r="BZ491" s="293"/>
      <c r="CA491" s="293"/>
      <c r="CB491" s="293"/>
      <c r="CC491" s="293"/>
    </row>
    <row r="492" customHeight="1" spans="47:81">
      <c r="AU492" s="279"/>
      <c r="AV492" s="279"/>
      <c r="AW492" s="293"/>
      <c r="AX492" s="293"/>
      <c r="AY492" s="293"/>
      <c r="AZ492" s="293"/>
      <c r="BA492" s="293"/>
      <c r="BB492" s="293"/>
      <c r="BC492" s="293"/>
      <c r="BD492" s="293"/>
      <c r="BE492" s="293"/>
      <c r="BF492" s="293"/>
      <c r="BG492" s="293"/>
      <c r="BH492" s="293"/>
      <c r="BI492" s="293"/>
      <c r="BJ492" s="293"/>
      <c r="BK492" s="293"/>
      <c r="BL492" s="293"/>
      <c r="BM492" s="293"/>
      <c r="BN492" s="293"/>
      <c r="BO492" s="293"/>
      <c r="BP492" s="293"/>
      <c r="BQ492" s="293"/>
      <c r="BR492" s="293"/>
      <c r="BS492" s="293"/>
      <c r="BT492" s="293"/>
      <c r="BU492" s="293"/>
      <c r="BV492" s="293"/>
      <c r="BW492" s="293"/>
      <c r="BX492" s="293"/>
      <c r="BY492" s="293"/>
      <c r="BZ492" s="293"/>
      <c r="CA492" s="293"/>
      <c r="CB492" s="293"/>
      <c r="CC492" s="293"/>
    </row>
    <row r="493" customHeight="1" spans="47:81">
      <c r="AU493" s="279"/>
      <c r="AV493" s="279"/>
      <c r="AW493" s="293"/>
      <c r="AX493" s="293"/>
      <c r="AY493" s="293"/>
      <c r="AZ493" s="293"/>
      <c r="BA493" s="293"/>
      <c r="BB493" s="293"/>
      <c r="BC493" s="293"/>
      <c r="BD493" s="293"/>
      <c r="BE493" s="293"/>
      <c r="BF493" s="293"/>
      <c r="BG493" s="293"/>
      <c r="BH493" s="293"/>
      <c r="BI493" s="293"/>
      <c r="BJ493" s="293"/>
      <c r="BK493" s="293"/>
      <c r="BL493" s="293"/>
      <c r="BM493" s="293"/>
      <c r="BN493" s="293"/>
      <c r="BO493" s="293"/>
      <c r="BP493" s="293"/>
      <c r="BQ493" s="293"/>
      <c r="BR493" s="293"/>
      <c r="BS493" s="293"/>
      <c r="BT493" s="293"/>
      <c r="BU493" s="293"/>
      <c r="BV493" s="293"/>
      <c r="BW493" s="293"/>
      <c r="BX493" s="293"/>
      <c r="BY493" s="293"/>
      <c r="BZ493" s="293"/>
      <c r="CA493" s="293"/>
      <c r="CB493" s="293"/>
      <c r="CC493" s="293"/>
    </row>
    <row r="494" customHeight="1" spans="47:81">
      <c r="AU494" s="279"/>
      <c r="AV494" s="279"/>
      <c r="AW494" s="293"/>
      <c r="AX494" s="293"/>
      <c r="AY494" s="293"/>
      <c r="AZ494" s="293"/>
      <c r="BA494" s="293"/>
      <c r="BB494" s="293"/>
      <c r="BC494" s="293"/>
      <c r="BD494" s="293"/>
      <c r="BE494" s="293"/>
      <c r="BF494" s="293"/>
      <c r="BG494" s="293"/>
      <c r="BH494" s="293"/>
      <c r="BI494" s="293"/>
      <c r="BJ494" s="293"/>
      <c r="BK494" s="293"/>
      <c r="BL494" s="293"/>
      <c r="BM494" s="293"/>
      <c r="BN494" s="293"/>
      <c r="BO494" s="293"/>
      <c r="BP494" s="293"/>
      <c r="BQ494" s="293"/>
      <c r="BR494" s="293"/>
      <c r="BS494" s="293"/>
      <c r="BT494" s="293"/>
      <c r="BU494" s="293"/>
      <c r="BV494" s="293"/>
      <c r="BW494" s="293"/>
      <c r="BX494" s="293"/>
      <c r="BY494" s="293"/>
      <c r="BZ494" s="293"/>
      <c r="CA494" s="293"/>
      <c r="CB494" s="293"/>
      <c r="CC494" s="293"/>
    </row>
    <row r="495" customHeight="1" spans="47:81">
      <c r="AU495" s="279"/>
      <c r="AV495" s="279"/>
      <c r="AW495" s="293"/>
      <c r="AX495" s="293"/>
      <c r="AY495" s="293"/>
      <c r="AZ495" s="293"/>
      <c r="BA495" s="293"/>
      <c r="BB495" s="293"/>
      <c r="BC495" s="293"/>
      <c r="BD495" s="293"/>
      <c r="BE495" s="293"/>
      <c r="BF495" s="293"/>
      <c r="BG495" s="293"/>
      <c r="BH495" s="293"/>
      <c r="BI495" s="293"/>
      <c r="BJ495" s="293"/>
      <c r="BK495" s="293"/>
      <c r="BL495" s="293"/>
      <c r="BM495" s="293"/>
      <c r="BN495" s="293"/>
      <c r="BO495" s="293"/>
      <c r="BP495" s="293"/>
      <c r="BQ495" s="293"/>
      <c r="BR495" s="293"/>
      <c r="BS495" s="293"/>
      <c r="BT495" s="293"/>
      <c r="BU495" s="293"/>
      <c r="BV495" s="293"/>
      <c r="BW495" s="293"/>
      <c r="BX495" s="293"/>
      <c r="BY495" s="293"/>
      <c r="BZ495" s="293"/>
      <c r="CA495" s="293"/>
      <c r="CB495" s="293"/>
      <c r="CC495" s="293"/>
    </row>
    <row r="496" customHeight="1" spans="47:81">
      <c r="AU496" s="279"/>
      <c r="AV496" s="279"/>
      <c r="AW496" s="293"/>
      <c r="AX496" s="293"/>
      <c r="AY496" s="293"/>
      <c r="AZ496" s="293"/>
      <c r="BA496" s="293"/>
      <c r="BB496" s="293"/>
      <c r="BC496" s="293"/>
      <c r="BD496" s="293"/>
      <c r="BE496" s="293"/>
      <c r="BF496" s="293"/>
      <c r="BG496" s="293"/>
      <c r="BH496" s="293"/>
      <c r="BI496" s="293"/>
      <c r="BJ496" s="293"/>
      <c r="BK496" s="293"/>
      <c r="BL496" s="293"/>
      <c r="BM496" s="293"/>
      <c r="BN496" s="293"/>
      <c r="BO496" s="293"/>
      <c r="BP496" s="293"/>
      <c r="BQ496" s="293"/>
      <c r="BR496" s="293"/>
      <c r="BS496" s="293"/>
      <c r="BT496" s="293"/>
      <c r="BU496" s="293"/>
      <c r="BV496" s="293"/>
      <c r="BW496" s="293"/>
      <c r="BX496" s="293"/>
      <c r="BY496" s="293"/>
      <c r="BZ496" s="293"/>
      <c r="CA496" s="293"/>
      <c r="CB496" s="293"/>
      <c r="CC496" s="293"/>
    </row>
    <row r="497" customHeight="1" spans="47:81">
      <c r="AU497" s="279"/>
      <c r="AV497" s="279"/>
      <c r="AW497" s="293"/>
      <c r="AX497" s="293"/>
      <c r="AY497" s="293"/>
      <c r="AZ497" s="293"/>
      <c r="BA497" s="293"/>
      <c r="BB497" s="293"/>
      <c r="BC497" s="293"/>
      <c r="BD497" s="293"/>
      <c r="BE497" s="293"/>
      <c r="BF497" s="293"/>
      <c r="BG497" s="293"/>
      <c r="BH497" s="293"/>
      <c r="BI497" s="293"/>
      <c r="BJ497" s="293"/>
      <c r="BK497" s="293"/>
      <c r="BL497" s="293"/>
      <c r="BM497" s="293"/>
      <c r="BN497" s="293"/>
      <c r="BO497" s="293"/>
      <c r="BP497" s="293"/>
      <c r="BQ497" s="293"/>
      <c r="BR497" s="293"/>
      <c r="BS497" s="293"/>
      <c r="BT497" s="293"/>
      <c r="BU497" s="293"/>
      <c r="BV497" s="293"/>
      <c r="BW497" s="293"/>
      <c r="BX497" s="293"/>
      <c r="BY497" s="293"/>
      <c r="BZ497" s="293"/>
      <c r="CA497" s="293"/>
      <c r="CB497" s="293"/>
      <c r="CC497" s="293"/>
    </row>
    <row r="498" customHeight="1" spans="47:81">
      <c r="AU498" s="279"/>
      <c r="AV498" s="279"/>
      <c r="AW498" s="293"/>
      <c r="AX498" s="293"/>
      <c r="AY498" s="293"/>
      <c r="AZ498" s="293"/>
      <c r="BA498" s="293"/>
      <c r="BB498" s="293"/>
      <c r="BC498" s="293"/>
      <c r="BD498" s="293"/>
      <c r="BE498" s="293"/>
      <c r="BF498" s="293"/>
      <c r="BG498" s="293"/>
      <c r="BH498" s="293"/>
      <c r="BI498" s="293"/>
      <c r="BJ498" s="293"/>
      <c r="BK498" s="293"/>
      <c r="BL498" s="293"/>
      <c r="BM498" s="293"/>
      <c r="BN498" s="293"/>
      <c r="BO498" s="293"/>
      <c r="BP498" s="293"/>
      <c r="BQ498" s="293"/>
      <c r="BR498" s="293"/>
      <c r="BS498" s="293"/>
      <c r="BT498" s="293"/>
      <c r="BU498" s="293"/>
      <c r="BV498" s="293"/>
      <c r="BW498" s="293"/>
      <c r="BX498" s="293"/>
      <c r="BY498" s="293"/>
      <c r="BZ498" s="293"/>
      <c r="CA498" s="293"/>
      <c r="CB498" s="293"/>
      <c r="CC498" s="293"/>
    </row>
    <row r="499" customHeight="1" spans="47:81">
      <c r="AU499" s="279"/>
      <c r="AV499" s="279"/>
      <c r="AW499" s="293"/>
      <c r="AX499" s="293"/>
      <c r="AY499" s="293"/>
      <c r="AZ499" s="293"/>
      <c r="BA499" s="293"/>
      <c r="BB499" s="293"/>
      <c r="BC499" s="293"/>
      <c r="BD499" s="293"/>
      <c r="BE499" s="293"/>
      <c r="BF499" s="293"/>
      <c r="BG499" s="293"/>
      <c r="BH499" s="293"/>
      <c r="BI499" s="293"/>
      <c r="BJ499" s="293"/>
      <c r="BK499" s="293"/>
      <c r="BL499" s="293"/>
      <c r="BM499" s="293"/>
      <c r="BN499" s="293"/>
      <c r="BO499" s="293"/>
      <c r="BP499" s="293"/>
      <c r="BQ499" s="293"/>
      <c r="BR499" s="293"/>
      <c r="BS499" s="293"/>
      <c r="BT499" s="293"/>
      <c r="BU499" s="293"/>
      <c r="BV499" s="293"/>
      <c r="BW499" s="293"/>
      <c r="BX499" s="293"/>
      <c r="BY499" s="293"/>
      <c r="BZ499" s="293"/>
      <c r="CA499" s="293"/>
      <c r="CB499" s="293"/>
      <c r="CC499" s="293"/>
    </row>
    <row r="500" customHeight="1" spans="47:81">
      <c r="AU500" s="279"/>
      <c r="AV500" s="279"/>
      <c r="AW500" s="293"/>
      <c r="AX500" s="293"/>
      <c r="AY500" s="293"/>
      <c r="AZ500" s="293"/>
      <c r="BA500" s="293"/>
      <c r="BB500" s="293"/>
      <c r="BC500" s="293"/>
      <c r="BD500" s="293"/>
      <c r="BE500" s="293"/>
      <c r="BF500" s="293"/>
      <c r="BG500" s="293"/>
      <c r="BH500" s="293"/>
      <c r="BI500" s="293"/>
      <c r="BJ500" s="293"/>
      <c r="BK500" s="293"/>
      <c r="BL500" s="293"/>
      <c r="BM500" s="293"/>
      <c r="BN500" s="293"/>
      <c r="BO500" s="293"/>
      <c r="BP500" s="293"/>
      <c r="BQ500" s="293"/>
      <c r="BR500" s="293"/>
      <c r="BS500" s="293"/>
      <c r="BT500" s="293"/>
      <c r="BU500" s="293"/>
      <c r="BV500" s="293"/>
      <c r="BW500" s="293"/>
      <c r="BX500" s="293"/>
      <c r="BY500" s="293"/>
      <c r="BZ500" s="293"/>
      <c r="CA500" s="293"/>
      <c r="CB500" s="293"/>
      <c r="CC500" s="293"/>
    </row>
    <row r="501" customHeight="1" spans="47:81">
      <c r="AU501" s="279"/>
      <c r="AV501" s="279"/>
      <c r="AW501" s="293"/>
      <c r="AX501" s="293"/>
      <c r="AY501" s="293"/>
      <c r="AZ501" s="293"/>
      <c r="BA501" s="293"/>
      <c r="BB501" s="293"/>
      <c r="BC501" s="293"/>
      <c r="BD501" s="293"/>
      <c r="BE501" s="293"/>
      <c r="BF501" s="293"/>
      <c r="BG501" s="293"/>
      <c r="BH501" s="293"/>
      <c r="BI501" s="293"/>
      <c r="BJ501" s="293"/>
      <c r="BK501" s="293"/>
      <c r="BL501" s="293"/>
      <c r="BM501" s="293"/>
      <c r="BN501" s="293"/>
      <c r="BO501" s="293"/>
      <c r="BP501" s="293"/>
      <c r="BQ501" s="293"/>
      <c r="BR501" s="293"/>
      <c r="BS501" s="293"/>
      <c r="BT501" s="293"/>
      <c r="BU501" s="293"/>
      <c r="BV501" s="293"/>
      <c r="BW501" s="293"/>
      <c r="BX501" s="293"/>
      <c r="BY501" s="293"/>
      <c r="BZ501" s="293"/>
      <c r="CA501" s="293"/>
      <c r="CB501" s="293"/>
      <c r="CC501" s="293"/>
    </row>
    <row r="502" customHeight="1" spans="47:81">
      <c r="AU502" s="279"/>
      <c r="AV502" s="279"/>
      <c r="AW502" s="293"/>
      <c r="AX502" s="293"/>
      <c r="AY502" s="293"/>
      <c r="AZ502" s="293"/>
      <c r="BA502" s="293"/>
      <c r="BB502" s="293"/>
      <c r="BC502" s="293"/>
      <c r="BD502" s="293"/>
      <c r="BE502" s="293"/>
      <c r="BF502" s="293"/>
      <c r="BG502" s="293"/>
      <c r="BH502" s="293"/>
      <c r="BI502" s="293"/>
      <c r="BJ502" s="293"/>
      <c r="BK502" s="293"/>
      <c r="BL502" s="293"/>
      <c r="BM502" s="293"/>
      <c r="BN502" s="293"/>
      <c r="BO502" s="293"/>
      <c r="BP502" s="293"/>
      <c r="BQ502" s="293"/>
      <c r="BR502" s="293"/>
      <c r="BS502" s="293"/>
      <c r="BT502" s="293"/>
      <c r="BU502" s="293"/>
      <c r="BV502" s="293"/>
      <c r="BW502" s="293"/>
      <c r="BX502" s="293"/>
      <c r="BY502" s="293"/>
      <c r="BZ502" s="293"/>
      <c r="CA502" s="293"/>
      <c r="CB502" s="293"/>
      <c r="CC502" s="293"/>
    </row>
    <row r="503" customHeight="1" spans="47:81">
      <c r="AU503" s="279"/>
      <c r="AV503" s="279"/>
      <c r="AW503" s="293"/>
      <c r="AX503" s="293"/>
      <c r="AY503" s="293"/>
      <c r="AZ503" s="293"/>
      <c r="BA503" s="293"/>
      <c r="BB503" s="293"/>
      <c r="BC503" s="293"/>
      <c r="BD503" s="293"/>
      <c r="BE503" s="293"/>
      <c r="BF503" s="293"/>
      <c r="BG503" s="293"/>
      <c r="BH503" s="293"/>
      <c r="BI503" s="293"/>
      <c r="BJ503" s="293"/>
      <c r="BK503" s="293"/>
      <c r="BL503" s="293"/>
      <c r="BM503" s="293"/>
      <c r="BN503" s="293"/>
      <c r="BO503" s="293"/>
      <c r="BP503" s="293"/>
      <c r="BQ503" s="293"/>
      <c r="BR503" s="293"/>
      <c r="BS503" s="293"/>
      <c r="BT503" s="293"/>
      <c r="BU503" s="293"/>
      <c r="BV503" s="293"/>
      <c r="BW503" s="293"/>
      <c r="BX503" s="293"/>
      <c r="BY503" s="293"/>
      <c r="BZ503" s="293"/>
      <c r="CA503" s="293"/>
      <c r="CB503" s="293"/>
      <c r="CC503" s="293"/>
    </row>
    <row r="504" customHeight="1" spans="47:81">
      <c r="AU504" s="279"/>
      <c r="AV504" s="279"/>
      <c r="AW504" s="293"/>
      <c r="AX504" s="293"/>
      <c r="AY504" s="293"/>
      <c r="AZ504" s="293"/>
      <c r="BA504" s="293"/>
      <c r="BB504" s="293"/>
      <c r="BC504" s="293"/>
      <c r="BD504" s="293"/>
      <c r="BE504" s="293"/>
      <c r="BF504" s="293"/>
      <c r="BG504" s="293"/>
      <c r="BH504" s="293"/>
      <c r="BI504" s="293"/>
      <c r="BJ504" s="293"/>
      <c r="BK504" s="293"/>
      <c r="BL504" s="293"/>
      <c r="BM504" s="293"/>
      <c r="BN504" s="293"/>
      <c r="BO504" s="293"/>
      <c r="BP504" s="293"/>
      <c r="BQ504" s="293"/>
      <c r="BR504" s="293"/>
      <c r="BS504" s="293"/>
      <c r="BT504" s="293"/>
      <c r="BU504" s="293"/>
      <c r="BV504" s="293"/>
      <c r="BW504" s="293"/>
      <c r="BX504" s="293"/>
      <c r="BY504" s="293"/>
      <c r="BZ504" s="293"/>
      <c r="CA504" s="293"/>
      <c r="CB504" s="293"/>
      <c r="CC504" s="293"/>
    </row>
    <row r="505" customHeight="1" spans="47:81">
      <c r="AU505" s="279"/>
      <c r="AV505" s="279"/>
      <c r="AW505" s="293"/>
      <c r="AX505" s="293"/>
      <c r="AY505" s="293"/>
      <c r="AZ505" s="293"/>
      <c r="BA505" s="293"/>
      <c r="BB505" s="293"/>
      <c r="BC505" s="293"/>
      <c r="BD505" s="293"/>
      <c r="BE505" s="293"/>
      <c r="BF505" s="293"/>
      <c r="BG505" s="293"/>
      <c r="BH505" s="293"/>
      <c r="BI505" s="293"/>
      <c r="BJ505" s="293"/>
      <c r="BK505" s="293"/>
      <c r="BL505" s="293"/>
      <c r="BM505" s="293"/>
      <c r="BN505" s="293"/>
      <c r="BO505" s="293"/>
      <c r="BP505" s="293"/>
      <c r="BQ505" s="293"/>
      <c r="BR505" s="293"/>
      <c r="BS505" s="293"/>
      <c r="BT505" s="293"/>
      <c r="BU505" s="293"/>
      <c r="BV505" s="293"/>
      <c r="BW505" s="293"/>
      <c r="BX505" s="293"/>
      <c r="BY505" s="293"/>
      <c r="BZ505" s="293"/>
      <c r="CA505" s="293"/>
      <c r="CB505" s="293"/>
      <c r="CC505" s="293"/>
    </row>
    <row r="506" customHeight="1" spans="47:81">
      <c r="AU506" s="279"/>
      <c r="AV506" s="279"/>
      <c r="AW506" s="293"/>
      <c r="AX506" s="293"/>
      <c r="AY506" s="293"/>
      <c r="AZ506" s="293"/>
      <c r="BA506" s="293"/>
      <c r="BB506" s="293"/>
      <c r="BC506" s="293"/>
      <c r="BD506" s="293"/>
      <c r="BE506" s="293"/>
      <c r="BF506" s="293"/>
      <c r="BG506" s="293"/>
      <c r="BH506" s="293"/>
      <c r="BI506" s="293"/>
      <c r="BJ506" s="293"/>
      <c r="BK506" s="293"/>
      <c r="BL506" s="293"/>
      <c r="BM506" s="293"/>
      <c r="BN506" s="293"/>
      <c r="BO506" s="293"/>
      <c r="BP506" s="293"/>
      <c r="BQ506" s="293"/>
      <c r="BR506" s="293"/>
      <c r="BS506" s="293"/>
      <c r="BT506" s="293"/>
      <c r="BU506" s="293"/>
      <c r="BV506" s="293"/>
      <c r="BW506" s="293"/>
      <c r="BX506" s="293"/>
      <c r="BY506" s="293"/>
      <c r="BZ506" s="293"/>
      <c r="CA506" s="293"/>
      <c r="CB506" s="293"/>
      <c r="CC506" s="293"/>
    </row>
    <row r="507" customHeight="1" spans="47:81">
      <c r="AU507" s="279"/>
      <c r="AV507" s="279"/>
      <c r="AW507" s="293"/>
      <c r="AX507" s="293"/>
      <c r="AY507" s="293"/>
      <c r="AZ507" s="293"/>
      <c r="BA507" s="293"/>
      <c r="BB507" s="293"/>
      <c r="BC507" s="293"/>
      <c r="BD507" s="293"/>
      <c r="BE507" s="293"/>
      <c r="BF507" s="293"/>
      <c r="BG507" s="293"/>
      <c r="BH507" s="293"/>
      <c r="BI507" s="293"/>
      <c r="BJ507" s="293"/>
      <c r="BK507" s="293"/>
      <c r="BL507" s="293"/>
      <c r="BM507" s="293"/>
      <c r="BN507" s="293"/>
      <c r="BO507" s="293"/>
      <c r="BP507" s="293"/>
      <c r="BQ507" s="293"/>
      <c r="BR507" s="293"/>
      <c r="BS507" s="293"/>
      <c r="BT507" s="293"/>
      <c r="BU507" s="293"/>
      <c r="BV507" s="293"/>
      <c r="BW507" s="293"/>
      <c r="BX507" s="293"/>
      <c r="BY507" s="293"/>
      <c r="BZ507" s="293"/>
      <c r="CA507" s="293"/>
      <c r="CB507" s="293"/>
      <c r="CC507" s="293"/>
    </row>
    <row r="508" customHeight="1" spans="47:81">
      <c r="AU508" s="279"/>
      <c r="AV508" s="279"/>
      <c r="AW508" s="293"/>
      <c r="AX508" s="293"/>
      <c r="AY508" s="293"/>
      <c r="AZ508" s="293"/>
      <c r="BA508" s="293"/>
      <c r="BB508" s="293"/>
      <c r="BC508" s="293"/>
      <c r="BD508" s="293"/>
      <c r="BE508" s="293"/>
      <c r="BF508" s="293"/>
      <c r="BG508" s="293"/>
      <c r="BH508" s="293"/>
      <c r="BI508" s="293"/>
      <c r="BJ508" s="293"/>
      <c r="BK508" s="293"/>
      <c r="BL508" s="293"/>
      <c r="BM508" s="293"/>
      <c r="BN508" s="293"/>
      <c r="BO508" s="293"/>
      <c r="BP508" s="293"/>
      <c r="BQ508" s="293"/>
      <c r="BR508" s="293"/>
      <c r="BS508" s="293"/>
      <c r="BT508" s="293"/>
      <c r="BU508" s="293"/>
      <c r="BV508" s="293"/>
      <c r="BW508" s="293"/>
      <c r="BX508" s="293"/>
      <c r="BY508" s="293"/>
      <c r="BZ508" s="293"/>
      <c r="CA508" s="293"/>
      <c r="CB508" s="293"/>
      <c r="CC508" s="293"/>
    </row>
    <row r="509" customHeight="1" spans="47:81">
      <c r="AU509" s="279"/>
      <c r="AV509" s="279"/>
      <c r="AW509" s="293"/>
      <c r="AX509" s="293"/>
      <c r="AY509" s="293"/>
      <c r="AZ509" s="293"/>
      <c r="BA509" s="293"/>
      <c r="BB509" s="293"/>
      <c r="BC509" s="293"/>
      <c r="BD509" s="293"/>
      <c r="BE509" s="293"/>
      <c r="BF509" s="293"/>
      <c r="BG509" s="293"/>
      <c r="BH509" s="293"/>
      <c r="BI509" s="293"/>
      <c r="BJ509" s="293"/>
      <c r="BK509" s="293"/>
      <c r="BL509" s="293"/>
      <c r="BM509" s="293"/>
      <c r="BN509" s="293"/>
      <c r="BO509" s="293"/>
      <c r="BP509" s="293"/>
      <c r="BQ509" s="293"/>
      <c r="BR509" s="293"/>
      <c r="BS509" s="293"/>
      <c r="BT509" s="293"/>
      <c r="BU509" s="293"/>
      <c r="BV509" s="293"/>
      <c r="BW509" s="293"/>
      <c r="BX509" s="293"/>
      <c r="BY509" s="293"/>
      <c r="BZ509" s="293"/>
      <c r="CA509" s="293"/>
      <c r="CB509" s="293"/>
      <c r="CC509" s="293"/>
    </row>
    <row r="510" customHeight="1" spans="47:81">
      <c r="AU510" s="279"/>
      <c r="AV510" s="279"/>
      <c r="AW510" s="293"/>
      <c r="AX510" s="293"/>
      <c r="AY510" s="293"/>
      <c r="AZ510" s="293"/>
      <c r="BA510" s="293"/>
      <c r="BB510" s="293"/>
      <c r="BC510" s="293"/>
      <c r="BD510" s="293"/>
      <c r="BE510" s="293"/>
      <c r="BF510" s="293"/>
      <c r="BG510" s="293"/>
      <c r="BH510" s="293"/>
      <c r="BI510" s="293"/>
      <c r="BJ510" s="293"/>
      <c r="BK510" s="293"/>
      <c r="BL510" s="293"/>
      <c r="BM510" s="293"/>
      <c r="BN510" s="293"/>
      <c r="BO510" s="293"/>
      <c r="BP510" s="293"/>
      <c r="BQ510" s="293"/>
      <c r="BR510" s="293"/>
      <c r="BS510" s="293"/>
      <c r="BT510" s="293"/>
      <c r="BU510" s="293"/>
      <c r="BV510" s="293"/>
      <c r="BW510" s="293"/>
      <c r="BX510" s="293"/>
      <c r="BY510" s="293"/>
      <c r="BZ510" s="293"/>
      <c r="CA510" s="293"/>
      <c r="CB510" s="293"/>
      <c r="CC510" s="293"/>
    </row>
    <row r="511" customHeight="1" spans="47:81">
      <c r="AU511" s="279"/>
      <c r="AV511" s="279"/>
      <c r="AW511" s="293"/>
      <c r="AX511" s="293"/>
      <c r="AY511" s="293"/>
      <c r="AZ511" s="293"/>
      <c r="BA511" s="293"/>
      <c r="BB511" s="293"/>
      <c r="BC511" s="293"/>
      <c r="BD511" s="293"/>
      <c r="BE511" s="293"/>
      <c r="BF511" s="293"/>
      <c r="BG511" s="293"/>
      <c r="BH511" s="293"/>
      <c r="BI511" s="293"/>
      <c r="BJ511" s="293"/>
      <c r="BK511" s="293"/>
      <c r="BL511" s="293"/>
      <c r="BM511" s="293"/>
      <c r="BN511" s="293"/>
      <c r="BO511" s="293"/>
      <c r="BP511" s="293"/>
      <c r="BQ511" s="293"/>
      <c r="BR511" s="293"/>
      <c r="BS511" s="293"/>
      <c r="BT511" s="293"/>
      <c r="BU511" s="293"/>
      <c r="BV511" s="293"/>
      <c r="BW511" s="293"/>
      <c r="BX511" s="293"/>
      <c r="BY511" s="293"/>
      <c r="BZ511" s="293"/>
      <c r="CA511" s="293"/>
      <c r="CB511" s="293"/>
      <c r="CC511" s="293"/>
    </row>
    <row r="512" customHeight="1" spans="47:81">
      <c r="AU512" s="279"/>
      <c r="AV512" s="279"/>
      <c r="AW512" s="293"/>
      <c r="AX512" s="293"/>
      <c r="AY512" s="293"/>
      <c r="AZ512" s="293"/>
      <c r="BA512" s="293"/>
      <c r="BB512" s="293"/>
      <c r="BC512" s="293"/>
      <c r="BD512" s="293"/>
      <c r="BE512" s="293"/>
      <c r="BF512" s="293"/>
      <c r="BG512" s="293"/>
      <c r="BH512" s="293"/>
      <c r="BI512" s="293"/>
      <c r="BJ512" s="293"/>
      <c r="BK512" s="293"/>
      <c r="BL512" s="293"/>
      <c r="BM512" s="293"/>
      <c r="BN512" s="293"/>
      <c r="BO512" s="293"/>
      <c r="BP512" s="293"/>
      <c r="BQ512" s="293"/>
      <c r="BR512" s="293"/>
      <c r="BS512" s="293"/>
      <c r="BT512" s="293"/>
      <c r="BU512" s="293"/>
      <c r="BV512" s="293"/>
      <c r="BW512" s="293"/>
      <c r="BX512" s="293"/>
      <c r="BY512" s="293"/>
      <c r="BZ512" s="293"/>
      <c r="CA512" s="293"/>
      <c r="CB512" s="293"/>
      <c r="CC512" s="293"/>
    </row>
    <row r="513" customHeight="1" spans="47:81">
      <c r="AU513" s="279"/>
      <c r="AV513" s="279"/>
      <c r="AW513" s="293"/>
      <c r="AX513" s="293"/>
      <c r="AY513" s="293"/>
      <c r="AZ513" s="293"/>
      <c r="BA513" s="293"/>
      <c r="BB513" s="293"/>
      <c r="BC513" s="293"/>
      <c r="BD513" s="293"/>
      <c r="BE513" s="293"/>
      <c r="BF513" s="293"/>
      <c r="BG513" s="293"/>
      <c r="BH513" s="293"/>
      <c r="BI513" s="293"/>
      <c r="BJ513" s="293"/>
      <c r="BK513" s="293"/>
      <c r="BL513" s="293"/>
      <c r="BM513" s="293"/>
      <c r="BN513" s="293"/>
      <c r="BO513" s="293"/>
      <c r="BP513" s="293"/>
      <c r="BQ513" s="293"/>
      <c r="BR513" s="293"/>
      <c r="BS513" s="293"/>
      <c r="BT513" s="293"/>
      <c r="BU513" s="293"/>
      <c r="BV513" s="293"/>
      <c r="BW513" s="293"/>
      <c r="BX513" s="293"/>
      <c r="BY513" s="293"/>
      <c r="BZ513" s="293"/>
      <c r="CA513" s="293"/>
      <c r="CB513" s="293"/>
      <c r="CC513" s="293"/>
    </row>
    <row r="514" customHeight="1" spans="47:81">
      <c r="AU514" s="279"/>
      <c r="AV514" s="279"/>
      <c r="AW514" s="293"/>
      <c r="AX514" s="293"/>
      <c r="AY514" s="293"/>
      <c r="AZ514" s="293"/>
      <c r="BA514" s="293"/>
      <c r="BB514" s="293"/>
      <c r="BC514" s="293"/>
      <c r="BD514" s="293"/>
      <c r="BE514" s="293"/>
      <c r="BF514" s="293"/>
      <c r="BG514" s="293"/>
      <c r="BH514" s="293"/>
      <c r="BI514" s="293"/>
      <c r="BJ514" s="293"/>
      <c r="BK514" s="293"/>
      <c r="BL514" s="293"/>
      <c r="BM514" s="293"/>
      <c r="BN514" s="293"/>
      <c r="BO514" s="293"/>
      <c r="BP514" s="293"/>
      <c r="BQ514" s="293"/>
      <c r="BR514" s="293"/>
      <c r="BS514" s="293"/>
      <c r="BT514" s="293"/>
      <c r="BU514" s="293"/>
      <c r="BV514" s="293"/>
      <c r="BW514" s="293"/>
      <c r="BX514" s="293"/>
      <c r="BY514" s="293"/>
      <c r="BZ514" s="293"/>
      <c r="CA514" s="293"/>
      <c r="CB514" s="293"/>
      <c r="CC514" s="293"/>
    </row>
    <row r="515" customHeight="1" spans="47:81">
      <c r="AU515" s="279"/>
      <c r="AV515" s="279"/>
      <c r="AW515" s="293"/>
      <c r="AX515" s="293"/>
      <c r="AY515" s="293"/>
      <c r="AZ515" s="293"/>
      <c r="BA515" s="293"/>
      <c r="BB515" s="293"/>
      <c r="BC515" s="293"/>
      <c r="BD515" s="293"/>
      <c r="BE515" s="293"/>
      <c r="BF515" s="293"/>
      <c r="BG515" s="293"/>
      <c r="BH515" s="293"/>
      <c r="BI515" s="293"/>
      <c r="BJ515" s="293"/>
      <c r="BK515" s="293"/>
      <c r="BL515" s="293"/>
      <c r="BM515" s="293"/>
      <c r="BN515" s="293"/>
      <c r="BO515" s="293"/>
      <c r="BP515" s="293"/>
      <c r="BQ515" s="293"/>
      <c r="BR515" s="293"/>
      <c r="BS515" s="293"/>
      <c r="BT515" s="293"/>
      <c r="BU515" s="293"/>
      <c r="BV515" s="293"/>
      <c r="BW515" s="293"/>
      <c r="BX515" s="293"/>
      <c r="BY515" s="293"/>
      <c r="BZ515" s="293"/>
      <c r="CA515" s="293"/>
      <c r="CB515" s="293"/>
      <c r="CC515" s="293"/>
    </row>
    <row r="516" customHeight="1" spans="47:81">
      <c r="AU516" s="279"/>
      <c r="AV516" s="279"/>
      <c r="AW516" s="293"/>
      <c r="AX516" s="293"/>
      <c r="AY516" s="293"/>
      <c r="AZ516" s="293"/>
      <c r="BA516" s="293"/>
      <c r="BB516" s="293"/>
      <c r="BC516" s="293"/>
      <c r="BD516" s="293"/>
      <c r="BE516" s="293"/>
      <c r="BF516" s="293"/>
      <c r="BG516" s="293"/>
      <c r="BH516" s="293"/>
      <c r="BI516" s="293"/>
      <c r="BJ516" s="293"/>
      <c r="BK516" s="293"/>
      <c r="BL516" s="293"/>
      <c r="BM516" s="293"/>
      <c r="BN516" s="293"/>
      <c r="BO516" s="293"/>
      <c r="BP516" s="293"/>
      <c r="BQ516" s="293"/>
      <c r="BR516" s="293"/>
      <c r="BS516" s="293"/>
      <c r="BT516" s="293"/>
      <c r="BU516" s="293"/>
      <c r="BV516" s="293"/>
      <c r="BW516" s="293"/>
      <c r="BX516" s="293"/>
      <c r="BY516" s="293"/>
      <c r="BZ516" s="293"/>
      <c r="CA516" s="293"/>
      <c r="CB516" s="293"/>
      <c r="CC516" s="293"/>
    </row>
    <row r="517" customHeight="1" spans="47:81">
      <c r="AU517" s="279"/>
      <c r="AV517" s="279"/>
      <c r="AW517" s="293"/>
      <c r="AX517" s="293"/>
      <c r="AY517" s="293"/>
      <c r="AZ517" s="293"/>
      <c r="BA517" s="293"/>
      <c r="BB517" s="293"/>
      <c r="BC517" s="293"/>
      <c r="BD517" s="293"/>
      <c r="BE517" s="293"/>
      <c r="BF517" s="293"/>
      <c r="BG517" s="293"/>
      <c r="BH517" s="293"/>
      <c r="BI517" s="293"/>
      <c r="BJ517" s="293"/>
      <c r="BK517" s="293"/>
      <c r="BL517" s="293"/>
      <c r="BM517" s="293"/>
      <c r="BN517" s="293"/>
      <c r="BO517" s="293"/>
      <c r="BP517" s="293"/>
      <c r="BQ517" s="293"/>
      <c r="BR517" s="293"/>
      <c r="BS517" s="293"/>
      <c r="BT517" s="293"/>
      <c r="BU517" s="293"/>
      <c r="BV517" s="293"/>
      <c r="BW517" s="293"/>
      <c r="BX517" s="293"/>
      <c r="BY517" s="293"/>
      <c r="BZ517" s="293"/>
      <c r="CA517" s="293"/>
      <c r="CB517" s="293"/>
      <c r="CC517" s="293"/>
    </row>
    <row r="518" customHeight="1" spans="47:81">
      <c r="AU518" s="279"/>
      <c r="AV518" s="279"/>
      <c r="AW518" s="293"/>
      <c r="AX518" s="293"/>
      <c r="AY518" s="293"/>
      <c r="AZ518" s="293"/>
      <c r="BA518" s="293"/>
      <c r="BB518" s="293"/>
      <c r="BC518" s="293"/>
      <c r="BD518" s="293"/>
      <c r="BE518" s="293"/>
      <c r="BF518" s="293"/>
      <c r="BG518" s="293"/>
      <c r="BH518" s="293"/>
      <c r="BI518" s="293"/>
      <c r="BJ518" s="293"/>
      <c r="BK518" s="293"/>
      <c r="BL518" s="293"/>
      <c r="BM518" s="293"/>
      <c r="BN518" s="293"/>
      <c r="BO518" s="293"/>
      <c r="BP518" s="293"/>
      <c r="BQ518" s="293"/>
      <c r="BR518" s="293"/>
      <c r="BS518" s="293"/>
      <c r="BT518" s="293"/>
      <c r="BU518" s="293"/>
      <c r="BV518" s="293"/>
      <c r="BW518" s="293"/>
      <c r="BX518" s="293"/>
      <c r="BY518" s="293"/>
      <c r="BZ518" s="293"/>
      <c r="CA518" s="293"/>
      <c r="CB518" s="293"/>
      <c r="CC518" s="293"/>
    </row>
    <row r="519" customHeight="1" spans="47:81">
      <c r="AU519" s="279"/>
      <c r="AV519" s="279"/>
      <c r="AW519" s="293"/>
      <c r="AX519" s="293"/>
      <c r="AY519" s="293"/>
      <c r="AZ519" s="293"/>
      <c r="BA519" s="293"/>
      <c r="BB519" s="293"/>
      <c r="BC519" s="293"/>
      <c r="BD519" s="293"/>
      <c r="BE519" s="293"/>
      <c r="BF519" s="293"/>
      <c r="BG519" s="293"/>
      <c r="BH519" s="293"/>
      <c r="BI519" s="293"/>
      <c r="BJ519" s="293"/>
      <c r="BK519" s="293"/>
      <c r="BL519" s="293"/>
      <c r="BM519" s="293"/>
      <c r="BN519" s="293"/>
      <c r="BO519" s="293"/>
      <c r="BP519" s="293"/>
      <c r="BQ519" s="293"/>
      <c r="BR519" s="293"/>
      <c r="BS519" s="293"/>
      <c r="BT519" s="293"/>
      <c r="BU519" s="293"/>
      <c r="BV519" s="293"/>
      <c r="BW519" s="293"/>
      <c r="BX519" s="293"/>
      <c r="BY519" s="293"/>
      <c r="BZ519" s="293"/>
      <c r="CA519" s="293"/>
      <c r="CB519" s="293"/>
      <c r="CC519" s="293"/>
    </row>
    <row r="520" customHeight="1" spans="47:81">
      <c r="AU520" s="279"/>
      <c r="AV520" s="279"/>
      <c r="AW520" s="293"/>
      <c r="AX520" s="293"/>
      <c r="AY520" s="293"/>
      <c r="AZ520" s="293"/>
      <c r="BA520" s="293"/>
      <c r="BB520" s="293"/>
      <c r="BC520" s="293"/>
      <c r="BD520" s="293"/>
      <c r="BE520" s="293"/>
      <c r="BF520" s="293"/>
      <c r="BG520" s="293"/>
      <c r="BH520" s="293"/>
      <c r="BI520" s="293"/>
      <c r="BJ520" s="293"/>
      <c r="BK520" s="293"/>
      <c r="BL520" s="293"/>
      <c r="BM520" s="293"/>
      <c r="BN520" s="293"/>
      <c r="BO520" s="293"/>
      <c r="BP520" s="293"/>
      <c r="BQ520" s="293"/>
      <c r="BR520" s="293"/>
      <c r="BS520" s="293"/>
      <c r="BT520" s="293"/>
      <c r="BU520" s="293"/>
      <c r="BV520" s="293"/>
      <c r="BW520" s="293"/>
      <c r="BX520" s="293"/>
      <c r="BY520" s="293"/>
      <c r="BZ520" s="293"/>
      <c r="CA520" s="293"/>
      <c r="CB520" s="293"/>
      <c r="CC520" s="293"/>
    </row>
    <row r="521" customHeight="1" spans="47:81">
      <c r="AU521" s="279"/>
      <c r="AV521" s="279"/>
      <c r="AW521" s="293"/>
      <c r="AX521" s="293"/>
      <c r="AY521" s="293"/>
      <c r="AZ521" s="293"/>
      <c r="BA521" s="293"/>
      <c r="BB521" s="293"/>
      <c r="BC521" s="293"/>
      <c r="BD521" s="293"/>
      <c r="BE521" s="293"/>
      <c r="BF521" s="293"/>
      <c r="BG521" s="293"/>
      <c r="BH521" s="293"/>
      <c r="BI521" s="293"/>
      <c r="BJ521" s="293"/>
      <c r="BK521" s="293"/>
      <c r="BL521" s="293"/>
      <c r="BM521" s="293"/>
      <c r="BN521" s="293"/>
      <c r="BO521" s="293"/>
      <c r="BP521" s="293"/>
      <c r="BQ521" s="293"/>
      <c r="BR521" s="293"/>
      <c r="BS521" s="293"/>
      <c r="BT521" s="293"/>
      <c r="BU521" s="293"/>
      <c r="BV521" s="293"/>
      <c r="BW521" s="293"/>
      <c r="BX521" s="293"/>
      <c r="BY521" s="293"/>
      <c r="BZ521" s="293"/>
      <c r="CA521" s="293"/>
      <c r="CB521" s="293"/>
      <c r="CC521" s="293"/>
    </row>
    <row r="522" customHeight="1" spans="47:81">
      <c r="AU522" s="279"/>
      <c r="AV522" s="279"/>
      <c r="AW522" s="293"/>
      <c r="AX522" s="293"/>
      <c r="AY522" s="293"/>
      <c r="AZ522" s="293"/>
      <c r="BA522" s="293"/>
      <c r="BB522" s="293"/>
      <c r="BC522" s="293"/>
      <c r="BD522" s="293"/>
      <c r="BE522" s="293"/>
      <c r="BF522" s="293"/>
      <c r="BG522" s="293"/>
      <c r="BH522" s="293"/>
      <c r="BI522" s="293"/>
      <c r="BJ522" s="293"/>
      <c r="BK522" s="293"/>
      <c r="BL522" s="293"/>
      <c r="BM522" s="293"/>
      <c r="BN522" s="293"/>
      <c r="BO522" s="293"/>
      <c r="BP522" s="293"/>
      <c r="BQ522" s="293"/>
      <c r="BR522" s="293"/>
      <c r="BS522" s="293"/>
      <c r="BT522" s="293"/>
      <c r="BU522" s="293"/>
      <c r="BV522" s="293"/>
      <c r="BW522" s="293"/>
      <c r="BX522" s="293"/>
      <c r="BY522" s="293"/>
      <c r="BZ522" s="293"/>
      <c r="CA522" s="293"/>
      <c r="CB522" s="293"/>
      <c r="CC522" s="293"/>
    </row>
    <row r="523" customHeight="1" spans="47:81">
      <c r="AU523" s="279"/>
      <c r="AV523" s="279"/>
      <c r="AW523" s="293"/>
      <c r="AX523" s="293"/>
      <c r="AY523" s="293"/>
      <c r="AZ523" s="293"/>
      <c r="BA523" s="293"/>
      <c r="BB523" s="293"/>
      <c r="BC523" s="293"/>
      <c r="BD523" s="293"/>
      <c r="BE523" s="293"/>
      <c r="BF523" s="293"/>
      <c r="BG523" s="293"/>
      <c r="BH523" s="293"/>
      <c r="BI523" s="293"/>
      <c r="BJ523" s="293"/>
      <c r="BK523" s="293"/>
      <c r="BL523" s="293"/>
      <c r="BM523" s="293"/>
      <c r="BN523" s="293"/>
      <c r="BO523" s="293"/>
      <c r="BP523" s="293"/>
      <c r="BQ523" s="293"/>
      <c r="BR523" s="293"/>
      <c r="BS523" s="293"/>
      <c r="BT523" s="293"/>
      <c r="BU523" s="293"/>
      <c r="BV523" s="293"/>
      <c r="BW523" s="293"/>
      <c r="BX523" s="293"/>
      <c r="BY523" s="293"/>
      <c r="BZ523" s="293"/>
      <c r="CA523" s="293"/>
      <c r="CB523" s="293"/>
      <c r="CC523" s="293"/>
    </row>
    <row r="524" customHeight="1" spans="47:81">
      <c r="AU524" s="279"/>
      <c r="AV524" s="279"/>
      <c r="AW524" s="293"/>
      <c r="AX524" s="293"/>
      <c r="AY524" s="293"/>
      <c r="AZ524" s="293"/>
      <c r="BA524" s="293"/>
      <c r="BB524" s="293"/>
      <c r="BC524" s="293"/>
      <c r="BD524" s="293"/>
      <c r="BE524" s="293"/>
      <c r="BF524" s="293"/>
      <c r="BG524" s="293"/>
      <c r="BH524" s="293"/>
      <c r="BI524" s="293"/>
      <c r="BJ524" s="293"/>
      <c r="BK524" s="293"/>
      <c r="BL524" s="293"/>
      <c r="BM524" s="293"/>
      <c r="BN524" s="293"/>
      <c r="BO524" s="293"/>
      <c r="BP524" s="293"/>
      <c r="BQ524" s="293"/>
      <c r="BR524" s="293"/>
      <c r="BS524" s="293"/>
      <c r="BT524" s="293"/>
      <c r="BU524" s="293"/>
      <c r="BV524" s="293"/>
      <c r="BW524" s="293"/>
      <c r="BX524" s="293"/>
      <c r="BY524" s="293"/>
      <c r="BZ524" s="293"/>
      <c r="CA524" s="293"/>
      <c r="CB524" s="293"/>
      <c r="CC524" s="293"/>
    </row>
    <row r="525" customHeight="1" spans="47:81">
      <c r="AU525" s="279"/>
      <c r="AV525" s="279"/>
      <c r="AW525" s="293"/>
      <c r="AX525" s="293"/>
      <c r="AY525" s="293"/>
      <c r="AZ525" s="293"/>
      <c r="BA525" s="293"/>
      <c r="BB525" s="293"/>
      <c r="BC525" s="293"/>
      <c r="BD525" s="293"/>
      <c r="BE525" s="293"/>
      <c r="BF525" s="293"/>
      <c r="BG525" s="293"/>
      <c r="BH525" s="293"/>
      <c r="BI525" s="293"/>
      <c r="BJ525" s="293"/>
      <c r="BK525" s="293"/>
      <c r="BL525" s="293"/>
      <c r="BM525" s="293"/>
      <c r="BN525" s="293"/>
      <c r="BO525" s="293"/>
      <c r="BP525" s="293"/>
      <c r="BQ525" s="293"/>
      <c r="BR525" s="293"/>
      <c r="BS525" s="293"/>
      <c r="BT525" s="293"/>
      <c r="BU525" s="293"/>
      <c r="BV525" s="293"/>
      <c r="BW525" s="293"/>
      <c r="BX525" s="293"/>
      <c r="BY525" s="293"/>
      <c r="BZ525" s="293"/>
      <c r="CA525" s="293"/>
      <c r="CB525" s="293"/>
      <c r="CC525" s="293"/>
    </row>
    <row r="526" customHeight="1" spans="47:81">
      <c r="AU526" s="279"/>
      <c r="AV526" s="279"/>
      <c r="AW526" s="293"/>
      <c r="AX526" s="293"/>
      <c r="AY526" s="293"/>
      <c r="AZ526" s="293"/>
      <c r="BA526" s="293"/>
      <c r="BB526" s="293"/>
      <c r="BC526" s="293"/>
      <c r="BD526" s="293"/>
      <c r="BE526" s="293"/>
      <c r="BF526" s="293"/>
      <c r="BG526" s="293"/>
      <c r="BH526" s="293"/>
      <c r="BI526" s="293"/>
      <c r="BJ526" s="293"/>
      <c r="BK526" s="293"/>
      <c r="BL526" s="293"/>
      <c r="BM526" s="293"/>
      <c r="BN526" s="293"/>
      <c r="BO526" s="293"/>
      <c r="BP526" s="293"/>
      <c r="BQ526" s="293"/>
      <c r="BR526" s="293"/>
      <c r="BS526" s="293"/>
      <c r="BT526" s="293"/>
      <c r="BU526" s="293"/>
      <c r="BV526" s="293"/>
      <c r="BW526" s="293"/>
      <c r="BX526" s="293"/>
      <c r="BY526" s="293"/>
      <c r="BZ526" s="293"/>
      <c r="CA526" s="293"/>
      <c r="CB526" s="293"/>
      <c r="CC526" s="293"/>
    </row>
    <row r="527" customHeight="1" spans="47:81">
      <c r="AU527" s="279"/>
      <c r="AV527" s="279"/>
      <c r="AW527" s="293"/>
      <c r="AX527" s="293"/>
      <c r="AY527" s="293"/>
      <c r="AZ527" s="293"/>
      <c r="BA527" s="293"/>
      <c r="BB527" s="293"/>
      <c r="BC527" s="293"/>
      <c r="BD527" s="293"/>
      <c r="BE527" s="293"/>
      <c r="BF527" s="293"/>
      <c r="BG527" s="293"/>
      <c r="BH527" s="293"/>
      <c r="BI527" s="293"/>
      <c r="BJ527" s="293"/>
      <c r="BK527" s="293"/>
      <c r="BL527" s="293"/>
      <c r="BM527" s="293"/>
      <c r="BN527" s="293"/>
      <c r="BO527" s="293"/>
      <c r="BP527" s="293"/>
      <c r="BQ527" s="293"/>
      <c r="BR527" s="293"/>
      <c r="BS527" s="293"/>
      <c r="BT527" s="293"/>
      <c r="BU527" s="293"/>
      <c r="BV527" s="293"/>
      <c r="BW527" s="293"/>
      <c r="BX527" s="293"/>
      <c r="BY527" s="293"/>
      <c r="BZ527" s="293"/>
      <c r="CA527" s="293"/>
      <c r="CB527" s="293"/>
      <c r="CC527" s="293"/>
    </row>
    <row r="528" customHeight="1" spans="47:81">
      <c r="AU528" s="279"/>
      <c r="AV528" s="279"/>
      <c r="AW528" s="293"/>
      <c r="AX528" s="293"/>
      <c r="AY528" s="293"/>
      <c r="AZ528" s="293"/>
      <c r="BA528" s="293"/>
      <c r="BB528" s="293"/>
      <c r="BC528" s="293"/>
      <c r="BD528" s="293"/>
      <c r="BE528" s="293"/>
      <c r="BF528" s="293"/>
      <c r="BG528" s="293"/>
      <c r="BH528" s="293"/>
      <c r="BI528" s="293"/>
      <c r="BJ528" s="293"/>
      <c r="BK528" s="293"/>
      <c r="BL528" s="293"/>
      <c r="BM528" s="293"/>
      <c r="BN528" s="293"/>
      <c r="BO528" s="293"/>
      <c r="BP528" s="293"/>
      <c r="BQ528" s="293"/>
      <c r="BR528" s="293"/>
      <c r="BS528" s="293"/>
      <c r="BT528" s="293"/>
      <c r="BU528" s="293"/>
      <c r="BV528" s="293"/>
      <c r="BW528" s="293"/>
      <c r="BX528" s="293"/>
      <c r="BY528" s="293"/>
      <c r="BZ528" s="293"/>
      <c r="CA528" s="293"/>
      <c r="CB528" s="293"/>
      <c r="CC528" s="293"/>
    </row>
    <row r="529" customHeight="1" spans="47:81">
      <c r="AU529" s="279"/>
      <c r="AV529" s="279"/>
      <c r="AW529" s="293"/>
      <c r="AX529" s="293"/>
      <c r="AY529" s="293"/>
      <c r="AZ529" s="293"/>
      <c r="BA529" s="293"/>
      <c r="BB529" s="293"/>
      <c r="BC529" s="293"/>
      <c r="BD529" s="293"/>
      <c r="BE529" s="293"/>
      <c r="BF529" s="293"/>
      <c r="BG529" s="293"/>
      <c r="BH529" s="293"/>
      <c r="BI529" s="293"/>
      <c r="BJ529" s="293"/>
      <c r="BK529" s="293"/>
      <c r="BL529" s="293"/>
      <c r="BM529" s="293"/>
      <c r="BN529" s="293"/>
      <c r="BO529" s="293"/>
      <c r="BP529" s="293"/>
      <c r="BQ529" s="293"/>
      <c r="BR529" s="293"/>
      <c r="BS529" s="293"/>
      <c r="BT529" s="293"/>
      <c r="BU529" s="293"/>
      <c r="BV529" s="293"/>
      <c r="BW529" s="293"/>
      <c r="BX529" s="293"/>
      <c r="BY529" s="293"/>
      <c r="BZ529" s="293"/>
      <c r="CA529" s="293"/>
      <c r="CB529" s="293"/>
      <c r="CC529" s="293"/>
    </row>
    <row r="530" customHeight="1" spans="47:81">
      <c r="AU530" s="279"/>
      <c r="AV530" s="279"/>
      <c r="AW530" s="293"/>
      <c r="AX530" s="293"/>
      <c r="AY530" s="293"/>
      <c r="AZ530" s="293"/>
      <c r="BA530" s="293"/>
      <c r="BB530" s="293"/>
      <c r="BC530" s="293"/>
      <c r="BD530" s="293"/>
      <c r="BE530" s="293"/>
      <c r="BF530" s="293"/>
      <c r="BG530" s="293"/>
      <c r="BH530" s="293"/>
      <c r="BI530" s="293"/>
      <c r="BJ530" s="293"/>
      <c r="BK530" s="293"/>
      <c r="BL530" s="293"/>
      <c r="BM530" s="293"/>
      <c r="BN530" s="293"/>
      <c r="BO530" s="293"/>
      <c r="BP530" s="293"/>
      <c r="BQ530" s="293"/>
      <c r="BR530" s="293"/>
      <c r="BS530" s="293"/>
      <c r="BT530" s="293"/>
      <c r="BU530" s="293"/>
      <c r="BV530" s="293"/>
      <c r="BW530" s="293"/>
      <c r="BX530" s="293"/>
      <c r="BY530" s="293"/>
      <c r="BZ530" s="293"/>
      <c r="CA530" s="293"/>
      <c r="CB530" s="293"/>
      <c r="CC530" s="293"/>
    </row>
    <row r="531" customHeight="1" spans="47:81">
      <c r="AU531" s="279"/>
      <c r="AV531" s="279"/>
      <c r="AW531" s="293"/>
      <c r="AX531" s="293"/>
      <c r="AY531" s="293"/>
      <c r="AZ531" s="293"/>
      <c r="BA531" s="293"/>
      <c r="BB531" s="293"/>
      <c r="BC531" s="293"/>
      <c r="BD531" s="293"/>
      <c r="BE531" s="293"/>
      <c r="BF531" s="293"/>
      <c r="BG531" s="293"/>
      <c r="BH531" s="293"/>
      <c r="BI531" s="293"/>
      <c r="BJ531" s="293"/>
      <c r="BK531" s="293"/>
      <c r="BL531" s="293"/>
      <c r="BM531" s="293"/>
      <c r="BN531" s="293"/>
      <c r="BO531" s="293"/>
      <c r="BP531" s="293"/>
      <c r="BQ531" s="293"/>
      <c r="BR531" s="293"/>
      <c r="BS531" s="293"/>
      <c r="BT531" s="293"/>
      <c r="BU531" s="293"/>
      <c r="BV531" s="293"/>
      <c r="BW531" s="293"/>
      <c r="BX531" s="293"/>
      <c r="BY531" s="293"/>
      <c r="BZ531" s="293"/>
      <c r="CA531" s="293"/>
      <c r="CB531" s="293"/>
      <c r="CC531" s="293"/>
    </row>
  </sheetData>
  <mergeCells count="912">
    <mergeCell ref="AD1:AF1"/>
    <mergeCell ref="AD2:AF2"/>
    <mergeCell ref="A3:C3"/>
    <mergeCell ref="D3:J3"/>
    <mergeCell ref="K3:M3"/>
    <mergeCell ref="N3:T3"/>
    <mergeCell ref="U3:W3"/>
    <mergeCell ref="X3:AB3"/>
    <mergeCell ref="AC3:AF3"/>
    <mergeCell ref="A4:C4"/>
    <mergeCell ref="D4:J4"/>
    <mergeCell ref="K4:M4"/>
    <mergeCell ref="N4:T4"/>
    <mergeCell ref="U4:W4"/>
    <mergeCell ref="X4:AB4"/>
    <mergeCell ref="A5:C5"/>
    <mergeCell ref="D5:T5"/>
    <mergeCell ref="U5:W5"/>
    <mergeCell ref="X5:AB5"/>
    <mergeCell ref="AC5:AG5"/>
    <mergeCell ref="AH5:AJ5"/>
    <mergeCell ref="AK5:AS5"/>
    <mergeCell ref="AT5:AY5"/>
    <mergeCell ref="AZ5:BB5"/>
    <mergeCell ref="BC5:BG5"/>
    <mergeCell ref="F6:L6"/>
    <mergeCell ref="M6:P6"/>
    <mergeCell ref="F7:G7"/>
    <mergeCell ref="H7:J7"/>
    <mergeCell ref="K7:L7"/>
    <mergeCell ref="M7:N7"/>
    <mergeCell ref="O7:P7"/>
    <mergeCell ref="A8:B8"/>
    <mergeCell ref="C8:E8"/>
    <mergeCell ref="F8:G8"/>
    <mergeCell ref="H8:J8"/>
    <mergeCell ref="K8:L8"/>
    <mergeCell ref="M8:N8"/>
    <mergeCell ref="O8:P8"/>
    <mergeCell ref="Q8:R8"/>
    <mergeCell ref="S8:W8"/>
    <mergeCell ref="X8:AB8"/>
    <mergeCell ref="A9:B9"/>
    <mergeCell ref="C9:E9"/>
    <mergeCell ref="F9:G9"/>
    <mergeCell ref="H9:J9"/>
    <mergeCell ref="K9:L9"/>
    <mergeCell ref="M9:N9"/>
    <mergeCell ref="O9:P9"/>
    <mergeCell ref="Q9:R9"/>
    <mergeCell ref="S9:W9"/>
    <mergeCell ref="X9:AB9"/>
    <mergeCell ref="A10:B10"/>
    <mergeCell ref="C10:E10"/>
    <mergeCell ref="F10:G10"/>
    <mergeCell ref="H10:J10"/>
    <mergeCell ref="K10:L10"/>
    <mergeCell ref="M10:N10"/>
    <mergeCell ref="O10:P10"/>
    <mergeCell ref="Q10:R10"/>
    <mergeCell ref="S10:W10"/>
    <mergeCell ref="X10:AB10"/>
    <mergeCell ref="A11:B11"/>
    <mergeCell ref="C11:E11"/>
    <mergeCell ref="F11:G11"/>
    <mergeCell ref="H11:J11"/>
    <mergeCell ref="K11:L11"/>
    <mergeCell ref="M11:N11"/>
    <mergeCell ref="O11:P11"/>
    <mergeCell ref="Q11:R11"/>
    <mergeCell ref="S11:W11"/>
    <mergeCell ref="X11:AB11"/>
    <mergeCell ref="A12:B12"/>
    <mergeCell ref="C12:E12"/>
    <mergeCell ref="F12:G12"/>
    <mergeCell ref="H12:J12"/>
    <mergeCell ref="K12:L12"/>
    <mergeCell ref="M12:N12"/>
    <mergeCell ref="O12:P12"/>
    <mergeCell ref="Q12:R12"/>
    <mergeCell ref="S12:W12"/>
    <mergeCell ref="X12:AB12"/>
    <mergeCell ref="A13:B13"/>
    <mergeCell ref="C13:E13"/>
    <mergeCell ref="F13:G13"/>
    <mergeCell ref="H13:J13"/>
    <mergeCell ref="K13:L13"/>
    <mergeCell ref="M13:N13"/>
    <mergeCell ref="O13:P13"/>
    <mergeCell ref="Q13:R13"/>
    <mergeCell ref="S13:W13"/>
    <mergeCell ref="X13:AB13"/>
    <mergeCell ref="A14:B14"/>
    <mergeCell ref="C14:E14"/>
    <mergeCell ref="F14:G14"/>
    <mergeCell ref="H14:J14"/>
    <mergeCell ref="K14:L14"/>
    <mergeCell ref="M14:N14"/>
    <mergeCell ref="O14:P14"/>
    <mergeCell ref="Q14:R14"/>
    <mergeCell ref="S14:W14"/>
    <mergeCell ref="X14:AB14"/>
    <mergeCell ref="A15:B15"/>
    <mergeCell ref="C15:E15"/>
    <mergeCell ref="F15:G15"/>
    <mergeCell ref="H15:J15"/>
    <mergeCell ref="K15:L15"/>
    <mergeCell ref="M15:N15"/>
    <mergeCell ref="O15:P15"/>
    <mergeCell ref="Q15:R15"/>
    <mergeCell ref="S15:W15"/>
    <mergeCell ref="X15:AB15"/>
    <mergeCell ref="A16:B16"/>
    <mergeCell ref="C16:E16"/>
    <mergeCell ref="F16:G16"/>
    <mergeCell ref="H16:J16"/>
    <mergeCell ref="K16:L16"/>
    <mergeCell ref="M16:N16"/>
    <mergeCell ref="O16:P16"/>
    <mergeCell ref="Q16:R16"/>
    <mergeCell ref="S16:W16"/>
    <mergeCell ref="X16:AB16"/>
    <mergeCell ref="A17:B17"/>
    <mergeCell ref="C17:E17"/>
    <mergeCell ref="F17:G17"/>
    <mergeCell ref="H17:J17"/>
    <mergeCell ref="K17:L17"/>
    <mergeCell ref="M17:N17"/>
    <mergeCell ref="O17:P17"/>
    <mergeCell ref="Q17:R17"/>
    <mergeCell ref="S17:W17"/>
    <mergeCell ref="X17:AB17"/>
    <mergeCell ref="A18:B18"/>
    <mergeCell ref="C18:E18"/>
    <mergeCell ref="F18:G18"/>
    <mergeCell ref="H18:J18"/>
    <mergeCell ref="K18:L18"/>
    <mergeCell ref="M18:N18"/>
    <mergeCell ref="O18:P18"/>
    <mergeCell ref="Q18:R18"/>
    <mergeCell ref="S18:T18"/>
    <mergeCell ref="U18:V18"/>
    <mergeCell ref="X18:AB18"/>
    <mergeCell ref="AK18:AM18"/>
    <mergeCell ref="AN18:AP18"/>
    <mergeCell ref="AQ18:AS18"/>
    <mergeCell ref="A19:AA19"/>
    <mergeCell ref="AK19:AM19"/>
    <mergeCell ref="AN19:AP19"/>
    <mergeCell ref="AQ19:AS19"/>
    <mergeCell ref="AT19:AU19"/>
    <mergeCell ref="AV19:AW19"/>
    <mergeCell ref="AX19:AY19"/>
    <mergeCell ref="BB39:BC39"/>
    <mergeCell ref="BD39:BF39"/>
    <mergeCell ref="BG39:BH39"/>
    <mergeCell ref="BI39:BK39"/>
    <mergeCell ref="BL39:BM39"/>
    <mergeCell ref="BN39:BO39"/>
    <mergeCell ref="BP39:BQ39"/>
    <mergeCell ref="BR39:BS39"/>
    <mergeCell ref="BT39:BX39"/>
    <mergeCell ref="BY39:CC39"/>
    <mergeCell ref="BB40:BC40"/>
    <mergeCell ref="BD40:CC40"/>
    <mergeCell ref="BB41:BC41"/>
    <mergeCell ref="BD41:BF41"/>
    <mergeCell ref="BG41:BH41"/>
    <mergeCell ref="BI41:BK41"/>
    <mergeCell ref="BL41:BM41"/>
    <mergeCell ref="BN41:BO41"/>
    <mergeCell ref="BP41:BQ41"/>
    <mergeCell ref="BR41:BS41"/>
    <mergeCell ref="BT41:BX41"/>
    <mergeCell ref="BY41:CC41"/>
    <mergeCell ref="BB42:BC42"/>
    <mergeCell ref="BD42:BF42"/>
    <mergeCell ref="BG42:BH42"/>
    <mergeCell ref="BI42:BK42"/>
    <mergeCell ref="BL42:BM42"/>
    <mergeCell ref="BN42:BO42"/>
    <mergeCell ref="BP42:BQ42"/>
    <mergeCell ref="BR42:BS42"/>
    <mergeCell ref="BT42:CC42"/>
    <mergeCell ref="BB43:BC43"/>
    <mergeCell ref="BD43:BF43"/>
    <mergeCell ref="BG43:BH43"/>
    <mergeCell ref="BI43:BK43"/>
    <mergeCell ref="BL43:BM43"/>
    <mergeCell ref="BN43:BO43"/>
    <mergeCell ref="BP43:BQ43"/>
    <mergeCell ref="BR43:BS43"/>
    <mergeCell ref="BT43:BX43"/>
    <mergeCell ref="BY43:CC43"/>
    <mergeCell ref="BB44:BC44"/>
    <mergeCell ref="BD44:BF44"/>
    <mergeCell ref="BG44:BH44"/>
    <mergeCell ref="BI44:BK44"/>
    <mergeCell ref="BL44:BM44"/>
    <mergeCell ref="BN44:BO44"/>
    <mergeCell ref="BP44:BQ44"/>
    <mergeCell ref="BR44:BS44"/>
    <mergeCell ref="BT44:BX44"/>
    <mergeCell ref="BY44:CC44"/>
    <mergeCell ref="BB45:BC45"/>
    <mergeCell ref="BD45:BF45"/>
    <mergeCell ref="BG45:BH45"/>
    <mergeCell ref="BI45:BK45"/>
    <mergeCell ref="BL45:BM45"/>
    <mergeCell ref="BN45:BO45"/>
    <mergeCell ref="BP45:BQ45"/>
    <mergeCell ref="BR45:BS45"/>
    <mergeCell ref="BT45:CC45"/>
    <mergeCell ref="BB46:BC46"/>
    <mergeCell ref="BD46:BF46"/>
    <mergeCell ref="BG46:BH46"/>
    <mergeCell ref="BI46:BK46"/>
    <mergeCell ref="BL46:BM46"/>
    <mergeCell ref="BN46:BO46"/>
    <mergeCell ref="BP46:BQ46"/>
    <mergeCell ref="BR46:BS46"/>
    <mergeCell ref="BT46:CC46"/>
    <mergeCell ref="BB47:BC47"/>
    <mergeCell ref="BD47:CC47"/>
    <mergeCell ref="BB48:BC48"/>
    <mergeCell ref="BD48:BF48"/>
    <mergeCell ref="BG48:BH48"/>
    <mergeCell ref="BI48:BK48"/>
    <mergeCell ref="BL48:BM48"/>
    <mergeCell ref="BN48:BO48"/>
    <mergeCell ref="BP48:BQ48"/>
    <mergeCell ref="BR48:BS48"/>
    <mergeCell ref="BT48:CC48"/>
    <mergeCell ref="BB49:BC49"/>
    <mergeCell ref="BD49:BF49"/>
    <mergeCell ref="BG49:BH49"/>
    <mergeCell ref="BI49:BK49"/>
    <mergeCell ref="BL49:BM49"/>
    <mergeCell ref="BN49:BO49"/>
    <mergeCell ref="BP49:BQ49"/>
    <mergeCell ref="BR49:BS49"/>
    <mergeCell ref="BT49:CC49"/>
    <mergeCell ref="BB50:BC50"/>
    <mergeCell ref="BD50:BF50"/>
    <mergeCell ref="BG50:BH50"/>
    <mergeCell ref="BI50:BK50"/>
    <mergeCell ref="BL50:BM50"/>
    <mergeCell ref="BN50:BO50"/>
    <mergeCell ref="BP50:BQ50"/>
    <mergeCell ref="BR50:BS50"/>
    <mergeCell ref="BT50:CC50"/>
    <mergeCell ref="BB51:BC51"/>
    <mergeCell ref="BD51:BF51"/>
    <mergeCell ref="BG51:BH51"/>
    <mergeCell ref="BI51:BK51"/>
    <mergeCell ref="BL51:BM51"/>
    <mergeCell ref="BN51:BO51"/>
    <mergeCell ref="BP51:BQ51"/>
    <mergeCell ref="BR51:BS51"/>
    <mergeCell ref="BT51:BX51"/>
    <mergeCell ref="BY51:CC51"/>
    <mergeCell ref="BB52:BC52"/>
    <mergeCell ref="BD52:BF52"/>
    <mergeCell ref="BG52:BH52"/>
    <mergeCell ref="BI52:BK52"/>
    <mergeCell ref="BL52:BM52"/>
    <mergeCell ref="BN52:BO52"/>
    <mergeCell ref="BP52:BQ52"/>
    <mergeCell ref="BR52:BS52"/>
    <mergeCell ref="BT52:BX52"/>
    <mergeCell ref="BY52:CC52"/>
    <mergeCell ref="BB53:BC53"/>
    <mergeCell ref="BD53:BF53"/>
    <mergeCell ref="BG53:BH53"/>
    <mergeCell ref="BI53:BK53"/>
    <mergeCell ref="BL53:BM53"/>
    <mergeCell ref="BN53:BO53"/>
    <mergeCell ref="BP53:BQ53"/>
    <mergeCell ref="BR53:BS53"/>
    <mergeCell ref="BT53:BX53"/>
    <mergeCell ref="BY53:CC53"/>
    <mergeCell ref="BB54:BC54"/>
    <mergeCell ref="BD54:CC54"/>
    <mergeCell ref="BB55:BC55"/>
    <mergeCell ref="BD55:BF55"/>
    <mergeCell ref="BG55:BH55"/>
    <mergeCell ref="BI55:BK55"/>
    <mergeCell ref="BL55:BM55"/>
    <mergeCell ref="BN55:BO55"/>
    <mergeCell ref="BP55:BQ55"/>
    <mergeCell ref="BR55:BS55"/>
    <mergeCell ref="BT55:BX55"/>
    <mergeCell ref="BY55:CC55"/>
    <mergeCell ref="BB56:BC56"/>
    <mergeCell ref="BD56:BF56"/>
    <mergeCell ref="BG56:BH56"/>
    <mergeCell ref="BI56:BK56"/>
    <mergeCell ref="BL56:BM56"/>
    <mergeCell ref="BN56:BO56"/>
    <mergeCell ref="BP56:BQ56"/>
    <mergeCell ref="BR56:BS56"/>
    <mergeCell ref="BT56:CC56"/>
    <mergeCell ref="BB57:BC57"/>
    <mergeCell ref="BD57:BF57"/>
    <mergeCell ref="BG57:BH57"/>
    <mergeCell ref="BI57:BK57"/>
    <mergeCell ref="BL57:BM57"/>
    <mergeCell ref="BN57:BO57"/>
    <mergeCell ref="BP57:BQ57"/>
    <mergeCell ref="BR57:BS57"/>
    <mergeCell ref="BT57:BX57"/>
    <mergeCell ref="BY57:CC57"/>
    <mergeCell ref="BB58:BC58"/>
    <mergeCell ref="BD58:BF58"/>
    <mergeCell ref="BG58:BH58"/>
    <mergeCell ref="BI58:BK58"/>
    <mergeCell ref="BL58:BM58"/>
    <mergeCell ref="BN58:BO58"/>
    <mergeCell ref="BP58:BQ58"/>
    <mergeCell ref="BR58:BS58"/>
    <mergeCell ref="BT58:BX58"/>
    <mergeCell ref="BY58:CC58"/>
    <mergeCell ref="BB59:BC59"/>
    <mergeCell ref="BD59:BF59"/>
    <mergeCell ref="BG59:BH59"/>
    <mergeCell ref="BI59:BK59"/>
    <mergeCell ref="BL59:BM59"/>
    <mergeCell ref="BN59:BO59"/>
    <mergeCell ref="BP59:BQ59"/>
    <mergeCell ref="BR59:BS59"/>
    <mergeCell ref="BT59:CC59"/>
    <mergeCell ref="BB60:BC60"/>
    <mergeCell ref="BD60:BF60"/>
    <mergeCell ref="BG60:BH60"/>
    <mergeCell ref="BI60:BK60"/>
    <mergeCell ref="BL60:BM60"/>
    <mergeCell ref="BN60:BO60"/>
    <mergeCell ref="BP60:BQ60"/>
    <mergeCell ref="BR60:BS60"/>
    <mergeCell ref="BT60:CC60"/>
    <mergeCell ref="BB61:BC61"/>
    <mergeCell ref="BD61:CC61"/>
    <mergeCell ref="BB62:BC62"/>
    <mergeCell ref="BD62:BF62"/>
    <mergeCell ref="BG62:BH62"/>
    <mergeCell ref="BI62:BK62"/>
    <mergeCell ref="BL62:BM62"/>
    <mergeCell ref="BN62:BO62"/>
    <mergeCell ref="BP62:BQ62"/>
    <mergeCell ref="BR62:BS62"/>
    <mergeCell ref="BT62:CC62"/>
    <mergeCell ref="BB63:BC63"/>
    <mergeCell ref="BD63:BF63"/>
    <mergeCell ref="BG63:BH63"/>
    <mergeCell ref="BI63:BK63"/>
    <mergeCell ref="BL63:BM63"/>
    <mergeCell ref="BN63:BO63"/>
    <mergeCell ref="BP63:BQ63"/>
    <mergeCell ref="BR63:BS63"/>
    <mergeCell ref="BT63:CC63"/>
    <mergeCell ref="BB64:BC64"/>
    <mergeCell ref="BD64:BF64"/>
    <mergeCell ref="BG64:BH64"/>
    <mergeCell ref="BI64:BK64"/>
    <mergeCell ref="BL64:BM64"/>
    <mergeCell ref="BN64:BO64"/>
    <mergeCell ref="BP64:BQ64"/>
    <mergeCell ref="BR64:BS64"/>
    <mergeCell ref="BT64:BX64"/>
    <mergeCell ref="BY64:CC64"/>
    <mergeCell ref="BB65:BC65"/>
    <mergeCell ref="BD65:BF65"/>
    <mergeCell ref="BG65:BH65"/>
    <mergeCell ref="BI65:BK65"/>
    <mergeCell ref="BL65:BM65"/>
    <mergeCell ref="BN65:BO65"/>
    <mergeCell ref="BP65:BQ65"/>
    <mergeCell ref="BR65:BS65"/>
    <mergeCell ref="BT65:BX65"/>
    <mergeCell ref="BY65:CC65"/>
    <mergeCell ref="BB66:BC66"/>
    <mergeCell ref="BD66:BF66"/>
    <mergeCell ref="BG66:BH66"/>
    <mergeCell ref="BI66:BK66"/>
    <mergeCell ref="BL66:BM66"/>
    <mergeCell ref="BN66:BO66"/>
    <mergeCell ref="BP66:BQ66"/>
    <mergeCell ref="BR66:BS66"/>
    <mergeCell ref="BT66:BX66"/>
    <mergeCell ref="BY66:CC66"/>
    <mergeCell ref="BB67:BC67"/>
    <mergeCell ref="BD67:BF67"/>
    <mergeCell ref="BG67:BH67"/>
    <mergeCell ref="BI67:BK67"/>
    <mergeCell ref="BL67:BM67"/>
    <mergeCell ref="BN67:BO67"/>
    <mergeCell ref="BP67:BQ67"/>
    <mergeCell ref="BR67:BS67"/>
    <mergeCell ref="BT67:BX67"/>
    <mergeCell ref="BY67:CC67"/>
    <mergeCell ref="BB68:BC68"/>
    <mergeCell ref="BD68:CC68"/>
    <mergeCell ref="BB69:BC69"/>
    <mergeCell ref="BD69:BF69"/>
    <mergeCell ref="BG69:BH69"/>
    <mergeCell ref="BI69:BK69"/>
    <mergeCell ref="BL69:BM69"/>
    <mergeCell ref="BN69:BO69"/>
    <mergeCell ref="BP69:BQ69"/>
    <mergeCell ref="BR69:BS69"/>
    <mergeCell ref="BT69:BX69"/>
    <mergeCell ref="BY69:CC69"/>
    <mergeCell ref="BB70:BC70"/>
    <mergeCell ref="BD70:BF70"/>
    <mergeCell ref="BG70:BH70"/>
    <mergeCell ref="BI70:BK70"/>
    <mergeCell ref="BL70:BM70"/>
    <mergeCell ref="BN70:BO70"/>
    <mergeCell ref="BP70:BQ70"/>
    <mergeCell ref="BR70:BS70"/>
    <mergeCell ref="BT70:CC70"/>
    <mergeCell ref="BB71:BC71"/>
    <mergeCell ref="BD71:BF71"/>
    <mergeCell ref="BG71:BH71"/>
    <mergeCell ref="BI71:BK71"/>
    <mergeCell ref="BL71:BM71"/>
    <mergeCell ref="BN71:BO71"/>
    <mergeCell ref="BP71:BQ71"/>
    <mergeCell ref="BR71:BS71"/>
    <mergeCell ref="BT71:BX71"/>
    <mergeCell ref="BY71:CC71"/>
    <mergeCell ref="BB72:BC72"/>
    <mergeCell ref="BD72:BF72"/>
    <mergeCell ref="BG72:BH72"/>
    <mergeCell ref="BI72:BK72"/>
    <mergeCell ref="BL72:BM72"/>
    <mergeCell ref="BN72:BO72"/>
    <mergeCell ref="BP72:BQ72"/>
    <mergeCell ref="BR72:BS72"/>
    <mergeCell ref="BT72:BX72"/>
    <mergeCell ref="BY72:CC72"/>
    <mergeCell ref="BB73:BC73"/>
    <mergeCell ref="BD73:BF73"/>
    <mergeCell ref="BG73:BH73"/>
    <mergeCell ref="BI73:BK73"/>
    <mergeCell ref="BL73:BM73"/>
    <mergeCell ref="BN73:BO73"/>
    <mergeCell ref="BP73:BQ73"/>
    <mergeCell ref="BR73:BS73"/>
    <mergeCell ref="BT73:CC73"/>
    <mergeCell ref="BB74:BC74"/>
    <mergeCell ref="BD74:BF74"/>
    <mergeCell ref="BG74:BH74"/>
    <mergeCell ref="BI74:BK74"/>
    <mergeCell ref="BL74:BM74"/>
    <mergeCell ref="BN74:BO74"/>
    <mergeCell ref="BP74:BQ74"/>
    <mergeCell ref="BR74:BS74"/>
    <mergeCell ref="BT74:CC74"/>
    <mergeCell ref="BB75:BC75"/>
    <mergeCell ref="BD75:CC75"/>
    <mergeCell ref="BB76:BC76"/>
    <mergeCell ref="BD76:BF76"/>
    <mergeCell ref="BG76:BH76"/>
    <mergeCell ref="BI76:BK76"/>
    <mergeCell ref="BL76:BM76"/>
    <mergeCell ref="BN76:BO76"/>
    <mergeCell ref="BP76:BQ76"/>
    <mergeCell ref="BR76:BS76"/>
    <mergeCell ref="BT76:CC76"/>
    <mergeCell ref="BB77:BC77"/>
    <mergeCell ref="BD77:BF77"/>
    <mergeCell ref="BG77:BH77"/>
    <mergeCell ref="BI77:BK77"/>
    <mergeCell ref="BL77:BM77"/>
    <mergeCell ref="BN77:BO77"/>
    <mergeCell ref="BP77:BQ77"/>
    <mergeCell ref="BR77:BS77"/>
    <mergeCell ref="BT77:CC77"/>
    <mergeCell ref="BB78:BC78"/>
    <mergeCell ref="BD78:BF78"/>
    <mergeCell ref="BG78:BH78"/>
    <mergeCell ref="BI78:BK78"/>
    <mergeCell ref="BL78:BM78"/>
    <mergeCell ref="BN78:BO78"/>
    <mergeCell ref="BP78:BQ78"/>
    <mergeCell ref="BR78:BS78"/>
    <mergeCell ref="BT78:BX78"/>
    <mergeCell ref="BY78:CC78"/>
    <mergeCell ref="BB79:BC79"/>
    <mergeCell ref="BD79:BF79"/>
    <mergeCell ref="BG79:BH79"/>
    <mergeCell ref="BI79:BK79"/>
    <mergeCell ref="BL79:BM79"/>
    <mergeCell ref="BN79:BO79"/>
    <mergeCell ref="BP79:BQ79"/>
    <mergeCell ref="BR79:BS79"/>
    <mergeCell ref="BT79:BX79"/>
    <mergeCell ref="BY79:CC79"/>
    <mergeCell ref="BB80:BC80"/>
    <mergeCell ref="BD80:BF80"/>
    <mergeCell ref="BG80:BH80"/>
    <mergeCell ref="BI80:BK80"/>
    <mergeCell ref="BL80:BM80"/>
    <mergeCell ref="BN80:BO80"/>
    <mergeCell ref="BP80:BQ80"/>
    <mergeCell ref="BR80:BS80"/>
    <mergeCell ref="BT80:BX80"/>
    <mergeCell ref="BY80:CC80"/>
    <mergeCell ref="BB81:BC81"/>
    <mergeCell ref="BD81:CC81"/>
    <mergeCell ref="BB82:BC82"/>
    <mergeCell ref="BD82:BF82"/>
    <mergeCell ref="BG82:BH82"/>
    <mergeCell ref="BI82:BK82"/>
    <mergeCell ref="BL82:BM82"/>
    <mergeCell ref="BN82:BO82"/>
    <mergeCell ref="BP82:BQ82"/>
    <mergeCell ref="BR82:BS82"/>
    <mergeCell ref="BT82:BX82"/>
    <mergeCell ref="BY82:CC82"/>
    <mergeCell ref="BB83:BC83"/>
    <mergeCell ref="BD83:BF83"/>
    <mergeCell ref="BG83:BH83"/>
    <mergeCell ref="BI83:BK83"/>
    <mergeCell ref="BL83:BM83"/>
    <mergeCell ref="BN83:BO83"/>
    <mergeCell ref="BP83:BQ83"/>
    <mergeCell ref="BR83:BS83"/>
    <mergeCell ref="BT83:BX83"/>
    <mergeCell ref="BY83:CC83"/>
    <mergeCell ref="BB84:BC84"/>
    <mergeCell ref="BD84:BF84"/>
    <mergeCell ref="BG84:BH84"/>
    <mergeCell ref="BI84:BK84"/>
    <mergeCell ref="BL84:BM84"/>
    <mergeCell ref="BN84:BO84"/>
    <mergeCell ref="BP84:BQ84"/>
    <mergeCell ref="BR84:BS84"/>
    <mergeCell ref="BT84:BX84"/>
    <mergeCell ref="BY84:CC84"/>
    <mergeCell ref="BB85:BC85"/>
    <mergeCell ref="BD85:BF85"/>
    <mergeCell ref="BG85:BH85"/>
    <mergeCell ref="BI85:BK85"/>
    <mergeCell ref="BL85:BM85"/>
    <mergeCell ref="BN85:BO85"/>
    <mergeCell ref="BP85:BQ85"/>
    <mergeCell ref="BR85:BS85"/>
    <mergeCell ref="BT85:BX85"/>
    <mergeCell ref="BY85:CC85"/>
    <mergeCell ref="BB86:BC86"/>
    <mergeCell ref="BD86:BF86"/>
    <mergeCell ref="BG86:BH86"/>
    <mergeCell ref="BI86:BK86"/>
    <mergeCell ref="BL86:BM86"/>
    <mergeCell ref="BN86:BO86"/>
    <mergeCell ref="BP86:BQ86"/>
    <mergeCell ref="BR86:BS86"/>
    <mergeCell ref="BT86:CC86"/>
    <mergeCell ref="BB87:BC87"/>
    <mergeCell ref="BD87:BF87"/>
    <mergeCell ref="BG87:BH87"/>
    <mergeCell ref="BI87:BK87"/>
    <mergeCell ref="BL87:BM87"/>
    <mergeCell ref="BN87:BO87"/>
    <mergeCell ref="BP87:BQ87"/>
    <mergeCell ref="BR87:BS87"/>
    <mergeCell ref="BT87:BX87"/>
    <mergeCell ref="BY87:CC87"/>
    <mergeCell ref="BB88:BC88"/>
    <mergeCell ref="BD88:CC88"/>
    <mergeCell ref="BB89:BC89"/>
    <mergeCell ref="BD89:BF89"/>
    <mergeCell ref="BG89:BH89"/>
    <mergeCell ref="BI89:BK89"/>
    <mergeCell ref="BL89:BM89"/>
    <mergeCell ref="BN89:BO89"/>
    <mergeCell ref="BP89:BQ89"/>
    <mergeCell ref="BR89:BS89"/>
    <mergeCell ref="BT89:BX89"/>
    <mergeCell ref="BY89:CC89"/>
    <mergeCell ref="BB90:BC90"/>
    <mergeCell ref="BD90:BF90"/>
    <mergeCell ref="BG90:BH90"/>
    <mergeCell ref="BI90:BK90"/>
    <mergeCell ref="BL90:BM90"/>
    <mergeCell ref="BN90:BO90"/>
    <mergeCell ref="BP90:BQ90"/>
    <mergeCell ref="BR90:BS90"/>
    <mergeCell ref="BT90:BX90"/>
    <mergeCell ref="BY90:CC90"/>
    <mergeCell ref="BB91:BC91"/>
    <mergeCell ref="BD91:BF91"/>
    <mergeCell ref="BG91:BH91"/>
    <mergeCell ref="BI91:BK91"/>
    <mergeCell ref="BL91:BM91"/>
    <mergeCell ref="BN91:BO91"/>
    <mergeCell ref="BP91:BQ91"/>
    <mergeCell ref="BR91:BS91"/>
    <mergeCell ref="BT91:BX91"/>
    <mergeCell ref="BY91:CC91"/>
    <mergeCell ref="BB92:BC92"/>
    <mergeCell ref="BD92:BF92"/>
    <mergeCell ref="BG92:BH92"/>
    <mergeCell ref="BI92:BK92"/>
    <mergeCell ref="BL92:BM92"/>
    <mergeCell ref="BN92:BO92"/>
    <mergeCell ref="BP92:BQ92"/>
    <mergeCell ref="BR92:BS92"/>
    <mergeCell ref="BT92:BX92"/>
    <mergeCell ref="BY92:CC92"/>
    <mergeCell ref="BB93:BC93"/>
    <mergeCell ref="BD93:BF93"/>
    <mergeCell ref="BG93:BH93"/>
    <mergeCell ref="BI93:BK93"/>
    <mergeCell ref="BL93:BM93"/>
    <mergeCell ref="BN93:BO93"/>
    <mergeCell ref="BP93:BQ93"/>
    <mergeCell ref="BR93:BS93"/>
    <mergeCell ref="BT93:CC93"/>
    <mergeCell ref="BB94:BC94"/>
    <mergeCell ref="BD94:BF94"/>
    <mergeCell ref="BG94:BH94"/>
    <mergeCell ref="BI94:BK94"/>
    <mergeCell ref="BL94:BM94"/>
    <mergeCell ref="BN94:BO94"/>
    <mergeCell ref="BP94:BQ94"/>
    <mergeCell ref="BR94:BS94"/>
    <mergeCell ref="BT94:CC94"/>
    <mergeCell ref="BB95:BC95"/>
    <mergeCell ref="BD95:BF95"/>
    <mergeCell ref="BG95:BH95"/>
    <mergeCell ref="BI95:BK95"/>
    <mergeCell ref="BL95:BM95"/>
    <mergeCell ref="BN95:BO95"/>
    <mergeCell ref="BP95:BQ95"/>
    <mergeCell ref="BR95:BS95"/>
    <mergeCell ref="BT95:BX95"/>
    <mergeCell ref="BY95:CC95"/>
    <mergeCell ref="BB96:BC96"/>
    <mergeCell ref="BD96:CC96"/>
    <mergeCell ref="BB97:BC97"/>
    <mergeCell ref="BD97:BF97"/>
    <mergeCell ref="BG97:BH97"/>
    <mergeCell ref="BI97:BK97"/>
    <mergeCell ref="BL97:BM97"/>
    <mergeCell ref="BN97:BO97"/>
    <mergeCell ref="BP97:BQ97"/>
    <mergeCell ref="BR97:BS97"/>
    <mergeCell ref="BT97:BX97"/>
    <mergeCell ref="BY97:CC97"/>
    <mergeCell ref="BB98:BC98"/>
    <mergeCell ref="BD98:BF98"/>
    <mergeCell ref="BG98:BH98"/>
    <mergeCell ref="BI98:BK98"/>
    <mergeCell ref="BL98:BM98"/>
    <mergeCell ref="BN98:BO98"/>
    <mergeCell ref="BP98:BQ98"/>
    <mergeCell ref="BR98:BS98"/>
    <mergeCell ref="BT98:BX98"/>
    <mergeCell ref="BY98:CC98"/>
    <mergeCell ref="BB99:BC99"/>
    <mergeCell ref="BD99:BF99"/>
    <mergeCell ref="BG99:BH99"/>
    <mergeCell ref="BI99:BK99"/>
    <mergeCell ref="BL99:BM99"/>
    <mergeCell ref="BN99:BO99"/>
    <mergeCell ref="BP99:BQ99"/>
    <mergeCell ref="BR99:BS99"/>
    <mergeCell ref="BT99:BX99"/>
    <mergeCell ref="BY99:CC99"/>
    <mergeCell ref="BB100:BC100"/>
    <mergeCell ref="BD100:BF100"/>
    <mergeCell ref="BG100:BH100"/>
    <mergeCell ref="BI100:BK100"/>
    <mergeCell ref="BL100:BM100"/>
    <mergeCell ref="BN100:BO100"/>
    <mergeCell ref="BP100:BQ100"/>
    <mergeCell ref="BR100:BS100"/>
    <mergeCell ref="BT100:BX100"/>
    <mergeCell ref="BY100:CC100"/>
    <mergeCell ref="BB101:BC101"/>
    <mergeCell ref="BD101:BF101"/>
    <mergeCell ref="BG101:BH101"/>
    <mergeCell ref="BI101:BK101"/>
    <mergeCell ref="BL101:BM101"/>
    <mergeCell ref="BN101:BO101"/>
    <mergeCell ref="BP101:BQ101"/>
    <mergeCell ref="BR101:BS101"/>
    <mergeCell ref="BT101:CC101"/>
    <mergeCell ref="BB102:BC102"/>
    <mergeCell ref="BD102:BF102"/>
    <mergeCell ref="BG102:BH102"/>
    <mergeCell ref="BI102:BK102"/>
    <mergeCell ref="BL102:BM102"/>
    <mergeCell ref="BN102:BO102"/>
    <mergeCell ref="BP102:BQ102"/>
    <mergeCell ref="BR102:BS102"/>
    <mergeCell ref="BT102:CC102"/>
    <mergeCell ref="BB103:BC103"/>
    <mergeCell ref="BD103:BF103"/>
    <mergeCell ref="BG103:BH103"/>
    <mergeCell ref="BI103:BK103"/>
    <mergeCell ref="BL103:BM103"/>
    <mergeCell ref="BN103:BO103"/>
    <mergeCell ref="BP103:BQ103"/>
    <mergeCell ref="BR103:BS103"/>
    <mergeCell ref="BT103:BX103"/>
    <mergeCell ref="BY103:CC103"/>
    <mergeCell ref="BB104:BC104"/>
    <mergeCell ref="BD104:CC104"/>
    <mergeCell ref="BB105:BC105"/>
    <mergeCell ref="BD105:BF105"/>
    <mergeCell ref="BG105:BH105"/>
    <mergeCell ref="BI105:BK105"/>
    <mergeCell ref="BL105:BM105"/>
    <mergeCell ref="BN105:BO105"/>
    <mergeCell ref="BP105:BQ105"/>
    <mergeCell ref="BR105:BS105"/>
    <mergeCell ref="BT105:BX105"/>
    <mergeCell ref="BY105:CC105"/>
    <mergeCell ref="BB106:BC106"/>
    <mergeCell ref="BD106:BF106"/>
    <mergeCell ref="BG106:BH106"/>
    <mergeCell ref="BI106:BK106"/>
    <mergeCell ref="BL106:BM106"/>
    <mergeCell ref="BN106:BO106"/>
    <mergeCell ref="BP106:BQ106"/>
    <mergeCell ref="BR106:BS106"/>
    <mergeCell ref="BT106:BX106"/>
    <mergeCell ref="BY106:CC106"/>
    <mergeCell ref="BB107:BC107"/>
    <mergeCell ref="BD107:BF107"/>
    <mergeCell ref="BG107:BH107"/>
    <mergeCell ref="BI107:BK107"/>
    <mergeCell ref="BL107:BM107"/>
    <mergeCell ref="BN107:BO107"/>
    <mergeCell ref="BP107:BQ107"/>
    <mergeCell ref="BR107:BS107"/>
    <mergeCell ref="BT107:BX107"/>
    <mergeCell ref="BY107:CC107"/>
    <mergeCell ref="BB108:BC108"/>
    <mergeCell ref="BD108:BF108"/>
    <mergeCell ref="BG108:BH108"/>
    <mergeCell ref="BI108:BK108"/>
    <mergeCell ref="BL108:BM108"/>
    <mergeCell ref="BN108:BO108"/>
    <mergeCell ref="BP108:BQ108"/>
    <mergeCell ref="BR108:BS108"/>
    <mergeCell ref="BT108:BX108"/>
    <mergeCell ref="BY108:CC108"/>
    <mergeCell ref="BB109:BC109"/>
    <mergeCell ref="BD109:BF109"/>
    <mergeCell ref="BG109:BH109"/>
    <mergeCell ref="BI109:BK109"/>
    <mergeCell ref="BL109:BM109"/>
    <mergeCell ref="BN109:BO109"/>
    <mergeCell ref="BP109:BQ109"/>
    <mergeCell ref="BR109:BS109"/>
    <mergeCell ref="BT109:CC109"/>
    <mergeCell ref="BB110:BC110"/>
    <mergeCell ref="BD110:CC110"/>
    <mergeCell ref="BB111:BC111"/>
    <mergeCell ref="BD111:BF111"/>
    <mergeCell ref="BG111:BH111"/>
    <mergeCell ref="BI111:BK111"/>
    <mergeCell ref="BL111:BM111"/>
    <mergeCell ref="BN111:BO111"/>
    <mergeCell ref="BP111:BQ111"/>
    <mergeCell ref="BR111:BS111"/>
    <mergeCell ref="BT111:BX111"/>
    <mergeCell ref="BY111:CC111"/>
    <mergeCell ref="BB112:BC112"/>
    <mergeCell ref="BD112:BF112"/>
    <mergeCell ref="BG112:BH112"/>
    <mergeCell ref="BI112:BK112"/>
    <mergeCell ref="BL112:BM112"/>
    <mergeCell ref="BN112:BO112"/>
    <mergeCell ref="BP112:BQ112"/>
    <mergeCell ref="BR112:BS112"/>
    <mergeCell ref="BT112:CC112"/>
    <mergeCell ref="BB113:BC113"/>
    <mergeCell ref="BD113:BF113"/>
    <mergeCell ref="BG113:BH113"/>
    <mergeCell ref="BI113:BK113"/>
    <mergeCell ref="BL113:BM113"/>
    <mergeCell ref="BN113:BO113"/>
    <mergeCell ref="BP113:BQ113"/>
    <mergeCell ref="BR113:BS113"/>
    <mergeCell ref="BT113:CC113"/>
    <mergeCell ref="BB114:BC114"/>
    <mergeCell ref="BD114:BF114"/>
    <mergeCell ref="BG114:BH114"/>
    <mergeCell ref="BI114:BK114"/>
    <mergeCell ref="BL114:BM114"/>
    <mergeCell ref="BN114:BO114"/>
    <mergeCell ref="BP114:BQ114"/>
    <mergeCell ref="BR114:BS114"/>
    <mergeCell ref="BT114:CC114"/>
    <mergeCell ref="BB115:BC115"/>
    <mergeCell ref="BD115:BF115"/>
    <mergeCell ref="BG115:BH115"/>
    <mergeCell ref="BI115:BK115"/>
    <mergeCell ref="BL115:BM115"/>
    <mergeCell ref="BN115:BO115"/>
    <mergeCell ref="BP115:BQ115"/>
    <mergeCell ref="BR115:BS115"/>
    <mergeCell ref="BT115:CC115"/>
    <mergeCell ref="BB116:BC116"/>
    <mergeCell ref="BD116:CC116"/>
    <mergeCell ref="BB117:BC117"/>
    <mergeCell ref="BD117:CC117"/>
    <mergeCell ref="BB118:BC118"/>
    <mergeCell ref="BD118:BF118"/>
    <mergeCell ref="BG118:BH118"/>
    <mergeCell ref="BI118:BK118"/>
    <mergeCell ref="BL118:BM118"/>
    <mergeCell ref="BN118:BO118"/>
    <mergeCell ref="BP118:BQ118"/>
    <mergeCell ref="BR118:BS118"/>
    <mergeCell ref="BT118:BX118"/>
    <mergeCell ref="BY118:CC118"/>
    <mergeCell ref="BB119:BC119"/>
    <mergeCell ref="BD119:BF119"/>
    <mergeCell ref="BG119:BH119"/>
    <mergeCell ref="BI119:BK119"/>
    <mergeCell ref="BL119:BM119"/>
    <mergeCell ref="BN119:BO119"/>
    <mergeCell ref="BP119:BQ119"/>
    <mergeCell ref="BR119:BS119"/>
    <mergeCell ref="BT119:BX119"/>
    <mergeCell ref="BY119:CC119"/>
    <mergeCell ref="BB120:BC120"/>
    <mergeCell ref="BD120:BF120"/>
    <mergeCell ref="BG120:BH120"/>
    <mergeCell ref="BI120:BK120"/>
    <mergeCell ref="BL120:BM120"/>
    <mergeCell ref="BN120:BO120"/>
    <mergeCell ref="BP120:BQ120"/>
    <mergeCell ref="BR120:BS120"/>
    <mergeCell ref="BT120:BX120"/>
    <mergeCell ref="BY120:CC120"/>
    <mergeCell ref="BB121:BC121"/>
    <mergeCell ref="BD121:BF121"/>
    <mergeCell ref="BG121:BH121"/>
    <mergeCell ref="BI121:BK121"/>
    <mergeCell ref="BL121:BM121"/>
    <mergeCell ref="BN121:BO121"/>
    <mergeCell ref="BP121:BQ121"/>
    <mergeCell ref="BR121:BS121"/>
    <mergeCell ref="BT121:BX121"/>
    <mergeCell ref="BY121:CC121"/>
    <mergeCell ref="BB122:BC122"/>
    <mergeCell ref="BD122:BF122"/>
    <mergeCell ref="BG122:BH122"/>
    <mergeCell ref="BI122:BK122"/>
    <mergeCell ref="BL122:BM122"/>
    <mergeCell ref="BN122:BO122"/>
    <mergeCell ref="BP122:BQ122"/>
    <mergeCell ref="BR122:BS122"/>
    <mergeCell ref="BT122:BX122"/>
    <mergeCell ref="BY122:CC122"/>
    <mergeCell ref="BB123:BC123"/>
    <mergeCell ref="BD123:BF123"/>
    <mergeCell ref="BG123:BH123"/>
    <mergeCell ref="BI123:BK123"/>
    <mergeCell ref="BL123:BM123"/>
    <mergeCell ref="BN123:BO123"/>
    <mergeCell ref="BP123:BQ123"/>
    <mergeCell ref="BR123:BS123"/>
    <mergeCell ref="BT123:BX123"/>
    <mergeCell ref="BY123:CC123"/>
    <mergeCell ref="AC6:AC7"/>
    <mergeCell ref="AD6:AD7"/>
    <mergeCell ref="AE6:AE7"/>
    <mergeCell ref="AF6:AF7"/>
    <mergeCell ref="AG6:AG7"/>
    <mergeCell ref="AH6:AH7"/>
    <mergeCell ref="AI6:AI7"/>
    <mergeCell ref="AJ6:AJ7"/>
    <mergeCell ref="AK6:AK7"/>
    <mergeCell ref="AL6:AL7"/>
    <mergeCell ref="AM6:AM7"/>
    <mergeCell ref="AN6:AN7"/>
    <mergeCell ref="AO6:AO7"/>
    <mergeCell ref="AP6:AP7"/>
    <mergeCell ref="AQ6:AQ7"/>
    <mergeCell ref="AR6:AR7"/>
    <mergeCell ref="AS6:AS7"/>
    <mergeCell ref="AT6:AT7"/>
    <mergeCell ref="AU6:AU7"/>
    <mergeCell ref="AV6:AV7"/>
    <mergeCell ref="AW6:AW7"/>
    <mergeCell ref="AX6:AX7"/>
    <mergeCell ref="AY6:AY7"/>
    <mergeCell ref="AZ6:AZ7"/>
    <mergeCell ref="BA6:BA7"/>
    <mergeCell ref="BB6:BB7"/>
    <mergeCell ref="BC6:BC7"/>
    <mergeCell ref="BD6:BD7"/>
    <mergeCell ref="BE6:BE7"/>
    <mergeCell ref="BF6:BF7"/>
    <mergeCell ref="BG6:BG7"/>
    <mergeCell ref="BH6:BH7"/>
    <mergeCell ref="BI6:BI7"/>
    <mergeCell ref="S6:W7"/>
    <mergeCell ref="X6:AB7"/>
    <mergeCell ref="A1:AB2"/>
    <mergeCell ref="A6:B7"/>
    <mergeCell ref="Q6:R7"/>
    <mergeCell ref="C6:E7"/>
  </mergeCells>
  <conditionalFormatting sqref="AK21:AK48">
    <cfRule type="duplicateValues" dxfId="0" priority="2"/>
  </conditionalFormatting>
  <conditionalFormatting sqref="AK21:AK49">
    <cfRule type="duplicateValues" dxfId="0" priority="1"/>
  </conditionalFormatting>
  <dataValidations count="6">
    <dataValidation type="list" allowBlank="1" showInputMessage="1" showErrorMessage="1" sqref="JO2 TK2 ADG2 ANC2 AWY2 BGU2 BQQ2 CAM2 CKI2 CUE2 DEA2 DNW2 DXS2 EHO2 ERK2 FBG2 FLC2 FUY2 GEU2 GOQ2 GYM2 HII2 HSE2 ICA2 ILW2 IVS2 JFO2 JPK2 JZG2 KJC2 KSY2 LCU2 LMQ2 LWM2 MGI2 MQE2 NAA2 NJW2 NTS2 ODO2 ONK2 OXG2 PHC2 PQY2 QAU2 QKQ2 QUM2 REI2 ROE2 RYA2 SHW2 SRS2 TBO2 TLK2 TVG2 UFC2 UOY2 UYU2 VIQ2 VSM2 WCI2 WME2 WWA2 AF65498 JO65498 TK65498 ADG65498 ANC65498 AWY65498 BGU65498 BQQ65498 CAM65498 CKI65498 CUE65498 DEA65498 DNW65498 DXS65498 EHO65498 ERK65498 FBG65498 FLC65498 FUY65498 GEU65498 GOQ65498 GYM65498 HII65498 HSE65498 ICA65498 ILW65498 IVS65498 JFO65498 JPK65498 JZG65498 KJC65498 KSY65498 LCU65498 LMQ65498 LWM65498 MGI65498 MQE65498 NAA65498 NJW65498 NTS65498 ODO65498 ONK65498 OXG65498 PHC65498 PQY65498 QAU65498 QKQ65498 QUM65498 REI65498 ROE65498 RYA65498 SHW65498 SRS65498 TBO65498 TLK65498 TVG65498 UFC65498 UOY65498 UYU65498 VIQ65498 VSM65498 WCI65498 WME65498 WWA65498 AF131034 JO131034 TK131034 ADG131034 ANC131034 AWY131034 BGU131034 BQQ131034 CAM131034 CKI131034 CUE131034 DEA131034 DNW131034 DXS131034 EHO131034 ERK131034 FBG131034 FLC131034 FUY131034 GEU131034 GOQ131034 GYM131034 HII131034 HSE131034 ICA131034 ILW131034 IVS131034 JFO131034 JPK131034 JZG131034 KJC131034 KSY131034 LCU131034 LMQ131034 LWM131034 MGI131034 MQE131034 NAA131034 NJW131034 NTS131034 ODO131034 ONK131034 OXG131034 PHC131034 PQY131034 QAU131034 QKQ131034 QUM131034 REI131034 ROE131034 RYA131034 SHW131034 SRS131034 TBO131034 TLK131034 TVG131034 UFC131034 UOY131034 UYU131034 VIQ131034 VSM131034 WCI131034 WME131034 WWA131034 AF196570 JO196570 TK196570 ADG196570 ANC196570 AWY196570 BGU196570 BQQ196570 CAM196570 CKI196570 CUE196570 DEA196570 DNW196570 DXS196570 EHO196570 ERK196570 FBG196570 FLC196570 FUY196570 GEU196570 GOQ196570 GYM196570 HII196570 HSE196570 ICA196570 ILW196570 IVS196570 JFO196570 JPK196570 JZG196570 KJC196570 KSY196570 LCU196570 LMQ196570 LWM196570 MGI196570 MQE196570 NAA196570 NJW196570 NTS196570 ODO196570 ONK196570 OXG196570 PHC196570 PQY196570 QAU196570 QKQ196570 QUM196570 REI196570 ROE196570 RYA196570 SHW196570 SRS196570 TBO196570 TLK196570 TVG196570 UFC196570 UOY196570 UYU196570 VIQ196570 VSM196570 WCI196570 WME196570 WWA196570 AF262106 JO262106 TK262106 ADG262106 ANC262106 AWY262106 BGU262106 BQQ262106 CAM262106 CKI262106 CUE262106 DEA262106 DNW262106 DXS262106 EHO262106 ERK262106 FBG262106 FLC262106 FUY262106 GEU262106 GOQ262106 GYM262106 HII262106 HSE262106 ICA262106 ILW262106 IVS262106 JFO262106 JPK262106 JZG262106 KJC262106 KSY262106 LCU262106 LMQ262106 LWM262106 MGI262106 MQE262106 NAA262106 NJW262106 NTS262106 ODO262106 ONK262106 OXG262106 PHC262106 PQY262106 QAU262106 QKQ262106 QUM262106 REI262106 ROE262106 RYA262106 SHW262106 SRS262106 TBO262106 TLK262106 TVG262106 UFC262106 UOY262106 UYU262106 VIQ262106 VSM262106 WCI262106 WME262106 WWA262106 AF327642 JO327642 TK327642 ADG327642 ANC327642 AWY327642 BGU327642 BQQ327642 CAM327642 CKI327642 CUE327642 DEA327642 DNW327642 DXS327642 EHO327642 ERK327642 FBG327642 FLC327642 FUY327642 GEU327642 GOQ327642 GYM327642 HII327642 HSE327642 ICA327642 ILW327642 IVS327642 JFO327642 JPK327642 JZG327642 KJC327642 KSY327642 LCU327642 LMQ327642 LWM327642 MGI327642 MQE327642 NAA327642 NJW327642 NTS327642 ODO327642 ONK327642 OXG327642 PHC327642 PQY327642 QAU327642 QKQ327642 QUM327642 REI327642 ROE327642 RYA327642 SHW327642 SRS327642 TBO327642 TLK327642 TVG327642 UFC327642 UOY327642 UYU327642 VIQ327642 VSM327642 WCI327642 WME327642 WWA327642 AF393178 JO393178 TK393178 ADG393178 ANC393178 AWY393178 BGU393178 BQQ393178 CAM393178 CKI393178 CUE393178 DEA393178 DNW393178 DXS393178 EHO393178 ERK393178 FBG393178 FLC393178 FUY393178 GEU393178 GOQ393178 GYM393178 HII393178 HSE393178 ICA393178 ILW393178 IVS393178 JFO393178 JPK393178 JZG393178 KJC393178 KSY393178 LCU393178 LMQ393178 LWM393178 MGI393178 MQE393178 NAA393178 NJW393178 NTS393178 ODO393178 ONK393178 OXG393178 PHC393178 PQY393178 QAU393178 QKQ393178 QUM393178 REI393178 ROE393178 RYA393178 SHW393178 SRS393178 TBO393178 TLK393178 TVG393178 UFC393178 UOY393178 UYU393178 VIQ393178 VSM393178 WCI393178 WME393178 WWA393178 AF458714 JO458714 TK458714 ADG458714 ANC458714 AWY458714 BGU458714 BQQ458714 CAM458714 CKI458714 CUE458714 DEA458714 DNW458714 DXS458714 EHO458714 ERK458714 FBG458714 FLC458714 FUY458714 GEU458714 GOQ458714 GYM458714 HII458714 HSE458714 ICA458714 ILW458714 IVS458714 JFO458714 JPK458714 JZG458714 KJC458714 KSY458714 LCU458714 LMQ458714 LWM458714 MGI458714 MQE458714 NAA458714 NJW458714 NTS458714 ODO458714 ONK458714 OXG458714 PHC458714 PQY458714 QAU458714 QKQ458714 QUM458714 REI458714 ROE458714 RYA458714 SHW458714 SRS458714 TBO458714 TLK458714 TVG458714 UFC458714 UOY458714 UYU458714 VIQ458714 VSM458714 WCI458714 WME458714 WWA458714 AF524250 JO524250 TK524250 ADG524250 ANC524250 AWY524250 BGU524250 BQQ524250 CAM524250 CKI524250 CUE524250 DEA524250 DNW524250 DXS524250 EHO524250 ERK524250 FBG524250 FLC524250 FUY524250 GEU524250 GOQ524250 GYM524250 HII524250 HSE524250 ICA524250 ILW524250 IVS524250 JFO524250 JPK524250 JZG524250 KJC524250 KSY524250 LCU524250 LMQ524250 LWM524250 MGI524250 MQE524250 NAA524250 NJW524250 NTS524250 ODO524250 ONK524250 OXG524250 PHC524250 PQY524250 QAU524250 QKQ524250 QUM524250 REI524250 ROE524250 RYA524250 SHW524250 SRS524250 TBO524250 TLK524250 TVG524250 UFC524250 UOY524250 UYU524250 VIQ524250 VSM524250 WCI524250 WME524250 WWA524250 AF589786 JO589786 TK589786 ADG589786 ANC589786 AWY589786 BGU589786 BQQ589786 CAM589786 CKI589786 CUE589786 DEA589786 DNW589786 DXS589786 EHO589786 ERK589786 FBG589786 FLC589786 FUY589786 GEU589786 GOQ589786 GYM589786 HII589786 HSE589786 ICA589786 ILW589786 IVS589786 JFO589786 JPK589786 JZG589786 KJC589786 KSY589786 LCU589786 LMQ589786 LWM589786 MGI589786 MQE589786 NAA589786 NJW589786 NTS589786 ODO589786 ONK589786 OXG589786 PHC589786 PQY589786 QAU589786 QKQ589786 QUM589786 REI589786 ROE589786 RYA589786 SHW589786 SRS589786 TBO589786 TLK589786 TVG589786 UFC589786 UOY589786 UYU589786 VIQ589786 VSM589786 WCI589786 WME589786 WWA589786 AF655322 JO655322 TK655322 ADG655322 ANC655322 AWY655322 BGU655322 BQQ655322 CAM655322 CKI655322 CUE655322 DEA655322 DNW655322 DXS655322 EHO655322 ERK655322 FBG655322 FLC655322 FUY655322 GEU655322 GOQ655322 GYM655322 HII655322 HSE655322 ICA655322 ILW655322 IVS655322 JFO655322 JPK655322 JZG655322 KJC655322 KSY655322 LCU655322 LMQ655322 LWM655322 MGI655322 MQE655322 NAA655322 NJW655322 NTS655322 ODO655322 ONK655322 OXG655322 PHC655322 PQY655322 QAU655322 QKQ655322 QUM655322 REI655322 ROE655322 RYA655322 SHW655322 SRS655322 TBO655322 TLK655322 TVG655322 UFC655322 UOY655322 UYU655322 VIQ655322 VSM655322 WCI655322 WME655322 WWA655322 AF720858 JO720858 TK720858 ADG720858 ANC720858 AWY720858 BGU720858 BQQ720858 CAM720858 CKI720858 CUE720858 DEA720858 DNW720858 DXS720858 EHO720858 ERK720858 FBG720858 FLC720858 FUY720858 GEU720858 GOQ720858 GYM720858 HII720858 HSE720858 ICA720858 ILW720858 IVS720858 JFO720858 JPK720858 JZG720858 KJC720858 KSY720858 LCU720858 LMQ720858 LWM720858 MGI720858 MQE720858 NAA720858 NJW720858 NTS720858 ODO720858 ONK720858 OXG720858 PHC720858 PQY720858 QAU720858 QKQ720858 QUM720858 REI720858 ROE720858 RYA720858 SHW720858 SRS720858 TBO720858 TLK720858 TVG720858 UFC720858 UOY720858 UYU720858 VIQ720858 VSM720858 WCI720858 WME720858 WWA720858 AF786394 JO786394 TK786394 ADG786394 ANC786394 AWY786394 BGU786394 BQQ786394 CAM786394 CKI786394 CUE786394 DEA786394 DNW786394 DXS786394 EHO786394 ERK786394 FBG786394 FLC786394 FUY786394 GEU786394 GOQ786394 GYM786394 HII786394 HSE786394 ICA786394 ILW786394 IVS786394 JFO786394 JPK786394 JZG786394 KJC786394 KSY786394 LCU786394 LMQ786394 LWM786394 MGI786394 MQE786394 NAA786394 NJW786394 NTS786394 ODO786394 ONK786394 OXG786394 PHC786394 PQY786394 QAU786394 QKQ786394 QUM786394 REI786394 ROE786394 RYA786394 SHW786394 SRS786394 TBO786394 TLK786394 TVG786394 UFC786394 UOY786394 UYU786394 VIQ786394 VSM786394 WCI786394 WME786394 WWA786394 AF851930 JO851930 TK851930 ADG851930 ANC851930 AWY851930 BGU851930 BQQ851930 CAM851930 CKI851930 CUE851930 DEA851930 DNW851930 DXS851930 EHO851930 ERK851930 FBG851930 FLC851930 FUY851930 GEU851930 GOQ851930 GYM851930 HII851930 HSE851930 ICA851930 ILW851930 IVS851930 JFO851930 JPK851930 JZG851930 KJC851930 KSY851930 LCU851930 LMQ851930 LWM851930 MGI851930 MQE851930 NAA851930 NJW851930 NTS851930 ODO851930 ONK851930 OXG851930 PHC851930 PQY851930 QAU851930 QKQ851930 QUM851930 REI851930 ROE851930 RYA851930 SHW851930 SRS851930 TBO851930 TLK851930 TVG851930 UFC851930 UOY851930 UYU851930 VIQ851930 VSM851930 WCI851930 WME851930 WWA851930 AF917466 JO917466 TK917466 ADG917466 ANC917466 AWY917466 BGU917466 BQQ917466 CAM917466 CKI917466 CUE917466 DEA917466 DNW917466 DXS917466 EHO917466 ERK917466 FBG917466 FLC917466 FUY917466 GEU917466 GOQ917466 GYM917466 HII917466 HSE917466 ICA917466 ILW917466 IVS917466 JFO917466 JPK917466 JZG917466 KJC917466 KSY917466 LCU917466 LMQ917466 LWM917466 MGI917466 MQE917466 NAA917466 NJW917466 NTS917466 ODO917466 ONK917466 OXG917466 PHC917466 PQY917466 QAU917466 QKQ917466 QUM917466 REI917466 ROE917466 RYA917466 SHW917466 SRS917466 TBO917466 TLK917466 TVG917466 UFC917466 UOY917466 UYU917466 VIQ917466 VSM917466 WCI917466 WME917466 WWA917466 AF983002 JO983002 TK983002 ADG983002 ANC983002 AWY983002 BGU983002 BQQ983002 CAM983002 CKI983002 CUE983002 DEA983002 DNW983002 DXS983002 EHO983002 ERK983002 FBG983002 FLC983002 FUY983002 GEU983002 GOQ983002 GYM983002 HII983002 HSE983002 ICA983002 ILW983002 IVS983002 JFO983002 JPK983002 JZG983002 KJC983002 KSY983002 LCU983002 LMQ983002 LWM983002 MGI983002 MQE983002 NAA983002 NJW983002 NTS983002 ODO983002 ONK983002 OXG983002 PHC983002 PQY983002 QAU983002 QKQ983002 QUM983002 REI983002 ROE983002 RYA983002 SHW983002 SRS983002 TBO983002 TLK983002 TVG983002 UFC983002 UOY983002 UYU983002 VIQ983002 VSM983002 WCI983002 WME983002 WWA983002">
      <formula1>$AI$21:$AI$23</formula1>
    </dataValidation>
    <dataValidation type="list" allowBlank="1" showInputMessage="1" showErrorMessage="1" sqref="N3:T3 IW3:JC3 SS3:SY3 ACO3:ACU3 AMK3:AMQ3 AWG3:AWM3 BGC3:BGI3 BPY3:BQE3 BZU3:CAA3 CJQ3:CJW3 CTM3:CTS3 DDI3:DDO3 DNE3:DNK3 DXA3:DXG3 EGW3:EHC3 EQS3:EQY3 FAO3:FAU3 FKK3:FKQ3 FUG3:FUM3 GEC3:GEI3 GNY3:GOE3 GXU3:GYA3 HHQ3:HHW3 HRM3:HRS3 IBI3:IBO3 ILE3:ILK3 IVA3:IVG3 JEW3:JFC3 JOS3:JOY3 JYO3:JYU3 KIK3:KIQ3 KSG3:KSM3 LCC3:LCI3 LLY3:LME3 LVU3:LWA3 MFQ3:MFW3 MPM3:MPS3 MZI3:MZO3 NJE3:NJK3 NTA3:NTG3 OCW3:ODC3 OMS3:OMY3 OWO3:OWU3 PGK3:PGQ3 PQG3:PQM3 QAC3:QAI3 QJY3:QKE3 QTU3:QUA3 RDQ3:RDW3 RNM3:RNS3 RXI3:RXO3 SHE3:SHK3 SRA3:SRG3 TAW3:TBC3 TKS3:TKY3 TUO3:TUU3 UEK3:UEQ3 UOG3:UOM3 UYC3:UYI3 VHY3:VIE3 VRU3:VSA3 WBQ3:WBW3 WLM3:WLS3 WVI3:WVO3 N65499:T65499 IW65499:JC65499 SS65499:SY65499 ACO65499:ACU65499 AMK65499:AMQ65499 AWG65499:AWM65499 BGC65499:BGI65499 BPY65499:BQE65499 BZU65499:CAA65499 CJQ65499:CJW65499 CTM65499:CTS65499 DDI65499:DDO65499 DNE65499:DNK65499 DXA65499:DXG65499 EGW65499:EHC65499 EQS65499:EQY65499 FAO65499:FAU65499 FKK65499:FKQ65499 FUG65499:FUM65499 GEC65499:GEI65499 GNY65499:GOE65499 GXU65499:GYA65499 HHQ65499:HHW65499 HRM65499:HRS65499 IBI65499:IBO65499 ILE65499:ILK65499 IVA65499:IVG65499 JEW65499:JFC65499 JOS65499:JOY65499 JYO65499:JYU65499 KIK65499:KIQ65499 KSG65499:KSM65499 LCC65499:LCI65499 LLY65499:LME65499 LVU65499:LWA65499 MFQ65499:MFW65499 MPM65499:MPS65499 MZI65499:MZO65499 NJE65499:NJK65499 NTA65499:NTG65499 OCW65499:ODC65499 OMS65499:OMY65499 OWO65499:OWU65499 PGK65499:PGQ65499 PQG65499:PQM65499 QAC65499:QAI65499 QJY65499:QKE65499 QTU65499:QUA65499 RDQ65499:RDW65499 RNM65499:RNS65499 RXI65499:RXO65499 SHE65499:SHK65499 SRA65499:SRG65499 TAW65499:TBC65499 TKS65499:TKY65499 TUO65499:TUU65499 UEK65499:UEQ65499 UOG65499:UOM65499 UYC65499:UYI65499 VHY65499:VIE65499 VRU65499:VSA65499 WBQ65499:WBW65499 WLM65499:WLS65499 WVI65499:WVO65499 N131035:T131035 IW131035:JC131035 SS131035:SY131035 ACO131035:ACU131035 AMK131035:AMQ131035 AWG131035:AWM131035 BGC131035:BGI131035 BPY131035:BQE131035 BZU131035:CAA131035 CJQ131035:CJW131035 CTM131035:CTS131035 DDI131035:DDO131035 DNE131035:DNK131035 DXA131035:DXG131035 EGW131035:EHC131035 EQS131035:EQY131035 FAO131035:FAU131035 FKK131035:FKQ131035 FUG131035:FUM131035 GEC131035:GEI131035 GNY131035:GOE131035 GXU131035:GYA131035 HHQ131035:HHW131035 HRM131035:HRS131035 IBI131035:IBO131035 ILE131035:ILK131035 IVA131035:IVG131035 JEW131035:JFC131035 JOS131035:JOY131035 JYO131035:JYU131035 KIK131035:KIQ131035 KSG131035:KSM131035 LCC131035:LCI131035 LLY131035:LME131035 LVU131035:LWA131035 MFQ131035:MFW131035 MPM131035:MPS131035 MZI131035:MZO131035 NJE131035:NJK131035 NTA131035:NTG131035 OCW131035:ODC131035 OMS131035:OMY131035 OWO131035:OWU131035 PGK131035:PGQ131035 PQG131035:PQM131035 QAC131035:QAI131035 QJY131035:QKE131035 QTU131035:QUA131035 RDQ131035:RDW131035 RNM131035:RNS131035 RXI131035:RXO131035 SHE131035:SHK131035 SRA131035:SRG131035 TAW131035:TBC131035 TKS131035:TKY131035 TUO131035:TUU131035 UEK131035:UEQ131035 UOG131035:UOM131035 UYC131035:UYI131035 VHY131035:VIE131035 VRU131035:VSA131035 WBQ131035:WBW131035 WLM131035:WLS131035 WVI131035:WVO131035 N196571:T196571 IW196571:JC196571 SS196571:SY196571 ACO196571:ACU196571 AMK196571:AMQ196571 AWG196571:AWM196571 BGC196571:BGI196571 BPY196571:BQE196571 BZU196571:CAA196571 CJQ196571:CJW196571 CTM196571:CTS196571 DDI196571:DDO196571 DNE196571:DNK196571 DXA196571:DXG196571 EGW196571:EHC196571 EQS196571:EQY196571 FAO196571:FAU196571 FKK196571:FKQ196571 FUG196571:FUM196571 GEC196571:GEI196571 GNY196571:GOE196571 GXU196571:GYA196571 HHQ196571:HHW196571 HRM196571:HRS196571 IBI196571:IBO196571 ILE196571:ILK196571 IVA196571:IVG196571 JEW196571:JFC196571 JOS196571:JOY196571 JYO196571:JYU196571 KIK196571:KIQ196571 KSG196571:KSM196571 LCC196571:LCI196571 LLY196571:LME196571 LVU196571:LWA196571 MFQ196571:MFW196571 MPM196571:MPS196571 MZI196571:MZO196571 NJE196571:NJK196571 NTA196571:NTG196571 OCW196571:ODC196571 OMS196571:OMY196571 OWO196571:OWU196571 PGK196571:PGQ196571 PQG196571:PQM196571 QAC196571:QAI196571 QJY196571:QKE196571 QTU196571:QUA196571 RDQ196571:RDW196571 RNM196571:RNS196571 RXI196571:RXO196571 SHE196571:SHK196571 SRA196571:SRG196571 TAW196571:TBC196571 TKS196571:TKY196571 TUO196571:TUU196571 UEK196571:UEQ196571 UOG196571:UOM196571 UYC196571:UYI196571 VHY196571:VIE196571 VRU196571:VSA196571 WBQ196571:WBW196571 WLM196571:WLS196571 WVI196571:WVO196571 N262107:T262107 IW262107:JC262107 SS262107:SY262107 ACO262107:ACU262107 AMK262107:AMQ262107 AWG262107:AWM262107 BGC262107:BGI262107 BPY262107:BQE262107 BZU262107:CAA262107 CJQ262107:CJW262107 CTM262107:CTS262107 DDI262107:DDO262107 DNE262107:DNK262107 DXA262107:DXG262107 EGW262107:EHC262107 EQS262107:EQY262107 FAO262107:FAU262107 FKK262107:FKQ262107 FUG262107:FUM262107 GEC262107:GEI262107 GNY262107:GOE262107 GXU262107:GYA262107 HHQ262107:HHW262107 HRM262107:HRS262107 IBI262107:IBO262107 ILE262107:ILK262107 IVA262107:IVG262107 JEW262107:JFC262107 JOS262107:JOY262107 JYO262107:JYU262107 KIK262107:KIQ262107 KSG262107:KSM262107 LCC262107:LCI262107 LLY262107:LME262107 LVU262107:LWA262107 MFQ262107:MFW262107 MPM262107:MPS262107 MZI262107:MZO262107 NJE262107:NJK262107 NTA262107:NTG262107 OCW262107:ODC262107 OMS262107:OMY262107 OWO262107:OWU262107 PGK262107:PGQ262107 PQG262107:PQM262107 QAC262107:QAI262107 QJY262107:QKE262107 QTU262107:QUA262107 RDQ262107:RDW262107 RNM262107:RNS262107 RXI262107:RXO262107 SHE262107:SHK262107 SRA262107:SRG262107 TAW262107:TBC262107 TKS262107:TKY262107 TUO262107:TUU262107 UEK262107:UEQ262107 UOG262107:UOM262107 UYC262107:UYI262107 VHY262107:VIE262107 VRU262107:VSA262107 WBQ262107:WBW262107 WLM262107:WLS262107 WVI262107:WVO262107 N327643:T327643 IW327643:JC327643 SS327643:SY327643 ACO327643:ACU327643 AMK327643:AMQ327643 AWG327643:AWM327643 BGC327643:BGI327643 BPY327643:BQE327643 BZU327643:CAA327643 CJQ327643:CJW327643 CTM327643:CTS327643 DDI327643:DDO327643 DNE327643:DNK327643 DXA327643:DXG327643 EGW327643:EHC327643 EQS327643:EQY327643 FAO327643:FAU327643 FKK327643:FKQ327643 FUG327643:FUM327643 GEC327643:GEI327643 GNY327643:GOE327643 GXU327643:GYA327643 HHQ327643:HHW327643 HRM327643:HRS327643 IBI327643:IBO327643 ILE327643:ILK327643 IVA327643:IVG327643 JEW327643:JFC327643 JOS327643:JOY327643 JYO327643:JYU327643 KIK327643:KIQ327643 KSG327643:KSM327643 LCC327643:LCI327643 LLY327643:LME327643 LVU327643:LWA327643 MFQ327643:MFW327643 MPM327643:MPS327643 MZI327643:MZO327643 NJE327643:NJK327643 NTA327643:NTG327643 OCW327643:ODC327643 OMS327643:OMY327643 OWO327643:OWU327643 PGK327643:PGQ327643 PQG327643:PQM327643 QAC327643:QAI327643 QJY327643:QKE327643 QTU327643:QUA327643 RDQ327643:RDW327643 RNM327643:RNS327643 RXI327643:RXO327643 SHE327643:SHK327643 SRA327643:SRG327643 TAW327643:TBC327643 TKS327643:TKY327643 TUO327643:TUU327643 UEK327643:UEQ327643 UOG327643:UOM327643 UYC327643:UYI327643 VHY327643:VIE327643 VRU327643:VSA327643 WBQ327643:WBW327643 WLM327643:WLS327643 WVI327643:WVO327643 N393179:T393179 IW393179:JC393179 SS393179:SY393179 ACO393179:ACU393179 AMK393179:AMQ393179 AWG393179:AWM393179 BGC393179:BGI393179 BPY393179:BQE393179 BZU393179:CAA393179 CJQ393179:CJW393179 CTM393179:CTS393179 DDI393179:DDO393179 DNE393179:DNK393179 DXA393179:DXG393179 EGW393179:EHC393179 EQS393179:EQY393179 FAO393179:FAU393179 FKK393179:FKQ393179 FUG393179:FUM393179 GEC393179:GEI393179 GNY393179:GOE393179 GXU393179:GYA393179 HHQ393179:HHW393179 HRM393179:HRS393179 IBI393179:IBO393179 ILE393179:ILK393179 IVA393179:IVG393179 JEW393179:JFC393179 JOS393179:JOY393179 JYO393179:JYU393179 KIK393179:KIQ393179 KSG393179:KSM393179 LCC393179:LCI393179 LLY393179:LME393179 LVU393179:LWA393179 MFQ393179:MFW393179 MPM393179:MPS393179 MZI393179:MZO393179 NJE393179:NJK393179 NTA393179:NTG393179 OCW393179:ODC393179 OMS393179:OMY393179 OWO393179:OWU393179 PGK393179:PGQ393179 PQG393179:PQM393179 QAC393179:QAI393179 QJY393179:QKE393179 QTU393179:QUA393179 RDQ393179:RDW393179 RNM393179:RNS393179 RXI393179:RXO393179 SHE393179:SHK393179 SRA393179:SRG393179 TAW393179:TBC393179 TKS393179:TKY393179 TUO393179:TUU393179 UEK393179:UEQ393179 UOG393179:UOM393179 UYC393179:UYI393179 VHY393179:VIE393179 VRU393179:VSA393179 WBQ393179:WBW393179 WLM393179:WLS393179 WVI393179:WVO393179 N458715:T458715 IW458715:JC458715 SS458715:SY458715 ACO458715:ACU458715 AMK458715:AMQ458715 AWG458715:AWM458715 BGC458715:BGI458715 BPY458715:BQE458715 BZU458715:CAA458715 CJQ458715:CJW458715 CTM458715:CTS458715 DDI458715:DDO458715 DNE458715:DNK458715 DXA458715:DXG458715 EGW458715:EHC458715 EQS458715:EQY458715 FAO458715:FAU458715 FKK458715:FKQ458715 FUG458715:FUM458715 GEC458715:GEI458715 GNY458715:GOE458715 GXU458715:GYA458715 HHQ458715:HHW458715 HRM458715:HRS458715 IBI458715:IBO458715 ILE458715:ILK458715 IVA458715:IVG458715 JEW458715:JFC458715 JOS458715:JOY458715 JYO458715:JYU458715 KIK458715:KIQ458715 KSG458715:KSM458715 LCC458715:LCI458715 LLY458715:LME458715 LVU458715:LWA458715 MFQ458715:MFW458715 MPM458715:MPS458715 MZI458715:MZO458715 NJE458715:NJK458715 NTA458715:NTG458715 OCW458715:ODC458715 OMS458715:OMY458715 OWO458715:OWU458715 PGK458715:PGQ458715 PQG458715:PQM458715 QAC458715:QAI458715 QJY458715:QKE458715 QTU458715:QUA458715 RDQ458715:RDW458715 RNM458715:RNS458715 RXI458715:RXO458715 SHE458715:SHK458715 SRA458715:SRG458715 TAW458715:TBC458715 TKS458715:TKY458715 TUO458715:TUU458715 UEK458715:UEQ458715 UOG458715:UOM458715 UYC458715:UYI458715 VHY458715:VIE458715 VRU458715:VSA458715 WBQ458715:WBW458715 WLM458715:WLS458715 WVI458715:WVO458715 N524251:T524251 IW524251:JC524251 SS524251:SY524251 ACO524251:ACU524251 AMK524251:AMQ524251 AWG524251:AWM524251 BGC524251:BGI524251 BPY524251:BQE524251 BZU524251:CAA524251 CJQ524251:CJW524251 CTM524251:CTS524251 DDI524251:DDO524251 DNE524251:DNK524251 DXA524251:DXG524251 EGW524251:EHC524251 EQS524251:EQY524251 FAO524251:FAU524251 FKK524251:FKQ524251 FUG524251:FUM524251 GEC524251:GEI524251 GNY524251:GOE524251 GXU524251:GYA524251 HHQ524251:HHW524251 HRM524251:HRS524251 IBI524251:IBO524251 ILE524251:ILK524251 IVA524251:IVG524251 JEW524251:JFC524251 JOS524251:JOY524251 JYO524251:JYU524251 KIK524251:KIQ524251 KSG524251:KSM524251 LCC524251:LCI524251 LLY524251:LME524251 LVU524251:LWA524251 MFQ524251:MFW524251 MPM524251:MPS524251 MZI524251:MZO524251 NJE524251:NJK524251 NTA524251:NTG524251 OCW524251:ODC524251 OMS524251:OMY524251 OWO524251:OWU524251 PGK524251:PGQ524251 PQG524251:PQM524251 QAC524251:QAI524251 QJY524251:QKE524251 QTU524251:QUA524251 RDQ524251:RDW524251 RNM524251:RNS524251 RXI524251:RXO524251 SHE524251:SHK524251 SRA524251:SRG524251 TAW524251:TBC524251 TKS524251:TKY524251 TUO524251:TUU524251 UEK524251:UEQ524251 UOG524251:UOM524251 UYC524251:UYI524251 VHY524251:VIE524251 VRU524251:VSA524251 WBQ524251:WBW524251 WLM524251:WLS524251 WVI524251:WVO524251 N589787:T589787 IW589787:JC589787 SS589787:SY589787 ACO589787:ACU589787 AMK589787:AMQ589787 AWG589787:AWM589787 BGC589787:BGI589787 BPY589787:BQE589787 BZU589787:CAA589787 CJQ589787:CJW589787 CTM589787:CTS589787 DDI589787:DDO589787 DNE589787:DNK589787 DXA589787:DXG589787 EGW589787:EHC589787 EQS589787:EQY589787 FAO589787:FAU589787 FKK589787:FKQ589787 FUG589787:FUM589787 GEC589787:GEI589787 GNY589787:GOE589787 GXU589787:GYA589787 HHQ589787:HHW589787 HRM589787:HRS589787 IBI589787:IBO589787 ILE589787:ILK589787 IVA589787:IVG589787 JEW589787:JFC589787 JOS589787:JOY589787 JYO589787:JYU589787 KIK589787:KIQ589787 KSG589787:KSM589787 LCC589787:LCI589787 LLY589787:LME589787 LVU589787:LWA589787 MFQ589787:MFW589787 MPM589787:MPS589787 MZI589787:MZO589787 NJE589787:NJK589787 NTA589787:NTG589787 OCW589787:ODC589787 OMS589787:OMY589787 OWO589787:OWU589787 PGK589787:PGQ589787 PQG589787:PQM589787 QAC589787:QAI589787 QJY589787:QKE589787 QTU589787:QUA589787 RDQ589787:RDW589787 RNM589787:RNS589787 RXI589787:RXO589787 SHE589787:SHK589787 SRA589787:SRG589787 TAW589787:TBC589787 TKS589787:TKY589787 TUO589787:TUU589787 UEK589787:UEQ589787 UOG589787:UOM589787 UYC589787:UYI589787 VHY589787:VIE589787 VRU589787:VSA589787 WBQ589787:WBW589787 WLM589787:WLS589787 WVI589787:WVO589787 N655323:T655323 IW655323:JC655323 SS655323:SY655323 ACO655323:ACU655323 AMK655323:AMQ655323 AWG655323:AWM655323 BGC655323:BGI655323 BPY655323:BQE655323 BZU655323:CAA655323 CJQ655323:CJW655323 CTM655323:CTS655323 DDI655323:DDO655323 DNE655323:DNK655323 DXA655323:DXG655323 EGW655323:EHC655323 EQS655323:EQY655323 FAO655323:FAU655323 FKK655323:FKQ655323 FUG655323:FUM655323 GEC655323:GEI655323 GNY655323:GOE655323 GXU655323:GYA655323 HHQ655323:HHW655323 HRM655323:HRS655323 IBI655323:IBO655323 ILE655323:ILK655323 IVA655323:IVG655323 JEW655323:JFC655323 JOS655323:JOY655323 JYO655323:JYU655323 KIK655323:KIQ655323 KSG655323:KSM655323 LCC655323:LCI655323 LLY655323:LME655323 LVU655323:LWA655323 MFQ655323:MFW655323 MPM655323:MPS655323 MZI655323:MZO655323 NJE655323:NJK655323 NTA655323:NTG655323 OCW655323:ODC655323 OMS655323:OMY655323 OWO655323:OWU655323 PGK655323:PGQ655323 PQG655323:PQM655323 QAC655323:QAI655323 QJY655323:QKE655323 QTU655323:QUA655323 RDQ655323:RDW655323 RNM655323:RNS655323 RXI655323:RXO655323 SHE655323:SHK655323 SRA655323:SRG655323 TAW655323:TBC655323 TKS655323:TKY655323 TUO655323:TUU655323 UEK655323:UEQ655323 UOG655323:UOM655323 UYC655323:UYI655323 VHY655323:VIE655323 VRU655323:VSA655323 WBQ655323:WBW655323 WLM655323:WLS655323 WVI655323:WVO655323 N720859:T720859 IW720859:JC720859 SS720859:SY720859 ACO720859:ACU720859 AMK720859:AMQ720859 AWG720859:AWM720859 BGC720859:BGI720859 BPY720859:BQE720859 BZU720859:CAA720859 CJQ720859:CJW720859 CTM720859:CTS720859 DDI720859:DDO720859 DNE720859:DNK720859 DXA720859:DXG720859 EGW720859:EHC720859 EQS720859:EQY720859 FAO720859:FAU720859 FKK720859:FKQ720859 FUG720859:FUM720859 GEC720859:GEI720859 GNY720859:GOE720859 GXU720859:GYA720859 HHQ720859:HHW720859 HRM720859:HRS720859 IBI720859:IBO720859 ILE720859:ILK720859 IVA720859:IVG720859 JEW720859:JFC720859 JOS720859:JOY720859 JYO720859:JYU720859 KIK720859:KIQ720859 KSG720859:KSM720859 LCC720859:LCI720859 LLY720859:LME720859 LVU720859:LWA720859 MFQ720859:MFW720859 MPM720859:MPS720859 MZI720859:MZO720859 NJE720859:NJK720859 NTA720859:NTG720859 OCW720859:ODC720859 OMS720859:OMY720859 OWO720859:OWU720859 PGK720859:PGQ720859 PQG720859:PQM720859 QAC720859:QAI720859 QJY720859:QKE720859 QTU720859:QUA720859 RDQ720859:RDW720859 RNM720859:RNS720859 RXI720859:RXO720859 SHE720859:SHK720859 SRA720859:SRG720859 TAW720859:TBC720859 TKS720859:TKY720859 TUO720859:TUU720859 UEK720859:UEQ720859 UOG720859:UOM720859 UYC720859:UYI720859 VHY720859:VIE720859 VRU720859:VSA720859 WBQ720859:WBW720859 WLM720859:WLS720859 WVI720859:WVO720859 N786395:T786395 IW786395:JC786395 SS786395:SY786395 ACO786395:ACU786395 AMK786395:AMQ786395 AWG786395:AWM786395 BGC786395:BGI786395 BPY786395:BQE786395 BZU786395:CAA786395 CJQ786395:CJW786395 CTM786395:CTS786395 DDI786395:DDO786395 DNE786395:DNK786395 DXA786395:DXG786395 EGW786395:EHC786395 EQS786395:EQY786395 FAO786395:FAU786395 FKK786395:FKQ786395 FUG786395:FUM786395 GEC786395:GEI786395 GNY786395:GOE786395 GXU786395:GYA786395 HHQ786395:HHW786395 HRM786395:HRS786395 IBI786395:IBO786395 ILE786395:ILK786395 IVA786395:IVG786395 JEW786395:JFC786395 JOS786395:JOY786395 JYO786395:JYU786395 KIK786395:KIQ786395 KSG786395:KSM786395 LCC786395:LCI786395 LLY786395:LME786395 LVU786395:LWA786395 MFQ786395:MFW786395 MPM786395:MPS786395 MZI786395:MZO786395 NJE786395:NJK786395 NTA786395:NTG786395 OCW786395:ODC786395 OMS786395:OMY786395 OWO786395:OWU786395 PGK786395:PGQ786395 PQG786395:PQM786395 QAC786395:QAI786395 QJY786395:QKE786395 QTU786395:QUA786395 RDQ786395:RDW786395 RNM786395:RNS786395 RXI786395:RXO786395 SHE786395:SHK786395 SRA786395:SRG786395 TAW786395:TBC786395 TKS786395:TKY786395 TUO786395:TUU786395 UEK786395:UEQ786395 UOG786395:UOM786395 UYC786395:UYI786395 VHY786395:VIE786395 VRU786395:VSA786395 WBQ786395:WBW786395 WLM786395:WLS786395 WVI786395:WVO786395 N851931:T851931 IW851931:JC851931 SS851931:SY851931 ACO851931:ACU851931 AMK851931:AMQ851931 AWG851931:AWM851931 BGC851931:BGI851931 BPY851931:BQE851931 BZU851931:CAA851931 CJQ851931:CJW851931 CTM851931:CTS851931 DDI851931:DDO851931 DNE851931:DNK851931 DXA851931:DXG851931 EGW851931:EHC851931 EQS851931:EQY851931 FAO851931:FAU851931 FKK851931:FKQ851931 FUG851931:FUM851931 GEC851931:GEI851931 GNY851931:GOE851931 GXU851931:GYA851931 HHQ851931:HHW851931 HRM851931:HRS851931 IBI851931:IBO851931 ILE851931:ILK851931 IVA851931:IVG851931 JEW851931:JFC851931 JOS851931:JOY851931 JYO851931:JYU851931 KIK851931:KIQ851931 KSG851931:KSM851931 LCC851931:LCI851931 LLY851931:LME851931 LVU851931:LWA851931 MFQ851931:MFW851931 MPM851931:MPS851931 MZI851931:MZO851931 NJE851931:NJK851931 NTA851931:NTG851931 OCW851931:ODC851931 OMS851931:OMY851931 OWO851931:OWU851931 PGK851931:PGQ851931 PQG851931:PQM851931 QAC851931:QAI851931 QJY851931:QKE851931 QTU851931:QUA851931 RDQ851931:RDW851931 RNM851931:RNS851931 RXI851931:RXO851931 SHE851931:SHK851931 SRA851931:SRG851931 TAW851931:TBC851931 TKS851931:TKY851931 TUO851931:TUU851931 UEK851931:UEQ851931 UOG851931:UOM851931 UYC851931:UYI851931 VHY851931:VIE851931 VRU851931:VSA851931 WBQ851931:WBW851931 WLM851931:WLS851931 WVI851931:WVO851931 N917467:T917467 IW917467:JC917467 SS917467:SY917467 ACO917467:ACU917467 AMK917467:AMQ917467 AWG917467:AWM917467 BGC917467:BGI917467 BPY917467:BQE917467 BZU917467:CAA917467 CJQ917467:CJW917467 CTM917467:CTS917467 DDI917467:DDO917467 DNE917467:DNK917467 DXA917467:DXG917467 EGW917467:EHC917467 EQS917467:EQY917467 FAO917467:FAU917467 FKK917467:FKQ917467 FUG917467:FUM917467 GEC917467:GEI917467 GNY917467:GOE917467 GXU917467:GYA917467 HHQ917467:HHW917467 HRM917467:HRS917467 IBI917467:IBO917467 ILE917467:ILK917467 IVA917467:IVG917467 JEW917467:JFC917467 JOS917467:JOY917467 JYO917467:JYU917467 KIK917467:KIQ917467 KSG917467:KSM917467 LCC917467:LCI917467 LLY917467:LME917467 LVU917467:LWA917467 MFQ917467:MFW917467 MPM917467:MPS917467 MZI917467:MZO917467 NJE917467:NJK917467 NTA917467:NTG917467 OCW917467:ODC917467 OMS917467:OMY917467 OWO917467:OWU917467 PGK917467:PGQ917467 PQG917467:PQM917467 QAC917467:QAI917467 QJY917467:QKE917467 QTU917467:QUA917467 RDQ917467:RDW917467 RNM917467:RNS917467 RXI917467:RXO917467 SHE917467:SHK917467 SRA917467:SRG917467 TAW917467:TBC917467 TKS917467:TKY917467 TUO917467:TUU917467 UEK917467:UEQ917467 UOG917467:UOM917467 UYC917467:UYI917467 VHY917467:VIE917467 VRU917467:VSA917467 WBQ917467:WBW917467 WLM917467:WLS917467 WVI917467:WVO917467 N983003:T983003 IW983003:JC983003 SS983003:SY983003 ACO983003:ACU983003 AMK983003:AMQ983003 AWG983003:AWM983003 BGC983003:BGI983003 BPY983003:BQE983003 BZU983003:CAA983003 CJQ983003:CJW983003 CTM983003:CTS983003 DDI983003:DDO983003 DNE983003:DNK983003 DXA983003:DXG983003 EGW983003:EHC983003 EQS983003:EQY983003 FAO983003:FAU983003 FKK983003:FKQ983003 FUG983003:FUM983003 GEC983003:GEI983003 GNY983003:GOE983003 GXU983003:GYA983003 HHQ983003:HHW983003 HRM983003:HRS983003 IBI983003:IBO983003 ILE983003:ILK983003 IVA983003:IVG983003 JEW983003:JFC983003 JOS983003:JOY983003 JYO983003:JYU983003 KIK983003:KIQ983003 KSG983003:KSM983003 LCC983003:LCI983003 LLY983003:LME983003 LVU983003:LWA983003 MFQ983003:MFW983003 MPM983003:MPS983003 MZI983003:MZO983003 NJE983003:NJK983003 NTA983003:NTG983003 OCW983003:ODC983003 OMS983003:OMY983003 OWO983003:OWU983003 PGK983003:PGQ983003 PQG983003:PQM983003 QAC983003:QAI983003 QJY983003:QKE983003 QTU983003:QUA983003 RDQ983003:RDW983003 RNM983003:RNS983003 RXI983003:RXO983003 SHE983003:SHK983003 SRA983003:SRG983003 TAW983003:TBC983003 TKS983003:TKY983003 TUO983003:TUU983003 UEK983003:UEQ983003 UOG983003:UOM983003 UYC983003:UYI983003 VHY983003:VIE983003 VRU983003:VSA983003 WBQ983003:WBW983003 WLM983003:WLS983003 WVI983003:WVO983003">
      <formula1>$AK$20:$AK$48</formula1>
    </dataValidation>
    <dataValidation type="list" allowBlank="1" showInputMessage="1" showErrorMessage="1" sqref="N4:T4 IW4:JC4 SS4:SY4 ACO4:ACU4 AMK4:AMQ4 AWG4:AWM4 BGC4:BGI4 BPY4:BQE4 BZU4:CAA4 CJQ4:CJW4 CTM4:CTS4 DDI4:DDO4 DNE4:DNK4 DXA4:DXG4 EGW4:EHC4 EQS4:EQY4 FAO4:FAU4 FKK4:FKQ4 FUG4:FUM4 GEC4:GEI4 GNY4:GOE4 GXU4:GYA4 HHQ4:HHW4 HRM4:HRS4 IBI4:IBO4 ILE4:ILK4 IVA4:IVG4 JEW4:JFC4 JOS4:JOY4 JYO4:JYU4 KIK4:KIQ4 KSG4:KSM4 LCC4:LCI4 LLY4:LME4 LVU4:LWA4 MFQ4:MFW4 MPM4:MPS4 MZI4:MZO4 NJE4:NJK4 NTA4:NTG4 OCW4:ODC4 OMS4:OMY4 OWO4:OWU4 PGK4:PGQ4 PQG4:PQM4 QAC4:QAI4 QJY4:QKE4 QTU4:QUA4 RDQ4:RDW4 RNM4:RNS4 RXI4:RXO4 SHE4:SHK4 SRA4:SRG4 TAW4:TBC4 TKS4:TKY4 TUO4:TUU4 UEK4:UEQ4 UOG4:UOM4 UYC4:UYI4 VHY4:VIE4 VRU4:VSA4 WBQ4:WBW4 WLM4:WLS4 WVI4:WVO4 N65500:T65500 IW65500:JC65500 SS65500:SY65500 ACO65500:ACU65500 AMK65500:AMQ65500 AWG65500:AWM65500 BGC65500:BGI65500 BPY65500:BQE65500 BZU65500:CAA65500 CJQ65500:CJW65500 CTM65500:CTS65500 DDI65500:DDO65500 DNE65500:DNK65500 DXA65500:DXG65500 EGW65500:EHC65500 EQS65500:EQY65500 FAO65500:FAU65500 FKK65500:FKQ65500 FUG65500:FUM65500 GEC65500:GEI65500 GNY65500:GOE65500 GXU65500:GYA65500 HHQ65500:HHW65500 HRM65500:HRS65500 IBI65500:IBO65500 ILE65500:ILK65500 IVA65500:IVG65500 JEW65500:JFC65500 JOS65500:JOY65500 JYO65500:JYU65500 KIK65500:KIQ65500 KSG65500:KSM65500 LCC65500:LCI65500 LLY65500:LME65500 LVU65500:LWA65500 MFQ65500:MFW65500 MPM65500:MPS65500 MZI65500:MZO65500 NJE65500:NJK65500 NTA65500:NTG65500 OCW65500:ODC65500 OMS65500:OMY65500 OWO65500:OWU65500 PGK65500:PGQ65500 PQG65500:PQM65500 QAC65500:QAI65500 QJY65500:QKE65500 QTU65500:QUA65500 RDQ65500:RDW65500 RNM65500:RNS65500 RXI65500:RXO65500 SHE65500:SHK65500 SRA65500:SRG65500 TAW65500:TBC65500 TKS65500:TKY65500 TUO65500:TUU65500 UEK65500:UEQ65500 UOG65500:UOM65500 UYC65500:UYI65500 VHY65500:VIE65500 VRU65500:VSA65500 WBQ65500:WBW65500 WLM65500:WLS65500 WVI65500:WVO65500 N131036:T131036 IW131036:JC131036 SS131036:SY131036 ACO131036:ACU131036 AMK131036:AMQ131036 AWG131036:AWM131036 BGC131036:BGI131036 BPY131036:BQE131036 BZU131036:CAA131036 CJQ131036:CJW131036 CTM131036:CTS131036 DDI131036:DDO131036 DNE131036:DNK131036 DXA131036:DXG131036 EGW131036:EHC131036 EQS131036:EQY131036 FAO131036:FAU131036 FKK131036:FKQ131036 FUG131036:FUM131036 GEC131036:GEI131036 GNY131036:GOE131036 GXU131036:GYA131036 HHQ131036:HHW131036 HRM131036:HRS131036 IBI131036:IBO131036 ILE131036:ILK131036 IVA131036:IVG131036 JEW131036:JFC131036 JOS131036:JOY131036 JYO131036:JYU131036 KIK131036:KIQ131036 KSG131036:KSM131036 LCC131036:LCI131036 LLY131036:LME131036 LVU131036:LWA131036 MFQ131036:MFW131036 MPM131036:MPS131036 MZI131036:MZO131036 NJE131036:NJK131036 NTA131036:NTG131036 OCW131036:ODC131036 OMS131036:OMY131036 OWO131036:OWU131036 PGK131036:PGQ131036 PQG131036:PQM131036 QAC131036:QAI131036 QJY131036:QKE131036 QTU131036:QUA131036 RDQ131036:RDW131036 RNM131036:RNS131036 RXI131036:RXO131036 SHE131036:SHK131036 SRA131036:SRG131036 TAW131036:TBC131036 TKS131036:TKY131036 TUO131036:TUU131036 UEK131036:UEQ131036 UOG131036:UOM131036 UYC131036:UYI131036 VHY131036:VIE131036 VRU131036:VSA131036 WBQ131036:WBW131036 WLM131036:WLS131036 WVI131036:WVO131036 N196572:T196572 IW196572:JC196572 SS196572:SY196572 ACO196572:ACU196572 AMK196572:AMQ196572 AWG196572:AWM196572 BGC196572:BGI196572 BPY196572:BQE196572 BZU196572:CAA196572 CJQ196572:CJW196572 CTM196572:CTS196572 DDI196572:DDO196572 DNE196572:DNK196572 DXA196572:DXG196572 EGW196572:EHC196572 EQS196572:EQY196572 FAO196572:FAU196572 FKK196572:FKQ196572 FUG196572:FUM196572 GEC196572:GEI196572 GNY196572:GOE196572 GXU196572:GYA196572 HHQ196572:HHW196572 HRM196572:HRS196572 IBI196572:IBO196572 ILE196572:ILK196572 IVA196572:IVG196572 JEW196572:JFC196572 JOS196572:JOY196572 JYO196572:JYU196572 KIK196572:KIQ196572 KSG196572:KSM196572 LCC196572:LCI196572 LLY196572:LME196572 LVU196572:LWA196572 MFQ196572:MFW196572 MPM196572:MPS196572 MZI196572:MZO196572 NJE196572:NJK196572 NTA196572:NTG196572 OCW196572:ODC196572 OMS196572:OMY196572 OWO196572:OWU196572 PGK196572:PGQ196572 PQG196572:PQM196572 QAC196572:QAI196572 QJY196572:QKE196572 QTU196572:QUA196572 RDQ196572:RDW196572 RNM196572:RNS196572 RXI196572:RXO196572 SHE196572:SHK196572 SRA196572:SRG196572 TAW196572:TBC196572 TKS196572:TKY196572 TUO196572:TUU196572 UEK196572:UEQ196572 UOG196572:UOM196572 UYC196572:UYI196572 VHY196572:VIE196572 VRU196572:VSA196572 WBQ196572:WBW196572 WLM196572:WLS196572 WVI196572:WVO196572 N262108:T262108 IW262108:JC262108 SS262108:SY262108 ACO262108:ACU262108 AMK262108:AMQ262108 AWG262108:AWM262108 BGC262108:BGI262108 BPY262108:BQE262108 BZU262108:CAA262108 CJQ262108:CJW262108 CTM262108:CTS262108 DDI262108:DDO262108 DNE262108:DNK262108 DXA262108:DXG262108 EGW262108:EHC262108 EQS262108:EQY262108 FAO262108:FAU262108 FKK262108:FKQ262108 FUG262108:FUM262108 GEC262108:GEI262108 GNY262108:GOE262108 GXU262108:GYA262108 HHQ262108:HHW262108 HRM262108:HRS262108 IBI262108:IBO262108 ILE262108:ILK262108 IVA262108:IVG262108 JEW262108:JFC262108 JOS262108:JOY262108 JYO262108:JYU262108 KIK262108:KIQ262108 KSG262108:KSM262108 LCC262108:LCI262108 LLY262108:LME262108 LVU262108:LWA262108 MFQ262108:MFW262108 MPM262108:MPS262108 MZI262108:MZO262108 NJE262108:NJK262108 NTA262108:NTG262108 OCW262108:ODC262108 OMS262108:OMY262108 OWO262108:OWU262108 PGK262108:PGQ262108 PQG262108:PQM262108 QAC262108:QAI262108 QJY262108:QKE262108 QTU262108:QUA262108 RDQ262108:RDW262108 RNM262108:RNS262108 RXI262108:RXO262108 SHE262108:SHK262108 SRA262108:SRG262108 TAW262108:TBC262108 TKS262108:TKY262108 TUO262108:TUU262108 UEK262108:UEQ262108 UOG262108:UOM262108 UYC262108:UYI262108 VHY262108:VIE262108 VRU262108:VSA262108 WBQ262108:WBW262108 WLM262108:WLS262108 WVI262108:WVO262108 N327644:T327644 IW327644:JC327644 SS327644:SY327644 ACO327644:ACU327644 AMK327644:AMQ327644 AWG327644:AWM327644 BGC327644:BGI327644 BPY327644:BQE327644 BZU327644:CAA327644 CJQ327644:CJW327644 CTM327644:CTS327644 DDI327644:DDO327644 DNE327644:DNK327644 DXA327644:DXG327644 EGW327644:EHC327644 EQS327644:EQY327644 FAO327644:FAU327644 FKK327644:FKQ327644 FUG327644:FUM327644 GEC327644:GEI327644 GNY327644:GOE327644 GXU327644:GYA327644 HHQ327644:HHW327644 HRM327644:HRS327644 IBI327644:IBO327644 ILE327644:ILK327644 IVA327644:IVG327644 JEW327644:JFC327644 JOS327644:JOY327644 JYO327644:JYU327644 KIK327644:KIQ327644 KSG327644:KSM327644 LCC327644:LCI327644 LLY327644:LME327644 LVU327644:LWA327644 MFQ327644:MFW327644 MPM327644:MPS327644 MZI327644:MZO327644 NJE327644:NJK327644 NTA327644:NTG327644 OCW327644:ODC327644 OMS327644:OMY327644 OWO327644:OWU327644 PGK327644:PGQ327644 PQG327644:PQM327644 QAC327644:QAI327644 QJY327644:QKE327644 QTU327644:QUA327644 RDQ327644:RDW327644 RNM327644:RNS327644 RXI327644:RXO327644 SHE327644:SHK327644 SRA327644:SRG327644 TAW327644:TBC327644 TKS327644:TKY327644 TUO327644:TUU327644 UEK327644:UEQ327644 UOG327644:UOM327644 UYC327644:UYI327644 VHY327644:VIE327644 VRU327644:VSA327644 WBQ327644:WBW327644 WLM327644:WLS327644 WVI327644:WVO327644 N393180:T393180 IW393180:JC393180 SS393180:SY393180 ACO393180:ACU393180 AMK393180:AMQ393180 AWG393180:AWM393180 BGC393180:BGI393180 BPY393180:BQE393180 BZU393180:CAA393180 CJQ393180:CJW393180 CTM393180:CTS393180 DDI393180:DDO393180 DNE393180:DNK393180 DXA393180:DXG393180 EGW393180:EHC393180 EQS393180:EQY393180 FAO393180:FAU393180 FKK393180:FKQ393180 FUG393180:FUM393180 GEC393180:GEI393180 GNY393180:GOE393180 GXU393180:GYA393180 HHQ393180:HHW393180 HRM393180:HRS393180 IBI393180:IBO393180 ILE393180:ILK393180 IVA393180:IVG393180 JEW393180:JFC393180 JOS393180:JOY393180 JYO393180:JYU393180 KIK393180:KIQ393180 KSG393180:KSM393180 LCC393180:LCI393180 LLY393180:LME393180 LVU393180:LWA393180 MFQ393180:MFW393180 MPM393180:MPS393180 MZI393180:MZO393180 NJE393180:NJK393180 NTA393180:NTG393180 OCW393180:ODC393180 OMS393180:OMY393180 OWO393180:OWU393180 PGK393180:PGQ393180 PQG393180:PQM393180 QAC393180:QAI393180 QJY393180:QKE393180 QTU393180:QUA393180 RDQ393180:RDW393180 RNM393180:RNS393180 RXI393180:RXO393180 SHE393180:SHK393180 SRA393180:SRG393180 TAW393180:TBC393180 TKS393180:TKY393180 TUO393180:TUU393180 UEK393180:UEQ393180 UOG393180:UOM393180 UYC393180:UYI393180 VHY393180:VIE393180 VRU393180:VSA393180 WBQ393180:WBW393180 WLM393180:WLS393180 WVI393180:WVO393180 N458716:T458716 IW458716:JC458716 SS458716:SY458716 ACO458716:ACU458716 AMK458716:AMQ458716 AWG458716:AWM458716 BGC458716:BGI458716 BPY458716:BQE458716 BZU458716:CAA458716 CJQ458716:CJW458716 CTM458716:CTS458716 DDI458716:DDO458716 DNE458716:DNK458716 DXA458716:DXG458716 EGW458716:EHC458716 EQS458716:EQY458716 FAO458716:FAU458716 FKK458716:FKQ458716 FUG458716:FUM458716 GEC458716:GEI458716 GNY458716:GOE458716 GXU458716:GYA458716 HHQ458716:HHW458716 HRM458716:HRS458716 IBI458716:IBO458716 ILE458716:ILK458716 IVA458716:IVG458716 JEW458716:JFC458716 JOS458716:JOY458716 JYO458716:JYU458716 KIK458716:KIQ458716 KSG458716:KSM458716 LCC458716:LCI458716 LLY458716:LME458716 LVU458716:LWA458716 MFQ458716:MFW458716 MPM458716:MPS458716 MZI458716:MZO458716 NJE458716:NJK458716 NTA458716:NTG458716 OCW458716:ODC458716 OMS458716:OMY458716 OWO458716:OWU458716 PGK458716:PGQ458716 PQG458716:PQM458716 QAC458716:QAI458716 QJY458716:QKE458716 QTU458716:QUA458716 RDQ458716:RDW458716 RNM458716:RNS458716 RXI458716:RXO458716 SHE458716:SHK458716 SRA458716:SRG458716 TAW458716:TBC458716 TKS458716:TKY458716 TUO458716:TUU458716 UEK458716:UEQ458716 UOG458716:UOM458716 UYC458716:UYI458716 VHY458716:VIE458716 VRU458716:VSA458716 WBQ458716:WBW458716 WLM458716:WLS458716 WVI458716:WVO458716 N524252:T524252 IW524252:JC524252 SS524252:SY524252 ACO524252:ACU524252 AMK524252:AMQ524252 AWG524252:AWM524252 BGC524252:BGI524252 BPY524252:BQE524252 BZU524252:CAA524252 CJQ524252:CJW524252 CTM524252:CTS524252 DDI524252:DDO524252 DNE524252:DNK524252 DXA524252:DXG524252 EGW524252:EHC524252 EQS524252:EQY524252 FAO524252:FAU524252 FKK524252:FKQ524252 FUG524252:FUM524252 GEC524252:GEI524252 GNY524252:GOE524252 GXU524252:GYA524252 HHQ524252:HHW524252 HRM524252:HRS524252 IBI524252:IBO524252 ILE524252:ILK524252 IVA524252:IVG524252 JEW524252:JFC524252 JOS524252:JOY524252 JYO524252:JYU524252 KIK524252:KIQ524252 KSG524252:KSM524252 LCC524252:LCI524252 LLY524252:LME524252 LVU524252:LWA524252 MFQ524252:MFW524252 MPM524252:MPS524252 MZI524252:MZO524252 NJE524252:NJK524252 NTA524252:NTG524252 OCW524252:ODC524252 OMS524252:OMY524252 OWO524252:OWU524252 PGK524252:PGQ524252 PQG524252:PQM524252 QAC524252:QAI524252 QJY524252:QKE524252 QTU524252:QUA524252 RDQ524252:RDW524252 RNM524252:RNS524252 RXI524252:RXO524252 SHE524252:SHK524252 SRA524252:SRG524252 TAW524252:TBC524252 TKS524252:TKY524252 TUO524252:TUU524252 UEK524252:UEQ524252 UOG524252:UOM524252 UYC524252:UYI524252 VHY524252:VIE524252 VRU524252:VSA524252 WBQ524252:WBW524252 WLM524252:WLS524252 WVI524252:WVO524252 N589788:T589788 IW589788:JC589788 SS589788:SY589788 ACO589788:ACU589788 AMK589788:AMQ589788 AWG589788:AWM589788 BGC589788:BGI589788 BPY589788:BQE589788 BZU589788:CAA589788 CJQ589788:CJW589788 CTM589788:CTS589788 DDI589788:DDO589788 DNE589788:DNK589788 DXA589788:DXG589788 EGW589788:EHC589788 EQS589788:EQY589788 FAO589788:FAU589788 FKK589788:FKQ589788 FUG589788:FUM589788 GEC589788:GEI589788 GNY589788:GOE589788 GXU589788:GYA589788 HHQ589788:HHW589788 HRM589788:HRS589788 IBI589788:IBO589788 ILE589788:ILK589788 IVA589788:IVG589788 JEW589788:JFC589788 JOS589788:JOY589788 JYO589788:JYU589788 KIK589788:KIQ589788 KSG589788:KSM589788 LCC589788:LCI589788 LLY589788:LME589788 LVU589788:LWA589788 MFQ589788:MFW589788 MPM589788:MPS589788 MZI589788:MZO589788 NJE589788:NJK589788 NTA589788:NTG589788 OCW589788:ODC589788 OMS589788:OMY589788 OWO589788:OWU589788 PGK589788:PGQ589788 PQG589788:PQM589788 QAC589788:QAI589788 QJY589788:QKE589788 QTU589788:QUA589788 RDQ589788:RDW589788 RNM589788:RNS589788 RXI589788:RXO589788 SHE589788:SHK589788 SRA589788:SRG589788 TAW589788:TBC589788 TKS589788:TKY589788 TUO589788:TUU589788 UEK589788:UEQ589788 UOG589788:UOM589788 UYC589788:UYI589788 VHY589788:VIE589788 VRU589788:VSA589788 WBQ589788:WBW589788 WLM589788:WLS589788 WVI589788:WVO589788 N655324:T655324 IW655324:JC655324 SS655324:SY655324 ACO655324:ACU655324 AMK655324:AMQ655324 AWG655324:AWM655324 BGC655324:BGI655324 BPY655324:BQE655324 BZU655324:CAA655324 CJQ655324:CJW655324 CTM655324:CTS655324 DDI655324:DDO655324 DNE655324:DNK655324 DXA655324:DXG655324 EGW655324:EHC655324 EQS655324:EQY655324 FAO655324:FAU655324 FKK655324:FKQ655324 FUG655324:FUM655324 GEC655324:GEI655324 GNY655324:GOE655324 GXU655324:GYA655324 HHQ655324:HHW655324 HRM655324:HRS655324 IBI655324:IBO655324 ILE655324:ILK655324 IVA655324:IVG655324 JEW655324:JFC655324 JOS655324:JOY655324 JYO655324:JYU655324 KIK655324:KIQ655324 KSG655324:KSM655324 LCC655324:LCI655324 LLY655324:LME655324 LVU655324:LWA655324 MFQ655324:MFW655324 MPM655324:MPS655324 MZI655324:MZO655324 NJE655324:NJK655324 NTA655324:NTG655324 OCW655324:ODC655324 OMS655324:OMY655324 OWO655324:OWU655324 PGK655324:PGQ655324 PQG655324:PQM655324 QAC655324:QAI655324 QJY655324:QKE655324 QTU655324:QUA655324 RDQ655324:RDW655324 RNM655324:RNS655324 RXI655324:RXO655324 SHE655324:SHK655324 SRA655324:SRG655324 TAW655324:TBC655324 TKS655324:TKY655324 TUO655324:TUU655324 UEK655324:UEQ655324 UOG655324:UOM655324 UYC655324:UYI655324 VHY655324:VIE655324 VRU655324:VSA655324 WBQ655324:WBW655324 WLM655324:WLS655324 WVI655324:WVO655324 N720860:T720860 IW720860:JC720860 SS720860:SY720860 ACO720860:ACU720860 AMK720860:AMQ720860 AWG720860:AWM720860 BGC720860:BGI720860 BPY720860:BQE720860 BZU720860:CAA720860 CJQ720860:CJW720860 CTM720860:CTS720860 DDI720860:DDO720860 DNE720860:DNK720860 DXA720860:DXG720860 EGW720860:EHC720860 EQS720860:EQY720860 FAO720860:FAU720860 FKK720860:FKQ720860 FUG720860:FUM720860 GEC720860:GEI720860 GNY720860:GOE720860 GXU720860:GYA720860 HHQ720860:HHW720860 HRM720860:HRS720860 IBI720860:IBO720860 ILE720860:ILK720860 IVA720860:IVG720860 JEW720860:JFC720860 JOS720860:JOY720860 JYO720860:JYU720860 KIK720860:KIQ720860 KSG720860:KSM720860 LCC720860:LCI720860 LLY720860:LME720860 LVU720860:LWA720860 MFQ720860:MFW720860 MPM720860:MPS720860 MZI720860:MZO720860 NJE720860:NJK720860 NTA720860:NTG720860 OCW720860:ODC720860 OMS720860:OMY720860 OWO720860:OWU720860 PGK720860:PGQ720860 PQG720860:PQM720860 QAC720860:QAI720860 QJY720860:QKE720860 QTU720860:QUA720860 RDQ720860:RDW720860 RNM720860:RNS720860 RXI720860:RXO720860 SHE720860:SHK720860 SRA720860:SRG720860 TAW720860:TBC720860 TKS720860:TKY720860 TUO720860:TUU720860 UEK720860:UEQ720860 UOG720860:UOM720860 UYC720860:UYI720860 VHY720860:VIE720860 VRU720860:VSA720860 WBQ720860:WBW720860 WLM720860:WLS720860 WVI720860:WVO720860 N786396:T786396 IW786396:JC786396 SS786396:SY786396 ACO786396:ACU786396 AMK786396:AMQ786396 AWG786396:AWM786396 BGC786396:BGI786396 BPY786396:BQE786396 BZU786396:CAA786396 CJQ786396:CJW786396 CTM786396:CTS786396 DDI786396:DDO786396 DNE786396:DNK786396 DXA786396:DXG786396 EGW786396:EHC786396 EQS786396:EQY786396 FAO786396:FAU786396 FKK786396:FKQ786396 FUG786396:FUM786396 GEC786396:GEI786396 GNY786396:GOE786396 GXU786396:GYA786396 HHQ786396:HHW786396 HRM786396:HRS786396 IBI786396:IBO786396 ILE786396:ILK786396 IVA786396:IVG786396 JEW786396:JFC786396 JOS786396:JOY786396 JYO786396:JYU786396 KIK786396:KIQ786396 KSG786396:KSM786396 LCC786396:LCI786396 LLY786396:LME786396 LVU786396:LWA786396 MFQ786396:MFW786396 MPM786396:MPS786396 MZI786396:MZO786396 NJE786396:NJK786396 NTA786396:NTG786396 OCW786396:ODC786396 OMS786396:OMY786396 OWO786396:OWU786396 PGK786396:PGQ786396 PQG786396:PQM786396 QAC786396:QAI786396 QJY786396:QKE786396 QTU786396:QUA786396 RDQ786396:RDW786396 RNM786396:RNS786396 RXI786396:RXO786396 SHE786396:SHK786396 SRA786396:SRG786396 TAW786396:TBC786396 TKS786396:TKY786396 TUO786396:TUU786396 UEK786396:UEQ786396 UOG786396:UOM786396 UYC786396:UYI786396 VHY786396:VIE786396 VRU786396:VSA786396 WBQ786396:WBW786396 WLM786396:WLS786396 WVI786396:WVO786396 N851932:T851932 IW851932:JC851932 SS851932:SY851932 ACO851932:ACU851932 AMK851932:AMQ851932 AWG851932:AWM851932 BGC851932:BGI851932 BPY851932:BQE851932 BZU851932:CAA851932 CJQ851932:CJW851932 CTM851932:CTS851932 DDI851932:DDO851932 DNE851932:DNK851932 DXA851932:DXG851932 EGW851932:EHC851932 EQS851932:EQY851932 FAO851932:FAU851932 FKK851932:FKQ851932 FUG851932:FUM851932 GEC851932:GEI851932 GNY851932:GOE851932 GXU851932:GYA851932 HHQ851932:HHW851932 HRM851932:HRS851932 IBI851932:IBO851932 ILE851932:ILK851932 IVA851932:IVG851932 JEW851932:JFC851932 JOS851932:JOY851932 JYO851932:JYU851932 KIK851932:KIQ851932 KSG851932:KSM851932 LCC851932:LCI851932 LLY851932:LME851932 LVU851932:LWA851932 MFQ851932:MFW851932 MPM851932:MPS851932 MZI851932:MZO851932 NJE851932:NJK851932 NTA851932:NTG851932 OCW851932:ODC851932 OMS851932:OMY851932 OWO851932:OWU851932 PGK851932:PGQ851932 PQG851932:PQM851932 QAC851932:QAI851932 QJY851932:QKE851932 QTU851932:QUA851932 RDQ851932:RDW851932 RNM851932:RNS851932 RXI851932:RXO851932 SHE851932:SHK851932 SRA851932:SRG851932 TAW851932:TBC851932 TKS851932:TKY851932 TUO851932:TUU851932 UEK851932:UEQ851932 UOG851932:UOM851932 UYC851932:UYI851932 VHY851932:VIE851932 VRU851932:VSA851932 WBQ851932:WBW851932 WLM851932:WLS851932 WVI851932:WVO851932 N917468:T917468 IW917468:JC917468 SS917468:SY917468 ACO917468:ACU917468 AMK917468:AMQ917468 AWG917468:AWM917468 BGC917468:BGI917468 BPY917468:BQE917468 BZU917468:CAA917468 CJQ917468:CJW917468 CTM917468:CTS917468 DDI917468:DDO917468 DNE917468:DNK917468 DXA917468:DXG917468 EGW917468:EHC917468 EQS917468:EQY917468 FAO917468:FAU917468 FKK917468:FKQ917468 FUG917468:FUM917468 GEC917468:GEI917468 GNY917468:GOE917468 GXU917468:GYA917468 HHQ917468:HHW917468 HRM917468:HRS917468 IBI917468:IBO917468 ILE917468:ILK917468 IVA917468:IVG917468 JEW917468:JFC917468 JOS917468:JOY917468 JYO917468:JYU917468 KIK917468:KIQ917468 KSG917468:KSM917468 LCC917468:LCI917468 LLY917468:LME917468 LVU917468:LWA917468 MFQ917468:MFW917468 MPM917468:MPS917468 MZI917468:MZO917468 NJE917468:NJK917468 NTA917468:NTG917468 OCW917468:ODC917468 OMS917468:OMY917468 OWO917468:OWU917468 PGK917468:PGQ917468 PQG917468:PQM917468 QAC917468:QAI917468 QJY917468:QKE917468 QTU917468:QUA917468 RDQ917468:RDW917468 RNM917468:RNS917468 RXI917468:RXO917468 SHE917468:SHK917468 SRA917468:SRG917468 TAW917468:TBC917468 TKS917468:TKY917468 TUO917468:TUU917468 UEK917468:UEQ917468 UOG917468:UOM917468 UYC917468:UYI917468 VHY917468:VIE917468 VRU917468:VSA917468 WBQ917468:WBW917468 WLM917468:WLS917468 WVI917468:WVO917468 N983004:T983004 IW983004:JC983004 SS983004:SY983004 ACO983004:ACU983004 AMK983004:AMQ983004 AWG983004:AWM983004 BGC983004:BGI983004 BPY983004:BQE983004 BZU983004:CAA983004 CJQ983004:CJW983004 CTM983004:CTS983004 DDI983004:DDO983004 DNE983004:DNK983004 DXA983004:DXG983004 EGW983004:EHC983004 EQS983004:EQY983004 FAO983004:FAU983004 FKK983004:FKQ983004 FUG983004:FUM983004 GEC983004:GEI983004 GNY983004:GOE983004 GXU983004:GYA983004 HHQ983004:HHW983004 HRM983004:HRS983004 IBI983004:IBO983004 ILE983004:ILK983004 IVA983004:IVG983004 JEW983004:JFC983004 JOS983004:JOY983004 JYO983004:JYU983004 KIK983004:KIQ983004 KSG983004:KSM983004 LCC983004:LCI983004 LLY983004:LME983004 LVU983004:LWA983004 MFQ983004:MFW983004 MPM983004:MPS983004 MZI983004:MZO983004 NJE983004:NJK983004 NTA983004:NTG983004 OCW983004:ODC983004 OMS983004:OMY983004 OWO983004:OWU983004 PGK983004:PGQ983004 PQG983004:PQM983004 QAC983004:QAI983004 QJY983004:QKE983004 QTU983004:QUA983004 RDQ983004:RDW983004 RNM983004:RNS983004 RXI983004:RXO983004 SHE983004:SHK983004 SRA983004:SRG983004 TAW983004:TBC983004 TKS983004:TKY983004 TUO983004:TUU983004 UEK983004:UEQ983004 UOG983004:UOM983004 UYC983004:UYI983004 VHY983004:VIE983004 VRU983004:VSA983004 WBQ983004:WBW983004 WLM983004:WLS983004 WVI983004:WVO983004">
      <formula1>$AH$20:$AH$27</formula1>
    </dataValidation>
    <dataValidation type="list" allowBlank="1" showInputMessage="1" showErrorMessage="1" sqref="D5:T5">
      <formula1>$E$24:$E$47</formula1>
    </dataValidation>
    <dataValidation type="list" allowBlank="1" showInputMessage="1" showErrorMessage="1" sqref="IM5:JC5 SI5:SY5 ACE5:ACU5 AMA5:AMQ5 AVW5:AWM5 BFS5:BGI5 BPO5:BQE5 BZK5:CAA5 CJG5:CJW5 CTC5:CTS5 DCY5:DDO5 DMU5:DNK5 DWQ5:DXG5 EGM5:EHC5 EQI5:EQY5 FAE5:FAU5 FKA5:FKQ5 FTW5:FUM5 GDS5:GEI5 GNO5:GOE5 GXK5:GYA5 HHG5:HHW5 HRC5:HRS5 IAY5:IBO5 IKU5:ILK5 IUQ5:IVG5 JEM5:JFC5 JOI5:JOY5 JYE5:JYU5 KIA5:KIQ5 KRW5:KSM5 LBS5:LCI5 LLO5:LME5 LVK5:LWA5 MFG5:MFW5 MPC5:MPS5 MYY5:MZO5 NIU5:NJK5 NSQ5:NTG5 OCM5:ODC5 OMI5:OMY5 OWE5:OWU5 PGA5:PGQ5 PPW5:PQM5 PZS5:QAI5 QJO5:QKE5 QTK5:QUA5 RDG5:RDW5 RNC5:RNS5 RWY5:RXO5 SGU5:SHK5 SQQ5:SRG5 TAM5:TBC5 TKI5:TKY5 TUE5:TUU5 UEA5:UEQ5 UNW5:UOM5 UXS5:UYI5 VHO5:VIE5 VRK5:VSA5 WBG5:WBW5 WLC5:WLS5 WUY5:WVO5 D65501:T65501 IM65501:JC65501 SI65501:SY65501 ACE65501:ACU65501 AMA65501:AMQ65501 AVW65501:AWM65501 BFS65501:BGI65501 BPO65501:BQE65501 BZK65501:CAA65501 CJG65501:CJW65501 CTC65501:CTS65501 DCY65501:DDO65501 DMU65501:DNK65501 DWQ65501:DXG65501 EGM65501:EHC65501 EQI65501:EQY65501 FAE65501:FAU65501 FKA65501:FKQ65501 FTW65501:FUM65501 GDS65501:GEI65501 GNO65501:GOE65501 GXK65501:GYA65501 HHG65501:HHW65501 HRC65501:HRS65501 IAY65501:IBO65501 IKU65501:ILK65501 IUQ65501:IVG65501 JEM65501:JFC65501 JOI65501:JOY65501 JYE65501:JYU65501 KIA65501:KIQ65501 KRW65501:KSM65501 LBS65501:LCI65501 LLO65501:LME65501 LVK65501:LWA65501 MFG65501:MFW65501 MPC65501:MPS65501 MYY65501:MZO65501 NIU65501:NJK65501 NSQ65501:NTG65501 OCM65501:ODC65501 OMI65501:OMY65501 OWE65501:OWU65501 PGA65501:PGQ65501 PPW65501:PQM65501 PZS65501:QAI65501 QJO65501:QKE65501 QTK65501:QUA65501 RDG65501:RDW65501 RNC65501:RNS65501 RWY65501:RXO65501 SGU65501:SHK65501 SQQ65501:SRG65501 TAM65501:TBC65501 TKI65501:TKY65501 TUE65501:TUU65501 UEA65501:UEQ65501 UNW65501:UOM65501 UXS65501:UYI65501 VHO65501:VIE65501 VRK65501:VSA65501 WBG65501:WBW65501 WLC65501:WLS65501 WUY65501:WVO65501 D131037:T131037 IM131037:JC131037 SI131037:SY131037 ACE131037:ACU131037 AMA131037:AMQ131037 AVW131037:AWM131037 BFS131037:BGI131037 BPO131037:BQE131037 BZK131037:CAA131037 CJG131037:CJW131037 CTC131037:CTS131037 DCY131037:DDO131037 DMU131037:DNK131037 DWQ131037:DXG131037 EGM131037:EHC131037 EQI131037:EQY131037 FAE131037:FAU131037 FKA131037:FKQ131037 FTW131037:FUM131037 GDS131037:GEI131037 GNO131037:GOE131037 GXK131037:GYA131037 HHG131037:HHW131037 HRC131037:HRS131037 IAY131037:IBO131037 IKU131037:ILK131037 IUQ131037:IVG131037 JEM131037:JFC131037 JOI131037:JOY131037 JYE131037:JYU131037 KIA131037:KIQ131037 KRW131037:KSM131037 LBS131037:LCI131037 LLO131037:LME131037 LVK131037:LWA131037 MFG131037:MFW131037 MPC131037:MPS131037 MYY131037:MZO131037 NIU131037:NJK131037 NSQ131037:NTG131037 OCM131037:ODC131037 OMI131037:OMY131037 OWE131037:OWU131037 PGA131037:PGQ131037 PPW131037:PQM131037 PZS131037:QAI131037 QJO131037:QKE131037 QTK131037:QUA131037 RDG131037:RDW131037 RNC131037:RNS131037 RWY131037:RXO131037 SGU131037:SHK131037 SQQ131037:SRG131037 TAM131037:TBC131037 TKI131037:TKY131037 TUE131037:TUU131037 UEA131037:UEQ131037 UNW131037:UOM131037 UXS131037:UYI131037 VHO131037:VIE131037 VRK131037:VSA131037 WBG131037:WBW131037 WLC131037:WLS131037 WUY131037:WVO131037 D196573:T196573 IM196573:JC196573 SI196573:SY196573 ACE196573:ACU196573 AMA196573:AMQ196573 AVW196573:AWM196573 BFS196573:BGI196573 BPO196573:BQE196573 BZK196573:CAA196573 CJG196573:CJW196573 CTC196573:CTS196573 DCY196573:DDO196573 DMU196573:DNK196573 DWQ196573:DXG196573 EGM196573:EHC196573 EQI196573:EQY196573 FAE196573:FAU196573 FKA196573:FKQ196573 FTW196573:FUM196573 GDS196573:GEI196573 GNO196573:GOE196573 GXK196573:GYA196573 HHG196573:HHW196573 HRC196573:HRS196573 IAY196573:IBO196573 IKU196573:ILK196573 IUQ196573:IVG196573 JEM196573:JFC196573 JOI196573:JOY196573 JYE196573:JYU196573 KIA196573:KIQ196573 KRW196573:KSM196573 LBS196573:LCI196573 LLO196573:LME196573 LVK196573:LWA196573 MFG196573:MFW196573 MPC196573:MPS196573 MYY196573:MZO196573 NIU196573:NJK196573 NSQ196573:NTG196573 OCM196573:ODC196573 OMI196573:OMY196573 OWE196573:OWU196573 PGA196573:PGQ196573 PPW196573:PQM196573 PZS196573:QAI196573 QJO196573:QKE196573 QTK196573:QUA196573 RDG196573:RDW196573 RNC196573:RNS196573 RWY196573:RXO196573 SGU196573:SHK196573 SQQ196573:SRG196573 TAM196573:TBC196573 TKI196573:TKY196573 TUE196573:TUU196573 UEA196573:UEQ196573 UNW196573:UOM196573 UXS196573:UYI196573 VHO196573:VIE196573 VRK196573:VSA196573 WBG196573:WBW196573 WLC196573:WLS196573 WUY196573:WVO196573 D262109:T262109 IM262109:JC262109 SI262109:SY262109 ACE262109:ACU262109 AMA262109:AMQ262109 AVW262109:AWM262109 BFS262109:BGI262109 BPO262109:BQE262109 BZK262109:CAA262109 CJG262109:CJW262109 CTC262109:CTS262109 DCY262109:DDO262109 DMU262109:DNK262109 DWQ262109:DXG262109 EGM262109:EHC262109 EQI262109:EQY262109 FAE262109:FAU262109 FKA262109:FKQ262109 FTW262109:FUM262109 GDS262109:GEI262109 GNO262109:GOE262109 GXK262109:GYA262109 HHG262109:HHW262109 HRC262109:HRS262109 IAY262109:IBO262109 IKU262109:ILK262109 IUQ262109:IVG262109 JEM262109:JFC262109 JOI262109:JOY262109 JYE262109:JYU262109 KIA262109:KIQ262109 KRW262109:KSM262109 LBS262109:LCI262109 LLO262109:LME262109 LVK262109:LWA262109 MFG262109:MFW262109 MPC262109:MPS262109 MYY262109:MZO262109 NIU262109:NJK262109 NSQ262109:NTG262109 OCM262109:ODC262109 OMI262109:OMY262109 OWE262109:OWU262109 PGA262109:PGQ262109 PPW262109:PQM262109 PZS262109:QAI262109 QJO262109:QKE262109 QTK262109:QUA262109 RDG262109:RDW262109 RNC262109:RNS262109 RWY262109:RXO262109 SGU262109:SHK262109 SQQ262109:SRG262109 TAM262109:TBC262109 TKI262109:TKY262109 TUE262109:TUU262109 UEA262109:UEQ262109 UNW262109:UOM262109 UXS262109:UYI262109 VHO262109:VIE262109 VRK262109:VSA262109 WBG262109:WBW262109 WLC262109:WLS262109 WUY262109:WVO262109 D327645:T327645 IM327645:JC327645 SI327645:SY327645 ACE327645:ACU327645 AMA327645:AMQ327645 AVW327645:AWM327645 BFS327645:BGI327645 BPO327645:BQE327645 BZK327645:CAA327645 CJG327645:CJW327645 CTC327645:CTS327645 DCY327645:DDO327645 DMU327645:DNK327645 DWQ327645:DXG327645 EGM327645:EHC327645 EQI327645:EQY327645 FAE327645:FAU327645 FKA327645:FKQ327645 FTW327645:FUM327645 GDS327645:GEI327645 GNO327645:GOE327645 GXK327645:GYA327645 HHG327645:HHW327645 HRC327645:HRS327645 IAY327645:IBO327645 IKU327645:ILK327645 IUQ327645:IVG327645 JEM327645:JFC327645 JOI327645:JOY327645 JYE327645:JYU327645 KIA327645:KIQ327645 KRW327645:KSM327645 LBS327645:LCI327645 LLO327645:LME327645 LVK327645:LWA327645 MFG327645:MFW327645 MPC327645:MPS327645 MYY327645:MZO327645 NIU327645:NJK327645 NSQ327645:NTG327645 OCM327645:ODC327645 OMI327645:OMY327645 OWE327645:OWU327645 PGA327645:PGQ327645 PPW327645:PQM327645 PZS327645:QAI327645 QJO327645:QKE327645 QTK327645:QUA327645 RDG327645:RDW327645 RNC327645:RNS327645 RWY327645:RXO327645 SGU327645:SHK327645 SQQ327645:SRG327645 TAM327645:TBC327645 TKI327645:TKY327645 TUE327645:TUU327645 UEA327645:UEQ327645 UNW327645:UOM327645 UXS327645:UYI327645 VHO327645:VIE327645 VRK327645:VSA327645 WBG327645:WBW327645 WLC327645:WLS327645 WUY327645:WVO327645 D393181:T393181 IM393181:JC393181 SI393181:SY393181 ACE393181:ACU393181 AMA393181:AMQ393181 AVW393181:AWM393181 BFS393181:BGI393181 BPO393181:BQE393181 BZK393181:CAA393181 CJG393181:CJW393181 CTC393181:CTS393181 DCY393181:DDO393181 DMU393181:DNK393181 DWQ393181:DXG393181 EGM393181:EHC393181 EQI393181:EQY393181 FAE393181:FAU393181 FKA393181:FKQ393181 FTW393181:FUM393181 GDS393181:GEI393181 GNO393181:GOE393181 GXK393181:GYA393181 HHG393181:HHW393181 HRC393181:HRS393181 IAY393181:IBO393181 IKU393181:ILK393181 IUQ393181:IVG393181 JEM393181:JFC393181 JOI393181:JOY393181 JYE393181:JYU393181 KIA393181:KIQ393181 KRW393181:KSM393181 LBS393181:LCI393181 LLO393181:LME393181 LVK393181:LWA393181 MFG393181:MFW393181 MPC393181:MPS393181 MYY393181:MZO393181 NIU393181:NJK393181 NSQ393181:NTG393181 OCM393181:ODC393181 OMI393181:OMY393181 OWE393181:OWU393181 PGA393181:PGQ393181 PPW393181:PQM393181 PZS393181:QAI393181 QJO393181:QKE393181 QTK393181:QUA393181 RDG393181:RDW393181 RNC393181:RNS393181 RWY393181:RXO393181 SGU393181:SHK393181 SQQ393181:SRG393181 TAM393181:TBC393181 TKI393181:TKY393181 TUE393181:TUU393181 UEA393181:UEQ393181 UNW393181:UOM393181 UXS393181:UYI393181 VHO393181:VIE393181 VRK393181:VSA393181 WBG393181:WBW393181 WLC393181:WLS393181 WUY393181:WVO393181 D458717:T458717 IM458717:JC458717 SI458717:SY458717 ACE458717:ACU458717 AMA458717:AMQ458717 AVW458717:AWM458717 BFS458717:BGI458717 BPO458717:BQE458717 BZK458717:CAA458717 CJG458717:CJW458717 CTC458717:CTS458717 DCY458717:DDO458717 DMU458717:DNK458717 DWQ458717:DXG458717 EGM458717:EHC458717 EQI458717:EQY458717 FAE458717:FAU458717 FKA458717:FKQ458717 FTW458717:FUM458717 GDS458717:GEI458717 GNO458717:GOE458717 GXK458717:GYA458717 HHG458717:HHW458717 HRC458717:HRS458717 IAY458717:IBO458717 IKU458717:ILK458717 IUQ458717:IVG458717 JEM458717:JFC458717 JOI458717:JOY458717 JYE458717:JYU458717 KIA458717:KIQ458717 KRW458717:KSM458717 LBS458717:LCI458717 LLO458717:LME458717 LVK458717:LWA458717 MFG458717:MFW458717 MPC458717:MPS458717 MYY458717:MZO458717 NIU458717:NJK458717 NSQ458717:NTG458717 OCM458717:ODC458717 OMI458717:OMY458717 OWE458717:OWU458717 PGA458717:PGQ458717 PPW458717:PQM458717 PZS458717:QAI458717 QJO458717:QKE458717 QTK458717:QUA458717 RDG458717:RDW458717 RNC458717:RNS458717 RWY458717:RXO458717 SGU458717:SHK458717 SQQ458717:SRG458717 TAM458717:TBC458717 TKI458717:TKY458717 TUE458717:TUU458717 UEA458717:UEQ458717 UNW458717:UOM458717 UXS458717:UYI458717 VHO458717:VIE458717 VRK458717:VSA458717 WBG458717:WBW458717 WLC458717:WLS458717 WUY458717:WVO458717 D524253:T524253 IM524253:JC524253 SI524253:SY524253 ACE524253:ACU524253 AMA524253:AMQ524253 AVW524253:AWM524253 BFS524253:BGI524253 BPO524253:BQE524253 BZK524253:CAA524253 CJG524253:CJW524253 CTC524253:CTS524253 DCY524253:DDO524253 DMU524253:DNK524253 DWQ524253:DXG524253 EGM524253:EHC524253 EQI524253:EQY524253 FAE524253:FAU524253 FKA524253:FKQ524253 FTW524253:FUM524253 GDS524253:GEI524253 GNO524253:GOE524253 GXK524253:GYA524253 HHG524253:HHW524253 HRC524253:HRS524253 IAY524253:IBO524253 IKU524253:ILK524253 IUQ524253:IVG524253 JEM524253:JFC524253 JOI524253:JOY524253 JYE524253:JYU524253 KIA524253:KIQ524253 KRW524253:KSM524253 LBS524253:LCI524253 LLO524253:LME524253 LVK524253:LWA524253 MFG524253:MFW524253 MPC524253:MPS524253 MYY524253:MZO524253 NIU524253:NJK524253 NSQ524253:NTG524253 OCM524253:ODC524253 OMI524253:OMY524253 OWE524253:OWU524253 PGA524253:PGQ524253 PPW524253:PQM524253 PZS524253:QAI524253 QJO524253:QKE524253 QTK524253:QUA524253 RDG524253:RDW524253 RNC524253:RNS524253 RWY524253:RXO524253 SGU524253:SHK524253 SQQ524253:SRG524253 TAM524253:TBC524253 TKI524253:TKY524253 TUE524253:TUU524253 UEA524253:UEQ524253 UNW524253:UOM524253 UXS524253:UYI524253 VHO524253:VIE524253 VRK524253:VSA524253 WBG524253:WBW524253 WLC524253:WLS524253 WUY524253:WVO524253 D589789:T589789 IM589789:JC589789 SI589789:SY589789 ACE589789:ACU589789 AMA589789:AMQ589789 AVW589789:AWM589789 BFS589789:BGI589789 BPO589789:BQE589789 BZK589789:CAA589789 CJG589789:CJW589789 CTC589789:CTS589789 DCY589789:DDO589789 DMU589789:DNK589789 DWQ589789:DXG589789 EGM589789:EHC589789 EQI589789:EQY589789 FAE589789:FAU589789 FKA589789:FKQ589789 FTW589789:FUM589789 GDS589789:GEI589789 GNO589789:GOE589789 GXK589789:GYA589789 HHG589789:HHW589789 HRC589789:HRS589789 IAY589789:IBO589789 IKU589789:ILK589789 IUQ589789:IVG589789 JEM589789:JFC589789 JOI589789:JOY589789 JYE589789:JYU589789 KIA589789:KIQ589789 KRW589789:KSM589789 LBS589789:LCI589789 LLO589789:LME589789 LVK589789:LWA589789 MFG589789:MFW589789 MPC589789:MPS589789 MYY589789:MZO589789 NIU589789:NJK589789 NSQ589789:NTG589789 OCM589789:ODC589789 OMI589789:OMY589789 OWE589789:OWU589789 PGA589789:PGQ589789 PPW589789:PQM589789 PZS589789:QAI589789 QJO589789:QKE589789 QTK589789:QUA589789 RDG589789:RDW589789 RNC589789:RNS589789 RWY589789:RXO589789 SGU589789:SHK589789 SQQ589789:SRG589789 TAM589789:TBC589789 TKI589789:TKY589789 TUE589789:TUU589789 UEA589789:UEQ589789 UNW589789:UOM589789 UXS589789:UYI589789 VHO589789:VIE589789 VRK589789:VSA589789 WBG589789:WBW589789 WLC589789:WLS589789 WUY589789:WVO589789 D655325:T655325 IM655325:JC655325 SI655325:SY655325 ACE655325:ACU655325 AMA655325:AMQ655325 AVW655325:AWM655325 BFS655325:BGI655325 BPO655325:BQE655325 BZK655325:CAA655325 CJG655325:CJW655325 CTC655325:CTS655325 DCY655325:DDO655325 DMU655325:DNK655325 DWQ655325:DXG655325 EGM655325:EHC655325 EQI655325:EQY655325 FAE655325:FAU655325 FKA655325:FKQ655325 FTW655325:FUM655325 GDS655325:GEI655325 GNO655325:GOE655325 GXK655325:GYA655325 HHG655325:HHW655325 HRC655325:HRS655325 IAY655325:IBO655325 IKU655325:ILK655325 IUQ655325:IVG655325 JEM655325:JFC655325 JOI655325:JOY655325 JYE655325:JYU655325 KIA655325:KIQ655325 KRW655325:KSM655325 LBS655325:LCI655325 LLO655325:LME655325 LVK655325:LWA655325 MFG655325:MFW655325 MPC655325:MPS655325 MYY655325:MZO655325 NIU655325:NJK655325 NSQ655325:NTG655325 OCM655325:ODC655325 OMI655325:OMY655325 OWE655325:OWU655325 PGA655325:PGQ655325 PPW655325:PQM655325 PZS655325:QAI655325 QJO655325:QKE655325 QTK655325:QUA655325 RDG655325:RDW655325 RNC655325:RNS655325 RWY655325:RXO655325 SGU655325:SHK655325 SQQ655325:SRG655325 TAM655325:TBC655325 TKI655325:TKY655325 TUE655325:TUU655325 UEA655325:UEQ655325 UNW655325:UOM655325 UXS655325:UYI655325 VHO655325:VIE655325 VRK655325:VSA655325 WBG655325:WBW655325 WLC655325:WLS655325 WUY655325:WVO655325 D720861:T720861 IM720861:JC720861 SI720861:SY720861 ACE720861:ACU720861 AMA720861:AMQ720861 AVW720861:AWM720861 BFS720861:BGI720861 BPO720861:BQE720861 BZK720861:CAA720861 CJG720861:CJW720861 CTC720861:CTS720861 DCY720861:DDO720861 DMU720861:DNK720861 DWQ720861:DXG720861 EGM720861:EHC720861 EQI720861:EQY720861 FAE720861:FAU720861 FKA720861:FKQ720861 FTW720861:FUM720861 GDS720861:GEI720861 GNO720861:GOE720861 GXK720861:GYA720861 HHG720861:HHW720861 HRC720861:HRS720861 IAY720861:IBO720861 IKU720861:ILK720861 IUQ720861:IVG720861 JEM720861:JFC720861 JOI720861:JOY720861 JYE720861:JYU720861 KIA720861:KIQ720861 KRW720861:KSM720861 LBS720861:LCI720861 LLO720861:LME720861 LVK720861:LWA720861 MFG720861:MFW720861 MPC720861:MPS720861 MYY720861:MZO720861 NIU720861:NJK720861 NSQ720861:NTG720861 OCM720861:ODC720861 OMI720861:OMY720861 OWE720861:OWU720861 PGA720861:PGQ720861 PPW720861:PQM720861 PZS720861:QAI720861 QJO720861:QKE720861 QTK720861:QUA720861 RDG720861:RDW720861 RNC720861:RNS720861 RWY720861:RXO720861 SGU720861:SHK720861 SQQ720861:SRG720861 TAM720861:TBC720861 TKI720861:TKY720861 TUE720861:TUU720861 UEA720861:UEQ720861 UNW720861:UOM720861 UXS720861:UYI720861 VHO720861:VIE720861 VRK720861:VSA720861 WBG720861:WBW720861 WLC720861:WLS720861 WUY720861:WVO720861 D786397:T786397 IM786397:JC786397 SI786397:SY786397 ACE786397:ACU786397 AMA786397:AMQ786397 AVW786397:AWM786397 BFS786397:BGI786397 BPO786397:BQE786397 BZK786397:CAA786397 CJG786397:CJW786397 CTC786397:CTS786397 DCY786397:DDO786397 DMU786397:DNK786397 DWQ786397:DXG786397 EGM786397:EHC786397 EQI786397:EQY786397 FAE786397:FAU786397 FKA786397:FKQ786397 FTW786397:FUM786397 GDS786397:GEI786397 GNO786397:GOE786397 GXK786397:GYA786397 HHG786397:HHW786397 HRC786397:HRS786397 IAY786397:IBO786397 IKU786397:ILK786397 IUQ786397:IVG786397 JEM786397:JFC786397 JOI786397:JOY786397 JYE786397:JYU786397 KIA786397:KIQ786397 KRW786397:KSM786397 LBS786397:LCI786397 LLO786397:LME786397 LVK786397:LWA786397 MFG786397:MFW786397 MPC786397:MPS786397 MYY786397:MZO786397 NIU786397:NJK786397 NSQ786397:NTG786397 OCM786397:ODC786397 OMI786397:OMY786397 OWE786397:OWU786397 PGA786397:PGQ786397 PPW786397:PQM786397 PZS786397:QAI786397 QJO786397:QKE786397 QTK786397:QUA786397 RDG786397:RDW786397 RNC786397:RNS786397 RWY786397:RXO786397 SGU786397:SHK786397 SQQ786397:SRG786397 TAM786397:TBC786397 TKI786397:TKY786397 TUE786397:TUU786397 UEA786397:UEQ786397 UNW786397:UOM786397 UXS786397:UYI786397 VHO786397:VIE786397 VRK786397:VSA786397 WBG786397:WBW786397 WLC786397:WLS786397 WUY786397:WVO786397 D851933:T851933 IM851933:JC851933 SI851933:SY851933 ACE851933:ACU851933 AMA851933:AMQ851933 AVW851933:AWM851933 BFS851933:BGI851933 BPO851933:BQE851933 BZK851933:CAA851933 CJG851933:CJW851933 CTC851933:CTS851933 DCY851933:DDO851933 DMU851933:DNK851933 DWQ851933:DXG851933 EGM851933:EHC851933 EQI851933:EQY851933 FAE851933:FAU851933 FKA851933:FKQ851933 FTW851933:FUM851933 GDS851933:GEI851933 GNO851933:GOE851933 GXK851933:GYA851933 HHG851933:HHW851933 HRC851933:HRS851933 IAY851933:IBO851933 IKU851933:ILK851933 IUQ851933:IVG851933 JEM851933:JFC851933 JOI851933:JOY851933 JYE851933:JYU851933 KIA851933:KIQ851933 KRW851933:KSM851933 LBS851933:LCI851933 LLO851933:LME851933 LVK851933:LWA851933 MFG851933:MFW851933 MPC851933:MPS851933 MYY851933:MZO851933 NIU851933:NJK851933 NSQ851933:NTG851933 OCM851933:ODC851933 OMI851933:OMY851933 OWE851933:OWU851933 PGA851933:PGQ851933 PPW851933:PQM851933 PZS851933:QAI851933 QJO851933:QKE851933 QTK851933:QUA851933 RDG851933:RDW851933 RNC851933:RNS851933 RWY851933:RXO851933 SGU851933:SHK851933 SQQ851933:SRG851933 TAM851933:TBC851933 TKI851933:TKY851933 TUE851933:TUU851933 UEA851933:UEQ851933 UNW851933:UOM851933 UXS851933:UYI851933 VHO851933:VIE851933 VRK851933:VSA851933 WBG851933:WBW851933 WLC851933:WLS851933 WUY851933:WVO851933 D917469:T917469 IM917469:JC917469 SI917469:SY917469 ACE917469:ACU917469 AMA917469:AMQ917469 AVW917469:AWM917469 BFS917469:BGI917469 BPO917469:BQE917469 BZK917469:CAA917469 CJG917469:CJW917469 CTC917469:CTS917469 DCY917469:DDO917469 DMU917469:DNK917469 DWQ917469:DXG917469 EGM917469:EHC917469 EQI917469:EQY917469 FAE917469:FAU917469 FKA917469:FKQ917469 FTW917469:FUM917469 GDS917469:GEI917469 GNO917469:GOE917469 GXK917469:GYA917469 HHG917469:HHW917469 HRC917469:HRS917469 IAY917469:IBO917469 IKU917469:ILK917469 IUQ917469:IVG917469 JEM917469:JFC917469 JOI917469:JOY917469 JYE917469:JYU917469 KIA917469:KIQ917469 KRW917469:KSM917469 LBS917469:LCI917469 LLO917469:LME917469 LVK917469:LWA917469 MFG917469:MFW917469 MPC917469:MPS917469 MYY917469:MZO917469 NIU917469:NJK917469 NSQ917469:NTG917469 OCM917469:ODC917469 OMI917469:OMY917469 OWE917469:OWU917469 PGA917469:PGQ917469 PPW917469:PQM917469 PZS917469:QAI917469 QJO917469:QKE917469 QTK917469:QUA917469 RDG917469:RDW917469 RNC917469:RNS917469 RWY917469:RXO917469 SGU917469:SHK917469 SQQ917469:SRG917469 TAM917469:TBC917469 TKI917469:TKY917469 TUE917469:TUU917469 UEA917469:UEQ917469 UNW917469:UOM917469 UXS917469:UYI917469 VHO917469:VIE917469 VRK917469:VSA917469 WBG917469:WBW917469 WLC917469:WLS917469 WUY917469:WVO917469 D983005:T983005 IM983005:JC983005 SI983005:SY983005 ACE983005:ACU983005 AMA983005:AMQ983005 AVW983005:AWM983005 BFS983005:BGI983005 BPO983005:BQE983005 BZK983005:CAA983005 CJG983005:CJW983005 CTC983005:CTS983005 DCY983005:DDO983005 DMU983005:DNK983005 DWQ983005:DXG983005 EGM983005:EHC983005 EQI983005:EQY983005 FAE983005:FAU983005 FKA983005:FKQ983005 FTW983005:FUM983005 GDS983005:GEI983005 GNO983005:GOE983005 GXK983005:GYA983005 HHG983005:HHW983005 HRC983005:HRS983005 IAY983005:IBO983005 IKU983005:ILK983005 IUQ983005:IVG983005 JEM983005:JFC983005 JOI983005:JOY983005 JYE983005:JYU983005 KIA983005:KIQ983005 KRW983005:KSM983005 LBS983005:LCI983005 LLO983005:LME983005 LVK983005:LWA983005 MFG983005:MFW983005 MPC983005:MPS983005 MYY983005:MZO983005 NIU983005:NJK983005 NSQ983005:NTG983005 OCM983005:ODC983005 OMI983005:OMY983005 OWE983005:OWU983005 PGA983005:PGQ983005 PPW983005:PQM983005 PZS983005:QAI983005 QJO983005:QKE983005 QTK983005:QUA983005 RDG983005:RDW983005 RNC983005:RNS983005 RWY983005:RXO983005 SGU983005:SHK983005 SQQ983005:SRG983005 TAM983005:TBC983005 TKI983005:TKY983005 TUE983005:TUU983005 UEA983005:UEQ983005 UNW983005:UOM983005 UXS983005:UYI983005 VHO983005:VIE983005 VRK983005:VSA983005 WBG983005:WBW983005 WLC983005:WLS983005 WUY983005:WVO983005">
      <formula1>$E$24:$E$43</formula1>
    </dataValidation>
    <dataValidation type="list" allowBlank="1" showInputMessage="1" showErrorMessage="1" sqref="S16:W17 S8:W14">
      <formula1>$AM$21:$AM$28</formula1>
    </dataValidation>
  </dataValidations>
  <pageMargins left="0.354166666666667" right="0.314583333333333" top="0.66875" bottom="0.747916666666667" header="0.314583333333333" footer="0.314583333333333"/>
  <pageSetup paperSize="9" scale="93" orientation="portrait"/>
  <headerFooter>
    <oddFooter>&amp;L&amp;"华文行楷,加粗"&amp;16
&amp;"-,常规"&amp;11
制单：
日期：&amp;C审核：
日期：</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91336"/>
  </sheetPr>
  <dimension ref="A1:CO538"/>
  <sheetViews>
    <sheetView view="pageBreakPreview" zoomScale="106" zoomScaleNormal="115" zoomScaleSheetLayoutView="106" workbookViewId="0">
      <selection activeCell="C8" sqref="C8:E8"/>
    </sheetView>
  </sheetViews>
  <sheetFormatPr defaultColWidth="3.125" defaultRowHeight="18" customHeight="1"/>
  <cols>
    <col min="1" max="2" width="3.125" style="56" customWidth="1"/>
    <col min="3" max="4" width="3.125" style="56"/>
    <col min="5" max="5" width="2.125" style="56" customWidth="1"/>
    <col min="6" max="6" width="3.125" style="56" customWidth="1"/>
    <col min="7" max="7" width="1.875" style="56" customWidth="1"/>
    <col min="8" max="8" width="3.375" style="56" customWidth="1"/>
    <col min="9" max="9" width="3.125" style="56"/>
    <col min="10" max="10" width="3.875" style="56" customWidth="1"/>
    <col min="11" max="11" width="3.125" style="56"/>
    <col min="12" max="12" width="3.125" style="56" customWidth="1"/>
    <col min="13" max="14" width="3.125" style="56"/>
    <col min="15" max="15" width="3.125" style="56" customWidth="1"/>
    <col min="16" max="16" width="3.75" style="56" customWidth="1"/>
    <col min="17" max="17" width="3.125" style="56"/>
    <col min="18" max="18" width="3.125" style="56" customWidth="1"/>
    <col min="19" max="19" width="5.5" style="56" customWidth="1"/>
    <col min="20" max="21" width="3.125" style="56"/>
    <col min="22" max="22" width="7.25" style="56" customWidth="1"/>
    <col min="23" max="23" width="7.75" style="56" customWidth="1"/>
    <col min="24" max="28" width="3.125" style="56" customWidth="1"/>
    <col min="29" max="29" width="4.75" style="56" customWidth="1"/>
    <col min="30" max="30" width="8.5" style="56" customWidth="1"/>
    <col min="31" max="31" width="5.875" style="56" customWidth="1"/>
    <col min="32" max="32" width="8.5" style="191" customWidth="1"/>
    <col min="33" max="34" width="6.5" style="191" customWidth="1"/>
    <col min="35" max="35" width="7.5" style="191" customWidth="1"/>
    <col min="36" max="36" width="6.5" style="191" customWidth="1"/>
    <col min="37" max="45" width="12.5" style="191" customWidth="1"/>
    <col min="46" max="46" width="12.875" style="193" customWidth="1"/>
    <col min="47" max="47" width="11.5" style="193" customWidth="1"/>
    <col min="48" max="48" width="10" style="193" customWidth="1"/>
    <col min="49" max="49" width="12.75" style="56" customWidth="1"/>
    <col min="50" max="50" width="11.375" style="56" customWidth="1"/>
    <col min="51" max="51" width="13.125" style="56" customWidth="1"/>
    <col min="52" max="54" width="6.625" style="191" customWidth="1"/>
    <col min="55" max="56" width="8.5" style="56" customWidth="1"/>
    <col min="57" max="57" width="8.25" style="56" customWidth="1"/>
    <col min="58" max="58" width="7.875" style="56" customWidth="1"/>
    <col min="59" max="59" width="8.625" style="56" customWidth="1"/>
    <col min="60" max="60" width="12.75" style="56" customWidth="1"/>
    <col min="61" max="61" width="9.125" style="56" customWidth="1"/>
    <col min="62" max="78" width="3.125" style="56"/>
    <col min="79" max="79" width="4.625" style="56" customWidth="1"/>
    <col min="80" max="256" width="3.125" style="56"/>
    <col min="257" max="258" width="3.125" style="56" customWidth="1"/>
    <col min="259" max="260" width="3.125" style="56"/>
    <col min="261" max="261" width="2.125" style="56" customWidth="1"/>
    <col min="262" max="262" width="3.125" style="56" customWidth="1"/>
    <col min="263" max="263" width="1.875" style="56" customWidth="1"/>
    <col min="264" max="264" width="3.375" style="56" customWidth="1"/>
    <col min="265" max="265" width="3.125" style="56"/>
    <col min="266" max="266" width="3.875" style="56" customWidth="1"/>
    <col min="267" max="267" width="3.125" style="56"/>
    <col min="268" max="268" width="3.125" style="56" customWidth="1"/>
    <col min="269" max="270" width="3.125" style="56"/>
    <col min="271" max="271" width="3.125" style="56" customWidth="1"/>
    <col min="272" max="272" width="3.75" style="56" customWidth="1"/>
    <col min="273" max="273" width="3.125" style="56"/>
    <col min="274" max="274" width="3.125" style="56" customWidth="1"/>
    <col min="275" max="275" width="5.5" style="56" customWidth="1"/>
    <col min="276" max="277" width="3.125" style="56"/>
    <col min="278" max="278" width="7.25" style="56" customWidth="1"/>
    <col min="279" max="279" width="12" style="56" customWidth="1"/>
    <col min="280" max="282" width="3.125" style="56"/>
    <col min="283" max="283" width="1.75" style="56" customWidth="1"/>
    <col min="284" max="284" width="0.875" style="56" customWidth="1"/>
    <col min="285" max="285" width="4.75" style="56" customWidth="1"/>
    <col min="286" max="286" width="8.5" style="56" customWidth="1"/>
    <col min="287" max="287" width="5.875" style="56" customWidth="1"/>
    <col min="288" max="288" width="8.5" style="56" customWidth="1"/>
    <col min="289" max="290" width="6.5" style="56" customWidth="1"/>
    <col min="291" max="291" width="7.5" style="56" customWidth="1"/>
    <col min="292" max="292" width="6.5" style="56" customWidth="1"/>
    <col min="293" max="301" width="12.5" style="56" customWidth="1"/>
    <col min="302" max="307" width="12" style="56" customWidth="1"/>
    <col min="308" max="310" width="6.625" style="56" customWidth="1"/>
    <col min="311" max="315" width="7.625" style="56" customWidth="1"/>
    <col min="316" max="316" width="12.75" style="56" customWidth="1"/>
    <col min="317" max="317" width="5.125" style="56" customWidth="1"/>
    <col min="318" max="334" width="3.125" style="56"/>
    <col min="335" max="335" width="4.625" style="56" customWidth="1"/>
    <col min="336" max="512" width="3.125" style="56"/>
    <col min="513" max="514" width="3.125" style="56" customWidth="1"/>
    <col min="515" max="516" width="3.125" style="56"/>
    <col min="517" max="517" width="2.125" style="56" customWidth="1"/>
    <col min="518" max="518" width="3.125" style="56" customWidth="1"/>
    <col min="519" max="519" width="1.875" style="56" customWidth="1"/>
    <col min="520" max="520" width="3.375" style="56" customWidth="1"/>
    <col min="521" max="521" width="3.125" style="56"/>
    <col min="522" max="522" width="3.875" style="56" customWidth="1"/>
    <col min="523" max="523" width="3.125" style="56"/>
    <col min="524" max="524" width="3.125" style="56" customWidth="1"/>
    <col min="525" max="526" width="3.125" style="56"/>
    <col min="527" max="527" width="3.125" style="56" customWidth="1"/>
    <col min="528" max="528" width="3.75" style="56" customWidth="1"/>
    <col min="529" max="529" width="3.125" style="56"/>
    <col min="530" max="530" width="3.125" style="56" customWidth="1"/>
    <col min="531" max="531" width="5.5" style="56" customWidth="1"/>
    <col min="532" max="533" width="3.125" style="56"/>
    <col min="534" max="534" width="7.25" style="56" customWidth="1"/>
    <col min="535" max="535" width="12" style="56" customWidth="1"/>
    <col min="536" max="538" width="3.125" style="56"/>
    <col min="539" max="539" width="1.75" style="56" customWidth="1"/>
    <col min="540" max="540" width="0.875" style="56" customWidth="1"/>
    <col min="541" max="541" width="4.75" style="56" customWidth="1"/>
    <col min="542" max="542" width="8.5" style="56" customWidth="1"/>
    <col min="543" max="543" width="5.875" style="56" customWidth="1"/>
    <col min="544" max="544" width="8.5" style="56" customWidth="1"/>
    <col min="545" max="546" width="6.5" style="56" customWidth="1"/>
    <col min="547" max="547" width="7.5" style="56" customWidth="1"/>
    <col min="548" max="548" width="6.5" style="56" customWidth="1"/>
    <col min="549" max="557" width="12.5" style="56" customWidth="1"/>
    <col min="558" max="563" width="12" style="56" customWidth="1"/>
    <col min="564" max="566" width="6.625" style="56" customWidth="1"/>
    <col min="567" max="571" width="7.625" style="56" customWidth="1"/>
    <col min="572" max="572" width="12.75" style="56" customWidth="1"/>
    <col min="573" max="573" width="5.125" style="56" customWidth="1"/>
    <col min="574" max="590" width="3.125" style="56"/>
    <col min="591" max="591" width="4.625" style="56" customWidth="1"/>
    <col min="592" max="768" width="3.125" style="56"/>
    <col min="769" max="770" width="3.125" style="56" customWidth="1"/>
    <col min="771" max="772" width="3.125" style="56"/>
    <col min="773" max="773" width="2.125" style="56" customWidth="1"/>
    <col min="774" max="774" width="3.125" style="56" customWidth="1"/>
    <col min="775" max="775" width="1.875" style="56" customWidth="1"/>
    <col min="776" max="776" width="3.375" style="56" customWidth="1"/>
    <col min="777" max="777" width="3.125" style="56"/>
    <col min="778" max="778" width="3.875" style="56" customWidth="1"/>
    <col min="779" max="779" width="3.125" style="56"/>
    <col min="780" max="780" width="3.125" style="56" customWidth="1"/>
    <col min="781" max="782" width="3.125" style="56"/>
    <col min="783" max="783" width="3.125" style="56" customWidth="1"/>
    <col min="784" max="784" width="3.75" style="56" customWidth="1"/>
    <col min="785" max="785" width="3.125" style="56"/>
    <col min="786" max="786" width="3.125" style="56" customWidth="1"/>
    <col min="787" max="787" width="5.5" style="56" customWidth="1"/>
    <col min="788" max="789" width="3.125" style="56"/>
    <col min="790" max="790" width="7.25" style="56" customWidth="1"/>
    <col min="791" max="791" width="12" style="56" customWidth="1"/>
    <col min="792" max="794" width="3.125" style="56"/>
    <col min="795" max="795" width="1.75" style="56" customWidth="1"/>
    <col min="796" max="796" width="0.875" style="56" customWidth="1"/>
    <col min="797" max="797" width="4.75" style="56" customWidth="1"/>
    <col min="798" max="798" width="8.5" style="56" customWidth="1"/>
    <col min="799" max="799" width="5.875" style="56" customWidth="1"/>
    <col min="800" max="800" width="8.5" style="56" customWidth="1"/>
    <col min="801" max="802" width="6.5" style="56" customWidth="1"/>
    <col min="803" max="803" width="7.5" style="56" customWidth="1"/>
    <col min="804" max="804" width="6.5" style="56" customWidth="1"/>
    <col min="805" max="813" width="12.5" style="56" customWidth="1"/>
    <col min="814" max="819" width="12" style="56" customWidth="1"/>
    <col min="820" max="822" width="6.625" style="56" customWidth="1"/>
    <col min="823" max="827" width="7.625" style="56" customWidth="1"/>
    <col min="828" max="828" width="12.75" style="56" customWidth="1"/>
    <col min="829" max="829" width="5.125" style="56" customWidth="1"/>
    <col min="830" max="846" width="3.125" style="56"/>
    <col min="847" max="847" width="4.625" style="56" customWidth="1"/>
    <col min="848" max="1024" width="3.125" style="56"/>
    <col min="1025" max="1026" width="3.125" style="56" customWidth="1"/>
    <col min="1027" max="1028" width="3.125" style="56"/>
    <col min="1029" max="1029" width="2.125" style="56" customWidth="1"/>
    <col min="1030" max="1030" width="3.125" style="56" customWidth="1"/>
    <col min="1031" max="1031" width="1.875" style="56" customWidth="1"/>
    <col min="1032" max="1032" width="3.375" style="56" customWidth="1"/>
    <col min="1033" max="1033" width="3.125" style="56"/>
    <col min="1034" max="1034" width="3.875" style="56" customWidth="1"/>
    <col min="1035" max="1035" width="3.125" style="56"/>
    <col min="1036" max="1036" width="3.125" style="56" customWidth="1"/>
    <col min="1037" max="1038" width="3.125" style="56"/>
    <col min="1039" max="1039" width="3.125" style="56" customWidth="1"/>
    <col min="1040" max="1040" width="3.75" style="56" customWidth="1"/>
    <col min="1041" max="1041" width="3.125" style="56"/>
    <col min="1042" max="1042" width="3.125" style="56" customWidth="1"/>
    <col min="1043" max="1043" width="5.5" style="56" customWidth="1"/>
    <col min="1044" max="1045" width="3.125" style="56"/>
    <col min="1046" max="1046" width="7.25" style="56" customWidth="1"/>
    <col min="1047" max="1047" width="12" style="56" customWidth="1"/>
    <col min="1048" max="1050" width="3.125" style="56"/>
    <col min="1051" max="1051" width="1.75" style="56" customWidth="1"/>
    <col min="1052" max="1052" width="0.875" style="56" customWidth="1"/>
    <col min="1053" max="1053" width="4.75" style="56" customWidth="1"/>
    <col min="1054" max="1054" width="8.5" style="56" customWidth="1"/>
    <col min="1055" max="1055" width="5.875" style="56" customWidth="1"/>
    <col min="1056" max="1056" width="8.5" style="56" customWidth="1"/>
    <col min="1057" max="1058" width="6.5" style="56" customWidth="1"/>
    <col min="1059" max="1059" width="7.5" style="56" customWidth="1"/>
    <col min="1060" max="1060" width="6.5" style="56" customWidth="1"/>
    <col min="1061" max="1069" width="12.5" style="56" customWidth="1"/>
    <col min="1070" max="1075" width="12" style="56" customWidth="1"/>
    <col min="1076" max="1078" width="6.625" style="56" customWidth="1"/>
    <col min="1079" max="1083" width="7.625" style="56" customWidth="1"/>
    <col min="1084" max="1084" width="12.75" style="56" customWidth="1"/>
    <col min="1085" max="1085" width="5.125" style="56" customWidth="1"/>
    <col min="1086" max="1102" width="3.125" style="56"/>
    <col min="1103" max="1103" width="4.625" style="56" customWidth="1"/>
    <col min="1104" max="1280" width="3.125" style="56"/>
    <col min="1281" max="1282" width="3.125" style="56" customWidth="1"/>
    <col min="1283" max="1284" width="3.125" style="56"/>
    <col min="1285" max="1285" width="2.125" style="56" customWidth="1"/>
    <col min="1286" max="1286" width="3.125" style="56" customWidth="1"/>
    <col min="1287" max="1287" width="1.875" style="56" customWidth="1"/>
    <col min="1288" max="1288" width="3.375" style="56" customWidth="1"/>
    <col min="1289" max="1289" width="3.125" style="56"/>
    <col min="1290" max="1290" width="3.875" style="56" customWidth="1"/>
    <col min="1291" max="1291" width="3.125" style="56"/>
    <col min="1292" max="1292" width="3.125" style="56" customWidth="1"/>
    <col min="1293" max="1294" width="3.125" style="56"/>
    <col min="1295" max="1295" width="3.125" style="56" customWidth="1"/>
    <col min="1296" max="1296" width="3.75" style="56" customWidth="1"/>
    <col min="1297" max="1297" width="3.125" style="56"/>
    <col min="1298" max="1298" width="3.125" style="56" customWidth="1"/>
    <col min="1299" max="1299" width="5.5" style="56" customWidth="1"/>
    <col min="1300" max="1301" width="3.125" style="56"/>
    <col min="1302" max="1302" width="7.25" style="56" customWidth="1"/>
    <col min="1303" max="1303" width="12" style="56" customWidth="1"/>
    <col min="1304" max="1306" width="3.125" style="56"/>
    <col min="1307" max="1307" width="1.75" style="56" customWidth="1"/>
    <col min="1308" max="1308" width="0.875" style="56" customWidth="1"/>
    <col min="1309" max="1309" width="4.75" style="56" customWidth="1"/>
    <col min="1310" max="1310" width="8.5" style="56" customWidth="1"/>
    <col min="1311" max="1311" width="5.875" style="56" customWidth="1"/>
    <col min="1312" max="1312" width="8.5" style="56" customWidth="1"/>
    <col min="1313" max="1314" width="6.5" style="56" customWidth="1"/>
    <col min="1315" max="1315" width="7.5" style="56" customWidth="1"/>
    <col min="1316" max="1316" width="6.5" style="56" customWidth="1"/>
    <col min="1317" max="1325" width="12.5" style="56" customWidth="1"/>
    <col min="1326" max="1331" width="12" style="56" customWidth="1"/>
    <col min="1332" max="1334" width="6.625" style="56" customWidth="1"/>
    <col min="1335" max="1339" width="7.625" style="56" customWidth="1"/>
    <col min="1340" max="1340" width="12.75" style="56" customWidth="1"/>
    <col min="1341" max="1341" width="5.125" style="56" customWidth="1"/>
    <col min="1342" max="1358" width="3.125" style="56"/>
    <col min="1359" max="1359" width="4.625" style="56" customWidth="1"/>
    <col min="1360" max="1536" width="3.125" style="56"/>
    <col min="1537" max="1538" width="3.125" style="56" customWidth="1"/>
    <col min="1539" max="1540" width="3.125" style="56"/>
    <col min="1541" max="1541" width="2.125" style="56" customWidth="1"/>
    <col min="1542" max="1542" width="3.125" style="56" customWidth="1"/>
    <col min="1543" max="1543" width="1.875" style="56" customWidth="1"/>
    <col min="1544" max="1544" width="3.375" style="56" customWidth="1"/>
    <col min="1545" max="1545" width="3.125" style="56"/>
    <col min="1546" max="1546" width="3.875" style="56" customWidth="1"/>
    <col min="1547" max="1547" width="3.125" style="56"/>
    <col min="1548" max="1548" width="3.125" style="56" customWidth="1"/>
    <col min="1549" max="1550" width="3.125" style="56"/>
    <col min="1551" max="1551" width="3.125" style="56" customWidth="1"/>
    <col min="1552" max="1552" width="3.75" style="56" customWidth="1"/>
    <col min="1553" max="1553" width="3.125" style="56"/>
    <col min="1554" max="1554" width="3.125" style="56" customWidth="1"/>
    <col min="1555" max="1555" width="5.5" style="56" customWidth="1"/>
    <col min="1556" max="1557" width="3.125" style="56"/>
    <col min="1558" max="1558" width="7.25" style="56" customWidth="1"/>
    <col min="1559" max="1559" width="12" style="56" customWidth="1"/>
    <col min="1560" max="1562" width="3.125" style="56"/>
    <col min="1563" max="1563" width="1.75" style="56" customWidth="1"/>
    <col min="1564" max="1564" width="0.875" style="56" customWidth="1"/>
    <col min="1565" max="1565" width="4.75" style="56" customWidth="1"/>
    <col min="1566" max="1566" width="8.5" style="56" customWidth="1"/>
    <col min="1567" max="1567" width="5.875" style="56" customWidth="1"/>
    <col min="1568" max="1568" width="8.5" style="56" customWidth="1"/>
    <col min="1569" max="1570" width="6.5" style="56" customWidth="1"/>
    <col min="1571" max="1571" width="7.5" style="56" customWidth="1"/>
    <col min="1572" max="1572" width="6.5" style="56" customWidth="1"/>
    <col min="1573" max="1581" width="12.5" style="56" customWidth="1"/>
    <col min="1582" max="1587" width="12" style="56" customWidth="1"/>
    <col min="1588" max="1590" width="6.625" style="56" customWidth="1"/>
    <col min="1591" max="1595" width="7.625" style="56" customWidth="1"/>
    <col min="1596" max="1596" width="12.75" style="56" customWidth="1"/>
    <col min="1597" max="1597" width="5.125" style="56" customWidth="1"/>
    <col min="1598" max="1614" width="3.125" style="56"/>
    <col min="1615" max="1615" width="4.625" style="56" customWidth="1"/>
    <col min="1616" max="1792" width="3.125" style="56"/>
    <col min="1793" max="1794" width="3.125" style="56" customWidth="1"/>
    <col min="1795" max="1796" width="3.125" style="56"/>
    <col min="1797" max="1797" width="2.125" style="56" customWidth="1"/>
    <col min="1798" max="1798" width="3.125" style="56" customWidth="1"/>
    <col min="1799" max="1799" width="1.875" style="56" customWidth="1"/>
    <col min="1800" max="1800" width="3.375" style="56" customWidth="1"/>
    <col min="1801" max="1801" width="3.125" style="56"/>
    <col min="1802" max="1802" width="3.875" style="56" customWidth="1"/>
    <col min="1803" max="1803" width="3.125" style="56"/>
    <col min="1804" max="1804" width="3.125" style="56" customWidth="1"/>
    <col min="1805" max="1806" width="3.125" style="56"/>
    <col min="1807" max="1807" width="3.125" style="56" customWidth="1"/>
    <col min="1808" max="1808" width="3.75" style="56" customWidth="1"/>
    <col min="1809" max="1809" width="3.125" style="56"/>
    <col min="1810" max="1810" width="3.125" style="56" customWidth="1"/>
    <col min="1811" max="1811" width="5.5" style="56" customWidth="1"/>
    <col min="1812" max="1813" width="3.125" style="56"/>
    <col min="1814" max="1814" width="7.25" style="56" customWidth="1"/>
    <col min="1815" max="1815" width="12" style="56" customWidth="1"/>
    <col min="1816" max="1818" width="3.125" style="56"/>
    <col min="1819" max="1819" width="1.75" style="56" customWidth="1"/>
    <col min="1820" max="1820" width="0.875" style="56" customWidth="1"/>
    <col min="1821" max="1821" width="4.75" style="56" customWidth="1"/>
    <col min="1822" max="1822" width="8.5" style="56" customWidth="1"/>
    <col min="1823" max="1823" width="5.875" style="56" customWidth="1"/>
    <col min="1824" max="1824" width="8.5" style="56" customWidth="1"/>
    <col min="1825" max="1826" width="6.5" style="56" customWidth="1"/>
    <col min="1827" max="1827" width="7.5" style="56" customWidth="1"/>
    <col min="1828" max="1828" width="6.5" style="56" customWidth="1"/>
    <col min="1829" max="1837" width="12.5" style="56" customWidth="1"/>
    <col min="1838" max="1843" width="12" style="56" customWidth="1"/>
    <col min="1844" max="1846" width="6.625" style="56" customWidth="1"/>
    <col min="1847" max="1851" width="7.625" style="56" customWidth="1"/>
    <col min="1852" max="1852" width="12.75" style="56" customWidth="1"/>
    <col min="1853" max="1853" width="5.125" style="56" customWidth="1"/>
    <col min="1854" max="1870" width="3.125" style="56"/>
    <col min="1871" max="1871" width="4.625" style="56" customWidth="1"/>
    <col min="1872" max="2048" width="3.125" style="56"/>
    <col min="2049" max="2050" width="3.125" style="56" customWidth="1"/>
    <col min="2051" max="2052" width="3.125" style="56"/>
    <col min="2053" max="2053" width="2.125" style="56" customWidth="1"/>
    <col min="2054" max="2054" width="3.125" style="56" customWidth="1"/>
    <col min="2055" max="2055" width="1.875" style="56" customWidth="1"/>
    <col min="2056" max="2056" width="3.375" style="56" customWidth="1"/>
    <col min="2057" max="2057" width="3.125" style="56"/>
    <col min="2058" max="2058" width="3.875" style="56" customWidth="1"/>
    <col min="2059" max="2059" width="3.125" style="56"/>
    <col min="2060" max="2060" width="3.125" style="56" customWidth="1"/>
    <col min="2061" max="2062" width="3.125" style="56"/>
    <col min="2063" max="2063" width="3.125" style="56" customWidth="1"/>
    <col min="2064" max="2064" width="3.75" style="56" customWidth="1"/>
    <col min="2065" max="2065" width="3.125" style="56"/>
    <col min="2066" max="2066" width="3.125" style="56" customWidth="1"/>
    <col min="2067" max="2067" width="5.5" style="56" customWidth="1"/>
    <col min="2068" max="2069" width="3.125" style="56"/>
    <col min="2070" max="2070" width="7.25" style="56" customWidth="1"/>
    <col min="2071" max="2071" width="12" style="56" customWidth="1"/>
    <col min="2072" max="2074" width="3.125" style="56"/>
    <col min="2075" max="2075" width="1.75" style="56" customWidth="1"/>
    <col min="2076" max="2076" width="0.875" style="56" customWidth="1"/>
    <col min="2077" max="2077" width="4.75" style="56" customWidth="1"/>
    <col min="2078" max="2078" width="8.5" style="56" customWidth="1"/>
    <col min="2079" max="2079" width="5.875" style="56" customWidth="1"/>
    <col min="2080" max="2080" width="8.5" style="56" customWidth="1"/>
    <col min="2081" max="2082" width="6.5" style="56" customWidth="1"/>
    <col min="2083" max="2083" width="7.5" style="56" customWidth="1"/>
    <col min="2084" max="2084" width="6.5" style="56" customWidth="1"/>
    <col min="2085" max="2093" width="12.5" style="56" customWidth="1"/>
    <col min="2094" max="2099" width="12" style="56" customWidth="1"/>
    <col min="2100" max="2102" width="6.625" style="56" customWidth="1"/>
    <col min="2103" max="2107" width="7.625" style="56" customWidth="1"/>
    <col min="2108" max="2108" width="12.75" style="56" customWidth="1"/>
    <col min="2109" max="2109" width="5.125" style="56" customWidth="1"/>
    <col min="2110" max="2126" width="3.125" style="56"/>
    <col min="2127" max="2127" width="4.625" style="56" customWidth="1"/>
    <col min="2128" max="2304" width="3.125" style="56"/>
    <col min="2305" max="2306" width="3.125" style="56" customWidth="1"/>
    <col min="2307" max="2308" width="3.125" style="56"/>
    <col min="2309" max="2309" width="2.125" style="56" customWidth="1"/>
    <col min="2310" max="2310" width="3.125" style="56" customWidth="1"/>
    <col min="2311" max="2311" width="1.875" style="56" customWidth="1"/>
    <col min="2312" max="2312" width="3.375" style="56" customWidth="1"/>
    <col min="2313" max="2313" width="3.125" style="56"/>
    <col min="2314" max="2314" width="3.875" style="56" customWidth="1"/>
    <col min="2315" max="2315" width="3.125" style="56"/>
    <col min="2316" max="2316" width="3.125" style="56" customWidth="1"/>
    <col min="2317" max="2318" width="3.125" style="56"/>
    <col min="2319" max="2319" width="3.125" style="56" customWidth="1"/>
    <col min="2320" max="2320" width="3.75" style="56" customWidth="1"/>
    <col min="2321" max="2321" width="3.125" style="56"/>
    <col min="2322" max="2322" width="3.125" style="56" customWidth="1"/>
    <col min="2323" max="2323" width="5.5" style="56" customWidth="1"/>
    <col min="2324" max="2325" width="3.125" style="56"/>
    <col min="2326" max="2326" width="7.25" style="56" customWidth="1"/>
    <col min="2327" max="2327" width="12" style="56" customWidth="1"/>
    <col min="2328" max="2330" width="3.125" style="56"/>
    <col min="2331" max="2331" width="1.75" style="56" customWidth="1"/>
    <col min="2332" max="2332" width="0.875" style="56" customWidth="1"/>
    <col min="2333" max="2333" width="4.75" style="56" customWidth="1"/>
    <col min="2334" max="2334" width="8.5" style="56" customWidth="1"/>
    <col min="2335" max="2335" width="5.875" style="56" customWidth="1"/>
    <col min="2336" max="2336" width="8.5" style="56" customWidth="1"/>
    <col min="2337" max="2338" width="6.5" style="56" customWidth="1"/>
    <col min="2339" max="2339" width="7.5" style="56" customWidth="1"/>
    <col min="2340" max="2340" width="6.5" style="56" customWidth="1"/>
    <col min="2341" max="2349" width="12.5" style="56" customWidth="1"/>
    <col min="2350" max="2355" width="12" style="56" customWidth="1"/>
    <col min="2356" max="2358" width="6.625" style="56" customWidth="1"/>
    <col min="2359" max="2363" width="7.625" style="56" customWidth="1"/>
    <col min="2364" max="2364" width="12.75" style="56" customWidth="1"/>
    <col min="2365" max="2365" width="5.125" style="56" customWidth="1"/>
    <col min="2366" max="2382" width="3.125" style="56"/>
    <col min="2383" max="2383" width="4.625" style="56" customWidth="1"/>
    <col min="2384" max="2560" width="3.125" style="56"/>
    <col min="2561" max="2562" width="3.125" style="56" customWidth="1"/>
    <col min="2563" max="2564" width="3.125" style="56"/>
    <col min="2565" max="2565" width="2.125" style="56" customWidth="1"/>
    <col min="2566" max="2566" width="3.125" style="56" customWidth="1"/>
    <col min="2567" max="2567" width="1.875" style="56" customWidth="1"/>
    <col min="2568" max="2568" width="3.375" style="56" customWidth="1"/>
    <col min="2569" max="2569" width="3.125" style="56"/>
    <col min="2570" max="2570" width="3.875" style="56" customWidth="1"/>
    <col min="2571" max="2571" width="3.125" style="56"/>
    <col min="2572" max="2572" width="3.125" style="56" customWidth="1"/>
    <col min="2573" max="2574" width="3.125" style="56"/>
    <col min="2575" max="2575" width="3.125" style="56" customWidth="1"/>
    <col min="2576" max="2576" width="3.75" style="56" customWidth="1"/>
    <col min="2577" max="2577" width="3.125" style="56"/>
    <col min="2578" max="2578" width="3.125" style="56" customWidth="1"/>
    <col min="2579" max="2579" width="5.5" style="56" customWidth="1"/>
    <col min="2580" max="2581" width="3.125" style="56"/>
    <col min="2582" max="2582" width="7.25" style="56" customWidth="1"/>
    <col min="2583" max="2583" width="12" style="56" customWidth="1"/>
    <col min="2584" max="2586" width="3.125" style="56"/>
    <col min="2587" max="2587" width="1.75" style="56" customWidth="1"/>
    <col min="2588" max="2588" width="0.875" style="56" customWidth="1"/>
    <col min="2589" max="2589" width="4.75" style="56" customWidth="1"/>
    <col min="2590" max="2590" width="8.5" style="56" customWidth="1"/>
    <col min="2591" max="2591" width="5.875" style="56" customWidth="1"/>
    <col min="2592" max="2592" width="8.5" style="56" customWidth="1"/>
    <col min="2593" max="2594" width="6.5" style="56" customWidth="1"/>
    <col min="2595" max="2595" width="7.5" style="56" customWidth="1"/>
    <col min="2596" max="2596" width="6.5" style="56" customWidth="1"/>
    <col min="2597" max="2605" width="12.5" style="56" customWidth="1"/>
    <col min="2606" max="2611" width="12" style="56" customWidth="1"/>
    <col min="2612" max="2614" width="6.625" style="56" customWidth="1"/>
    <col min="2615" max="2619" width="7.625" style="56" customWidth="1"/>
    <col min="2620" max="2620" width="12.75" style="56" customWidth="1"/>
    <col min="2621" max="2621" width="5.125" style="56" customWidth="1"/>
    <col min="2622" max="2638" width="3.125" style="56"/>
    <col min="2639" max="2639" width="4.625" style="56" customWidth="1"/>
    <col min="2640" max="2816" width="3.125" style="56"/>
    <col min="2817" max="2818" width="3.125" style="56" customWidth="1"/>
    <col min="2819" max="2820" width="3.125" style="56"/>
    <col min="2821" max="2821" width="2.125" style="56" customWidth="1"/>
    <col min="2822" max="2822" width="3.125" style="56" customWidth="1"/>
    <col min="2823" max="2823" width="1.875" style="56" customWidth="1"/>
    <col min="2824" max="2824" width="3.375" style="56" customWidth="1"/>
    <col min="2825" max="2825" width="3.125" style="56"/>
    <col min="2826" max="2826" width="3.875" style="56" customWidth="1"/>
    <col min="2827" max="2827" width="3.125" style="56"/>
    <col min="2828" max="2828" width="3.125" style="56" customWidth="1"/>
    <col min="2829" max="2830" width="3.125" style="56"/>
    <col min="2831" max="2831" width="3.125" style="56" customWidth="1"/>
    <col min="2832" max="2832" width="3.75" style="56" customWidth="1"/>
    <col min="2833" max="2833" width="3.125" style="56"/>
    <col min="2834" max="2834" width="3.125" style="56" customWidth="1"/>
    <col min="2835" max="2835" width="5.5" style="56" customWidth="1"/>
    <col min="2836" max="2837" width="3.125" style="56"/>
    <col min="2838" max="2838" width="7.25" style="56" customWidth="1"/>
    <col min="2839" max="2839" width="12" style="56" customWidth="1"/>
    <col min="2840" max="2842" width="3.125" style="56"/>
    <col min="2843" max="2843" width="1.75" style="56" customWidth="1"/>
    <col min="2844" max="2844" width="0.875" style="56" customWidth="1"/>
    <col min="2845" max="2845" width="4.75" style="56" customWidth="1"/>
    <col min="2846" max="2846" width="8.5" style="56" customWidth="1"/>
    <col min="2847" max="2847" width="5.875" style="56" customWidth="1"/>
    <col min="2848" max="2848" width="8.5" style="56" customWidth="1"/>
    <col min="2849" max="2850" width="6.5" style="56" customWidth="1"/>
    <col min="2851" max="2851" width="7.5" style="56" customWidth="1"/>
    <col min="2852" max="2852" width="6.5" style="56" customWidth="1"/>
    <col min="2853" max="2861" width="12.5" style="56" customWidth="1"/>
    <col min="2862" max="2867" width="12" style="56" customWidth="1"/>
    <col min="2868" max="2870" width="6.625" style="56" customWidth="1"/>
    <col min="2871" max="2875" width="7.625" style="56" customWidth="1"/>
    <col min="2876" max="2876" width="12.75" style="56" customWidth="1"/>
    <col min="2877" max="2877" width="5.125" style="56" customWidth="1"/>
    <col min="2878" max="2894" width="3.125" style="56"/>
    <col min="2895" max="2895" width="4.625" style="56" customWidth="1"/>
    <col min="2896" max="3072" width="3.125" style="56"/>
    <col min="3073" max="3074" width="3.125" style="56" customWidth="1"/>
    <col min="3075" max="3076" width="3.125" style="56"/>
    <col min="3077" max="3077" width="2.125" style="56" customWidth="1"/>
    <col min="3078" max="3078" width="3.125" style="56" customWidth="1"/>
    <col min="3079" max="3079" width="1.875" style="56" customWidth="1"/>
    <col min="3080" max="3080" width="3.375" style="56" customWidth="1"/>
    <col min="3081" max="3081" width="3.125" style="56"/>
    <col min="3082" max="3082" width="3.875" style="56" customWidth="1"/>
    <col min="3083" max="3083" width="3.125" style="56"/>
    <col min="3084" max="3084" width="3.125" style="56" customWidth="1"/>
    <col min="3085" max="3086" width="3.125" style="56"/>
    <col min="3087" max="3087" width="3.125" style="56" customWidth="1"/>
    <col min="3088" max="3088" width="3.75" style="56" customWidth="1"/>
    <col min="3089" max="3089" width="3.125" style="56"/>
    <col min="3090" max="3090" width="3.125" style="56" customWidth="1"/>
    <col min="3091" max="3091" width="5.5" style="56" customWidth="1"/>
    <col min="3092" max="3093" width="3.125" style="56"/>
    <col min="3094" max="3094" width="7.25" style="56" customWidth="1"/>
    <col min="3095" max="3095" width="12" style="56" customWidth="1"/>
    <col min="3096" max="3098" width="3.125" style="56"/>
    <col min="3099" max="3099" width="1.75" style="56" customWidth="1"/>
    <col min="3100" max="3100" width="0.875" style="56" customWidth="1"/>
    <col min="3101" max="3101" width="4.75" style="56" customWidth="1"/>
    <col min="3102" max="3102" width="8.5" style="56" customWidth="1"/>
    <col min="3103" max="3103" width="5.875" style="56" customWidth="1"/>
    <col min="3104" max="3104" width="8.5" style="56" customWidth="1"/>
    <col min="3105" max="3106" width="6.5" style="56" customWidth="1"/>
    <col min="3107" max="3107" width="7.5" style="56" customWidth="1"/>
    <col min="3108" max="3108" width="6.5" style="56" customWidth="1"/>
    <col min="3109" max="3117" width="12.5" style="56" customWidth="1"/>
    <col min="3118" max="3123" width="12" style="56" customWidth="1"/>
    <col min="3124" max="3126" width="6.625" style="56" customWidth="1"/>
    <col min="3127" max="3131" width="7.625" style="56" customWidth="1"/>
    <col min="3132" max="3132" width="12.75" style="56" customWidth="1"/>
    <col min="3133" max="3133" width="5.125" style="56" customWidth="1"/>
    <col min="3134" max="3150" width="3.125" style="56"/>
    <col min="3151" max="3151" width="4.625" style="56" customWidth="1"/>
    <col min="3152" max="3328" width="3.125" style="56"/>
    <col min="3329" max="3330" width="3.125" style="56" customWidth="1"/>
    <col min="3331" max="3332" width="3.125" style="56"/>
    <col min="3333" max="3333" width="2.125" style="56" customWidth="1"/>
    <col min="3334" max="3334" width="3.125" style="56" customWidth="1"/>
    <col min="3335" max="3335" width="1.875" style="56" customWidth="1"/>
    <col min="3336" max="3336" width="3.375" style="56" customWidth="1"/>
    <col min="3337" max="3337" width="3.125" style="56"/>
    <col min="3338" max="3338" width="3.875" style="56" customWidth="1"/>
    <col min="3339" max="3339" width="3.125" style="56"/>
    <col min="3340" max="3340" width="3.125" style="56" customWidth="1"/>
    <col min="3341" max="3342" width="3.125" style="56"/>
    <col min="3343" max="3343" width="3.125" style="56" customWidth="1"/>
    <col min="3344" max="3344" width="3.75" style="56" customWidth="1"/>
    <col min="3345" max="3345" width="3.125" style="56"/>
    <col min="3346" max="3346" width="3.125" style="56" customWidth="1"/>
    <col min="3347" max="3347" width="5.5" style="56" customWidth="1"/>
    <col min="3348" max="3349" width="3.125" style="56"/>
    <col min="3350" max="3350" width="7.25" style="56" customWidth="1"/>
    <col min="3351" max="3351" width="12" style="56" customWidth="1"/>
    <col min="3352" max="3354" width="3.125" style="56"/>
    <col min="3355" max="3355" width="1.75" style="56" customWidth="1"/>
    <col min="3356" max="3356" width="0.875" style="56" customWidth="1"/>
    <col min="3357" max="3357" width="4.75" style="56" customWidth="1"/>
    <col min="3358" max="3358" width="8.5" style="56" customWidth="1"/>
    <col min="3359" max="3359" width="5.875" style="56" customWidth="1"/>
    <col min="3360" max="3360" width="8.5" style="56" customWidth="1"/>
    <col min="3361" max="3362" width="6.5" style="56" customWidth="1"/>
    <col min="3363" max="3363" width="7.5" style="56" customWidth="1"/>
    <col min="3364" max="3364" width="6.5" style="56" customWidth="1"/>
    <col min="3365" max="3373" width="12.5" style="56" customWidth="1"/>
    <col min="3374" max="3379" width="12" style="56" customWidth="1"/>
    <col min="3380" max="3382" width="6.625" style="56" customWidth="1"/>
    <col min="3383" max="3387" width="7.625" style="56" customWidth="1"/>
    <col min="3388" max="3388" width="12.75" style="56" customWidth="1"/>
    <col min="3389" max="3389" width="5.125" style="56" customWidth="1"/>
    <col min="3390" max="3406" width="3.125" style="56"/>
    <col min="3407" max="3407" width="4.625" style="56" customWidth="1"/>
    <col min="3408" max="3584" width="3.125" style="56"/>
    <col min="3585" max="3586" width="3.125" style="56" customWidth="1"/>
    <col min="3587" max="3588" width="3.125" style="56"/>
    <col min="3589" max="3589" width="2.125" style="56" customWidth="1"/>
    <col min="3590" max="3590" width="3.125" style="56" customWidth="1"/>
    <col min="3591" max="3591" width="1.875" style="56" customWidth="1"/>
    <col min="3592" max="3592" width="3.375" style="56" customWidth="1"/>
    <col min="3593" max="3593" width="3.125" style="56"/>
    <col min="3594" max="3594" width="3.875" style="56" customWidth="1"/>
    <col min="3595" max="3595" width="3.125" style="56"/>
    <col min="3596" max="3596" width="3.125" style="56" customWidth="1"/>
    <col min="3597" max="3598" width="3.125" style="56"/>
    <col min="3599" max="3599" width="3.125" style="56" customWidth="1"/>
    <col min="3600" max="3600" width="3.75" style="56" customWidth="1"/>
    <col min="3601" max="3601" width="3.125" style="56"/>
    <col min="3602" max="3602" width="3.125" style="56" customWidth="1"/>
    <col min="3603" max="3603" width="5.5" style="56" customWidth="1"/>
    <col min="3604" max="3605" width="3.125" style="56"/>
    <col min="3606" max="3606" width="7.25" style="56" customWidth="1"/>
    <col min="3607" max="3607" width="12" style="56" customWidth="1"/>
    <col min="3608" max="3610" width="3.125" style="56"/>
    <col min="3611" max="3611" width="1.75" style="56" customWidth="1"/>
    <col min="3612" max="3612" width="0.875" style="56" customWidth="1"/>
    <col min="3613" max="3613" width="4.75" style="56" customWidth="1"/>
    <col min="3614" max="3614" width="8.5" style="56" customWidth="1"/>
    <col min="3615" max="3615" width="5.875" style="56" customWidth="1"/>
    <col min="3616" max="3616" width="8.5" style="56" customWidth="1"/>
    <col min="3617" max="3618" width="6.5" style="56" customWidth="1"/>
    <col min="3619" max="3619" width="7.5" style="56" customWidth="1"/>
    <col min="3620" max="3620" width="6.5" style="56" customWidth="1"/>
    <col min="3621" max="3629" width="12.5" style="56" customWidth="1"/>
    <col min="3630" max="3635" width="12" style="56" customWidth="1"/>
    <col min="3636" max="3638" width="6.625" style="56" customWidth="1"/>
    <col min="3639" max="3643" width="7.625" style="56" customWidth="1"/>
    <col min="3644" max="3644" width="12.75" style="56" customWidth="1"/>
    <col min="3645" max="3645" width="5.125" style="56" customWidth="1"/>
    <col min="3646" max="3662" width="3.125" style="56"/>
    <col min="3663" max="3663" width="4.625" style="56" customWidth="1"/>
    <col min="3664" max="3840" width="3.125" style="56"/>
    <col min="3841" max="3842" width="3.125" style="56" customWidth="1"/>
    <col min="3843" max="3844" width="3.125" style="56"/>
    <col min="3845" max="3845" width="2.125" style="56" customWidth="1"/>
    <col min="3846" max="3846" width="3.125" style="56" customWidth="1"/>
    <col min="3847" max="3847" width="1.875" style="56" customWidth="1"/>
    <col min="3848" max="3848" width="3.375" style="56" customWidth="1"/>
    <col min="3849" max="3849" width="3.125" style="56"/>
    <col min="3850" max="3850" width="3.875" style="56" customWidth="1"/>
    <col min="3851" max="3851" width="3.125" style="56"/>
    <col min="3852" max="3852" width="3.125" style="56" customWidth="1"/>
    <col min="3853" max="3854" width="3.125" style="56"/>
    <col min="3855" max="3855" width="3.125" style="56" customWidth="1"/>
    <col min="3856" max="3856" width="3.75" style="56" customWidth="1"/>
    <col min="3857" max="3857" width="3.125" style="56"/>
    <col min="3858" max="3858" width="3.125" style="56" customWidth="1"/>
    <col min="3859" max="3859" width="5.5" style="56" customWidth="1"/>
    <col min="3860" max="3861" width="3.125" style="56"/>
    <col min="3862" max="3862" width="7.25" style="56" customWidth="1"/>
    <col min="3863" max="3863" width="12" style="56" customWidth="1"/>
    <col min="3864" max="3866" width="3.125" style="56"/>
    <col min="3867" max="3867" width="1.75" style="56" customWidth="1"/>
    <col min="3868" max="3868" width="0.875" style="56" customWidth="1"/>
    <col min="3869" max="3869" width="4.75" style="56" customWidth="1"/>
    <col min="3870" max="3870" width="8.5" style="56" customWidth="1"/>
    <col min="3871" max="3871" width="5.875" style="56" customWidth="1"/>
    <col min="3872" max="3872" width="8.5" style="56" customWidth="1"/>
    <col min="3873" max="3874" width="6.5" style="56" customWidth="1"/>
    <col min="3875" max="3875" width="7.5" style="56" customWidth="1"/>
    <col min="3876" max="3876" width="6.5" style="56" customWidth="1"/>
    <col min="3877" max="3885" width="12.5" style="56" customWidth="1"/>
    <col min="3886" max="3891" width="12" style="56" customWidth="1"/>
    <col min="3892" max="3894" width="6.625" style="56" customWidth="1"/>
    <col min="3895" max="3899" width="7.625" style="56" customWidth="1"/>
    <col min="3900" max="3900" width="12.75" style="56" customWidth="1"/>
    <col min="3901" max="3901" width="5.125" style="56" customWidth="1"/>
    <col min="3902" max="3918" width="3.125" style="56"/>
    <col min="3919" max="3919" width="4.625" style="56" customWidth="1"/>
    <col min="3920" max="4096" width="3.125" style="56"/>
    <col min="4097" max="4098" width="3.125" style="56" customWidth="1"/>
    <col min="4099" max="4100" width="3.125" style="56"/>
    <col min="4101" max="4101" width="2.125" style="56" customWidth="1"/>
    <col min="4102" max="4102" width="3.125" style="56" customWidth="1"/>
    <col min="4103" max="4103" width="1.875" style="56" customWidth="1"/>
    <col min="4104" max="4104" width="3.375" style="56" customWidth="1"/>
    <col min="4105" max="4105" width="3.125" style="56"/>
    <col min="4106" max="4106" width="3.875" style="56" customWidth="1"/>
    <col min="4107" max="4107" width="3.125" style="56"/>
    <col min="4108" max="4108" width="3.125" style="56" customWidth="1"/>
    <col min="4109" max="4110" width="3.125" style="56"/>
    <col min="4111" max="4111" width="3.125" style="56" customWidth="1"/>
    <col min="4112" max="4112" width="3.75" style="56" customWidth="1"/>
    <col min="4113" max="4113" width="3.125" style="56"/>
    <col min="4114" max="4114" width="3.125" style="56" customWidth="1"/>
    <col min="4115" max="4115" width="5.5" style="56" customWidth="1"/>
    <col min="4116" max="4117" width="3.125" style="56"/>
    <col min="4118" max="4118" width="7.25" style="56" customWidth="1"/>
    <col min="4119" max="4119" width="12" style="56" customWidth="1"/>
    <col min="4120" max="4122" width="3.125" style="56"/>
    <col min="4123" max="4123" width="1.75" style="56" customWidth="1"/>
    <col min="4124" max="4124" width="0.875" style="56" customWidth="1"/>
    <col min="4125" max="4125" width="4.75" style="56" customWidth="1"/>
    <col min="4126" max="4126" width="8.5" style="56" customWidth="1"/>
    <col min="4127" max="4127" width="5.875" style="56" customWidth="1"/>
    <col min="4128" max="4128" width="8.5" style="56" customWidth="1"/>
    <col min="4129" max="4130" width="6.5" style="56" customWidth="1"/>
    <col min="4131" max="4131" width="7.5" style="56" customWidth="1"/>
    <col min="4132" max="4132" width="6.5" style="56" customWidth="1"/>
    <col min="4133" max="4141" width="12.5" style="56" customWidth="1"/>
    <col min="4142" max="4147" width="12" style="56" customWidth="1"/>
    <col min="4148" max="4150" width="6.625" style="56" customWidth="1"/>
    <col min="4151" max="4155" width="7.625" style="56" customWidth="1"/>
    <col min="4156" max="4156" width="12.75" style="56" customWidth="1"/>
    <col min="4157" max="4157" width="5.125" style="56" customWidth="1"/>
    <col min="4158" max="4174" width="3.125" style="56"/>
    <col min="4175" max="4175" width="4.625" style="56" customWidth="1"/>
    <col min="4176" max="4352" width="3.125" style="56"/>
    <col min="4353" max="4354" width="3.125" style="56" customWidth="1"/>
    <col min="4355" max="4356" width="3.125" style="56"/>
    <col min="4357" max="4357" width="2.125" style="56" customWidth="1"/>
    <col min="4358" max="4358" width="3.125" style="56" customWidth="1"/>
    <col min="4359" max="4359" width="1.875" style="56" customWidth="1"/>
    <col min="4360" max="4360" width="3.375" style="56" customWidth="1"/>
    <col min="4361" max="4361" width="3.125" style="56"/>
    <col min="4362" max="4362" width="3.875" style="56" customWidth="1"/>
    <col min="4363" max="4363" width="3.125" style="56"/>
    <col min="4364" max="4364" width="3.125" style="56" customWidth="1"/>
    <col min="4365" max="4366" width="3.125" style="56"/>
    <col min="4367" max="4367" width="3.125" style="56" customWidth="1"/>
    <col min="4368" max="4368" width="3.75" style="56" customWidth="1"/>
    <col min="4369" max="4369" width="3.125" style="56"/>
    <col min="4370" max="4370" width="3.125" style="56" customWidth="1"/>
    <col min="4371" max="4371" width="5.5" style="56" customWidth="1"/>
    <col min="4372" max="4373" width="3.125" style="56"/>
    <col min="4374" max="4374" width="7.25" style="56" customWidth="1"/>
    <col min="4375" max="4375" width="12" style="56" customWidth="1"/>
    <col min="4376" max="4378" width="3.125" style="56"/>
    <col min="4379" max="4379" width="1.75" style="56" customWidth="1"/>
    <col min="4380" max="4380" width="0.875" style="56" customWidth="1"/>
    <col min="4381" max="4381" width="4.75" style="56" customWidth="1"/>
    <col min="4382" max="4382" width="8.5" style="56" customWidth="1"/>
    <col min="4383" max="4383" width="5.875" style="56" customWidth="1"/>
    <col min="4384" max="4384" width="8.5" style="56" customWidth="1"/>
    <col min="4385" max="4386" width="6.5" style="56" customWidth="1"/>
    <col min="4387" max="4387" width="7.5" style="56" customWidth="1"/>
    <col min="4388" max="4388" width="6.5" style="56" customWidth="1"/>
    <col min="4389" max="4397" width="12.5" style="56" customWidth="1"/>
    <col min="4398" max="4403" width="12" style="56" customWidth="1"/>
    <col min="4404" max="4406" width="6.625" style="56" customWidth="1"/>
    <col min="4407" max="4411" width="7.625" style="56" customWidth="1"/>
    <col min="4412" max="4412" width="12.75" style="56" customWidth="1"/>
    <col min="4413" max="4413" width="5.125" style="56" customWidth="1"/>
    <col min="4414" max="4430" width="3.125" style="56"/>
    <col min="4431" max="4431" width="4.625" style="56" customWidth="1"/>
    <col min="4432" max="4608" width="3.125" style="56"/>
    <col min="4609" max="4610" width="3.125" style="56" customWidth="1"/>
    <col min="4611" max="4612" width="3.125" style="56"/>
    <col min="4613" max="4613" width="2.125" style="56" customWidth="1"/>
    <col min="4614" max="4614" width="3.125" style="56" customWidth="1"/>
    <col min="4615" max="4615" width="1.875" style="56" customWidth="1"/>
    <col min="4616" max="4616" width="3.375" style="56" customWidth="1"/>
    <col min="4617" max="4617" width="3.125" style="56"/>
    <col min="4618" max="4618" width="3.875" style="56" customWidth="1"/>
    <col min="4619" max="4619" width="3.125" style="56"/>
    <col min="4620" max="4620" width="3.125" style="56" customWidth="1"/>
    <col min="4621" max="4622" width="3.125" style="56"/>
    <col min="4623" max="4623" width="3.125" style="56" customWidth="1"/>
    <col min="4624" max="4624" width="3.75" style="56" customWidth="1"/>
    <col min="4625" max="4625" width="3.125" style="56"/>
    <col min="4626" max="4626" width="3.125" style="56" customWidth="1"/>
    <col min="4627" max="4627" width="5.5" style="56" customWidth="1"/>
    <col min="4628" max="4629" width="3.125" style="56"/>
    <col min="4630" max="4630" width="7.25" style="56" customWidth="1"/>
    <col min="4631" max="4631" width="12" style="56" customWidth="1"/>
    <col min="4632" max="4634" width="3.125" style="56"/>
    <col min="4635" max="4635" width="1.75" style="56" customWidth="1"/>
    <col min="4636" max="4636" width="0.875" style="56" customWidth="1"/>
    <col min="4637" max="4637" width="4.75" style="56" customWidth="1"/>
    <col min="4638" max="4638" width="8.5" style="56" customWidth="1"/>
    <col min="4639" max="4639" width="5.875" style="56" customWidth="1"/>
    <col min="4640" max="4640" width="8.5" style="56" customWidth="1"/>
    <col min="4641" max="4642" width="6.5" style="56" customWidth="1"/>
    <col min="4643" max="4643" width="7.5" style="56" customWidth="1"/>
    <col min="4644" max="4644" width="6.5" style="56" customWidth="1"/>
    <col min="4645" max="4653" width="12.5" style="56" customWidth="1"/>
    <col min="4654" max="4659" width="12" style="56" customWidth="1"/>
    <col min="4660" max="4662" width="6.625" style="56" customWidth="1"/>
    <col min="4663" max="4667" width="7.625" style="56" customWidth="1"/>
    <col min="4668" max="4668" width="12.75" style="56" customWidth="1"/>
    <col min="4669" max="4669" width="5.125" style="56" customWidth="1"/>
    <col min="4670" max="4686" width="3.125" style="56"/>
    <col min="4687" max="4687" width="4.625" style="56" customWidth="1"/>
    <col min="4688" max="4864" width="3.125" style="56"/>
    <col min="4865" max="4866" width="3.125" style="56" customWidth="1"/>
    <col min="4867" max="4868" width="3.125" style="56"/>
    <col min="4869" max="4869" width="2.125" style="56" customWidth="1"/>
    <col min="4870" max="4870" width="3.125" style="56" customWidth="1"/>
    <col min="4871" max="4871" width="1.875" style="56" customWidth="1"/>
    <col min="4872" max="4872" width="3.375" style="56" customWidth="1"/>
    <col min="4873" max="4873" width="3.125" style="56"/>
    <col min="4874" max="4874" width="3.875" style="56" customWidth="1"/>
    <col min="4875" max="4875" width="3.125" style="56"/>
    <col min="4876" max="4876" width="3.125" style="56" customWidth="1"/>
    <col min="4877" max="4878" width="3.125" style="56"/>
    <col min="4879" max="4879" width="3.125" style="56" customWidth="1"/>
    <col min="4880" max="4880" width="3.75" style="56" customWidth="1"/>
    <col min="4881" max="4881" width="3.125" style="56"/>
    <col min="4882" max="4882" width="3.125" style="56" customWidth="1"/>
    <col min="4883" max="4883" width="5.5" style="56" customWidth="1"/>
    <col min="4884" max="4885" width="3.125" style="56"/>
    <col min="4886" max="4886" width="7.25" style="56" customWidth="1"/>
    <col min="4887" max="4887" width="12" style="56" customWidth="1"/>
    <col min="4888" max="4890" width="3.125" style="56"/>
    <col min="4891" max="4891" width="1.75" style="56" customWidth="1"/>
    <col min="4892" max="4892" width="0.875" style="56" customWidth="1"/>
    <col min="4893" max="4893" width="4.75" style="56" customWidth="1"/>
    <col min="4894" max="4894" width="8.5" style="56" customWidth="1"/>
    <col min="4895" max="4895" width="5.875" style="56" customWidth="1"/>
    <col min="4896" max="4896" width="8.5" style="56" customWidth="1"/>
    <col min="4897" max="4898" width="6.5" style="56" customWidth="1"/>
    <col min="4899" max="4899" width="7.5" style="56" customWidth="1"/>
    <col min="4900" max="4900" width="6.5" style="56" customWidth="1"/>
    <col min="4901" max="4909" width="12.5" style="56" customWidth="1"/>
    <col min="4910" max="4915" width="12" style="56" customWidth="1"/>
    <col min="4916" max="4918" width="6.625" style="56" customWidth="1"/>
    <col min="4919" max="4923" width="7.625" style="56" customWidth="1"/>
    <col min="4924" max="4924" width="12.75" style="56" customWidth="1"/>
    <col min="4925" max="4925" width="5.125" style="56" customWidth="1"/>
    <col min="4926" max="4942" width="3.125" style="56"/>
    <col min="4943" max="4943" width="4.625" style="56" customWidth="1"/>
    <col min="4944" max="5120" width="3.125" style="56"/>
    <col min="5121" max="5122" width="3.125" style="56" customWidth="1"/>
    <col min="5123" max="5124" width="3.125" style="56"/>
    <col min="5125" max="5125" width="2.125" style="56" customWidth="1"/>
    <col min="5126" max="5126" width="3.125" style="56" customWidth="1"/>
    <col min="5127" max="5127" width="1.875" style="56" customWidth="1"/>
    <col min="5128" max="5128" width="3.375" style="56" customWidth="1"/>
    <col min="5129" max="5129" width="3.125" style="56"/>
    <col min="5130" max="5130" width="3.875" style="56" customWidth="1"/>
    <col min="5131" max="5131" width="3.125" style="56"/>
    <col min="5132" max="5132" width="3.125" style="56" customWidth="1"/>
    <col min="5133" max="5134" width="3.125" style="56"/>
    <col min="5135" max="5135" width="3.125" style="56" customWidth="1"/>
    <col min="5136" max="5136" width="3.75" style="56" customWidth="1"/>
    <col min="5137" max="5137" width="3.125" style="56"/>
    <col min="5138" max="5138" width="3.125" style="56" customWidth="1"/>
    <col min="5139" max="5139" width="5.5" style="56" customWidth="1"/>
    <col min="5140" max="5141" width="3.125" style="56"/>
    <col min="5142" max="5142" width="7.25" style="56" customWidth="1"/>
    <col min="5143" max="5143" width="12" style="56" customWidth="1"/>
    <col min="5144" max="5146" width="3.125" style="56"/>
    <col min="5147" max="5147" width="1.75" style="56" customWidth="1"/>
    <col min="5148" max="5148" width="0.875" style="56" customWidth="1"/>
    <col min="5149" max="5149" width="4.75" style="56" customWidth="1"/>
    <col min="5150" max="5150" width="8.5" style="56" customWidth="1"/>
    <col min="5151" max="5151" width="5.875" style="56" customWidth="1"/>
    <col min="5152" max="5152" width="8.5" style="56" customWidth="1"/>
    <col min="5153" max="5154" width="6.5" style="56" customWidth="1"/>
    <col min="5155" max="5155" width="7.5" style="56" customWidth="1"/>
    <col min="5156" max="5156" width="6.5" style="56" customWidth="1"/>
    <col min="5157" max="5165" width="12.5" style="56" customWidth="1"/>
    <col min="5166" max="5171" width="12" style="56" customWidth="1"/>
    <col min="5172" max="5174" width="6.625" style="56" customWidth="1"/>
    <col min="5175" max="5179" width="7.625" style="56" customWidth="1"/>
    <col min="5180" max="5180" width="12.75" style="56" customWidth="1"/>
    <col min="5181" max="5181" width="5.125" style="56" customWidth="1"/>
    <col min="5182" max="5198" width="3.125" style="56"/>
    <col min="5199" max="5199" width="4.625" style="56" customWidth="1"/>
    <col min="5200" max="5376" width="3.125" style="56"/>
    <col min="5377" max="5378" width="3.125" style="56" customWidth="1"/>
    <col min="5379" max="5380" width="3.125" style="56"/>
    <col min="5381" max="5381" width="2.125" style="56" customWidth="1"/>
    <col min="5382" max="5382" width="3.125" style="56" customWidth="1"/>
    <col min="5383" max="5383" width="1.875" style="56" customWidth="1"/>
    <col min="5384" max="5384" width="3.375" style="56" customWidth="1"/>
    <col min="5385" max="5385" width="3.125" style="56"/>
    <col min="5386" max="5386" width="3.875" style="56" customWidth="1"/>
    <col min="5387" max="5387" width="3.125" style="56"/>
    <col min="5388" max="5388" width="3.125" style="56" customWidth="1"/>
    <col min="5389" max="5390" width="3.125" style="56"/>
    <col min="5391" max="5391" width="3.125" style="56" customWidth="1"/>
    <col min="5392" max="5392" width="3.75" style="56" customWidth="1"/>
    <col min="5393" max="5393" width="3.125" style="56"/>
    <col min="5394" max="5394" width="3.125" style="56" customWidth="1"/>
    <col min="5395" max="5395" width="5.5" style="56" customWidth="1"/>
    <col min="5396" max="5397" width="3.125" style="56"/>
    <col min="5398" max="5398" width="7.25" style="56" customWidth="1"/>
    <col min="5399" max="5399" width="12" style="56" customWidth="1"/>
    <col min="5400" max="5402" width="3.125" style="56"/>
    <col min="5403" max="5403" width="1.75" style="56" customWidth="1"/>
    <col min="5404" max="5404" width="0.875" style="56" customWidth="1"/>
    <col min="5405" max="5405" width="4.75" style="56" customWidth="1"/>
    <col min="5406" max="5406" width="8.5" style="56" customWidth="1"/>
    <col min="5407" max="5407" width="5.875" style="56" customWidth="1"/>
    <col min="5408" max="5408" width="8.5" style="56" customWidth="1"/>
    <col min="5409" max="5410" width="6.5" style="56" customWidth="1"/>
    <col min="5411" max="5411" width="7.5" style="56" customWidth="1"/>
    <col min="5412" max="5412" width="6.5" style="56" customWidth="1"/>
    <col min="5413" max="5421" width="12.5" style="56" customWidth="1"/>
    <col min="5422" max="5427" width="12" style="56" customWidth="1"/>
    <col min="5428" max="5430" width="6.625" style="56" customWidth="1"/>
    <col min="5431" max="5435" width="7.625" style="56" customWidth="1"/>
    <col min="5436" max="5436" width="12.75" style="56" customWidth="1"/>
    <col min="5437" max="5437" width="5.125" style="56" customWidth="1"/>
    <col min="5438" max="5454" width="3.125" style="56"/>
    <col min="5455" max="5455" width="4.625" style="56" customWidth="1"/>
    <col min="5456" max="5632" width="3.125" style="56"/>
    <col min="5633" max="5634" width="3.125" style="56" customWidth="1"/>
    <col min="5635" max="5636" width="3.125" style="56"/>
    <col min="5637" max="5637" width="2.125" style="56" customWidth="1"/>
    <col min="5638" max="5638" width="3.125" style="56" customWidth="1"/>
    <col min="5639" max="5639" width="1.875" style="56" customWidth="1"/>
    <col min="5640" max="5640" width="3.375" style="56" customWidth="1"/>
    <col min="5641" max="5641" width="3.125" style="56"/>
    <col min="5642" max="5642" width="3.875" style="56" customWidth="1"/>
    <col min="5643" max="5643" width="3.125" style="56"/>
    <col min="5644" max="5644" width="3.125" style="56" customWidth="1"/>
    <col min="5645" max="5646" width="3.125" style="56"/>
    <col min="5647" max="5647" width="3.125" style="56" customWidth="1"/>
    <col min="5648" max="5648" width="3.75" style="56" customWidth="1"/>
    <col min="5649" max="5649" width="3.125" style="56"/>
    <col min="5650" max="5650" width="3.125" style="56" customWidth="1"/>
    <col min="5651" max="5651" width="5.5" style="56" customWidth="1"/>
    <col min="5652" max="5653" width="3.125" style="56"/>
    <col min="5654" max="5654" width="7.25" style="56" customWidth="1"/>
    <col min="5655" max="5655" width="12" style="56" customWidth="1"/>
    <col min="5656" max="5658" width="3.125" style="56"/>
    <col min="5659" max="5659" width="1.75" style="56" customWidth="1"/>
    <col min="5660" max="5660" width="0.875" style="56" customWidth="1"/>
    <col min="5661" max="5661" width="4.75" style="56" customWidth="1"/>
    <col min="5662" max="5662" width="8.5" style="56" customWidth="1"/>
    <col min="5663" max="5663" width="5.875" style="56" customWidth="1"/>
    <col min="5664" max="5664" width="8.5" style="56" customWidth="1"/>
    <col min="5665" max="5666" width="6.5" style="56" customWidth="1"/>
    <col min="5667" max="5667" width="7.5" style="56" customWidth="1"/>
    <col min="5668" max="5668" width="6.5" style="56" customWidth="1"/>
    <col min="5669" max="5677" width="12.5" style="56" customWidth="1"/>
    <col min="5678" max="5683" width="12" style="56" customWidth="1"/>
    <col min="5684" max="5686" width="6.625" style="56" customWidth="1"/>
    <col min="5687" max="5691" width="7.625" style="56" customWidth="1"/>
    <col min="5692" max="5692" width="12.75" style="56" customWidth="1"/>
    <col min="5693" max="5693" width="5.125" style="56" customWidth="1"/>
    <col min="5694" max="5710" width="3.125" style="56"/>
    <col min="5711" max="5711" width="4.625" style="56" customWidth="1"/>
    <col min="5712" max="5888" width="3.125" style="56"/>
    <col min="5889" max="5890" width="3.125" style="56" customWidth="1"/>
    <col min="5891" max="5892" width="3.125" style="56"/>
    <col min="5893" max="5893" width="2.125" style="56" customWidth="1"/>
    <col min="5894" max="5894" width="3.125" style="56" customWidth="1"/>
    <col min="5895" max="5895" width="1.875" style="56" customWidth="1"/>
    <col min="5896" max="5896" width="3.375" style="56" customWidth="1"/>
    <col min="5897" max="5897" width="3.125" style="56"/>
    <col min="5898" max="5898" width="3.875" style="56" customWidth="1"/>
    <col min="5899" max="5899" width="3.125" style="56"/>
    <col min="5900" max="5900" width="3.125" style="56" customWidth="1"/>
    <col min="5901" max="5902" width="3.125" style="56"/>
    <col min="5903" max="5903" width="3.125" style="56" customWidth="1"/>
    <col min="5904" max="5904" width="3.75" style="56" customWidth="1"/>
    <col min="5905" max="5905" width="3.125" style="56"/>
    <col min="5906" max="5906" width="3.125" style="56" customWidth="1"/>
    <col min="5907" max="5907" width="5.5" style="56" customWidth="1"/>
    <col min="5908" max="5909" width="3.125" style="56"/>
    <col min="5910" max="5910" width="7.25" style="56" customWidth="1"/>
    <col min="5911" max="5911" width="12" style="56" customWidth="1"/>
    <col min="5912" max="5914" width="3.125" style="56"/>
    <col min="5915" max="5915" width="1.75" style="56" customWidth="1"/>
    <col min="5916" max="5916" width="0.875" style="56" customWidth="1"/>
    <col min="5917" max="5917" width="4.75" style="56" customWidth="1"/>
    <col min="5918" max="5918" width="8.5" style="56" customWidth="1"/>
    <col min="5919" max="5919" width="5.875" style="56" customWidth="1"/>
    <col min="5920" max="5920" width="8.5" style="56" customWidth="1"/>
    <col min="5921" max="5922" width="6.5" style="56" customWidth="1"/>
    <col min="5923" max="5923" width="7.5" style="56" customWidth="1"/>
    <col min="5924" max="5924" width="6.5" style="56" customWidth="1"/>
    <col min="5925" max="5933" width="12.5" style="56" customWidth="1"/>
    <col min="5934" max="5939" width="12" style="56" customWidth="1"/>
    <col min="5940" max="5942" width="6.625" style="56" customWidth="1"/>
    <col min="5943" max="5947" width="7.625" style="56" customWidth="1"/>
    <col min="5948" max="5948" width="12.75" style="56" customWidth="1"/>
    <col min="5949" max="5949" width="5.125" style="56" customWidth="1"/>
    <col min="5950" max="5966" width="3.125" style="56"/>
    <col min="5967" max="5967" width="4.625" style="56" customWidth="1"/>
    <col min="5968" max="6144" width="3.125" style="56"/>
    <col min="6145" max="6146" width="3.125" style="56" customWidth="1"/>
    <col min="6147" max="6148" width="3.125" style="56"/>
    <col min="6149" max="6149" width="2.125" style="56" customWidth="1"/>
    <col min="6150" max="6150" width="3.125" style="56" customWidth="1"/>
    <col min="6151" max="6151" width="1.875" style="56" customWidth="1"/>
    <col min="6152" max="6152" width="3.375" style="56" customWidth="1"/>
    <col min="6153" max="6153" width="3.125" style="56"/>
    <col min="6154" max="6154" width="3.875" style="56" customWidth="1"/>
    <col min="6155" max="6155" width="3.125" style="56"/>
    <col min="6156" max="6156" width="3.125" style="56" customWidth="1"/>
    <col min="6157" max="6158" width="3.125" style="56"/>
    <col min="6159" max="6159" width="3.125" style="56" customWidth="1"/>
    <col min="6160" max="6160" width="3.75" style="56" customWidth="1"/>
    <col min="6161" max="6161" width="3.125" style="56"/>
    <col min="6162" max="6162" width="3.125" style="56" customWidth="1"/>
    <col min="6163" max="6163" width="5.5" style="56" customWidth="1"/>
    <col min="6164" max="6165" width="3.125" style="56"/>
    <col min="6166" max="6166" width="7.25" style="56" customWidth="1"/>
    <col min="6167" max="6167" width="12" style="56" customWidth="1"/>
    <col min="6168" max="6170" width="3.125" style="56"/>
    <col min="6171" max="6171" width="1.75" style="56" customWidth="1"/>
    <col min="6172" max="6172" width="0.875" style="56" customWidth="1"/>
    <col min="6173" max="6173" width="4.75" style="56" customWidth="1"/>
    <col min="6174" max="6174" width="8.5" style="56" customWidth="1"/>
    <col min="6175" max="6175" width="5.875" style="56" customWidth="1"/>
    <col min="6176" max="6176" width="8.5" style="56" customWidth="1"/>
    <col min="6177" max="6178" width="6.5" style="56" customWidth="1"/>
    <col min="6179" max="6179" width="7.5" style="56" customWidth="1"/>
    <col min="6180" max="6180" width="6.5" style="56" customWidth="1"/>
    <col min="6181" max="6189" width="12.5" style="56" customWidth="1"/>
    <col min="6190" max="6195" width="12" style="56" customWidth="1"/>
    <col min="6196" max="6198" width="6.625" style="56" customWidth="1"/>
    <col min="6199" max="6203" width="7.625" style="56" customWidth="1"/>
    <col min="6204" max="6204" width="12.75" style="56" customWidth="1"/>
    <col min="6205" max="6205" width="5.125" style="56" customWidth="1"/>
    <col min="6206" max="6222" width="3.125" style="56"/>
    <col min="6223" max="6223" width="4.625" style="56" customWidth="1"/>
    <col min="6224" max="6400" width="3.125" style="56"/>
    <col min="6401" max="6402" width="3.125" style="56" customWidth="1"/>
    <col min="6403" max="6404" width="3.125" style="56"/>
    <col min="6405" max="6405" width="2.125" style="56" customWidth="1"/>
    <col min="6406" max="6406" width="3.125" style="56" customWidth="1"/>
    <col min="6407" max="6407" width="1.875" style="56" customWidth="1"/>
    <col min="6408" max="6408" width="3.375" style="56" customWidth="1"/>
    <col min="6409" max="6409" width="3.125" style="56"/>
    <col min="6410" max="6410" width="3.875" style="56" customWidth="1"/>
    <col min="6411" max="6411" width="3.125" style="56"/>
    <col min="6412" max="6412" width="3.125" style="56" customWidth="1"/>
    <col min="6413" max="6414" width="3.125" style="56"/>
    <col min="6415" max="6415" width="3.125" style="56" customWidth="1"/>
    <col min="6416" max="6416" width="3.75" style="56" customWidth="1"/>
    <col min="6417" max="6417" width="3.125" style="56"/>
    <col min="6418" max="6418" width="3.125" style="56" customWidth="1"/>
    <col min="6419" max="6419" width="5.5" style="56" customWidth="1"/>
    <col min="6420" max="6421" width="3.125" style="56"/>
    <col min="6422" max="6422" width="7.25" style="56" customWidth="1"/>
    <col min="6423" max="6423" width="12" style="56" customWidth="1"/>
    <col min="6424" max="6426" width="3.125" style="56"/>
    <col min="6427" max="6427" width="1.75" style="56" customWidth="1"/>
    <col min="6428" max="6428" width="0.875" style="56" customWidth="1"/>
    <col min="6429" max="6429" width="4.75" style="56" customWidth="1"/>
    <col min="6430" max="6430" width="8.5" style="56" customWidth="1"/>
    <col min="6431" max="6431" width="5.875" style="56" customWidth="1"/>
    <col min="6432" max="6432" width="8.5" style="56" customWidth="1"/>
    <col min="6433" max="6434" width="6.5" style="56" customWidth="1"/>
    <col min="6435" max="6435" width="7.5" style="56" customWidth="1"/>
    <col min="6436" max="6436" width="6.5" style="56" customWidth="1"/>
    <col min="6437" max="6445" width="12.5" style="56" customWidth="1"/>
    <col min="6446" max="6451" width="12" style="56" customWidth="1"/>
    <col min="6452" max="6454" width="6.625" style="56" customWidth="1"/>
    <col min="6455" max="6459" width="7.625" style="56" customWidth="1"/>
    <col min="6460" max="6460" width="12.75" style="56" customWidth="1"/>
    <col min="6461" max="6461" width="5.125" style="56" customWidth="1"/>
    <col min="6462" max="6478" width="3.125" style="56"/>
    <col min="6479" max="6479" width="4.625" style="56" customWidth="1"/>
    <col min="6480" max="6656" width="3.125" style="56"/>
    <col min="6657" max="6658" width="3.125" style="56" customWidth="1"/>
    <col min="6659" max="6660" width="3.125" style="56"/>
    <col min="6661" max="6661" width="2.125" style="56" customWidth="1"/>
    <col min="6662" max="6662" width="3.125" style="56" customWidth="1"/>
    <col min="6663" max="6663" width="1.875" style="56" customWidth="1"/>
    <col min="6664" max="6664" width="3.375" style="56" customWidth="1"/>
    <col min="6665" max="6665" width="3.125" style="56"/>
    <col min="6666" max="6666" width="3.875" style="56" customWidth="1"/>
    <col min="6667" max="6667" width="3.125" style="56"/>
    <col min="6668" max="6668" width="3.125" style="56" customWidth="1"/>
    <col min="6669" max="6670" width="3.125" style="56"/>
    <col min="6671" max="6671" width="3.125" style="56" customWidth="1"/>
    <col min="6672" max="6672" width="3.75" style="56" customWidth="1"/>
    <col min="6673" max="6673" width="3.125" style="56"/>
    <col min="6674" max="6674" width="3.125" style="56" customWidth="1"/>
    <col min="6675" max="6675" width="5.5" style="56" customWidth="1"/>
    <col min="6676" max="6677" width="3.125" style="56"/>
    <col min="6678" max="6678" width="7.25" style="56" customWidth="1"/>
    <col min="6679" max="6679" width="12" style="56" customWidth="1"/>
    <col min="6680" max="6682" width="3.125" style="56"/>
    <col min="6683" max="6683" width="1.75" style="56" customWidth="1"/>
    <col min="6684" max="6684" width="0.875" style="56" customWidth="1"/>
    <col min="6685" max="6685" width="4.75" style="56" customWidth="1"/>
    <col min="6686" max="6686" width="8.5" style="56" customWidth="1"/>
    <col min="6687" max="6687" width="5.875" style="56" customWidth="1"/>
    <col min="6688" max="6688" width="8.5" style="56" customWidth="1"/>
    <col min="6689" max="6690" width="6.5" style="56" customWidth="1"/>
    <col min="6691" max="6691" width="7.5" style="56" customWidth="1"/>
    <col min="6692" max="6692" width="6.5" style="56" customWidth="1"/>
    <col min="6693" max="6701" width="12.5" style="56" customWidth="1"/>
    <col min="6702" max="6707" width="12" style="56" customWidth="1"/>
    <col min="6708" max="6710" width="6.625" style="56" customWidth="1"/>
    <col min="6711" max="6715" width="7.625" style="56" customWidth="1"/>
    <col min="6716" max="6716" width="12.75" style="56" customWidth="1"/>
    <col min="6717" max="6717" width="5.125" style="56" customWidth="1"/>
    <col min="6718" max="6734" width="3.125" style="56"/>
    <col min="6735" max="6735" width="4.625" style="56" customWidth="1"/>
    <col min="6736" max="6912" width="3.125" style="56"/>
    <col min="6913" max="6914" width="3.125" style="56" customWidth="1"/>
    <col min="6915" max="6916" width="3.125" style="56"/>
    <col min="6917" max="6917" width="2.125" style="56" customWidth="1"/>
    <col min="6918" max="6918" width="3.125" style="56" customWidth="1"/>
    <col min="6919" max="6919" width="1.875" style="56" customWidth="1"/>
    <col min="6920" max="6920" width="3.375" style="56" customWidth="1"/>
    <col min="6921" max="6921" width="3.125" style="56"/>
    <col min="6922" max="6922" width="3.875" style="56" customWidth="1"/>
    <col min="6923" max="6923" width="3.125" style="56"/>
    <col min="6924" max="6924" width="3.125" style="56" customWidth="1"/>
    <col min="6925" max="6926" width="3.125" style="56"/>
    <col min="6927" max="6927" width="3.125" style="56" customWidth="1"/>
    <col min="6928" max="6928" width="3.75" style="56" customWidth="1"/>
    <col min="6929" max="6929" width="3.125" style="56"/>
    <col min="6930" max="6930" width="3.125" style="56" customWidth="1"/>
    <col min="6931" max="6931" width="5.5" style="56" customWidth="1"/>
    <col min="6932" max="6933" width="3.125" style="56"/>
    <col min="6934" max="6934" width="7.25" style="56" customWidth="1"/>
    <col min="6935" max="6935" width="12" style="56" customWidth="1"/>
    <col min="6936" max="6938" width="3.125" style="56"/>
    <col min="6939" max="6939" width="1.75" style="56" customWidth="1"/>
    <col min="6940" max="6940" width="0.875" style="56" customWidth="1"/>
    <col min="6941" max="6941" width="4.75" style="56" customWidth="1"/>
    <col min="6942" max="6942" width="8.5" style="56" customWidth="1"/>
    <col min="6943" max="6943" width="5.875" style="56" customWidth="1"/>
    <col min="6944" max="6944" width="8.5" style="56" customWidth="1"/>
    <col min="6945" max="6946" width="6.5" style="56" customWidth="1"/>
    <col min="6947" max="6947" width="7.5" style="56" customWidth="1"/>
    <col min="6948" max="6948" width="6.5" style="56" customWidth="1"/>
    <col min="6949" max="6957" width="12.5" style="56" customWidth="1"/>
    <col min="6958" max="6963" width="12" style="56" customWidth="1"/>
    <col min="6964" max="6966" width="6.625" style="56" customWidth="1"/>
    <col min="6967" max="6971" width="7.625" style="56" customWidth="1"/>
    <col min="6972" max="6972" width="12.75" style="56" customWidth="1"/>
    <col min="6973" max="6973" width="5.125" style="56" customWidth="1"/>
    <col min="6974" max="6990" width="3.125" style="56"/>
    <col min="6991" max="6991" width="4.625" style="56" customWidth="1"/>
    <col min="6992" max="7168" width="3.125" style="56"/>
    <col min="7169" max="7170" width="3.125" style="56" customWidth="1"/>
    <col min="7171" max="7172" width="3.125" style="56"/>
    <col min="7173" max="7173" width="2.125" style="56" customWidth="1"/>
    <col min="7174" max="7174" width="3.125" style="56" customWidth="1"/>
    <col min="7175" max="7175" width="1.875" style="56" customWidth="1"/>
    <col min="7176" max="7176" width="3.375" style="56" customWidth="1"/>
    <col min="7177" max="7177" width="3.125" style="56"/>
    <col min="7178" max="7178" width="3.875" style="56" customWidth="1"/>
    <col min="7179" max="7179" width="3.125" style="56"/>
    <col min="7180" max="7180" width="3.125" style="56" customWidth="1"/>
    <col min="7181" max="7182" width="3.125" style="56"/>
    <col min="7183" max="7183" width="3.125" style="56" customWidth="1"/>
    <col min="7184" max="7184" width="3.75" style="56" customWidth="1"/>
    <col min="7185" max="7185" width="3.125" style="56"/>
    <col min="7186" max="7186" width="3.125" style="56" customWidth="1"/>
    <col min="7187" max="7187" width="5.5" style="56" customWidth="1"/>
    <col min="7188" max="7189" width="3.125" style="56"/>
    <col min="7190" max="7190" width="7.25" style="56" customWidth="1"/>
    <col min="7191" max="7191" width="12" style="56" customWidth="1"/>
    <col min="7192" max="7194" width="3.125" style="56"/>
    <col min="7195" max="7195" width="1.75" style="56" customWidth="1"/>
    <col min="7196" max="7196" width="0.875" style="56" customWidth="1"/>
    <col min="7197" max="7197" width="4.75" style="56" customWidth="1"/>
    <col min="7198" max="7198" width="8.5" style="56" customWidth="1"/>
    <col min="7199" max="7199" width="5.875" style="56" customWidth="1"/>
    <col min="7200" max="7200" width="8.5" style="56" customWidth="1"/>
    <col min="7201" max="7202" width="6.5" style="56" customWidth="1"/>
    <col min="7203" max="7203" width="7.5" style="56" customWidth="1"/>
    <col min="7204" max="7204" width="6.5" style="56" customWidth="1"/>
    <col min="7205" max="7213" width="12.5" style="56" customWidth="1"/>
    <col min="7214" max="7219" width="12" style="56" customWidth="1"/>
    <col min="7220" max="7222" width="6.625" style="56" customWidth="1"/>
    <col min="7223" max="7227" width="7.625" style="56" customWidth="1"/>
    <col min="7228" max="7228" width="12.75" style="56" customWidth="1"/>
    <col min="7229" max="7229" width="5.125" style="56" customWidth="1"/>
    <col min="7230" max="7246" width="3.125" style="56"/>
    <col min="7247" max="7247" width="4.625" style="56" customWidth="1"/>
    <col min="7248" max="7424" width="3.125" style="56"/>
    <col min="7425" max="7426" width="3.125" style="56" customWidth="1"/>
    <col min="7427" max="7428" width="3.125" style="56"/>
    <col min="7429" max="7429" width="2.125" style="56" customWidth="1"/>
    <col min="7430" max="7430" width="3.125" style="56" customWidth="1"/>
    <col min="7431" max="7431" width="1.875" style="56" customWidth="1"/>
    <col min="7432" max="7432" width="3.375" style="56" customWidth="1"/>
    <col min="7433" max="7433" width="3.125" style="56"/>
    <col min="7434" max="7434" width="3.875" style="56" customWidth="1"/>
    <col min="7435" max="7435" width="3.125" style="56"/>
    <col min="7436" max="7436" width="3.125" style="56" customWidth="1"/>
    <col min="7437" max="7438" width="3.125" style="56"/>
    <col min="7439" max="7439" width="3.125" style="56" customWidth="1"/>
    <col min="7440" max="7440" width="3.75" style="56" customWidth="1"/>
    <col min="7441" max="7441" width="3.125" style="56"/>
    <col min="7442" max="7442" width="3.125" style="56" customWidth="1"/>
    <col min="7443" max="7443" width="5.5" style="56" customWidth="1"/>
    <col min="7444" max="7445" width="3.125" style="56"/>
    <col min="7446" max="7446" width="7.25" style="56" customWidth="1"/>
    <col min="7447" max="7447" width="12" style="56" customWidth="1"/>
    <col min="7448" max="7450" width="3.125" style="56"/>
    <col min="7451" max="7451" width="1.75" style="56" customWidth="1"/>
    <col min="7452" max="7452" width="0.875" style="56" customWidth="1"/>
    <col min="7453" max="7453" width="4.75" style="56" customWidth="1"/>
    <col min="7454" max="7454" width="8.5" style="56" customWidth="1"/>
    <col min="7455" max="7455" width="5.875" style="56" customWidth="1"/>
    <col min="7456" max="7456" width="8.5" style="56" customWidth="1"/>
    <col min="7457" max="7458" width="6.5" style="56" customWidth="1"/>
    <col min="7459" max="7459" width="7.5" style="56" customWidth="1"/>
    <col min="7460" max="7460" width="6.5" style="56" customWidth="1"/>
    <col min="7461" max="7469" width="12.5" style="56" customWidth="1"/>
    <col min="7470" max="7475" width="12" style="56" customWidth="1"/>
    <col min="7476" max="7478" width="6.625" style="56" customWidth="1"/>
    <col min="7479" max="7483" width="7.625" style="56" customWidth="1"/>
    <col min="7484" max="7484" width="12.75" style="56" customWidth="1"/>
    <col min="7485" max="7485" width="5.125" style="56" customWidth="1"/>
    <col min="7486" max="7502" width="3.125" style="56"/>
    <col min="7503" max="7503" width="4.625" style="56" customWidth="1"/>
    <col min="7504" max="7680" width="3.125" style="56"/>
    <col min="7681" max="7682" width="3.125" style="56" customWidth="1"/>
    <col min="7683" max="7684" width="3.125" style="56"/>
    <col min="7685" max="7685" width="2.125" style="56" customWidth="1"/>
    <col min="7686" max="7686" width="3.125" style="56" customWidth="1"/>
    <col min="7687" max="7687" width="1.875" style="56" customWidth="1"/>
    <col min="7688" max="7688" width="3.375" style="56" customWidth="1"/>
    <col min="7689" max="7689" width="3.125" style="56"/>
    <col min="7690" max="7690" width="3.875" style="56" customWidth="1"/>
    <col min="7691" max="7691" width="3.125" style="56"/>
    <col min="7692" max="7692" width="3.125" style="56" customWidth="1"/>
    <col min="7693" max="7694" width="3.125" style="56"/>
    <col min="7695" max="7695" width="3.125" style="56" customWidth="1"/>
    <col min="7696" max="7696" width="3.75" style="56" customWidth="1"/>
    <col min="7697" max="7697" width="3.125" style="56"/>
    <col min="7698" max="7698" width="3.125" style="56" customWidth="1"/>
    <col min="7699" max="7699" width="5.5" style="56" customWidth="1"/>
    <col min="7700" max="7701" width="3.125" style="56"/>
    <col min="7702" max="7702" width="7.25" style="56" customWidth="1"/>
    <col min="7703" max="7703" width="12" style="56" customWidth="1"/>
    <col min="7704" max="7706" width="3.125" style="56"/>
    <col min="7707" max="7707" width="1.75" style="56" customWidth="1"/>
    <col min="7708" max="7708" width="0.875" style="56" customWidth="1"/>
    <col min="7709" max="7709" width="4.75" style="56" customWidth="1"/>
    <col min="7710" max="7710" width="8.5" style="56" customWidth="1"/>
    <col min="7711" max="7711" width="5.875" style="56" customWidth="1"/>
    <col min="7712" max="7712" width="8.5" style="56" customWidth="1"/>
    <col min="7713" max="7714" width="6.5" style="56" customWidth="1"/>
    <col min="7715" max="7715" width="7.5" style="56" customWidth="1"/>
    <col min="7716" max="7716" width="6.5" style="56" customWidth="1"/>
    <col min="7717" max="7725" width="12.5" style="56" customWidth="1"/>
    <col min="7726" max="7731" width="12" style="56" customWidth="1"/>
    <col min="7732" max="7734" width="6.625" style="56" customWidth="1"/>
    <col min="7735" max="7739" width="7.625" style="56" customWidth="1"/>
    <col min="7740" max="7740" width="12.75" style="56" customWidth="1"/>
    <col min="7741" max="7741" width="5.125" style="56" customWidth="1"/>
    <col min="7742" max="7758" width="3.125" style="56"/>
    <col min="7759" max="7759" width="4.625" style="56" customWidth="1"/>
    <col min="7760" max="7936" width="3.125" style="56"/>
    <col min="7937" max="7938" width="3.125" style="56" customWidth="1"/>
    <col min="7939" max="7940" width="3.125" style="56"/>
    <col min="7941" max="7941" width="2.125" style="56" customWidth="1"/>
    <col min="7942" max="7942" width="3.125" style="56" customWidth="1"/>
    <col min="7943" max="7943" width="1.875" style="56" customWidth="1"/>
    <col min="7944" max="7944" width="3.375" style="56" customWidth="1"/>
    <col min="7945" max="7945" width="3.125" style="56"/>
    <col min="7946" max="7946" width="3.875" style="56" customWidth="1"/>
    <col min="7947" max="7947" width="3.125" style="56"/>
    <col min="7948" max="7948" width="3.125" style="56" customWidth="1"/>
    <col min="7949" max="7950" width="3.125" style="56"/>
    <col min="7951" max="7951" width="3.125" style="56" customWidth="1"/>
    <col min="7952" max="7952" width="3.75" style="56" customWidth="1"/>
    <col min="7953" max="7953" width="3.125" style="56"/>
    <col min="7954" max="7954" width="3.125" style="56" customWidth="1"/>
    <col min="7955" max="7955" width="5.5" style="56" customWidth="1"/>
    <col min="7956" max="7957" width="3.125" style="56"/>
    <col min="7958" max="7958" width="7.25" style="56" customWidth="1"/>
    <col min="7959" max="7959" width="12" style="56" customWidth="1"/>
    <col min="7960" max="7962" width="3.125" style="56"/>
    <col min="7963" max="7963" width="1.75" style="56" customWidth="1"/>
    <col min="7964" max="7964" width="0.875" style="56" customWidth="1"/>
    <col min="7965" max="7965" width="4.75" style="56" customWidth="1"/>
    <col min="7966" max="7966" width="8.5" style="56" customWidth="1"/>
    <col min="7967" max="7967" width="5.875" style="56" customWidth="1"/>
    <col min="7968" max="7968" width="8.5" style="56" customWidth="1"/>
    <col min="7969" max="7970" width="6.5" style="56" customWidth="1"/>
    <col min="7971" max="7971" width="7.5" style="56" customWidth="1"/>
    <col min="7972" max="7972" width="6.5" style="56" customWidth="1"/>
    <col min="7973" max="7981" width="12.5" style="56" customWidth="1"/>
    <col min="7982" max="7987" width="12" style="56" customWidth="1"/>
    <col min="7988" max="7990" width="6.625" style="56" customWidth="1"/>
    <col min="7991" max="7995" width="7.625" style="56" customWidth="1"/>
    <col min="7996" max="7996" width="12.75" style="56" customWidth="1"/>
    <col min="7997" max="7997" width="5.125" style="56" customWidth="1"/>
    <col min="7998" max="8014" width="3.125" style="56"/>
    <col min="8015" max="8015" width="4.625" style="56" customWidth="1"/>
    <col min="8016" max="8192" width="3.125" style="56"/>
    <col min="8193" max="8194" width="3.125" style="56" customWidth="1"/>
    <col min="8195" max="8196" width="3.125" style="56"/>
    <col min="8197" max="8197" width="2.125" style="56" customWidth="1"/>
    <col min="8198" max="8198" width="3.125" style="56" customWidth="1"/>
    <col min="8199" max="8199" width="1.875" style="56" customWidth="1"/>
    <col min="8200" max="8200" width="3.375" style="56" customWidth="1"/>
    <col min="8201" max="8201" width="3.125" style="56"/>
    <col min="8202" max="8202" width="3.875" style="56" customWidth="1"/>
    <col min="8203" max="8203" width="3.125" style="56"/>
    <col min="8204" max="8204" width="3.125" style="56" customWidth="1"/>
    <col min="8205" max="8206" width="3.125" style="56"/>
    <col min="8207" max="8207" width="3.125" style="56" customWidth="1"/>
    <col min="8208" max="8208" width="3.75" style="56" customWidth="1"/>
    <col min="8209" max="8209" width="3.125" style="56"/>
    <col min="8210" max="8210" width="3.125" style="56" customWidth="1"/>
    <col min="8211" max="8211" width="5.5" style="56" customWidth="1"/>
    <col min="8212" max="8213" width="3.125" style="56"/>
    <col min="8214" max="8214" width="7.25" style="56" customWidth="1"/>
    <col min="8215" max="8215" width="12" style="56" customWidth="1"/>
    <col min="8216" max="8218" width="3.125" style="56"/>
    <col min="8219" max="8219" width="1.75" style="56" customWidth="1"/>
    <col min="8220" max="8220" width="0.875" style="56" customWidth="1"/>
    <col min="8221" max="8221" width="4.75" style="56" customWidth="1"/>
    <col min="8222" max="8222" width="8.5" style="56" customWidth="1"/>
    <col min="8223" max="8223" width="5.875" style="56" customWidth="1"/>
    <col min="8224" max="8224" width="8.5" style="56" customWidth="1"/>
    <col min="8225" max="8226" width="6.5" style="56" customWidth="1"/>
    <col min="8227" max="8227" width="7.5" style="56" customWidth="1"/>
    <col min="8228" max="8228" width="6.5" style="56" customWidth="1"/>
    <col min="8229" max="8237" width="12.5" style="56" customWidth="1"/>
    <col min="8238" max="8243" width="12" style="56" customWidth="1"/>
    <col min="8244" max="8246" width="6.625" style="56" customWidth="1"/>
    <col min="8247" max="8251" width="7.625" style="56" customWidth="1"/>
    <col min="8252" max="8252" width="12.75" style="56" customWidth="1"/>
    <col min="8253" max="8253" width="5.125" style="56" customWidth="1"/>
    <col min="8254" max="8270" width="3.125" style="56"/>
    <col min="8271" max="8271" width="4.625" style="56" customWidth="1"/>
    <col min="8272" max="8448" width="3.125" style="56"/>
    <col min="8449" max="8450" width="3.125" style="56" customWidth="1"/>
    <col min="8451" max="8452" width="3.125" style="56"/>
    <col min="8453" max="8453" width="2.125" style="56" customWidth="1"/>
    <col min="8454" max="8454" width="3.125" style="56" customWidth="1"/>
    <col min="8455" max="8455" width="1.875" style="56" customWidth="1"/>
    <col min="8456" max="8456" width="3.375" style="56" customWidth="1"/>
    <col min="8457" max="8457" width="3.125" style="56"/>
    <col min="8458" max="8458" width="3.875" style="56" customWidth="1"/>
    <col min="8459" max="8459" width="3.125" style="56"/>
    <col min="8460" max="8460" width="3.125" style="56" customWidth="1"/>
    <col min="8461" max="8462" width="3.125" style="56"/>
    <col min="8463" max="8463" width="3.125" style="56" customWidth="1"/>
    <col min="8464" max="8464" width="3.75" style="56" customWidth="1"/>
    <col min="8465" max="8465" width="3.125" style="56"/>
    <col min="8466" max="8466" width="3.125" style="56" customWidth="1"/>
    <col min="8467" max="8467" width="5.5" style="56" customWidth="1"/>
    <col min="8468" max="8469" width="3.125" style="56"/>
    <col min="8470" max="8470" width="7.25" style="56" customWidth="1"/>
    <col min="8471" max="8471" width="12" style="56" customWidth="1"/>
    <col min="8472" max="8474" width="3.125" style="56"/>
    <col min="8475" max="8475" width="1.75" style="56" customWidth="1"/>
    <col min="8476" max="8476" width="0.875" style="56" customWidth="1"/>
    <col min="8477" max="8477" width="4.75" style="56" customWidth="1"/>
    <col min="8478" max="8478" width="8.5" style="56" customWidth="1"/>
    <col min="8479" max="8479" width="5.875" style="56" customWidth="1"/>
    <col min="8480" max="8480" width="8.5" style="56" customWidth="1"/>
    <col min="8481" max="8482" width="6.5" style="56" customWidth="1"/>
    <col min="8483" max="8483" width="7.5" style="56" customWidth="1"/>
    <col min="8484" max="8484" width="6.5" style="56" customWidth="1"/>
    <col min="8485" max="8493" width="12.5" style="56" customWidth="1"/>
    <col min="8494" max="8499" width="12" style="56" customWidth="1"/>
    <col min="8500" max="8502" width="6.625" style="56" customWidth="1"/>
    <col min="8503" max="8507" width="7.625" style="56" customWidth="1"/>
    <col min="8508" max="8508" width="12.75" style="56" customWidth="1"/>
    <col min="8509" max="8509" width="5.125" style="56" customWidth="1"/>
    <col min="8510" max="8526" width="3.125" style="56"/>
    <col min="8527" max="8527" width="4.625" style="56" customWidth="1"/>
    <col min="8528" max="8704" width="3.125" style="56"/>
    <col min="8705" max="8706" width="3.125" style="56" customWidth="1"/>
    <col min="8707" max="8708" width="3.125" style="56"/>
    <col min="8709" max="8709" width="2.125" style="56" customWidth="1"/>
    <col min="8710" max="8710" width="3.125" style="56" customWidth="1"/>
    <col min="8711" max="8711" width="1.875" style="56" customWidth="1"/>
    <col min="8712" max="8712" width="3.375" style="56" customWidth="1"/>
    <col min="8713" max="8713" width="3.125" style="56"/>
    <col min="8714" max="8714" width="3.875" style="56" customWidth="1"/>
    <col min="8715" max="8715" width="3.125" style="56"/>
    <col min="8716" max="8716" width="3.125" style="56" customWidth="1"/>
    <col min="8717" max="8718" width="3.125" style="56"/>
    <col min="8719" max="8719" width="3.125" style="56" customWidth="1"/>
    <col min="8720" max="8720" width="3.75" style="56" customWidth="1"/>
    <col min="8721" max="8721" width="3.125" style="56"/>
    <col min="8722" max="8722" width="3.125" style="56" customWidth="1"/>
    <col min="8723" max="8723" width="5.5" style="56" customWidth="1"/>
    <col min="8724" max="8725" width="3.125" style="56"/>
    <col min="8726" max="8726" width="7.25" style="56" customWidth="1"/>
    <col min="8727" max="8727" width="12" style="56" customWidth="1"/>
    <col min="8728" max="8730" width="3.125" style="56"/>
    <col min="8731" max="8731" width="1.75" style="56" customWidth="1"/>
    <col min="8732" max="8732" width="0.875" style="56" customWidth="1"/>
    <col min="8733" max="8733" width="4.75" style="56" customWidth="1"/>
    <col min="8734" max="8734" width="8.5" style="56" customWidth="1"/>
    <col min="8735" max="8735" width="5.875" style="56" customWidth="1"/>
    <col min="8736" max="8736" width="8.5" style="56" customWidth="1"/>
    <col min="8737" max="8738" width="6.5" style="56" customWidth="1"/>
    <col min="8739" max="8739" width="7.5" style="56" customWidth="1"/>
    <col min="8740" max="8740" width="6.5" style="56" customWidth="1"/>
    <col min="8741" max="8749" width="12.5" style="56" customWidth="1"/>
    <col min="8750" max="8755" width="12" style="56" customWidth="1"/>
    <col min="8756" max="8758" width="6.625" style="56" customWidth="1"/>
    <col min="8759" max="8763" width="7.625" style="56" customWidth="1"/>
    <col min="8764" max="8764" width="12.75" style="56" customWidth="1"/>
    <col min="8765" max="8765" width="5.125" style="56" customWidth="1"/>
    <col min="8766" max="8782" width="3.125" style="56"/>
    <col min="8783" max="8783" width="4.625" style="56" customWidth="1"/>
    <col min="8784" max="8960" width="3.125" style="56"/>
    <col min="8961" max="8962" width="3.125" style="56" customWidth="1"/>
    <col min="8963" max="8964" width="3.125" style="56"/>
    <col min="8965" max="8965" width="2.125" style="56" customWidth="1"/>
    <col min="8966" max="8966" width="3.125" style="56" customWidth="1"/>
    <col min="8967" max="8967" width="1.875" style="56" customWidth="1"/>
    <col min="8968" max="8968" width="3.375" style="56" customWidth="1"/>
    <col min="8969" max="8969" width="3.125" style="56"/>
    <col min="8970" max="8970" width="3.875" style="56" customWidth="1"/>
    <col min="8971" max="8971" width="3.125" style="56"/>
    <col min="8972" max="8972" width="3.125" style="56" customWidth="1"/>
    <col min="8973" max="8974" width="3.125" style="56"/>
    <col min="8975" max="8975" width="3.125" style="56" customWidth="1"/>
    <col min="8976" max="8976" width="3.75" style="56" customWidth="1"/>
    <col min="8977" max="8977" width="3.125" style="56"/>
    <col min="8978" max="8978" width="3.125" style="56" customWidth="1"/>
    <col min="8979" max="8979" width="5.5" style="56" customWidth="1"/>
    <col min="8980" max="8981" width="3.125" style="56"/>
    <col min="8982" max="8982" width="7.25" style="56" customWidth="1"/>
    <col min="8983" max="8983" width="12" style="56" customWidth="1"/>
    <col min="8984" max="8986" width="3.125" style="56"/>
    <col min="8987" max="8987" width="1.75" style="56" customWidth="1"/>
    <col min="8988" max="8988" width="0.875" style="56" customWidth="1"/>
    <col min="8989" max="8989" width="4.75" style="56" customWidth="1"/>
    <col min="8990" max="8990" width="8.5" style="56" customWidth="1"/>
    <col min="8991" max="8991" width="5.875" style="56" customWidth="1"/>
    <col min="8992" max="8992" width="8.5" style="56" customWidth="1"/>
    <col min="8993" max="8994" width="6.5" style="56" customWidth="1"/>
    <col min="8995" max="8995" width="7.5" style="56" customWidth="1"/>
    <col min="8996" max="8996" width="6.5" style="56" customWidth="1"/>
    <col min="8997" max="9005" width="12.5" style="56" customWidth="1"/>
    <col min="9006" max="9011" width="12" style="56" customWidth="1"/>
    <col min="9012" max="9014" width="6.625" style="56" customWidth="1"/>
    <col min="9015" max="9019" width="7.625" style="56" customWidth="1"/>
    <col min="9020" max="9020" width="12.75" style="56" customWidth="1"/>
    <col min="9021" max="9021" width="5.125" style="56" customWidth="1"/>
    <col min="9022" max="9038" width="3.125" style="56"/>
    <col min="9039" max="9039" width="4.625" style="56" customWidth="1"/>
    <col min="9040" max="9216" width="3.125" style="56"/>
    <col min="9217" max="9218" width="3.125" style="56" customWidth="1"/>
    <col min="9219" max="9220" width="3.125" style="56"/>
    <col min="9221" max="9221" width="2.125" style="56" customWidth="1"/>
    <col min="9222" max="9222" width="3.125" style="56" customWidth="1"/>
    <col min="9223" max="9223" width="1.875" style="56" customWidth="1"/>
    <col min="9224" max="9224" width="3.375" style="56" customWidth="1"/>
    <col min="9225" max="9225" width="3.125" style="56"/>
    <col min="9226" max="9226" width="3.875" style="56" customWidth="1"/>
    <col min="9227" max="9227" width="3.125" style="56"/>
    <col min="9228" max="9228" width="3.125" style="56" customWidth="1"/>
    <col min="9229" max="9230" width="3.125" style="56"/>
    <col min="9231" max="9231" width="3.125" style="56" customWidth="1"/>
    <col min="9232" max="9232" width="3.75" style="56" customWidth="1"/>
    <col min="9233" max="9233" width="3.125" style="56"/>
    <col min="9234" max="9234" width="3.125" style="56" customWidth="1"/>
    <col min="9235" max="9235" width="5.5" style="56" customWidth="1"/>
    <col min="9236" max="9237" width="3.125" style="56"/>
    <col min="9238" max="9238" width="7.25" style="56" customWidth="1"/>
    <col min="9239" max="9239" width="12" style="56" customWidth="1"/>
    <col min="9240" max="9242" width="3.125" style="56"/>
    <col min="9243" max="9243" width="1.75" style="56" customWidth="1"/>
    <col min="9244" max="9244" width="0.875" style="56" customWidth="1"/>
    <col min="9245" max="9245" width="4.75" style="56" customWidth="1"/>
    <col min="9246" max="9246" width="8.5" style="56" customWidth="1"/>
    <col min="9247" max="9247" width="5.875" style="56" customWidth="1"/>
    <col min="9248" max="9248" width="8.5" style="56" customWidth="1"/>
    <col min="9249" max="9250" width="6.5" style="56" customWidth="1"/>
    <col min="9251" max="9251" width="7.5" style="56" customWidth="1"/>
    <col min="9252" max="9252" width="6.5" style="56" customWidth="1"/>
    <col min="9253" max="9261" width="12.5" style="56" customWidth="1"/>
    <col min="9262" max="9267" width="12" style="56" customWidth="1"/>
    <col min="9268" max="9270" width="6.625" style="56" customWidth="1"/>
    <col min="9271" max="9275" width="7.625" style="56" customWidth="1"/>
    <col min="9276" max="9276" width="12.75" style="56" customWidth="1"/>
    <col min="9277" max="9277" width="5.125" style="56" customWidth="1"/>
    <col min="9278" max="9294" width="3.125" style="56"/>
    <col min="9295" max="9295" width="4.625" style="56" customWidth="1"/>
    <col min="9296" max="9472" width="3.125" style="56"/>
    <col min="9473" max="9474" width="3.125" style="56" customWidth="1"/>
    <col min="9475" max="9476" width="3.125" style="56"/>
    <col min="9477" max="9477" width="2.125" style="56" customWidth="1"/>
    <col min="9478" max="9478" width="3.125" style="56" customWidth="1"/>
    <col min="9479" max="9479" width="1.875" style="56" customWidth="1"/>
    <col min="9480" max="9480" width="3.375" style="56" customWidth="1"/>
    <col min="9481" max="9481" width="3.125" style="56"/>
    <col min="9482" max="9482" width="3.875" style="56" customWidth="1"/>
    <col min="9483" max="9483" width="3.125" style="56"/>
    <col min="9484" max="9484" width="3.125" style="56" customWidth="1"/>
    <col min="9485" max="9486" width="3.125" style="56"/>
    <col min="9487" max="9487" width="3.125" style="56" customWidth="1"/>
    <col min="9488" max="9488" width="3.75" style="56" customWidth="1"/>
    <col min="9489" max="9489" width="3.125" style="56"/>
    <col min="9490" max="9490" width="3.125" style="56" customWidth="1"/>
    <col min="9491" max="9491" width="5.5" style="56" customWidth="1"/>
    <col min="9492" max="9493" width="3.125" style="56"/>
    <col min="9494" max="9494" width="7.25" style="56" customWidth="1"/>
    <col min="9495" max="9495" width="12" style="56" customWidth="1"/>
    <col min="9496" max="9498" width="3.125" style="56"/>
    <col min="9499" max="9499" width="1.75" style="56" customWidth="1"/>
    <col min="9500" max="9500" width="0.875" style="56" customWidth="1"/>
    <col min="9501" max="9501" width="4.75" style="56" customWidth="1"/>
    <col min="9502" max="9502" width="8.5" style="56" customWidth="1"/>
    <col min="9503" max="9503" width="5.875" style="56" customWidth="1"/>
    <col min="9504" max="9504" width="8.5" style="56" customWidth="1"/>
    <col min="9505" max="9506" width="6.5" style="56" customWidth="1"/>
    <col min="9507" max="9507" width="7.5" style="56" customWidth="1"/>
    <col min="9508" max="9508" width="6.5" style="56" customWidth="1"/>
    <col min="9509" max="9517" width="12.5" style="56" customWidth="1"/>
    <col min="9518" max="9523" width="12" style="56" customWidth="1"/>
    <col min="9524" max="9526" width="6.625" style="56" customWidth="1"/>
    <col min="9527" max="9531" width="7.625" style="56" customWidth="1"/>
    <col min="9532" max="9532" width="12.75" style="56" customWidth="1"/>
    <col min="9533" max="9533" width="5.125" style="56" customWidth="1"/>
    <col min="9534" max="9550" width="3.125" style="56"/>
    <col min="9551" max="9551" width="4.625" style="56" customWidth="1"/>
    <col min="9552" max="9728" width="3.125" style="56"/>
    <col min="9729" max="9730" width="3.125" style="56" customWidth="1"/>
    <col min="9731" max="9732" width="3.125" style="56"/>
    <col min="9733" max="9733" width="2.125" style="56" customWidth="1"/>
    <col min="9734" max="9734" width="3.125" style="56" customWidth="1"/>
    <col min="9735" max="9735" width="1.875" style="56" customWidth="1"/>
    <col min="9736" max="9736" width="3.375" style="56" customWidth="1"/>
    <col min="9737" max="9737" width="3.125" style="56"/>
    <col min="9738" max="9738" width="3.875" style="56" customWidth="1"/>
    <col min="9739" max="9739" width="3.125" style="56"/>
    <col min="9740" max="9740" width="3.125" style="56" customWidth="1"/>
    <col min="9741" max="9742" width="3.125" style="56"/>
    <col min="9743" max="9743" width="3.125" style="56" customWidth="1"/>
    <col min="9744" max="9744" width="3.75" style="56" customWidth="1"/>
    <col min="9745" max="9745" width="3.125" style="56"/>
    <col min="9746" max="9746" width="3.125" style="56" customWidth="1"/>
    <col min="9747" max="9747" width="5.5" style="56" customWidth="1"/>
    <col min="9748" max="9749" width="3.125" style="56"/>
    <col min="9750" max="9750" width="7.25" style="56" customWidth="1"/>
    <col min="9751" max="9751" width="12" style="56" customWidth="1"/>
    <col min="9752" max="9754" width="3.125" style="56"/>
    <col min="9755" max="9755" width="1.75" style="56" customWidth="1"/>
    <col min="9756" max="9756" width="0.875" style="56" customWidth="1"/>
    <col min="9757" max="9757" width="4.75" style="56" customWidth="1"/>
    <col min="9758" max="9758" width="8.5" style="56" customWidth="1"/>
    <col min="9759" max="9759" width="5.875" style="56" customWidth="1"/>
    <col min="9760" max="9760" width="8.5" style="56" customWidth="1"/>
    <col min="9761" max="9762" width="6.5" style="56" customWidth="1"/>
    <col min="9763" max="9763" width="7.5" style="56" customWidth="1"/>
    <col min="9764" max="9764" width="6.5" style="56" customWidth="1"/>
    <col min="9765" max="9773" width="12.5" style="56" customWidth="1"/>
    <col min="9774" max="9779" width="12" style="56" customWidth="1"/>
    <col min="9780" max="9782" width="6.625" style="56" customWidth="1"/>
    <col min="9783" max="9787" width="7.625" style="56" customWidth="1"/>
    <col min="9788" max="9788" width="12.75" style="56" customWidth="1"/>
    <col min="9789" max="9789" width="5.125" style="56" customWidth="1"/>
    <col min="9790" max="9806" width="3.125" style="56"/>
    <col min="9807" max="9807" width="4.625" style="56" customWidth="1"/>
    <col min="9808" max="9984" width="3.125" style="56"/>
    <col min="9985" max="9986" width="3.125" style="56" customWidth="1"/>
    <col min="9987" max="9988" width="3.125" style="56"/>
    <col min="9989" max="9989" width="2.125" style="56" customWidth="1"/>
    <col min="9990" max="9990" width="3.125" style="56" customWidth="1"/>
    <col min="9991" max="9991" width="1.875" style="56" customWidth="1"/>
    <col min="9992" max="9992" width="3.375" style="56" customWidth="1"/>
    <col min="9993" max="9993" width="3.125" style="56"/>
    <col min="9994" max="9994" width="3.875" style="56" customWidth="1"/>
    <col min="9995" max="9995" width="3.125" style="56"/>
    <col min="9996" max="9996" width="3.125" style="56" customWidth="1"/>
    <col min="9997" max="9998" width="3.125" style="56"/>
    <col min="9999" max="9999" width="3.125" style="56" customWidth="1"/>
    <col min="10000" max="10000" width="3.75" style="56" customWidth="1"/>
    <col min="10001" max="10001" width="3.125" style="56"/>
    <col min="10002" max="10002" width="3.125" style="56" customWidth="1"/>
    <col min="10003" max="10003" width="5.5" style="56" customWidth="1"/>
    <col min="10004" max="10005" width="3.125" style="56"/>
    <col min="10006" max="10006" width="7.25" style="56" customWidth="1"/>
    <col min="10007" max="10007" width="12" style="56" customWidth="1"/>
    <col min="10008" max="10010" width="3.125" style="56"/>
    <col min="10011" max="10011" width="1.75" style="56" customWidth="1"/>
    <col min="10012" max="10012" width="0.875" style="56" customWidth="1"/>
    <col min="10013" max="10013" width="4.75" style="56" customWidth="1"/>
    <col min="10014" max="10014" width="8.5" style="56" customWidth="1"/>
    <col min="10015" max="10015" width="5.875" style="56" customWidth="1"/>
    <col min="10016" max="10016" width="8.5" style="56" customWidth="1"/>
    <col min="10017" max="10018" width="6.5" style="56" customWidth="1"/>
    <col min="10019" max="10019" width="7.5" style="56" customWidth="1"/>
    <col min="10020" max="10020" width="6.5" style="56" customWidth="1"/>
    <col min="10021" max="10029" width="12.5" style="56" customWidth="1"/>
    <col min="10030" max="10035" width="12" style="56" customWidth="1"/>
    <col min="10036" max="10038" width="6.625" style="56" customWidth="1"/>
    <col min="10039" max="10043" width="7.625" style="56" customWidth="1"/>
    <col min="10044" max="10044" width="12.75" style="56" customWidth="1"/>
    <col min="10045" max="10045" width="5.125" style="56" customWidth="1"/>
    <col min="10046" max="10062" width="3.125" style="56"/>
    <col min="10063" max="10063" width="4.625" style="56" customWidth="1"/>
    <col min="10064" max="10240" width="3.125" style="56"/>
    <col min="10241" max="10242" width="3.125" style="56" customWidth="1"/>
    <col min="10243" max="10244" width="3.125" style="56"/>
    <col min="10245" max="10245" width="2.125" style="56" customWidth="1"/>
    <col min="10246" max="10246" width="3.125" style="56" customWidth="1"/>
    <col min="10247" max="10247" width="1.875" style="56" customWidth="1"/>
    <col min="10248" max="10248" width="3.375" style="56" customWidth="1"/>
    <col min="10249" max="10249" width="3.125" style="56"/>
    <col min="10250" max="10250" width="3.875" style="56" customWidth="1"/>
    <col min="10251" max="10251" width="3.125" style="56"/>
    <col min="10252" max="10252" width="3.125" style="56" customWidth="1"/>
    <col min="10253" max="10254" width="3.125" style="56"/>
    <col min="10255" max="10255" width="3.125" style="56" customWidth="1"/>
    <col min="10256" max="10256" width="3.75" style="56" customWidth="1"/>
    <col min="10257" max="10257" width="3.125" style="56"/>
    <col min="10258" max="10258" width="3.125" style="56" customWidth="1"/>
    <col min="10259" max="10259" width="5.5" style="56" customWidth="1"/>
    <col min="10260" max="10261" width="3.125" style="56"/>
    <col min="10262" max="10262" width="7.25" style="56" customWidth="1"/>
    <col min="10263" max="10263" width="12" style="56" customWidth="1"/>
    <col min="10264" max="10266" width="3.125" style="56"/>
    <col min="10267" max="10267" width="1.75" style="56" customWidth="1"/>
    <col min="10268" max="10268" width="0.875" style="56" customWidth="1"/>
    <col min="10269" max="10269" width="4.75" style="56" customWidth="1"/>
    <col min="10270" max="10270" width="8.5" style="56" customWidth="1"/>
    <col min="10271" max="10271" width="5.875" style="56" customWidth="1"/>
    <col min="10272" max="10272" width="8.5" style="56" customWidth="1"/>
    <col min="10273" max="10274" width="6.5" style="56" customWidth="1"/>
    <col min="10275" max="10275" width="7.5" style="56" customWidth="1"/>
    <col min="10276" max="10276" width="6.5" style="56" customWidth="1"/>
    <col min="10277" max="10285" width="12.5" style="56" customWidth="1"/>
    <col min="10286" max="10291" width="12" style="56" customWidth="1"/>
    <col min="10292" max="10294" width="6.625" style="56" customWidth="1"/>
    <col min="10295" max="10299" width="7.625" style="56" customWidth="1"/>
    <col min="10300" max="10300" width="12.75" style="56" customWidth="1"/>
    <col min="10301" max="10301" width="5.125" style="56" customWidth="1"/>
    <col min="10302" max="10318" width="3.125" style="56"/>
    <col min="10319" max="10319" width="4.625" style="56" customWidth="1"/>
    <col min="10320" max="10496" width="3.125" style="56"/>
    <col min="10497" max="10498" width="3.125" style="56" customWidth="1"/>
    <col min="10499" max="10500" width="3.125" style="56"/>
    <col min="10501" max="10501" width="2.125" style="56" customWidth="1"/>
    <col min="10502" max="10502" width="3.125" style="56" customWidth="1"/>
    <col min="10503" max="10503" width="1.875" style="56" customWidth="1"/>
    <col min="10504" max="10504" width="3.375" style="56" customWidth="1"/>
    <col min="10505" max="10505" width="3.125" style="56"/>
    <col min="10506" max="10506" width="3.875" style="56" customWidth="1"/>
    <col min="10507" max="10507" width="3.125" style="56"/>
    <col min="10508" max="10508" width="3.125" style="56" customWidth="1"/>
    <col min="10509" max="10510" width="3.125" style="56"/>
    <col min="10511" max="10511" width="3.125" style="56" customWidth="1"/>
    <col min="10512" max="10512" width="3.75" style="56" customWidth="1"/>
    <col min="10513" max="10513" width="3.125" style="56"/>
    <col min="10514" max="10514" width="3.125" style="56" customWidth="1"/>
    <col min="10515" max="10515" width="5.5" style="56" customWidth="1"/>
    <col min="10516" max="10517" width="3.125" style="56"/>
    <col min="10518" max="10518" width="7.25" style="56" customWidth="1"/>
    <col min="10519" max="10519" width="12" style="56" customWidth="1"/>
    <col min="10520" max="10522" width="3.125" style="56"/>
    <col min="10523" max="10523" width="1.75" style="56" customWidth="1"/>
    <col min="10524" max="10524" width="0.875" style="56" customWidth="1"/>
    <col min="10525" max="10525" width="4.75" style="56" customWidth="1"/>
    <col min="10526" max="10526" width="8.5" style="56" customWidth="1"/>
    <col min="10527" max="10527" width="5.875" style="56" customWidth="1"/>
    <col min="10528" max="10528" width="8.5" style="56" customWidth="1"/>
    <col min="10529" max="10530" width="6.5" style="56" customWidth="1"/>
    <col min="10531" max="10531" width="7.5" style="56" customWidth="1"/>
    <col min="10532" max="10532" width="6.5" style="56" customWidth="1"/>
    <col min="10533" max="10541" width="12.5" style="56" customWidth="1"/>
    <col min="10542" max="10547" width="12" style="56" customWidth="1"/>
    <col min="10548" max="10550" width="6.625" style="56" customWidth="1"/>
    <col min="10551" max="10555" width="7.625" style="56" customWidth="1"/>
    <col min="10556" max="10556" width="12.75" style="56" customWidth="1"/>
    <col min="10557" max="10557" width="5.125" style="56" customWidth="1"/>
    <col min="10558" max="10574" width="3.125" style="56"/>
    <col min="10575" max="10575" width="4.625" style="56" customWidth="1"/>
    <col min="10576" max="10752" width="3.125" style="56"/>
    <col min="10753" max="10754" width="3.125" style="56" customWidth="1"/>
    <col min="10755" max="10756" width="3.125" style="56"/>
    <col min="10757" max="10757" width="2.125" style="56" customWidth="1"/>
    <col min="10758" max="10758" width="3.125" style="56" customWidth="1"/>
    <col min="10759" max="10759" width="1.875" style="56" customWidth="1"/>
    <col min="10760" max="10760" width="3.375" style="56" customWidth="1"/>
    <col min="10761" max="10761" width="3.125" style="56"/>
    <col min="10762" max="10762" width="3.875" style="56" customWidth="1"/>
    <col min="10763" max="10763" width="3.125" style="56"/>
    <col min="10764" max="10764" width="3.125" style="56" customWidth="1"/>
    <col min="10765" max="10766" width="3.125" style="56"/>
    <col min="10767" max="10767" width="3.125" style="56" customWidth="1"/>
    <col min="10768" max="10768" width="3.75" style="56" customWidth="1"/>
    <col min="10769" max="10769" width="3.125" style="56"/>
    <col min="10770" max="10770" width="3.125" style="56" customWidth="1"/>
    <col min="10771" max="10771" width="5.5" style="56" customWidth="1"/>
    <col min="10772" max="10773" width="3.125" style="56"/>
    <col min="10774" max="10774" width="7.25" style="56" customWidth="1"/>
    <col min="10775" max="10775" width="12" style="56" customWidth="1"/>
    <col min="10776" max="10778" width="3.125" style="56"/>
    <col min="10779" max="10779" width="1.75" style="56" customWidth="1"/>
    <col min="10780" max="10780" width="0.875" style="56" customWidth="1"/>
    <col min="10781" max="10781" width="4.75" style="56" customWidth="1"/>
    <col min="10782" max="10782" width="8.5" style="56" customWidth="1"/>
    <col min="10783" max="10783" width="5.875" style="56" customWidth="1"/>
    <col min="10784" max="10784" width="8.5" style="56" customWidth="1"/>
    <col min="10785" max="10786" width="6.5" style="56" customWidth="1"/>
    <col min="10787" max="10787" width="7.5" style="56" customWidth="1"/>
    <col min="10788" max="10788" width="6.5" style="56" customWidth="1"/>
    <col min="10789" max="10797" width="12.5" style="56" customWidth="1"/>
    <col min="10798" max="10803" width="12" style="56" customWidth="1"/>
    <col min="10804" max="10806" width="6.625" style="56" customWidth="1"/>
    <col min="10807" max="10811" width="7.625" style="56" customWidth="1"/>
    <col min="10812" max="10812" width="12.75" style="56" customWidth="1"/>
    <col min="10813" max="10813" width="5.125" style="56" customWidth="1"/>
    <col min="10814" max="10830" width="3.125" style="56"/>
    <col min="10831" max="10831" width="4.625" style="56" customWidth="1"/>
    <col min="10832" max="11008" width="3.125" style="56"/>
    <col min="11009" max="11010" width="3.125" style="56" customWidth="1"/>
    <col min="11011" max="11012" width="3.125" style="56"/>
    <col min="11013" max="11013" width="2.125" style="56" customWidth="1"/>
    <col min="11014" max="11014" width="3.125" style="56" customWidth="1"/>
    <col min="11015" max="11015" width="1.875" style="56" customWidth="1"/>
    <col min="11016" max="11016" width="3.375" style="56" customWidth="1"/>
    <col min="11017" max="11017" width="3.125" style="56"/>
    <col min="11018" max="11018" width="3.875" style="56" customWidth="1"/>
    <col min="11019" max="11019" width="3.125" style="56"/>
    <col min="11020" max="11020" width="3.125" style="56" customWidth="1"/>
    <col min="11021" max="11022" width="3.125" style="56"/>
    <col min="11023" max="11023" width="3.125" style="56" customWidth="1"/>
    <col min="11024" max="11024" width="3.75" style="56" customWidth="1"/>
    <col min="11025" max="11025" width="3.125" style="56"/>
    <col min="11026" max="11026" width="3.125" style="56" customWidth="1"/>
    <col min="11027" max="11027" width="5.5" style="56" customWidth="1"/>
    <col min="11028" max="11029" width="3.125" style="56"/>
    <col min="11030" max="11030" width="7.25" style="56" customWidth="1"/>
    <col min="11031" max="11031" width="12" style="56" customWidth="1"/>
    <col min="11032" max="11034" width="3.125" style="56"/>
    <col min="11035" max="11035" width="1.75" style="56" customWidth="1"/>
    <col min="11036" max="11036" width="0.875" style="56" customWidth="1"/>
    <col min="11037" max="11037" width="4.75" style="56" customWidth="1"/>
    <col min="11038" max="11038" width="8.5" style="56" customWidth="1"/>
    <col min="11039" max="11039" width="5.875" style="56" customWidth="1"/>
    <col min="11040" max="11040" width="8.5" style="56" customWidth="1"/>
    <col min="11041" max="11042" width="6.5" style="56" customWidth="1"/>
    <col min="11043" max="11043" width="7.5" style="56" customWidth="1"/>
    <col min="11044" max="11044" width="6.5" style="56" customWidth="1"/>
    <col min="11045" max="11053" width="12.5" style="56" customWidth="1"/>
    <col min="11054" max="11059" width="12" style="56" customWidth="1"/>
    <col min="11060" max="11062" width="6.625" style="56" customWidth="1"/>
    <col min="11063" max="11067" width="7.625" style="56" customWidth="1"/>
    <col min="11068" max="11068" width="12.75" style="56" customWidth="1"/>
    <col min="11069" max="11069" width="5.125" style="56" customWidth="1"/>
    <col min="11070" max="11086" width="3.125" style="56"/>
    <col min="11087" max="11087" width="4.625" style="56" customWidth="1"/>
    <col min="11088" max="11264" width="3.125" style="56"/>
    <col min="11265" max="11266" width="3.125" style="56" customWidth="1"/>
    <col min="11267" max="11268" width="3.125" style="56"/>
    <col min="11269" max="11269" width="2.125" style="56" customWidth="1"/>
    <col min="11270" max="11270" width="3.125" style="56" customWidth="1"/>
    <col min="11271" max="11271" width="1.875" style="56" customWidth="1"/>
    <col min="11272" max="11272" width="3.375" style="56" customWidth="1"/>
    <col min="11273" max="11273" width="3.125" style="56"/>
    <col min="11274" max="11274" width="3.875" style="56" customWidth="1"/>
    <col min="11275" max="11275" width="3.125" style="56"/>
    <col min="11276" max="11276" width="3.125" style="56" customWidth="1"/>
    <col min="11277" max="11278" width="3.125" style="56"/>
    <col min="11279" max="11279" width="3.125" style="56" customWidth="1"/>
    <col min="11280" max="11280" width="3.75" style="56" customWidth="1"/>
    <col min="11281" max="11281" width="3.125" style="56"/>
    <col min="11282" max="11282" width="3.125" style="56" customWidth="1"/>
    <col min="11283" max="11283" width="5.5" style="56" customWidth="1"/>
    <col min="11284" max="11285" width="3.125" style="56"/>
    <col min="11286" max="11286" width="7.25" style="56" customWidth="1"/>
    <col min="11287" max="11287" width="12" style="56" customWidth="1"/>
    <col min="11288" max="11290" width="3.125" style="56"/>
    <col min="11291" max="11291" width="1.75" style="56" customWidth="1"/>
    <col min="11292" max="11292" width="0.875" style="56" customWidth="1"/>
    <col min="11293" max="11293" width="4.75" style="56" customWidth="1"/>
    <col min="11294" max="11294" width="8.5" style="56" customWidth="1"/>
    <col min="11295" max="11295" width="5.875" style="56" customWidth="1"/>
    <col min="11296" max="11296" width="8.5" style="56" customWidth="1"/>
    <col min="11297" max="11298" width="6.5" style="56" customWidth="1"/>
    <col min="11299" max="11299" width="7.5" style="56" customWidth="1"/>
    <col min="11300" max="11300" width="6.5" style="56" customWidth="1"/>
    <col min="11301" max="11309" width="12.5" style="56" customWidth="1"/>
    <col min="11310" max="11315" width="12" style="56" customWidth="1"/>
    <col min="11316" max="11318" width="6.625" style="56" customWidth="1"/>
    <col min="11319" max="11323" width="7.625" style="56" customWidth="1"/>
    <col min="11324" max="11324" width="12.75" style="56" customWidth="1"/>
    <col min="11325" max="11325" width="5.125" style="56" customWidth="1"/>
    <col min="11326" max="11342" width="3.125" style="56"/>
    <col min="11343" max="11343" width="4.625" style="56" customWidth="1"/>
    <col min="11344" max="11520" width="3.125" style="56"/>
    <col min="11521" max="11522" width="3.125" style="56" customWidth="1"/>
    <col min="11523" max="11524" width="3.125" style="56"/>
    <col min="11525" max="11525" width="2.125" style="56" customWidth="1"/>
    <col min="11526" max="11526" width="3.125" style="56" customWidth="1"/>
    <col min="11527" max="11527" width="1.875" style="56" customWidth="1"/>
    <col min="11528" max="11528" width="3.375" style="56" customWidth="1"/>
    <col min="11529" max="11529" width="3.125" style="56"/>
    <col min="11530" max="11530" width="3.875" style="56" customWidth="1"/>
    <col min="11531" max="11531" width="3.125" style="56"/>
    <col min="11532" max="11532" width="3.125" style="56" customWidth="1"/>
    <col min="11533" max="11534" width="3.125" style="56"/>
    <col min="11535" max="11535" width="3.125" style="56" customWidth="1"/>
    <col min="11536" max="11536" width="3.75" style="56" customWidth="1"/>
    <col min="11537" max="11537" width="3.125" style="56"/>
    <col min="11538" max="11538" width="3.125" style="56" customWidth="1"/>
    <col min="11539" max="11539" width="5.5" style="56" customWidth="1"/>
    <col min="11540" max="11541" width="3.125" style="56"/>
    <col min="11542" max="11542" width="7.25" style="56" customWidth="1"/>
    <col min="11543" max="11543" width="12" style="56" customWidth="1"/>
    <col min="11544" max="11546" width="3.125" style="56"/>
    <col min="11547" max="11547" width="1.75" style="56" customWidth="1"/>
    <col min="11548" max="11548" width="0.875" style="56" customWidth="1"/>
    <col min="11549" max="11549" width="4.75" style="56" customWidth="1"/>
    <col min="11550" max="11550" width="8.5" style="56" customWidth="1"/>
    <col min="11551" max="11551" width="5.875" style="56" customWidth="1"/>
    <col min="11552" max="11552" width="8.5" style="56" customWidth="1"/>
    <col min="11553" max="11554" width="6.5" style="56" customWidth="1"/>
    <col min="11555" max="11555" width="7.5" style="56" customWidth="1"/>
    <col min="11556" max="11556" width="6.5" style="56" customWidth="1"/>
    <col min="11557" max="11565" width="12.5" style="56" customWidth="1"/>
    <col min="11566" max="11571" width="12" style="56" customWidth="1"/>
    <col min="11572" max="11574" width="6.625" style="56" customWidth="1"/>
    <col min="11575" max="11579" width="7.625" style="56" customWidth="1"/>
    <col min="11580" max="11580" width="12.75" style="56" customWidth="1"/>
    <col min="11581" max="11581" width="5.125" style="56" customWidth="1"/>
    <col min="11582" max="11598" width="3.125" style="56"/>
    <col min="11599" max="11599" width="4.625" style="56" customWidth="1"/>
    <col min="11600" max="11776" width="3.125" style="56"/>
    <col min="11777" max="11778" width="3.125" style="56" customWidth="1"/>
    <col min="11779" max="11780" width="3.125" style="56"/>
    <col min="11781" max="11781" width="2.125" style="56" customWidth="1"/>
    <col min="11782" max="11782" width="3.125" style="56" customWidth="1"/>
    <col min="11783" max="11783" width="1.875" style="56" customWidth="1"/>
    <col min="11784" max="11784" width="3.375" style="56" customWidth="1"/>
    <col min="11785" max="11785" width="3.125" style="56"/>
    <col min="11786" max="11786" width="3.875" style="56" customWidth="1"/>
    <col min="11787" max="11787" width="3.125" style="56"/>
    <col min="11788" max="11788" width="3.125" style="56" customWidth="1"/>
    <col min="11789" max="11790" width="3.125" style="56"/>
    <col min="11791" max="11791" width="3.125" style="56" customWidth="1"/>
    <col min="11792" max="11792" width="3.75" style="56" customWidth="1"/>
    <col min="11793" max="11793" width="3.125" style="56"/>
    <col min="11794" max="11794" width="3.125" style="56" customWidth="1"/>
    <col min="11795" max="11795" width="5.5" style="56" customWidth="1"/>
    <col min="11796" max="11797" width="3.125" style="56"/>
    <col min="11798" max="11798" width="7.25" style="56" customWidth="1"/>
    <col min="11799" max="11799" width="12" style="56" customWidth="1"/>
    <col min="11800" max="11802" width="3.125" style="56"/>
    <col min="11803" max="11803" width="1.75" style="56" customWidth="1"/>
    <col min="11804" max="11804" width="0.875" style="56" customWidth="1"/>
    <col min="11805" max="11805" width="4.75" style="56" customWidth="1"/>
    <col min="11806" max="11806" width="8.5" style="56" customWidth="1"/>
    <col min="11807" max="11807" width="5.875" style="56" customWidth="1"/>
    <col min="11808" max="11808" width="8.5" style="56" customWidth="1"/>
    <col min="11809" max="11810" width="6.5" style="56" customWidth="1"/>
    <col min="11811" max="11811" width="7.5" style="56" customWidth="1"/>
    <col min="11812" max="11812" width="6.5" style="56" customWidth="1"/>
    <col min="11813" max="11821" width="12.5" style="56" customWidth="1"/>
    <col min="11822" max="11827" width="12" style="56" customWidth="1"/>
    <col min="11828" max="11830" width="6.625" style="56" customWidth="1"/>
    <col min="11831" max="11835" width="7.625" style="56" customWidth="1"/>
    <col min="11836" max="11836" width="12.75" style="56" customWidth="1"/>
    <col min="11837" max="11837" width="5.125" style="56" customWidth="1"/>
    <col min="11838" max="11854" width="3.125" style="56"/>
    <col min="11855" max="11855" width="4.625" style="56" customWidth="1"/>
    <col min="11856" max="12032" width="3.125" style="56"/>
    <col min="12033" max="12034" width="3.125" style="56" customWidth="1"/>
    <col min="12035" max="12036" width="3.125" style="56"/>
    <col min="12037" max="12037" width="2.125" style="56" customWidth="1"/>
    <col min="12038" max="12038" width="3.125" style="56" customWidth="1"/>
    <col min="12039" max="12039" width="1.875" style="56" customWidth="1"/>
    <col min="12040" max="12040" width="3.375" style="56" customWidth="1"/>
    <col min="12041" max="12041" width="3.125" style="56"/>
    <col min="12042" max="12042" width="3.875" style="56" customWidth="1"/>
    <col min="12043" max="12043" width="3.125" style="56"/>
    <col min="12044" max="12044" width="3.125" style="56" customWidth="1"/>
    <col min="12045" max="12046" width="3.125" style="56"/>
    <col min="12047" max="12047" width="3.125" style="56" customWidth="1"/>
    <col min="12048" max="12048" width="3.75" style="56" customWidth="1"/>
    <col min="12049" max="12049" width="3.125" style="56"/>
    <col min="12050" max="12050" width="3.125" style="56" customWidth="1"/>
    <col min="12051" max="12051" width="5.5" style="56" customWidth="1"/>
    <col min="12052" max="12053" width="3.125" style="56"/>
    <col min="12054" max="12054" width="7.25" style="56" customWidth="1"/>
    <col min="12055" max="12055" width="12" style="56" customWidth="1"/>
    <col min="12056" max="12058" width="3.125" style="56"/>
    <col min="12059" max="12059" width="1.75" style="56" customWidth="1"/>
    <col min="12060" max="12060" width="0.875" style="56" customWidth="1"/>
    <col min="12061" max="12061" width="4.75" style="56" customWidth="1"/>
    <col min="12062" max="12062" width="8.5" style="56" customWidth="1"/>
    <col min="12063" max="12063" width="5.875" style="56" customWidth="1"/>
    <col min="12064" max="12064" width="8.5" style="56" customWidth="1"/>
    <col min="12065" max="12066" width="6.5" style="56" customWidth="1"/>
    <col min="12067" max="12067" width="7.5" style="56" customWidth="1"/>
    <col min="12068" max="12068" width="6.5" style="56" customWidth="1"/>
    <col min="12069" max="12077" width="12.5" style="56" customWidth="1"/>
    <col min="12078" max="12083" width="12" style="56" customWidth="1"/>
    <col min="12084" max="12086" width="6.625" style="56" customWidth="1"/>
    <col min="12087" max="12091" width="7.625" style="56" customWidth="1"/>
    <col min="12092" max="12092" width="12.75" style="56" customWidth="1"/>
    <col min="12093" max="12093" width="5.125" style="56" customWidth="1"/>
    <col min="12094" max="12110" width="3.125" style="56"/>
    <col min="12111" max="12111" width="4.625" style="56" customWidth="1"/>
    <col min="12112" max="12288" width="3.125" style="56"/>
    <col min="12289" max="12290" width="3.125" style="56" customWidth="1"/>
    <col min="12291" max="12292" width="3.125" style="56"/>
    <col min="12293" max="12293" width="2.125" style="56" customWidth="1"/>
    <col min="12294" max="12294" width="3.125" style="56" customWidth="1"/>
    <col min="12295" max="12295" width="1.875" style="56" customWidth="1"/>
    <col min="12296" max="12296" width="3.375" style="56" customWidth="1"/>
    <col min="12297" max="12297" width="3.125" style="56"/>
    <col min="12298" max="12298" width="3.875" style="56" customWidth="1"/>
    <col min="12299" max="12299" width="3.125" style="56"/>
    <col min="12300" max="12300" width="3.125" style="56" customWidth="1"/>
    <col min="12301" max="12302" width="3.125" style="56"/>
    <col min="12303" max="12303" width="3.125" style="56" customWidth="1"/>
    <col min="12304" max="12304" width="3.75" style="56" customWidth="1"/>
    <col min="12305" max="12305" width="3.125" style="56"/>
    <col min="12306" max="12306" width="3.125" style="56" customWidth="1"/>
    <col min="12307" max="12307" width="5.5" style="56" customWidth="1"/>
    <col min="12308" max="12309" width="3.125" style="56"/>
    <col min="12310" max="12310" width="7.25" style="56" customWidth="1"/>
    <col min="12311" max="12311" width="12" style="56" customWidth="1"/>
    <col min="12312" max="12314" width="3.125" style="56"/>
    <col min="12315" max="12315" width="1.75" style="56" customWidth="1"/>
    <col min="12316" max="12316" width="0.875" style="56" customWidth="1"/>
    <col min="12317" max="12317" width="4.75" style="56" customWidth="1"/>
    <col min="12318" max="12318" width="8.5" style="56" customWidth="1"/>
    <col min="12319" max="12319" width="5.875" style="56" customWidth="1"/>
    <col min="12320" max="12320" width="8.5" style="56" customWidth="1"/>
    <col min="12321" max="12322" width="6.5" style="56" customWidth="1"/>
    <col min="12323" max="12323" width="7.5" style="56" customWidth="1"/>
    <col min="12324" max="12324" width="6.5" style="56" customWidth="1"/>
    <col min="12325" max="12333" width="12.5" style="56" customWidth="1"/>
    <col min="12334" max="12339" width="12" style="56" customWidth="1"/>
    <col min="12340" max="12342" width="6.625" style="56" customWidth="1"/>
    <col min="12343" max="12347" width="7.625" style="56" customWidth="1"/>
    <col min="12348" max="12348" width="12.75" style="56" customWidth="1"/>
    <col min="12349" max="12349" width="5.125" style="56" customWidth="1"/>
    <col min="12350" max="12366" width="3.125" style="56"/>
    <col min="12367" max="12367" width="4.625" style="56" customWidth="1"/>
    <col min="12368" max="12544" width="3.125" style="56"/>
    <col min="12545" max="12546" width="3.125" style="56" customWidth="1"/>
    <col min="12547" max="12548" width="3.125" style="56"/>
    <col min="12549" max="12549" width="2.125" style="56" customWidth="1"/>
    <col min="12550" max="12550" width="3.125" style="56" customWidth="1"/>
    <col min="12551" max="12551" width="1.875" style="56" customWidth="1"/>
    <col min="12552" max="12552" width="3.375" style="56" customWidth="1"/>
    <col min="12553" max="12553" width="3.125" style="56"/>
    <col min="12554" max="12554" width="3.875" style="56" customWidth="1"/>
    <col min="12555" max="12555" width="3.125" style="56"/>
    <col min="12556" max="12556" width="3.125" style="56" customWidth="1"/>
    <col min="12557" max="12558" width="3.125" style="56"/>
    <col min="12559" max="12559" width="3.125" style="56" customWidth="1"/>
    <col min="12560" max="12560" width="3.75" style="56" customWidth="1"/>
    <col min="12561" max="12561" width="3.125" style="56"/>
    <col min="12562" max="12562" width="3.125" style="56" customWidth="1"/>
    <col min="12563" max="12563" width="5.5" style="56" customWidth="1"/>
    <col min="12564" max="12565" width="3.125" style="56"/>
    <col min="12566" max="12566" width="7.25" style="56" customWidth="1"/>
    <col min="12567" max="12567" width="12" style="56" customWidth="1"/>
    <col min="12568" max="12570" width="3.125" style="56"/>
    <col min="12571" max="12571" width="1.75" style="56" customWidth="1"/>
    <col min="12572" max="12572" width="0.875" style="56" customWidth="1"/>
    <col min="12573" max="12573" width="4.75" style="56" customWidth="1"/>
    <col min="12574" max="12574" width="8.5" style="56" customWidth="1"/>
    <col min="12575" max="12575" width="5.875" style="56" customWidth="1"/>
    <col min="12576" max="12576" width="8.5" style="56" customWidth="1"/>
    <col min="12577" max="12578" width="6.5" style="56" customWidth="1"/>
    <col min="12579" max="12579" width="7.5" style="56" customWidth="1"/>
    <col min="12580" max="12580" width="6.5" style="56" customWidth="1"/>
    <col min="12581" max="12589" width="12.5" style="56" customWidth="1"/>
    <col min="12590" max="12595" width="12" style="56" customWidth="1"/>
    <col min="12596" max="12598" width="6.625" style="56" customWidth="1"/>
    <col min="12599" max="12603" width="7.625" style="56" customWidth="1"/>
    <col min="12604" max="12604" width="12.75" style="56" customWidth="1"/>
    <col min="12605" max="12605" width="5.125" style="56" customWidth="1"/>
    <col min="12606" max="12622" width="3.125" style="56"/>
    <col min="12623" max="12623" width="4.625" style="56" customWidth="1"/>
    <col min="12624" max="12800" width="3.125" style="56"/>
    <col min="12801" max="12802" width="3.125" style="56" customWidth="1"/>
    <col min="12803" max="12804" width="3.125" style="56"/>
    <col min="12805" max="12805" width="2.125" style="56" customWidth="1"/>
    <col min="12806" max="12806" width="3.125" style="56" customWidth="1"/>
    <col min="12807" max="12807" width="1.875" style="56" customWidth="1"/>
    <col min="12808" max="12808" width="3.375" style="56" customWidth="1"/>
    <col min="12809" max="12809" width="3.125" style="56"/>
    <col min="12810" max="12810" width="3.875" style="56" customWidth="1"/>
    <col min="12811" max="12811" width="3.125" style="56"/>
    <col min="12812" max="12812" width="3.125" style="56" customWidth="1"/>
    <col min="12813" max="12814" width="3.125" style="56"/>
    <col min="12815" max="12815" width="3.125" style="56" customWidth="1"/>
    <col min="12816" max="12816" width="3.75" style="56" customWidth="1"/>
    <col min="12817" max="12817" width="3.125" style="56"/>
    <col min="12818" max="12818" width="3.125" style="56" customWidth="1"/>
    <col min="12819" max="12819" width="5.5" style="56" customWidth="1"/>
    <col min="12820" max="12821" width="3.125" style="56"/>
    <col min="12822" max="12822" width="7.25" style="56" customWidth="1"/>
    <col min="12823" max="12823" width="12" style="56" customWidth="1"/>
    <col min="12824" max="12826" width="3.125" style="56"/>
    <col min="12827" max="12827" width="1.75" style="56" customWidth="1"/>
    <col min="12828" max="12828" width="0.875" style="56" customWidth="1"/>
    <col min="12829" max="12829" width="4.75" style="56" customWidth="1"/>
    <col min="12830" max="12830" width="8.5" style="56" customWidth="1"/>
    <col min="12831" max="12831" width="5.875" style="56" customWidth="1"/>
    <col min="12832" max="12832" width="8.5" style="56" customWidth="1"/>
    <col min="12833" max="12834" width="6.5" style="56" customWidth="1"/>
    <col min="12835" max="12835" width="7.5" style="56" customWidth="1"/>
    <col min="12836" max="12836" width="6.5" style="56" customWidth="1"/>
    <col min="12837" max="12845" width="12.5" style="56" customWidth="1"/>
    <col min="12846" max="12851" width="12" style="56" customWidth="1"/>
    <col min="12852" max="12854" width="6.625" style="56" customWidth="1"/>
    <col min="12855" max="12859" width="7.625" style="56" customWidth="1"/>
    <col min="12860" max="12860" width="12.75" style="56" customWidth="1"/>
    <col min="12861" max="12861" width="5.125" style="56" customWidth="1"/>
    <col min="12862" max="12878" width="3.125" style="56"/>
    <col min="12879" max="12879" width="4.625" style="56" customWidth="1"/>
    <col min="12880" max="13056" width="3.125" style="56"/>
    <col min="13057" max="13058" width="3.125" style="56" customWidth="1"/>
    <col min="13059" max="13060" width="3.125" style="56"/>
    <col min="13061" max="13061" width="2.125" style="56" customWidth="1"/>
    <col min="13062" max="13062" width="3.125" style="56" customWidth="1"/>
    <col min="13063" max="13063" width="1.875" style="56" customWidth="1"/>
    <col min="13064" max="13064" width="3.375" style="56" customWidth="1"/>
    <col min="13065" max="13065" width="3.125" style="56"/>
    <col min="13066" max="13066" width="3.875" style="56" customWidth="1"/>
    <col min="13067" max="13067" width="3.125" style="56"/>
    <col min="13068" max="13068" width="3.125" style="56" customWidth="1"/>
    <col min="13069" max="13070" width="3.125" style="56"/>
    <col min="13071" max="13071" width="3.125" style="56" customWidth="1"/>
    <col min="13072" max="13072" width="3.75" style="56" customWidth="1"/>
    <col min="13073" max="13073" width="3.125" style="56"/>
    <col min="13074" max="13074" width="3.125" style="56" customWidth="1"/>
    <col min="13075" max="13075" width="5.5" style="56" customWidth="1"/>
    <col min="13076" max="13077" width="3.125" style="56"/>
    <col min="13078" max="13078" width="7.25" style="56" customWidth="1"/>
    <col min="13079" max="13079" width="12" style="56" customWidth="1"/>
    <col min="13080" max="13082" width="3.125" style="56"/>
    <col min="13083" max="13083" width="1.75" style="56" customWidth="1"/>
    <col min="13084" max="13084" width="0.875" style="56" customWidth="1"/>
    <col min="13085" max="13085" width="4.75" style="56" customWidth="1"/>
    <col min="13086" max="13086" width="8.5" style="56" customWidth="1"/>
    <col min="13087" max="13087" width="5.875" style="56" customWidth="1"/>
    <col min="13088" max="13088" width="8.5" style="56" customWidth="1"/>
    <col min="13089" max="13090" width="6.5" style="56" customWidth="1"/>
    <col min="13091" max="13091" width="7.5" style="56" customWidth="1"/>
    <col min="13092" max="13092" width="6.5" style="56" customWidth="1"/>
    <col min="13093" max="13101" width="12.5" style="56" customWidth="1"/>
    <col min="13102" max="13107" width="12" style="56" customWidth="1"/>
    <col min="13108" max="13110" width="6.625" style="56" customWidth="1"/>
    <col min="13111" max="13115" width="7.625" style="56" customWidth="1"/>
    <col min="13116" max="13116" width="12.75" style="56" customWidth="1"/>
    <col min="13117" max="13117" width="5.125" style="56" customWidth="1"/>
    <col min="13118" max="13134" width="3.125" style="56"/>
    <col min="13135" max="13135" width="4.625" style="56" customWidth="1"/>
    <col min="13136" max="13312" width="3.125" style="56"/>
    <col min="13313" max="13314" width="3.125" style="56" customWidth="1"/>
    <col min="13315" max="13316" width="3.125" style="56"/>
    <col min="13317" max="13317" width="2.125" style="56" customWidth="1"/>
    <col min="13318" max="13318" width="3.125" style="56" customWidth="1"/>
    <col min="13319" max="13319" width="1.875" style="56" customWidth="1"/>
    <col min="13320" max="13320" width="3.375" style="56" customWidth="1"/>
    <col min="13321" max="13321" width="3.125" style="56"/>
    <col min="13322" max="13322" width="3.875" style="56" customWidth="1"/>
    <col min="13323" max="13323" width="3.125" style="56"/>
    <col min="13324" max="13324" width="3.125" style="56" customWidth="1"/>
    <col min="13325" max="13326" width="3.125" style="56"/>
    <col min="13327" max="13327" width="3.125" style="56" customWidth="1"/>
    <col min="13328" max="13328" width="3.75" style="56" customWidth="1"/>
    <col min="13329" max="13329" width="3.125" style="56"/>
    <col min="13330" max="13330" width="3.125" style="56" customWidth="1"/>
    <col min="13331" max="13331" width="5.5" style="56" customWidth="1"/>
    <col min="13332" max="13333" width="3.125" style="56"/>
    <col min="13334" max="13334" width="7.25" style="56" customWidth="1"/>
    <col min="13335" max="13335" width="12" style="56" customWidth="1"/>
    <col min="13336" max="13338" width="3.125" style="56"/>
    <col min="13339" max="13339" width="1.75" style="56" customWidth="1"/>
    <col min="13340" max="13340" width="0.875" style="56" customWidth="1"/>
    <col min="13341" max="13341" width="4.75" style="56" customWidth="1"/>
    <col min="13342" max="13342" width="8.5" style="56" customWidth="1"/>
    <col min="13343" max="13343" width="5.875" style="56" customWidth="1"/>
    <col min="13344" max="13344" width="8.5" style="56" customWidth="1"/>
    <col min="13345" max="13346" width="6.5" style="56" customWidth="1"/>
    <col min="13347" max="13347" width="7.5" style="56" customWidth="1"/>
    <col min="13348" max="13348" width="6.5" style="56" customWidth="1"/>
    <col min="13349" max="13357" width="12.5" style="56" customWidth="1"/>
    <col min="13358" max="13363" width="12" style="56" customWidth="1"/>
    <col min="13364" max="13366" width="6.625" style="56" customWidth="1"/>
    <col min="13367" max="13371" width="7.625" style="56" customWidth="1"/>
    <col min="13372" max="13372" width="12.75" style="56" customWidth="1"/>
    <col min="13373" max="13373" width="5.125" style="56" customWidth="1"/>
    <col min="13374" max="13390" width="3.125" style="56"/>
    <col min="13391" max="13391" width="4.625" style="56" customWidth="1"/>
    <col min="13392" max="13568" width="3.125" style="56"/>
    <col min="13569" max="13570" width="3.125" style="56" customWidth="1"/>
    <col min="13571" max="13572" width="3.125" style="56"/>
    <col min="13573" max="13573" width="2.125" style="56" customWidth="1"/>
    <col min="13574" max="13574" width="3.125" style="56" customWidth="1"/>
    <col min="13575" max="13575" width="1.875" style="56" customWidth="1"/>
    <col min="13576" max="13576" width="3.375" style="56" customWidth="1"/>
    <col min="13577" max="13577" width="3.125" style="56"/>
    <col min="13578" max="13578" width="3.875" style="56" customWidth="1"/>
    <col min="13579" max="13579" width="3.125" style="56"/>
    <col min="13580" max="13580" width="3.125" style="56" customWidth="1"/>
    <col min="13581" max="13582" width="3.125" style="56"/>
    <col min="13583" max="13583" width="3.125" style="56" customWidth="1"/>
    <col min="13584" max="13584" width="3.75" style="56" customWidth="1"/>
    <col min="13585" max="13585" width="3.125" style="56"/>
    <col min="13586" max="13586" width="3.125" style="56" customWidth="1"/>
    <col min="13587" max="13587" width="5.5" style="56" customWidth="1"/>
    <col min="13588" max="13589" width="3.125" style="56"/>
    <col min="13590" max="13590" width="7.25" style="56" customWidth="1"/>
    <col min="13591" max="13591" width="12" style="56" customWidth="1"/>
    <col min="13592" max="13594" width="3.125" style="56"/>
    <col min="13595" max="13595" width="1.75" style="56" customWidth="1"/>
    <col min="13596" max="13596" width="0.875" style="56" customWidth="1"/>
    <col min="13597" max="13597" width="4.75" style="56" customWidth="1"/>
    <col min="13598" max="13598" width="8.5" style="56" customWidth="1"/>
    <col min="13599" max="13599" width="5.875" style="56" customWidth="1"/>
    <col min="13600" max="13600" width="8.5" style="56" customWidth="1"/>
    <col min="13601" max="13602" width="6.5" style="56" customWidth="1"/>
    <col min="13603" max="13603" width="7.5" style="56" customWidth="1"/>
    <col min="13604" max="13604" width="6.5" style="56" customWidth="1"/>
    <col min="13605" max="13613" width="12.5" style="56" customWidth="1"/>
    <col min="13614" max="13619" width="12" style="56" customWidth="1"/>
    <col min="13620" max="13622" width="6.625" style="56" customWidth="1"/>
    <col min="13623" max="13627" width="7.625" style="56" customWidth="1"/>
    <col min="13628" max="13628" width="12.75" style="56" customWidth="1"/>
    <col min="13629" max="13629" width="5.125" style="56" customWidth="1"/>
    <col min="13630" max="13646" width="3.125" style="56"/>
    <col min="13647" max="13647" width="4.625" style="56" customWidth="1"/>
    <col min="13648" max="13824" width="3.125" style="56"/>
    <col min="13825" max="13826" width="3.125" style="56" customWidth="1"/>
    <col min="13827" max="13828" width="3.125" style="56"/>
    <col min="13829" max="13829" width="2.125" style="56" customWidth="1"/>
    <col min="13830" max="13830" width="3.125" style="56" customWidth="1"/>
    <col min="13831" max="13831" width="1.875" style="56" customWidth="1"/>
    <col min="13832" max="13832" width="3.375" style="56" customWidth="1"/>
    <col min="13833" max="13833" width="3.125" style="56"/>
    <col min="13834" max="13834" width="3.875" style="56" customWidth="1"/>
    <col min="13835" max="13835" width="3.125" style="56"/>
    <col min="13836" max="13836" width="3.125" style="56" customWidth="1"/>
    <col min="13837" max="13838" width="3.125" style="56"/>
    <col min="13839" max="13839" width="3.125" style="56" customWidth="1"/>
    <col min="13840" max="13840" width="3.75" style="56" customWidth="1"/>
    <col min="13841" max="13841" width="3.125" style="56"/>
    <col min="13842" max="13842" width="3.125" style="56" customWidth="1"/>
    <col min="13843" max="13843" width="5.5" style="56" customWidth="1"/>
    <col min="13844" max="13845" width="3.125" style="56"/>
    <col min="13846" max="13846" width="7.25" style="56" customWidth="1"/>
    <col min="13847" max="13847" width="12" style="56" customWidth="1"/>
    <col min="13848" max="13850" width="3.125" style="56"/>
    <col min="13851" max="13851" width="1.75" style="56" customWidth="1"/>
    <col min="13852" max="13852" width="0.875" style="56" customWidth="1"/>
    <col min="13853" max="13853" width="4.75" style="56" customWidth="1"/>
    <col min="13854" max="13854" width="8.5" style="56" customWidth="1"/>
    <col min="13855" max="13855" width="5.875" style="56" customWidth="1"/>
    <col min="13856" max="13856" width="8.5" style="56" customWidth="1"/>
    <col min="13857" max="13858" width="6.5" style="56" customWidth="1"/>
    <col min="13859" max="13859" width="7.5" style="56" customWidth="1"/>
    <col min="13860" max="13860" width="6.5" style="56" customWidth="1"/>
    <col min="13861" max="13869" width="12.5" style="56" customWidth="1"/>
    <col min="13870" max="13875" width="12" style="56" customWidth="1"/>
    <col min="13876" max="13878" width="6.625" style="56" customWidth="1"/>
    <col min="13879" max="13883" width="7.625" style="56" customWidth="1"/>
    <col min="13884" max="13884" width="12.75" style="56" customWidth="1"/>
    <col min="13885" max="13885" width="5.125" style="56" customWidth="1"/>
    <col min="13886" max="13902" width="3.125" style="56"/>
    <col min="13903" max="13903" width="4.625" style="56" customWidth="1"/>
    <col min="13904" max="14080" width="3.125" style="56"/>
    <col min="14081" max="14082" width="3.125" style="56" customWidth="1"/>
    <col min="14083" max="14084" width="3.125" style="56"/>
    <col min="14085" max="14085" width="2.125" style="56" customWidth="1"/>
    <col min="14086" max="14086" width="3.125" style="56" customWidth="1"/>
    <col min="14087" max="14087" width="1.875" style="56" customWidth="1"/>
    <col min="14088" max="14088" width="3.375" style="56" customWidth="1"/>
    <col min="14089" max="14089" width="3.125" style="56"/>
    <col min="14090" max="14090" width="3.875" style="56" customWidth="1"/>
    <col min="14091" max="14091" width="3.125" style="56"/>
    <col min="14092" max="14092" width="3.125" style="56" customWidth="1"/>
    <col min="14093" max="14094" width="3.125" style="56"/>
    <col min="14095" max="14095" width="3.125" style="56" customWidth="1"/>
    <col min="14096" max="14096" width="3.75" style="56" customWidth="1"/>
    <col min="14097" max="14097" width="3.125" style="56"/>
    <col min="14098" max="14098" width="3.125" style="56" customWidth="1"/>
    <col min="14099" max="14099" width="5.5" style="56" customWidth="1"/>
    <col min="14100" max="14101" width="3.125" style="56"/>
    <col min="14102" max="14102" width="7.25" style="56" customWidth="1"/>
    <col min="14103" max="14103" width="12" style="56" customWidth="1"/>
    <col min="14104" max="14106" width="3.125" style="56"/>
    <col min="14107" max="14107" width="1.75" style="56" customWidth="1"/>
    <col min="14108" max="14108" width="0.875" style="56" customWidth="1"/>
    <col min="14109" max="14109" width="4.75" style="56" customWidth="1"/>
    <col min="14110" max="14110" width="8.5" style="56" customWidth="1"/>
    <col min="14111" max="14111" width="5.875" style="56" customWidth="1"/>
    <col min="14112" max="14112" width="8.5" style="56" customWidth="1"/>
    <col min="14113" max="14114" width="6.5" style="56" customWidth="1"/>
    <col min="14115" max="14115" width="7.5" style="56" customWidth="1"/>
    <col min="14116" max="14116" width="6.5" style="56" customWidth="1"/>
    <col min="14117" max="14125" width="12.5" style="56" customWidth="1"/>
    <col min="14126" max="14131" width="12" style="56" customWidth="1"/>
    <col min="14132" max="14134" width="6.625" style="56" customWidth="1"/>
    <col min="14135" max="14139" width="7.625" style="56" customWidth="1"/>
    <col min="14140" max="14140" width="12.75" style="56" customWidth="1"/>
    <col min="14141" max="14141" width="5.125" style="56" customWidth="1"/>
    <col min="14142" max="14158" width="3.125" style="56"/>
    <col min="14159" max="14159" width="4.625" style="56" customWidth="1"/>
    <col min="14160" max="14336" width="3.125" style="56"/>
    <col min="14337" max="14338" width="3.125" style="56" customWidth="1"/>
    <col min="14339" max="14340" width="3.125" style="56"/>
    <col min="14341" max="14341" width="2.125" style="56" customWidth="1"/>
    <col min="14342" max="14342" width="3.125" style="56" customWidth="1"/>
    <col min="14343" max="14343" width="1.875" style="56" customWidth="1"/>
    <col min="14344" max="14344" width="3.375" style="56" customWidth="1"/>
    <col min="14345" max="14345" width="3.125" style="56"/>
    <col min="14346" max="14346" width="3.875" style="56" customWidth="1"/>
    <col min="14347" max="14347" width="3.125" style="56"/>
    <col min="14348" max="14348" width="3.125" style="56" customWidth="1"/>
    <col min="14349" max="14350" width="3.125" style="56"/>
    <col min="14351" max="14351" width="3.125" style="56" customWidth="1"/>
    <col min="14352" max="14352" width="3.75" style="56" customWidth="1"/>
    <col min="14353" max="14353" width="3.125" style="56"/>
    <col min="14354" max="14354" width="3.125" style="56" customWidth="1"/>
    <col min="14355" max="14355" width="5.5" style="56" customWidth="1"/>
    <col min="14356" max="14357" width="3.125" style="56"/>
    <col min="14358" max="14358" width="7.25" style="56" customWidth="1"/>
    <col min="14359" max="14359" width="12" style="56" customWidth="1"/>
    <col min="14360" max="14362" width="3.125" style="56"/>
    <col min="14363" max="14363" width="1.75" style="56" customWidth="1"/>
    <col min="14364" max="14364" width="0.875" style="56" customWidth="1"/>
    <col min="14365" max="14365" width="4.75" style="56" customWidth="1"/>
    <col min="14366" max="14366" width="8.5" style="56" customWidth="1"/>
    <col min="14367" max="14367" width="5.875" style="56" customWidth="1"/>
    <col min="14368" max="14368" width="8.5" style="56" customWidth="1"/>
    <col min="14369" max="14370" width="6.5" style="56" customWidth="1"/>
    <col min="14371" max="14371" width="7.5" style="56" customWidth="1"/>
    <col min="14372" max="14372" width="6.5" style="56" customWidth="1"/>
    <col min="14373" max="14381" width="12.5" style="56" customWidth="1"/>
    <col min="14382" max="14387" width="12" style="56" customWidth="1"/>
    <col min="14388" max="14390" width="6.625" style="56" customWidth="1"/>
    <col min="14391" max="14395" width="7.625" style="56" customWidth="1"/>
    <col min="14396" max="14396" width="12.75" style="56" customWidth="1"/>
    <col min="14397" max="14397" width="5.125" style="56" customWidth="1"/>
    <col min="14398" max="14414" width="3.125" style="56"/>
    <col min="14415" max="14415" width="4.625" style="56" customWidth="1"/>
    <col min="14416" max="14592" width="3.125" style="56"/>
    <col min="14593" max="14594" width="3.125" style="56" customWidth="1"/>
    <col min="14595" max="14596" width="3.125" style="56"/>
    <col min="14597" max="14597" width="2.125" style="56" customWidth="1"/>
    <col min="14598" max="14598" width="3.125" style="56" customWidth="1"/>
    <col min="14599" max="14599" width="1.875" style="56" customWidth="1"/>
    <col min="14600" max="14600" width="3.375" style="56" customWidth="1"/>
    <col min="14601" max="14601" width="3.125" style="56"/>
    <col min="14602" max="14602" width="3.875" style="56" customWidth="1"/>
    <col min="14603" max="14603" width="3.125" style="56"/>
    <col min="14604" max="14604" width="3.125" style="56" customWidth="1"/>
    <col min="14605" max="14606" width="3.125" style="56"/>
    <col min="14607" max="14607" width="3.125" style="56" customWidth="1"/>
    <col min="14608" max="14608" width="3.75" style="56" customWidth="1"/>
    <col min="14609" max="14609" width="3.125" style="56"/>
    <col min="14610" max="14610" width="3.125" style="56" customWidth="1"/>
    <col min="14611" max="14611" width="5.5" style="56" customWidth="1"/>
    <col min="14612" max="14613" width="3.125" style="56"/>
    <col min="14614" max="14614" width="7.25" style="56" customWidth="1"/>
    <col min="14615" max="14615" width="12" style="56" customWidth="1"/>
    <col min="14616" max="14618" width="3.125" style="56"/>
    <col min="14619" max="14619" width="1.75" style="56" customWidth="1"/>
    <col min="14620" max="14620" width="0.875" style="56" customWidth="1"/>
    <col min="14621" max="14621" width="4.75" style="56" customWidth="1"/>
    <col min="14622" max="14622" width="8.5" style="56" customWidth="1"/>
    <col min="14623" max="14623" width="5.875" style="56" customWidth="1"/>
    <col min="14624" max="14624" width="8.5" style="56" customWidth="1"/>
    <col min="14625" max="14626" width="6.5" style="56" customWidth="1"/>
    <col min="14627" max="14627" width="7.5" style="56" customWidth="1"/>
    <col min="14628" max="14628" width="6.5" style="56" customWidth="1"/>
    <col min="14629" max="14637" width="12.5" style="56" customWidth="1"/>
    <col min="14638" max="14643" width="12" style="56" customWidth="1"/>
    <col min="14644" max="14646" width="6.625" style="56" customWidth="1"/>
    <col min="14647" max="14651" width="7.625" style="56" customWidth="1"/>
    <col min="14652" max="14652" width="12.75" style="56" customWidth="1"/>
    <col min="14653" max="14653" width="5.125" style="56" customWidth="1"/>
    <col min="14654" max="14670" width="3.125" style="56"/>
    <col min="14671" max="14671" width="4.625" style="56" customWidth="1"/>
    <col min="14672" max="14848" width="3.125" style="56"/>
    <col min="14849" max="14850" width="3.125" style="56" customWidth="1"/>
    <col min="14851" max="14852" width="3.125" style="56"/>
    <col min="14853" max="14853" width="2.125" style="56" customWidth="1"/>
    <col min="14854" max="14854" width="3.125" style="56" customWidth="1"/>
    <col min="14855" max="14855" width="1.875" style="56" customWidth="1"/>
    <col min="14856" max="14856" width="3.375" style="56" customWidth="1"/>
    <col min="14857" max="14857" width="3.125" style="56"/>
    <col min="14858" max="14858" width="3.875" style="56" customWidth="1"/>
    <col min="14859" max="14859" width="3.125" style="56"/>
    <col min="14860" max="14860" width="3.125" style="56" customWidth="1"/>
    <col min="14861" max="14862" width="3.125" style="56"/>
    <col min="14863" max="14863" width="3.125" style="56" customWidth="1"/>
    <col min="14864" max="14864" width="3.75" style="56" customWidth="1"/>
    <col min="14865" max="14865" width="3.125" style="56"/>
    <col min="14866" max="14866" width="3.125" style="56" customWidth="1"/>
    <col min="14867" max="14867" width="5.5" style="56" customWidth="1"/>
    <col min="14868" max="14869" width="3.125" style="56"/>
    <col min="14870" max="14870" width="7.25" style="56" customWidth="1"/>
    <col min="14871" max="14871" width="12" style="56" customWidth="1"/>
    <col min="14872" max="14874" width="3.125" style="56"/>
    <col min="14875" max="14875" width="1.75" style="56" customWidth="1"/>
    <col min="14876" max="14876" width="0.875" style="56" customWidth="1"/>
    <col min="14877" max="14877" width="4.75" style="56" customWidth="1"/>
    <col min="14878" max="14878" width="8.5" style="56" customWidth="1"/>
    <col min="14879" max="14879" width="5.875" style="56" customWidth="1"/>
    <col min="14880" max="14880" width="8.5" style="56" customWidth="1"/>
    <col min="14881" max="14882" width="6.5" style="56" customWidth="1"/>
    <col min="14883" max="14883" width="7.5" style="56" customWidth="1"/>
    <col min="14884" max="14884" width="6.5" style="56" customWidth="1"/>
    <col min="14885" max="14893" width="12.5" style="56" customWidth="1"/>
    <col min="14894" max="14899" width="12" style="56" customWidth="1"/>
    <col min="14900" max="14902" width="6.625" style="56" customWidth="1"/>
    <col min="14903" max="14907" width="7.625" style="56" customWidth="1"/>
    <col min="14908" max="14908" width="12.75" style="56" customWidth="1"/>
    <col min="14909" max="14909" width="5.125" style="56" customWidth="1"/>
    <col min="14910" max="14926" width="3.125" style="56"/>
    <col min="14927" max="14927" width="4.625" style="56" customWidth="1"/>
    <col min="14928" max="15104" width="3.125" style="56"/>
    <col min="15105" max="15106" width="3.125" style="56" customWidth="1"/>
    <col min="15107" max="15108" width="3.125" style="56"/>
    <col min="15109" max="15109" width="2.125" style="56" customWidth="1"/>
    <col min="15110" max="15110" width="3.125" style="56" customWidth="1"/>
    <col min="15111" max="15111" width="1.875" style="56" customWidth="1"/>
    <col min="15112" max="15112" width="3.375" style="56" customWidth="1"/>
    <col min="15113" max="15113" width="3.125" style="56"/>
    <col min="15114" max="15114" width="3.875" style="56" customWidth="1"/>
    <col min="15115" max="15115" width="3.125" style="56"/>
    <col min="15116" max="15116" width="3.125" style="56" customWidth="1"/>
    <col min="15117" max="15118" width="3.125" style="56"/>
    <col min="15119" max="15119" width="3.125" style="56" customWidth="1"/>
    <col min="15120" max="15120" width="3.75" style="56" customWidth="1"/>
    <col min="15121" max="15121" width="3.125" style="56"/>
    <col min="15122" max="15122" width="3.125" style="56" customWidth="1"/>
    <col min="15123" max="15123" width="5.5" style="56" customWidth="1"/>
    <col min="15124" max="15125" width="3.125" style="56"/>
    <col min="15126" max="15126" width="7.25" style="56" customWidth="1"/>
    <col min="15127" max="15127" width="12" style="56" customWidth="1"/>
    <col min="15128" max="15130" width="3.125" style="56"/>
    <col min="15131" max="15131" width="1.75" style="56" customWidth="1"/>
    <col min="15132" max="15132" width="0.875" style="56" customWidth="1"/>
    <col min="15133" max="15133" width="4.75" style="56" customWidth="1"/>
    <col min="15134" max="15134" width="8.5" style="56" customWidth="1"/>
    <col min="15135" max="15135" width="5.875" style="56" customWidth="1"/>
    <col min="15136" max="15136" width="8.5" style="56" customWidth="1"/>
    <col min="15137" max="15138" width="6.5" style="56" customWidth="1"/>
    <col min="15139" max="15139" width="7.5" style="56" customWidth="1"/>
    <col min="15140" max="15140" width="6.5" style="56" customWidth="1"/>
    <col min="15141" max="15149" width="12.5" style="56" customWidth="1"/>
    <col min="15150" max="15155" width="12" style="56" customWidth="1"/>
    <col min="15156" max="15158" width="6.625" style="56" customWidth="1"/>
    <col min="15159" max="15163" width="7.625" style="56" customWidth="1"/>
    <col min="15164" max="15164" width="12.75" style="56" customWidth="1"/>
    <col min="15165" max="15165" width="5.125" style="56" customWidth="1"/>
    <col min="15166" max="15182" width="3.125" style="56"/>
    <col min="15183" max="15183" width="4.625" style="56" customWidth="1"/>
    <col min="15184" max="15360" width="3.125" style="56"/>
    <col min="15361" max="15362" width="3.125" style="56" customWidth="1"/>
    <col min="15363" max="15364" width="3.125" style="56"/>
    <col min="15365" max="15365" width="2.125" style="56" customWidth="1"/>
    <col min="15366" max="15366" width="3.125" style="56" customWidth="1"/>
    <col min="15367" max="15367" width="1.875" style="56" customWidth="1"/>
    <col min="15368" max="15368" width="3.375" style="56" customWidth="1"/>
    <col min="15369" max="15369" width="3.125" style="56"/>
    <col min="15370" max="15370" width="3.875" style="56" customWidth="1"/>
    <col min="15371" max="15371" width="3.125" style="56"/>
    <col min="15372" max="15372" width="3.125" style="56" customWidth="1"/>
    <col min="15373" max="15374" width="3.125" style="56"/>
    <col min="15375" max="15375" width="3.125" style="56" customWidth="1"/>
    <col min="15376" max="15376" width="3.75" style="56" customWidth="1"/>
    <col min="15377" max="15377" width="3.125" style="56"/>
    <col min="15378" max="15378" width="3.125" style="56" customWidth="1"/>
    <col min="15379" max="15379" width="5.5" style="56" customWidth="1"/>
    <col min="15380" max="15381" width="3.125" style="56"/>
    <col min="15382" max="15382" width="7.25" style="56" customWidth="1"/>
    <col min="15383" max="15383" width="12" style="56" customWidth="1"/>
    <col min="15384" max="15386" width="3.125" style="56"/>
    <col min="15387" max="15387" width="1.75" style="56" customWidth="1"/>
    <col min="15388" max="15388" width="0.875" style="56" customWidth="1"/>
    <col min="15389" max="15389" width="4.75" style="56" customWidth="1"/>
    <col min="15390" max="15390" width="8.5" style="56" customWidth="1"/>
    <col min="15391" max="15391" width="5.875" style="56" customWidth="1"/>
    <col min="15392" max="15392" width="8.5" style="56" customWidth="1"/>
    <col min="15393" max="15394" width="6.5" style="56" customWidth="1"/>
    <col min="15395" max="15395" width="7.5" style="56" customWidth="1"/>
    <col min="15396" max="15396" width="6.5" style="56" customWidth="1"/>
    <col min="15397" max="15405" width="12.5" style="56" customWidth="1"/>
    <col min="15406" max="15411" width="12" style="56" customWidth="1"/>
    <col min="15412" max="15414" width="6.625" style="56" customWidth="1"/>
    <col min="15415" max="15419" width="7.625" style="56" customWidth="1"/>
    <col min="15420" max="15420" width="12.75" style="56" customWidth="1"/>
    <col min="15421" max="15421" width="5.125" style="56" customWidth="1"/>
    <col min="15422" max="15438" width="3.125" style="56"/>
    <col min="15439" max="15439" width="4.625" style="56" customWidth="1"/>
    <col min="15440" max="15616" width="3.125" style="56"/>
    <col min="15617" max="15618" width="3.125" style="56" customWidth="1"/>
    <col min="15619" max="15620" width="3.125" style="56"/>
    <col min="15621" max="15621" width="2.125" style="56" customWidth="1"/>
    <col min="15622" max="15622" width="3.125" style="56" customWidth="1"/>
    <col min="15623" max="15623" width="1.875" style="56" customWidth="1"/>
    <col min="15624" max="15624" width="3.375" style="56" customWidth="1"/>
    <col min="15625" max="15625" width="3.125" style="56"/>
    <col min="15626" max="15626" width="3.875" style="56" customWidth="1"/>
    <col min="15627" max="15627" width="3.125" style="56"/>
    <col min="15628" max="15628" width="3.125" style="56" customWidth="1"/>
    <col min="15629" max="15630" width="3.125" style="56"/>
    <col min="15631" max="15631" width="3.125" style="56" customWidth="1"/>
    <col min="15632" max="15632" width="3.75" style="56" customWidth="1"/>
    <col min="15633" max="15633" width="3.125" style="56"/>
    <col min="15634" max="15634" width="3.125" style="56" customWidth="1"/>
    <col min="15635" max="15635" width="5.5" style="56" customWidth="1"/>
    <col min="15636" max="15637" width="3.125" style="56"/>
    <col min="15638" max="15638" width="7.25" style="56" customWidth="1"/>
    <col min="15639" max="15639" width="12" style="56" customWidth="1"/>
    <col min="15640" max="15642" width="3.125" style="56"/>
    <col min="15643" max="15643" width="1.75" style="56" customWidth="1"/>
    <col min="15644" max="15644" width="0.875" style="56" customWidth="1"/>
    <col min="15645" max="15645" width="4.75" style="56" customWidth="1"/>
    <col min="15646" max="15646" width="8.5" style="56" customWidth="1"/>
    <col min="15647" max="15647" width="5.875" style="56" customWidth="1"/>
    <col min="15648" max="15648" width="8.5" style="56" customWidth="1"/>
    <col min="15649" max="15650" width="6.5" style="56" customWidth="1"/>
    <col min="15651" max="15651" width="7.5" style="56" customWidth="1"/>
    <col min="15652" max="15652" width="6.5" style="56" customWidth="1"/>
    <col min="15653" max="15661" width="12.5" style="56" customWidth="1"/>
    <col min="15662" max="15667" width="12" style="56" customWidth="1"/>
    <col min="15668" max="15670" width="6.625" style="56" customWidth="1"/>
    <col min="15671" max="15675" width="7.625" style="56" customWidth="1"/>
    <col min="15676" max="15676" width="12.75" style="56" customWidth="1"/>
    <col min="15677" max="15677" width="5.125" style="56" customWidth="1"/>
    <col min="15678" max="15694" width="3.125" style="56"/>
    <col min="15695" max="15695" width="4.625" style="56" customWidth="1"/>
    <col min="15696" max="15872" width="3.125" style="56"/>
    <col min="15873" max="15874" width="3.125" style="56" customWidth="1"/>
    <col min="15875" max="15876" width="3.125" style="56"/>
    <col min="15877" max="15877" width="2.125" style="56" customWidth="1"/>
    <col min="15878" max="15878" width="3.125" style="56" customWidth="1"/>
    <col min="15879" max="15879" width="1.875" style="56" customWidth="1"/>
    <col min="15880" max="15880" width="3.375" style="56" customWidth="1"/>
    <col min="15881" max="15881" width="3.125" style="56"/>
    <col min="15882" max="15882" width="3.875" style="56" customWidth="1"/>
    <col min="15883" max="15883" width="3.125" style="56"/>
    <col min="15884" max="15884" width="3.125" style="56" customWidth="1"/>
    <col min="15885" max="15886" width="3.125" style="56"/>
    <col min="15887" max="15887" width="3.125" style="56" customWidth="1"/>
    <col min="15888" max="15888" width="3.75" style="56" customWidth="1"/>
    <col min="15889" max="15889" width="3.125" style="56"/>
    <col min="15890" max="15890" width="3.125" style="56" customWidth="1"/>
    <col min="15891" max="15891" width="5.5" style="56" customWidth="1"/>
    <col min="15892" max="15893" width="3.125" style="56"/>
    <col min="15894" max="15894" width="7.25" style="56" customWidth="1"/>
    <col min="15895" max="15895" width="12" style="56" customWidth="1"/>
    <col min="15896" max="15898" width="3.125" style="56"/>
    <col min="15899" max="15899" width="1.75" style="56" customWidth="1"/>
    <col min="15900" max="15900" width="0.875" style="56" customWidth="1"/>
    <col min="15901" max="15901" width="4.75" style="56" customWidth="1"/>
    <col min="15902" max="15902" width="8.5" style="56" customWidth="1"/>
    <col min="15903" max="15903" width="5.875" style="56" customWidth="1"/>
    <col min="15904" max="15904" width="8.5" style="56" customWidth="1"/>
    <col min="15905" max="15906" width="6.5" style="56" customWidth="1"/>
    <col min="15907" max="15907" width="7.5" style="56" customWidth="1"/>
    <col min="15908" max="15908" width="6.5" style="56" customWidth="1"/>
    <col min="15909" max="15917" width="12.5" style="56" customWidth="1"/>
    <col min="15918" max="15923" width="12" style="56" customWidth="1"/>
    <col min="15924" max="15926" width="6.625" style="56" customWidth="1"/>
    <col min="15927" max="15931" width="7.625" style="56" customWidth="1"/>
    <col min="15932" max="15932" width="12.75" style="56" customWidth="1"/>
    <col min="15933" max="15933" width="5.125" style="56" customWidth="1"/>
    <col min="15934" max="15950" width="3.125" style="56"/>
    <col min="15951" max="15951" width="4.625" style="56" customWidth="1"/>
    <col min="15952" max="16128" width="3.125" style="56"/>
    <col min="16129" max="16130" width="3.125" style="56" customWidth="1"/>
    <col min="16131" max="16132" width="3.125" style="56"/>
    <col min="16133" max="16133" width="2.125" style="56" customWidth="1"/>
    <col min="16134" max="16134" width="3.125" style="56" customWidth="1"/>
    <col min="16135" max="16135" width="1.875" style="56" customWidth="1"/>
    <col min="16136" max="16136" width="3.375" style="56" customWidth="1"/>
    <col min="16137" max="16137" width="3.125" style="56"/>
    <col min="16138" max="16138" width="3.875" style="56" customWidth="1"/>
    <col min="16139" max="16139" width="3.125" style="56"/>
    <col min="16140" max="16140" width="3.125" style="56" customWidth="1"/>
    <col min="16141" max="16142" width="3.125" style="56"/>
    <col min="16143" max="16143" width="3.125" style="56" customWidth="1"/>
    <col min="16144" max="16144" width="3.75" style="56" customWidth="1"/>
    <col min="16145" max="16145" width="3.125" style="56"/>
    <col min="16146" max="16146" width="3.125" style="56" customWidth="1"/>
    <col min="16147" max="16147" width="5.5" style="56" customWidth="1"/>
    <col min="16148" max="16149" width="3.125" style="56"/>
    <col min="16150" max="16150" width="7.25" style="56" customWidth="1"/>
    <col min="16151" max="16151" width="12" style="56" customWidth="1"/>
    <col min="16152" max="16154" width="3.125" style="56"/>
    <col min="16155" max="16155" width="1.75" style="56" customWidth="1"/>
    <col min="16156" max="16156" width="0.875" style="56" customWidth="1"/>
    <col min="16157" max="16157" width="4.75" style="56" customWidth="1"/>
    <col min="16158" max="16158" width="8.5" style="56" customWidth="1"/>
    <col min="16159" max="16159" width="5.875" style="56" customWidth="1"/>
    <col min="16160" max="16160" width="8.5" style="56" customWidth="1"/>
    <col min="16161" max="16162" width="6.5" style="56" customWidth="1"/>
    <col min="16163" max="16163" width="7.5" style="56" customWidth="1"/>
    <col min="16164" max="16164" width="6.5" style="56" customWidth="1"/>
    <col min="16165" max="16173" width="12.5" style="56" customWidth="1"/>
    <col min="16174" max="16179" width="12" style="56" customWidth="1"/>
    <col min="16180" max="16182" width="6.625" style="56" customWidth="1"/>
    <col min="16183" max="16187" width="7.625" style="56" customWidth="1"/>
    <col min="16188" max="16188" width="12.75" style="56" customWidth="1"/>
    <col min="16189" max="16189" width="5.125" style="56" customWidth="1"/>
    <col min="16190" max="16206" width="3.125" style="56"/>
    <col min="16207" max="16207" width="4.625" style="56" customWidth="1"/>
    <col min="16208" max="16384" width="3.125" style="56"/>
  </cols>
  <sheetData>
    <row r="1" customHeight="1" spans="1:93">
      <c r="A1" s="194" t="s">
        <v>300</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227"/>
      <c r="AC1" s="605"/>
      <c r="AD1" s="605"/>
      <c r="AE1" s="605"/>
      <c r="AF1" s="605"/>
      <c r="AG1" s="605"/>
      <c r="AH1" s="612"/>
      <c r="AI1" s="612"/>
      <c r="AJ1" s="613"/>
      <c r="AK1" s="613"/>
      <c r="AL1" s="613"/>
      <c r="AM1" s="613"/>
      <c r="AN1" s="613"/>
      <c r="AO1" s="613"/>
      <c r="AP1" s="613"/>
      <c r="AQ1" s="612"/>
      <c r="AR1" s="612"/>
      <c r="AS1" s="612"/>
      <c r="AT1" s="256"/>
      <c r="AU1" s="256"/>
      <c r="AV1" s="256"/>
      <c r="AW1" s="293"/>
      <c r="AX1" s="293"/>
      <c r="AY1" s="293"/>
      <c r="AZ1" s="625"/>
      <c r="BA1" s="625"/>
      <c r="BB1" s="625"/>
      <c r="BC1" s="293"/>
      <c r="BD1" s="293"/>
      <c r="BE1" s="293"/>
      <c r="BF1" s="293"/>
      <c r="BG1" s="293"/>
      <c r="BH1" s="630"/>
      <c r="BI1" s="630"/>
      <c r="BJ1" s="293"/>
      <c r="BK1" s="293"/>
      <c r="BL1" s="293"/>
      <c r="BM1" s="293"/>
      <c r="BN1" s="293"/>
      <c r="BO1" s="293"/>
      <c r="BP1" s="293"/>
      <c r="BQ1" s="293"/>
      <c r="BR1" s="293"/>
      <c r="BS1" s="293"/>
      <c r="BT1" s="293"/>
      <c r="BU1" s="293"/>
      <c r="BV1" s="293"/>
      <c r="BW1" s="293"/>
      <c r="BX1" s="293"/>
      <c r="BY1" s="293"/>
      <c r="BZ1" s="293"/>
      <c r="CA1" s="293"/>
      <c r="CB1" s="293"/>
      <c r="CC1" s="293"/>
      <c r="CD1" s="293"/>
      <c r="CE1" s="293"/>
      <c r="CF1" s="293"/>
      <c r="CG1" s="293"/>
      <c r="CH1" s="293"/>
      <c r="CI1" s="293"/>
      <c r="CJ1" s="293"/>
      <c r="CK1" s="293"/>
      <c r="CL1" s="293"/>
      <c r="CM1" s="293"/>
      <c r="CN1" s="293"/>
      <c r="CO1" s="293"/>
    </row>
    <row r="2" customHeight="1" spans="1:93">
      <c r="A2" s="196"/>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230"/>
      <c r="AC2" s="605"/>
      <c r="AD2" s="605"/>
      <c r="AE2" s="605"/>
      <c r="AF2" s="605"/>
      <c r="AG2" s="605"/>
      <c r="AH2" s="612"/>
      <c r="AI2" s="612"/>
      <c r="AJ2" s="613"/>
      <c r="AK2" s="613"/>
      <c r="AL2" s="613"/>
      <c r="AM2" s="613"/>
      <c r="AN2" s="613"/>
      <c r="AO2" s="613"/>
      <c r="AP2" s="613"/>
      <c r="AQ2" s="612"/>
      <c r="AR2" s="612"/>
      <c r="AS2" s="612"/>
      <c r="AT2" s="256"/>
      <c r="AU2" s="256"/>
      <c r="AV2" s="256"/>
      <c r="AW2" s="293"/>
      <c r="AX2" s="293"/>
      <c r="AY2" s="293"/>
      <c r="AZ2" s="625"/>
      <c r="BA2" s="625"/>
      <c r="BB2" s="625"/>
      <c r="BC2" s="293"/>
      <c r="BD2" s="293"/>
      <c r="BE2" s="293"/>
      <c r="BF2" s="293"/>
      <c r="BG2" s="293"/>
      <c r="BH2" s="630"/>
      <c r="BI2" s="630"/>
      <c r="BJ2" s="293"/>
      <c r="BK2" s="293"/>
      <c r="BL2" s="293"/>
      <c r="BM2" s="293"/>
      <c r="BN2" s="293"/>
      <c r="BO2" s="293"/>
      <c r="BP2" s="293"/>
      <c r="BQ2" s="293"/>
      <c r="BR2" s="293"/>
      <c r="BS2" s="293"/>
      <c r="BT2" s="293"/>
      <c r="BU2" s="293"/>
      <c r="BV2" s="293"/>
      <c r="BW2" s="293"/>
      <c r="BX2" s="293"/>
      <c r="BY2" s="293"/>
      <c r="BZ2" s="293"/>
      <c r="CA2" s="293"/>
      <c r="CB2" s="293"/>
      <c r="CC2" s="293"/>
      <c r="CD2" s="293"/>
      <c r="CE2" s="293"/>
      <c r="CF2" s="293"/>
      <c r="CG2" s="293"/>
      <c r="CH2" s="293"/>
      <c r="CI2" s="293"/>
      <c r="CJ2" s="293"/>
      <c r="CK2" s="293"/>
      <c r="CL2" s="293"/>
      <c r="CM2" s="293"/>
      <c r="CN2" s="293"/>
      <c r="CO2" s="293"/>
    </row>
    <row r="3" customHeight="1" spans="1:93">
      <c r="A3" s="214" t="str">
        <f>+柜体!A4:C4</f>
        <v>订单编号</v>
      </c>
      <c r="B3" s="214"/>
      <c r="C3" s="214"/>
      <c r="D3" s="199" t="str">
        <f>+柜体!D4</f>
        <v>S400374225</v>
      </c>
      <c r="E3" s="199"/>
      <c r="F3" s="199"/>
      <c r="G3" s="199"/>
      <c r="H3" s="199"/>
      <c r="I3" s="199"/>
      <c r="J3" s="199"/>
      <c r="K3" s="214" t="str">
        <f>+柜体!K3</f>
        <v>款式名称</v>
      </c>
      <c r="L3" s="214"/>
      <c r="M3" s="214"/>
      <c r="N3" s="199" t="str">
        <f>+柜体!N3</f>
        <v>香草天空II</v>
      </c>
      <c r="O3" s="199"/>
      <c r="P3" s="199"/>
      <c r="Q3" s="199"/>
      <c r="R3" s="199"/>
      <c r="S3" s="199"/>
      <c r="T3" s="199"/>
      <c r="U3" s="214" t="str">
        <f>+柜体!U3:W3</f>
        <v>应完成日期</v>
      </c>
      <c r="V3" s="214"/>
      <c r="W3" s="214"/>
      <c r="X3" s="595" t="str">
        <f>+柜体!X3</f>
        <v>2017-</v>
      </c>
      <c r="Y3" s="595"/>
      <c r="Z3" s="595"/>
      <c r="AA3" s="595"/>
      <c r="AB3" s="595"/>
      <c r="AC3" s="228"/>
      <c r="AD3" s="229"/>
      <c r="AE3" s="229"/>
      <c r="AF3" s="229"/>
      <c r="AG3" s="229"/>
      <c r="AH3" s="612"/>
      <c r="AI3" s="612"/>
      <c r="AJ3" s="612"/>
      <c r="AK3" s="612"/>
      <c r="AL3" s="612"/>
      <c r="AM3" s="612"/>
      <c r="AN3" s="612"/>
      <c r="AO3" s="612"/>
      <c r="AP3" s="612"/>
      <c r="AQ3" s="612"/>
      <c r="AR3" s="612"/>
      <c r="AS3" s="612"/>
      <c r="AT3" s="256"/>
      <c r="AU3" s="256"/>
      <c r="AV3" s="256"/>
      <c r="AW3" s="293"/>
      <c r="AX3" s="293"/>
      <c r="AY3" s="293"/>
      <c r="AZ3" s="612"/>
      <c r="BA3" s="612"/>
      <c r="BB3" s="612"/>
      <c r="BC3" s="293"/>
      <c r="BD3" s="293"/>
      <c r="BE3" s="293"/>
      <c r="BF3" s="293"/>
      <c r="BG3" s="293"/>
      <c r="BH3" s="630"/>
      <c r="BI3" s="630"/>
      <c r="BJ3" s="293"/>
      <c r="BK3" s="293"/>
      <c r="BL3" s="293"/>
      <c r="BM3" s="293"/>
      <c r="BN3" s="293"/>
      <c r="BO3" s="293"/>
      <c r="BP3" s="293"/>
      <c r="BQ3" s="293"/>
      <c r="BR3" s="293"/>
      <c r="BS3" s="293"/>
      <c r="BT3" s="293"/>
      <c r="BU3" s="293"/>
      <c r="BV3" s="293"/>
      <c r="BW3" s="293"/>
      <c r="BX3" s="293"/>
      <c r="BY3" s="293"/>
      <c r="BZ3" s="293"/>
      <c r="CA3" s="293"/>
      <c r="CB3" s="293"/>
      <c r="CC3" s="293"/>
      <c r="CD3" s="293"/>
      <c r="CE3" s="293"/>
      <c r="CF3" s="293"/>
      <c r="CG3" s="293"/>
      <c r="CH3" s="293"/>
      <c r="CI3" s="293"/>
      <c r="CJ3" s="293"/>
      <c r="CK3" s="293"/>
      <c r="CL3" s="293"/>
      <c r="CM3" s="293"/>
      <c r="CN3" s="293"/>
      <c r="CO3" s="293"/>
    </row>
    <row r="4" customHeight="1" spans="1:93">
      <c r="A4" s="214" t="str">
        <f>+柜体!A3:C3</f>
        <v>客户姓名</v>
      </c>
      <c r="B4" s="214"/>
      <c r="C4" s="214"/>
      <c r="D4" s="200" t="str">
        <f>+柜体!D3</f>
        <v>董婉卿</v>
      </c>
      <c r="E4" s="201"/>
      <c r="F4" s="201"/>
      <c r="G4" s="201"/>
      <c r="H4" s="201"/>
      <c r="I4" s="201"/>
      <c r="J4" s="215"/>
      <c r="K4" s="214" t="str">
        <f>+柜体!K4</f>
        <v>产品名称</v>
      </c>
      <c r="L4" s="214"/>
      <c r="M4" s="214"/>
      <c r="N4" s="199" t="str">
        <f>+柜体!N4</f>
        <v>壁柜</v>
      </c>
      <c r="O4" s="199"/>
      <c r="P4" s="199"/>
      <c r="Q4" s="199"/>
      <c r="R4" s="199"/>
      <c r="S4" s="199"/>
      <c r="T4" s="199"/>
      <c r="U4" s="214" t="str">
        <f>+柜体!U4:W4</f>
        <v>销售点</v>
      </c>
      <c r="V4" s="214"/>
      <c r="W4" s="214"/>
      <c r="X4" s="199" t="str">
        <f>+柜体!X4</f>
        <v>天津</v>
      </c>
      <c r="Y4" s="199"/>
      <c r="Z4" s="199"/>
      <c r="AA4" s="199"/>
      <c r="AB4" s="199"/>
      <c r="AC4" s="231"/>
      <c r="AD4" s="232"/>
      <c r="AE4" s="232"/>
      <c r="AF4" s="232"/>
      <c r="AG4" s="232"/>
      <c r="AH4" s="612"/>
      <c r="AI4" s="612"/>
      <c r="AJ4" s="612"/>
      <c r="AK4" s="612"/>
      <c r="AL4" s="612"/>
      <c r="AM4" s="612"/>
      <c r="AN4" s="612"/>
      <c r="AO4" s="612"/>
      <c r="AP4" s="612"/>
      <c r="AQ4" s="612"/>
      <c r="AR4" s="612"/>
      <c r="AS4" s="612"/>
      <c r="AT4" s="256"/>
      <c r="AU4" s="256"/>
      <c r="AV4" s="256"/>
      <c r="AW4" s="293"/>
      <c r="AX4" s="293"/>
      <c r="AY4" s="293"/>
      <c r="AZ4" s="612"/>
      <c r="BA4" s="612"/>
      <c r="BB4" s="612"/>
      <c r="BC4" s="293"/>
      <c r="BD4" s="293"/>
      <c r="BE4" s="293"/>
      <c r="BF4" s="293"/>
      <c r="BG4" s="293"/>
      <c r="BH4" s="631"/>
      <c r="BI4" s="631"/>
      <c r="BJ4" s="293"/>
      <c r="BK4" s="293"/>
      <c r="BL4" s="293"/>
      <c r="BM4" s="293"/>
      <c r="BN4" s="293"/>
      <c r="BO4" s="293"/>
      <c r="BP4" s="293"/>
      <c r="BQ4" s="293"/>
      <c r="BR4" s="293"/>
      <c r="BS4" s="293"/>
      <c r="BT4" s="293"/>
      <c r="BU4" s="293"/>
      <c r="BV4" s="293"/>
      <c r="BW4" s="293"/>
      <c r="BX4" s="293"/>
      <c r="BY4" s="293"/>
      <c r="BZ4" s="293"/>
      <c r="CA4" s="293"/>
      <c r="CB4" s="293"/>
      <c r="CC4" s="293"/>
      <c r="CD4" s="293"/>
      <c r="CE4" s="293"/>
      <c r="CF4" s="293"/>
      <c r="CG4" s="293"/>
      <c r="CH4" s="293"/>
      <c r="CI4" s="293"/>
      <c r="CJ4" s="293"/>
      <c r="CK4" s="293"/>
      <c r="CL4" s="293"/>
      <c r="CM4" s="293"/>
      <c r="CN4" s="293"/>
      <c r="CO4" s="293"/>
    </row>
    <row r="5" customHeight="1" spans="1:93">
      <c r="A5" s="214" t="s">
        <v>72</v>
      </c>
      <c r="B5" s="214"/>
      <c r="C5" s="214"/>
      <c r="D5" s="588"/>
      <c r="E5" s="588"/>
      <c r="F5" s="588"/>
      <c r="G5" s="588"/>
      <c r="H5" s="588"/>
      <c r="I5" s="588"/>
      <c r="J5" s="588"/>
      <c r="K5" s="588"/>
      <c r="L5" s="588"/>
      <c r="M5" s="588"/>
      <c r="N5" s="588"/>
      <c r="O5" s="588"/>
      <c r="P5" s="588"/>
      <c r="Q5" s="588"/>
      <c r="R5" s="588"/>
      <c r="S5" s="588"/>
      <c r="T5" s="588"/>
      <c r="U5" s="199" t="s">
        <v>74</v>
      </c>
      <c r="V5" s="199"/>
      <c r="W5" s="199"/>
      <c r="X5" s="199">
        <f>+柜体!X5</f>
        <v>0</v>
      </c>
      <c r="Y5" s="199"/>
      <c r="Z5" s="199"/>
      <c r="AA5" s="199"/>
      <c r="AB5" s="199"/>
      <c r="AC5" s="403" t="s">
        <v>75</v>
      </c>
      <c r="AD5" s="404"/>
      <c r="AE5" s="404"/>
      <c r="AF5" s="404"/>
      <c r="AG5" s="404"/>
      <c r="AH5" s="614" t="s">
        <v>76</v>
      </c>
      <c r="AI5" s="615"/>
      <c r="AJ5" s="616"/>
      <c r="AK5" s="614" t="s">
        <v>77</v>
      </c>
      <c r="AL5" s="615"/>
      <c r="AM5" s="615"/>
      <c r="AN5" s="615"/>
      <c r="AO5" s="615"/>
      <c r="AP5" s="615"/>
      <c r="AQ5" s="615"/>
      <c r="AR5" s="615"/>
      <c r="AS5" s="616"/>
      <c r="AT5" s="622" t="s">
        <v>78</v>
      </c>
      <c r="AU5" s="623"/>
      <c r="AV5" s="623"/>
      <c r="AW5" s="623"/>
      <c r="AX5" s="623"/>
      <c r="AY5" s="626"/>
      <c r="AZ5" s="260" t="s">
        <v>79</v>
      </c>
      <c r="BA5" s="261"/>
      <c r="BB5" s="261"/>
      <c r="BC5" s="619" t="s">
        <v>80</v>
      </c>
      <c r="BD5" s="619"/>
      <c r="BE5" s="619"/>
      <c r="BF5" s="619"/>
      <c r="BG5" s="619"/>
      <c r="BH5" s="632"/>
      <c r="BI5" s="632"/>
      <c r="BJ5" s="293"/>
      <c r="BK5" s="293"/>
      <c r="BL5" s="293"/>
      <c r="BM5" s="293"/>
      <c r="BN5" s="293"/>
      <c r="BO5" s="293"/>
      <c r="BP5" s="293"/>
      <c r="BQ5" s="293"/>
      <c r="BR5" s="293"/>
      <c r="BS5" s="293"/>
      <c r="BT5" s="293"/>
      <c r="BU5" s="293"/>
      <c r="BV5" s="293"/>
      <c r="BW5" s="293"/>
      <c r="BX5" s="293"/>
      <c r="BY5" s="293"/>
      <c r="BZ5" s="293"/>
      <c r="CA5" s="293"/>
      <c r="CB5" s="293"/>
      <c r="CC5" s="293"/>
      <c r="CD5" s="293"/>
      <c r="CE5" s="293"/>
      <c r="CF5" s="293"/>
      <c r="CG5" s="293"/>
      <c r="CH5" s="293"/>
      <c r="CI5" s="293"/>
      <c r="CJ5" s="293"/>
      <c r="CK5" s="293"/>
      <c r="CL5" s="293"/>
      <c r="CM5" s="293"/>
      <c r="CN5" s="293"/>
      <c r="CO5" s="293"/>
    </row>
    <row r="6" customHeight="1" spans="1:93">
      <c r="A6" s="198" t="s">
        <v>23</v>
      </c>
      <c r="B6" s="198"/>
      <c r="C6" s="198" t="s">
        <v>81</v>
      </c>
      <c r="D6" s="198"/>
      <c r="E6" s="198"/>
      <c r="F6" s="198" t="s">
        <v>82</v>
      </c>
      <c r="G6" s="198"/>
      <c r="H6" s="198"/>
      <c r="I6" s="198"/>
      <c r="J6" s="198"/>
      <c r="K6" s="198"/>
      <c r="L6" s="198"/>
      <c r="M6" s="198" t="s">
        <v>83</v>
      </c>
      <c r="N6" s="198"/>
      <c r="O6" s="198"/>
      <c r="P6" s="198"/>
      <c r="Q6" s="198" t="s">
        <v>84</v>
      </c>
      <c r="R6" s="198"/>
      <c r="S6" s="198" t="s">
        <v>85</v>
      </c>
      <c r="T6" s="198"/>
      <c r="U6" s="198"/>
      <c r="V6" s="198"/>
      <c r="W6" s="198"/>
      <c r="X6" s="198" t="s">
        <v>31</v>
      </c>
      <c r="Y6" s="198"/>
      <c r="Z6" s="198"/>
      <c r="AA6" s="198"/>
      <c r="AB6" s="198"/>
      <c r="AC6" s="405" t="s">
        <v>86</v>
      </c>
      <c r="AD6" s="405" t="s">
        <v>87</v>
      </c>
      <c r="AE6" s="405" t="s">
        <v>88</v>
      </c>
      <c r="AF6" s="406" t="s">
        <v>89</v>
      </c>
      <c r="AG6" s="406" t="s">
        <v>76</v>
      </c>
      <c r="AH6" s="617" t="s">
        <v>90</v>
      </c>
      <c r="AI6" s="617" t="s">
        <v>91</v>
      </c>
      <c r="AJ6" s="617" t="s">
        <v>92</v>
      </c>
      <c r="AK6" s="618" t="s">
        <v>93</v>
      </c>
      <c r="AL6" s="618" t="s">
        <v>94</v>
      </c>
      <c r="AM6" s="618" t="s">
        <v>95</v>
      </c>
      <c r="AN6" s="618" t="s">
        <v>96</v>
      </c>
      <c r="AO6" s="618" t="s">
        <v>97</v>
      </c>
      <c r="AP6" s="618" t="s">
        <v>98</v>
      </c>
      <c r="AQ6" s="618" t="s">
        <v>99</v>
      </c>
      <c r="AR6" s="618" t="s">
        <v>100</v>
      </c>
      <c r="AS6" s="618" t="s">
        <v>101</v>
      </c>
      <c r="AT6" s="619" t="s">
        <v>102</v>
      </c>
      <c r="AU6" s="619" t="s">
        <v>103</v>
      </c>
      <c r="AV6" s="619" t="s">
        <v>104</v>
      </c>
      <c r="AW6" s="627" t="s">
        <v>105</v>
      </c>
      <c r="AX6" s="627" t="s">
        <v>106</v>
      </c>
      <c r="AY6" s="627" t="s">
        <v>107</v>
      </c>
      <c r="AZ6" s="282" t="s">
        <v>108</v>
      </c>
      <c r="BA6" s="282" t="s">
        <v>109</v>
      </c>
      <c r="BB6" s="628" t="s">
        <v>110</v>
      </c>
      <c r="BC6" s="627" t="s">
        <v>111</v>
      </c>
      <c r="BD6" s="627" t="s">
        <v>112</v>
      </c>
      <c r="BE6" s="627" t="s">
        <v>113</v>
      </c>
      <c r="BF6" s="627" t="s">
        <v>114</v>
      </c>
      <c r="BG6" s="627" t="s">
        <v>115</v>
      </c>
      <c r="BH6" s="633" t="s">
        <v>116</v>
      </c>
      <c r="BI6" s="633" t="s">
        <v>117</v>
      </c>
      <c r="BJ6" s="293"/>
      <c r="BK6" s="293"/>
      <c r="BL6" s="293"/>
      <c r="BM6" s="293"/>
      <c r="BN6" s="293"/>
      <c r="BO6" s="293"/>
      <c r="BP6" s="293"/>
      <c r="BQ6" s="293"/>
      <c r="BR6" s="293"/>
      <c r="BS6" s="293"/>
      <c r="BT6" s="293"/>
      <c r="BU6" s="293"/>
      <c r="BV6" s="293"/>
      <c r="BW6" s="293"/>
      <c r="BX6" s="293"/>
      <c r="BY6" s="293"/>
      <c r="BZ6" s="293"/>
      <c r="CA6" s="293"/>
      <c r="CB6" s="293"/>
      <c r="CC6" s="293"/>
      <c r="CD6" s="293"/>
      <c r="CE6" s="293"/>
      <c r="CF6" s="293"/>
      <c r="CG6" s="293"/>
      <c r="CH6" s="293"/>
      <c r="CI6" s="293"/>
      <c r="CJ6" s="293"/>
      <c r="CK6" s="293"/>
      <c r="CL6" s="293"/>
      <c r="CM6" s="293"/>
      <c r="CN6" s="293"/>
      <c r="CO6" s="293"/>
    </row>
    <row r="7" customHeight="1" spans="1:93">
      <c r="A7" s="198"/>
      <c r="B7" s="198"/>
      <c r="C7" s="198"/>
      <c r="D7" s="198"/>
      <c r="E7" s="198"/>
      <c r="F7" s="198" t="s">
        <v>118</v>
      </c>
      <c r="G7" s="198"/>
      <c r="H7" s="198" t="s">
        <v>82</v>
      </c>
      <c r="I7" s="198"/>
      <c r="J7" s="198"/>
      <c r="K7" s="198" t="s">
        <v>119</v>
      </c>
      <c r="L7" s="198"/>
      <c r="M7" s="198" t="s">
        <v>120</v>
      </c>
      <c r="N7" s="198"/>
      <c r="O7" s="198" t="s">
        <v>121</v>
      </c>
      <c r="P7" s="198"/>
      <c r="Q7" s="198"/>
      <c r="R7" s="198"/>
      <c r="S7" s="198"/>
      <c r="T7" s="198"/>
      <c r="U7" s="198"/>
      <c r="V7" s="198"/>
      <c r="W7" s="198"/>
      <c r="X7" s="198"/>
      <c r="Y7" s="198"/>
      <c r="Z7" s="198"/>
      <c r="AA7" s="198"/>
      <c r="AB7" s="198"/>
      <c r="AC7" s="404"/>
      <c r="AD7" s="404"/>
      <c r="AE7" s="404"/>
      <c r="AF7" s="407"/>
      <c r="AG7" s="407"/>
      <c r="AH7" s="617"/>
      <c r="AI7" s="617"/>
      <c r="AJ7" s="617"/>
      <c r="AK7" s="618"/>
      <c r="AL7" s="618"/>
      <c r="AM7" s="618"/>
      <c r="AN7" s="618"/>
      <c r="AO7" s="618"/>
      <c r="AP7" s="618"/>
      <c r="AQ7" s="618"/>
      <c r="AR7" s="618"/>
      <c r="AS7" s="618"/>
      <c r="AT7" s="619"/>
      <c r="AU7" s="619"/>
      <c r="AV7" s="619"/>
      <c r="AW7" s="627"/>
      <c r="AX7" s="627"/>
      <c r="AY7" s="627"/>
      <c r="AZ7" s="282"/>
      <c r="BA7" s="282"/>
      <c r="BB7" s="628"/>
      <c r="BC7" s="627"/>
      <c r="BD7" s="627"/>
      <c r="BE7" s="627"/>
      <c r="BF7" s="627"/>
      <c r="BG7" s="627"/>
      <c r="BH7" s="634"/>
      <c r="BI7" s="634"/>
      <c r="BJ7" s="293"/>
      <c r="BK7" s="293"/>
      <c r="BL7" s="293"/>
      <c r="BM7" s="293"/>
      <c r="BN7" s="293"/>
      <c r="BO7" s="293"/>
      <c r="BP7" s="293"/>
      <c r="BQ7" s="293"/>
      <c r="BR7" s="293"/>
      <c r="BS7" s="293"/>
      <c r="BT7" s="293"/>
      <c r="BU7" s="293"/>
      <c r="BV7" s="293"/>
      <c r="BW7" s="293"/>
      <c r="BX7" s="293"/>
      <c r="BY7" s="293"/>
      <c r="BZ7" s="293"/>
      <c r="CA7" s="293"/>
      <c r="CB7" s="293"/>
      <c r="CC7" s="293"/>
      <c r="CD7" s="293"/>
      <c r="CE7" s="293"/>
      <c r="CF7" s="293"/>
      <c r="CG7" s="293"/>
      <c r="CH7" s="293"/>
      <c r="CI7" s="293"/>
      <c r="CJ7" s="293"/>
      <c r="CK7" s="293"/>
      <c r="CL7" s="293"/>
      <c r="CM7" s="293"/>
      <c r="CN7" s="293"/>
      <c r="CO7" s="293"/>
    </row>
    <row r="8" ht="17.45" customHeight="1" spans="1:93">
      <c r="A8" s="198">
        <v>1</v>
      </c>
      <c r="B8" s="198"/>
      <c r="C8" s="203"/>
      <c r="D8" s="203"/>
      <c r="E8" s="203"/>
      <c r="F8" s="204"/>
      <c r="G8" s="204"/>
      <c r="H8" s="205" t="str">
        <f>+IF(OR(C8&gt;0),$V$35,"")</f>
        <v/>
      </c>
      <c r="I8" s="216"/>
      <c r="J8" s="207"/>
      <c r="K8" s="205" t="str">
        <f>+IF(OR(C8&gt;0),"免漆","")</f>
        <v/>
      </c>
      <c r="L8" s="207"/>
      <c r="M8" s="204"/>
      <c r="N8" s="204"/>
      <c r="O8" s="206"/>
      <c r="P8" s="206"/>
      <c r="Q8" s="206"/>
      <c r="R8" s="206"/>
      <c r="S8" s="596"/>
      <c r="T8" s="597"/>
      <c r="U8" s="597"/>
      <c r="V8" s="597"/>
      <c r="W8" s="598"/>
      <c r="X8" s="599"/>
      <c r="Y8" s="606"/>
      <c r="Z8" s="606"/>
      <c r="AA8" s="606"/>
      <c r="AB8" s="607"/>
      <c r="AC8" s="239" t="str">
        <f t="shared" ref="AC8:AC24" si="0">IF(BI8&gt;0,Q8,"")</f>
        <v/>
      </c>
      <c r="AD8" s="240" t="str">
        <f>IF(Q8&lt;&gt;"",Q8,"")</f>
        <v/>
      </c>
      <c r="AE8" s="240">
        <f>IF(OR(C8="背板",C8="加高背板",C8="备用条",C8="垫板",C8="竖垫板",C8="上垫板",C8="转角背板",C8="屉底"),"",Q8)</f>
        <v>0</v>
      </c>
      <c r="AF8" s="241" t="str">
        <f>IF(F8&gt;11,M8*O8*Q8/1000000,"")</f>
        <v/>
      </c>
      <c r="AG8" s="241" t="str">
        <f>IF(F8&gt;11,M8*O8*Q8/1000000/1.22/2.44/0.83,"")</f>
        <v/>
      </c>
      <c r="AH8" s="617" t="str">
        <f>IF(F8=25,AG8,"")</f>
        <v/>
      </c>
      <c r="AI8" s="617" t="str">
        <f>IF(F8=18,AG8,"")</f>
        <v/>
      </c>
      <c r="AJ8" s="617" t="str">
        <f>IF(F8=12,AG8,"")</f>
        <v/>
      </c>
      <c r="AK8" s="619" t="str">
        <f t="shared" ref="AK8:AK24" si="1">+IF(OR(F8=25),BC8,"")</f>
        <v/>
      </c>
      <c r="AL8" s="619" t="str">
        <f t="shared" ref="AL8:AL24" si="2">+IF(OR(F8=25),BD8,"")</f>
        <v/>
      </c>
      <c r="AM8" s="619" t="str">
        <f t="shared" ref="AM8:AM24" si="3">+IF(OR(F8=25),BF8,"")</f>
        <v/>
      </c>
      <c r="AN8" s="619" t="str">
        <f t="shared" ref="AN8:AN24" si="4">+IF(OR(F8=18),BC8,"")</f>
        <v/>
      </c>
      <c r="AO8" s="619" t="str">
        <f t="shared" ref="AO8:AO24" si="5">+IF(OR(F8=18),BD8,"")</f>
        <v/>
      </c>
      <c r="AP8" s="619" t="str">
        <f t="shared" ref="AP8:AP24" si="6">+IF(OR(F8=18),BF8,"")</f>
        <v/>
      </c>
      <c r="AQ8" s="619" t="str">
        <f t="shared" ref="AQ8:AQ24" si="7">+IF(OR(F8=12),BC8,"")</f>
        <v/>
      </c>
      <c r="AR8" s="619" t="str">
        <f t="shared" ref="AR8:AR24" si="8">+IF(OR(F8=12),BD8,"")</f>
        <v/>
      </c>
      <c r="AS8" s="619" t="str">
        <f t="shared" ref="AS8:AS24" si="9">+IF(OR(F8=12),BF8,"")</f>
        <v/>
      </c>
      <c r="AT8" s="619" t="str">
        <f t="shared" ref="AT8:AT24" si="10">+IF(OR(F8=25),BG8,"")</f>
        <v/>
      </c>
      <c r="AU8" s="619" t="str">
        <f t="shared" ref="AU8:AU24" si="11">+IF(OR(F8=25),BE8,"")</f>
        <v/>
      </c>
      <c r="AV8" s="619" t="str">
        <f t="shared" ref="AV8:AV24" si="12">+IF(OR(F8=18),BG8,"")</f>
        <v/>
      </c>
      <c r="AW8" s="619" t="str">
        <f t="shared" ref="AW8:AW24" si="13">+IF(OR(F8=18),BE8,"")</f>
        <v/>
      </c>
      <c r="AX8" s="619" t="str">
        <f t="shared" ref="AX8:AX24" si="14">+IF(OR(F8=12),BG8,"")</f>
        <v/>
      </c>
      <c r="AY8" s="619" t="str">
        <f t="shared" ref="AY8:AY24" si="15">+IF(OR(F8=12),BE8,"")</f>
        <v/>
      </c>
      <c r="AZ8" s="283">
        <f>(IF(M8&lt;=230,290*2,(M8+60)*2)+IF(O8&lt;=230,290*2,(O8+60)*2))*Q8/1000</f>
        <v>0</v>
      </c>
      <c r="BA8" s="283">
        <f>IF(O8&lt;=230,290,O8+60)*Q8/1000</f>
        <v>0</v>
      </c>
      <c r="BB8" s="629">
        <f>IF(M8&lt;=230,290*2,(M8+60)*2)*Q8/1000+IF(O8&lt;=230,290,(O8+60))*Q8/1000</f>
        <v>0</v>
      </c>
      <c r="BC8" s="417" t="str">
        <f t="shared" ref="BC8:BC24" si="16">+IF(OR(S8="四周封同色1.0PVC",S8="两长边封同色1.0PVC",S8="两长边封同色1.0PVC"),AZ8,"")</f>
        <v/>
      </c>
      <c r="BD8" s="417" t="str">
        <f t="shared" ref="BD8:BD24" si="17">+IF(OR(S8="看面封同色1.0PVC，三边封同色0.4PVC",S8="一长边封同色1.0PVC",S8="一长边封同色1.0PVC。三边封同色0.4PVC。"),BA8,"")</f>
        <v/>
      </c>
      <c r="BE8" s="635" t="str">
        <f t="shared" ref="BE8:BE24" si="18">+IF(OR(S8="看面封同色1.0PVC，三边封同色0.4PVC",S8="一长边封同色1.0PVC。三边封同色0.4PVC。"),BB8,"")</f>
        <v/>
      </c>
      <c r="BF8" s="635" t="str">
        <f>+IF(OR(S8="一长边封同色1.0PVC，三边不封边",S8="一边宽度尺寸方向封同色1.0PVC"),BA8,"")</f>
        <v/>
      </c>
      <c r="BG8" s="417" t="str">
        <f t="shared" ref="BG8:BG24" si="19">+IF(OR(S8="四周封同色0.4PVC"),AZ8,"")</f>
        <v/>
      </c>
      <c r="BH8" s="632" t="str">
        <f t="shared" ref="BH8:BH24" si="20">+IF(OR(F8&gt;36),AZ8,"")</f>
        <v/>
      </c>
      <c r="BI8" s="632">
        <f>SUM(BC8:BG8)</f>
        <v>0</v>
      </c>
      <c r="BJ8" s="293"/>
      <c r="BK8" s="293"/>
      <c r="BL8" s="293"/>
      <c r="BM8" s="293"/>
      <c r="BN8" s="293"/>
      <c r="BO8" s="293"/>
      <c r="BP8" s="293"/>
      <c r="BQ8" s="293"/>
      <c r="BR8" s="293"/>
      <c r="BS8" s="293"/>
      <c r="BT8" s="293"/>
      <c r="BU8" s="293"/>
      <c r="BV8" s="293"/>
      <c r="BW8" s="293"/>
      <c r="BX8" s="293"/>
      <c r="BY8" s="293"/>
      <c r="BZ8" s="293"/>
      <c r="CA8" s="293"/>
      <c r="CB8" s="293"/>
      <c r="CC8" s="293"/>
      <c r="CD8" s="293"/>
      <c r="CE8" s="293"/>
      <c r="CF8" s="293"/>
      <c r="CG8" s="293"/>
      <c r="CH8" s="293"/>
      <c r="CI8" s="293"/>
      <c r="CJ8" s="293"/>
      <c r="CK8" s="293"/>
      <c r="CL8" s="293"/>
      <c r="CM8" s="293"/>
      <c r="CN8" s="293"/>
      <c r="CO8" s="293"/>
    </row>
    <row r="9" ht="17.45" customHeight="1" spans="1:93">
      <c r="A9" s="198">
        <v>2</v>
      </c>
      <c r="B9" s="198"/>
      <c r="C9" s="203"/>
      <c r="D9" s="203"/>
      <c r="E9" s="203"/>
      <c r="F9" s="204"/>
      <c r="G9" s="204"/>
      <c r="H9" s="205" t="str">
        <f>+IF(OR(C9&gt;0),$V$35,"")</f>
        <v/>
      </c>
      <c r="I9" s="216"/>
      <c r="J9" s="207"/>
      <c r="K9" s="205" t="str">
        <f>+IF(OR(C9&gt;0),"免漆","")</f>
        <v/>
      </c>
      <c r="L9" s="207"/>
      <c r="M9" s="204"/>
      <c r="N9" s="204"/>
      <c r="O9" s="217"/>
      <c r="P9" s="218"/>
      <c r="Q9" s="204"/>
      <c r="R9" s="204"/>
      <c r="S9" s="596"/>
      <c r="T9" s="597"/>
      <c r="U9" s="597"/>
      <c r="V9" s="597"/>
      <c r="W9" s="598"/>
      <c r="X9" s="599"/>
      <c r="Y9" s="606"/>
      <c r="Z9" s="606"/>
      <c r="AA9" s="606"/>
      <c r="AB9" s="607"/>
      <c r="AC9" s="239" t="str">
        <f t="shared" si="0"/>
        <v/>
      </c>
      <c r="AD9" s="240" t="str">
        <f t="shared" ref="AD9:AD24" si="21">IF(Q9&lt;&gt;"",Q9,"")</f>
        <v/>
      </c>
      <c r="AE9" s="240">
        <f t="shared" ref="AE9:AE24" si="22">IF(OR(C9="背板",C9="加高背板",C9="备用条",C9="垫板",C9="竖垫板",C9="上垫板",C9="转角背板",C9="屉底"),"",Q9)</f>
        <v>0</v>
      </c>
      <c r="AF9" s="241" t="str">
        <f t="shared" ref="AF9:AF24" si="23">IF(F9&gt;11,M9*O9*Q9/1000000,"")</f>
        <v/>
      </c>
      <c r="AG9" s="241" t="str">
        <f t="shared" ref="AG9:AG24" si="24">IF(F9&gt;11,M9*O9*Q9/1000000/1.22/2.44/0.83,"")</f>
        <v/>
      </c>
      <c r="AH9" s="617" t="str">
        <f t="shared" ref="AH9:AH24" si="25">IF(F9=25,AG9,"")</f>
        <v/>
      </c>
      <c r="AI9" s="617" t="str">
        <f t="shared" ref="AI9:AI24" si="26">IF(F9=18,AG9,"")</f>
        <v/>
      </c>
      <c r="AJ9" s="617" t="str">
        <f t="shared" ref="AJ9:AJ24" si="27">IF(F9=12,AG9,"")</f>
        <v/>
      </c>
      <c r="AK9" s="619" t="str">
        <f t="shared" si="1"/>
        <v/>
      </c>
      <c r="AL9" s="619" t="str">
        <f t="shared" si="2"/>
        <v/>
      </c>
      <c r="AM9" s="619" t="str">
        <f t="shared" si="3"/>
        <v/>
      </c>
      <c r="AN9" s="619" t="str">
        <f t="shared" si="4"/>
        <v/>
      </c>
      <c r="AO9" s="619" t="str">
        <f t="shared" si="5"/>
        <v/>
      </c>
      <c r="AP9" s="619" t="str">
        <f t="shared" si="6"/>
        <v/>
      </c>
      <c r="AQ9" s="619" t="str">
        <f t="shared" si="7"/>
        <v/>
      </c>
      <c r="AR9" s="619" t="str">
        <f t="shared" si="8"/>
        <v/>
      </c>
      <c r="AS9" s="619" t="str">
        <f t="shared" si="9"/>
        <v/>
      </c>
      <c r="AT9" s="619" t="str">
        <f t="shared" si="10"/>
        <v/>
      </c>
      <c r="AU9" s="619" t="str">
        <f t="shared" si="11"/>
        <v/>
      </c>
      <c r="AV9" s="619" t="str">
        <f t="shared" si="12"/>
        <v/>
      </c>
      <c r="AW9" s="619" t="str">
        <f t="shared" si="13"/>
        <v/>
      </c>
      <c r="AX9" s="619" t="str">
        <f t="shared" si="14"/>
        <v/>
      </c>
      <c r="AY9" s="619" t="str">
        <f t="shared" si="15"/>
        <v/>
      </c>
      <c r="AZ9" s="283">
        <f t="shared" ref="AZ9:AZ24" si="28">(IF(M9&lt;=230,290*2,(M9+60)*2)+IF(O9&lt;=230,290*2,(O9+60)*2))*Q9/1000</f>
        <v>0</v>
      </c>
      <c r="BA9" s="283">
        <f t="shared" ref="BA9:BA24" si="29">IF(O9&lt;=230,290,O9+60)*Q9/1000</f>
        <v>0</v>
      </c>
      <c r="BB9" s="629">
        <f t="shared" ref="BB9:BB24" si="30">IF(M9&lt;=230,290*2,(M9+60)*2)*Q9/1000+IF(O9&lt;=230,290,(O9+60))*Q9/1000</f>
        <v>0</v>
      </c>
      <c r="BC9" s="417" t="str">
        <f t="shared" si="16"/>
        <v/>
      </c>
      <c r="BD9" s="417" t="str">
        <f t="shared" si="17"/>
        <v/>
      </c>
      <c r="BE9" s="635" t="str">
        <f t="shared" si="18"/>
        <v/>
      </c>
      <c r="BF9" s="635" t="str">
        <f t="shared" ref="BF9:BF24" si="31">+IF(OR(S9="一长边封同色1.0PVC，三边不封边",S9="一边宽度尺寸方向封同色1.0PVC"),BA9,"")</f>
        <v/>
      </c>
      <c r="BG9" s="417" t="str">
        <f t="shared" si="19"/>
        <v/>
      </c>
      <c r="BH9" s="632" t="str">
        <f t="shared" si="20"/>
        <v/>
      </c>
      <c r="BI9" s="632">
        <f t="shared" ref="BI9:BI24" si="32">SUM(BC9:BG9)</f>
        <v>0</v>
      </c>
      <c r="BJ9" s="293"/>
      <c r="BK9" s="293"/>
      <c r="BL9" s="293"/>
      <c r="BM9" s="293"/>
      <c r="BN9" s="293"/>
      <c r="BO9" s="293"/>
      <c r="BP9" s="293"/>
      <c r="BQ9" s="293"/>
      <c r="BR9" s="293"/>
      <c r="BS9" s="293"/>
      <c r="BT9" s="293"/>
      <c r="BU9" s="293"/>
      <c r="BV9" s="293"/>
      <c r="BW9" s="293"/>
      <c r="BX9" s="293"/>
      <c r="BY9" s="293"/>
      <c r="BZ9" s="293"/>
      <c r="CA9" s="293"/>
      <c r="CB9" s="293"/>
      <c r="CC9" s="293"/>
      <c r="CD9" s="293"/>
      <c r="CE9" s="293"/>
      <c r="CF9" s="293"/>
      <c r="CG9" s="293"/>
      <c r="CH9" s="293"/>
      <c r="CI9" s="293"/>
      <c r="CJ9" s="293"/>
      <c r="CK9" s="293"/>
      <c r="CL9" s="293"/>
      <c r="CM9" s="293"/>
      <c r="CN9" s="293"/>
      <c r="CO9" s="293"/>
    </row>
    <row r="10" ht="17.45" customHeight="1" spans="1:93">
      <c r="A10" s="198">
        <v>3</v>
      </c>
      <c r="B10" s="198"/>
      <c r="C10" s="204"/>
      <c r="D10" s="204"/>
      <c r="E10" s="204"/>
      <c r="F10" s="204"/>
      <c r="G10" s="204"/>
      <c r="H10" s="205" t="str">
        <f t="shared" ref="H10:H24" si="33">+IF(OR(C10&gt;0),$V$35,"")</f>
        <v/>
      </c>
      <c r="I10" s="216"/>
      <c r="J10" s="207"/>
      <c r="K10" s="205" t="str">
        <f t="shared" ref="K10:K24" si="34">+IF(OR(C10&gt;0),"免漆","")</f>
        <v/>
      </c>
      <c r="L10" s="207"/>
      <c r="M10" s="204"/>
      <c r="N10" s="204"/>
      <c r="O10" s="204"/>
      <c r="P10" s="204"/>
      <c r="Q10" s="204"/>
      <c r="R10" s="204"/>
      <c r="S10" s="596"/>
      <c r="T10" s="597"/>
      <c r="U10" s="597"/>
      <c r="V10" s="597"/>
      <c r="W10" s="598"/>
      <c r="X10" s="600"/>
      <c r="Y10" s="608"/>
      <c r="Z10" s="608"/>
      <c r="AA10" s="608"/>
      <c r="AB10" s="609"/>
      <c r="AC10" s="239" t="str">
        <f t="shared" si="0"/>
        <v/>
      </c>
      <c r="AD10" s="240" t="str">
        <f t="shared" si="21"/>
        <v/>
      </c>
      <c r="AE10" s="240">
        <f t="shared" si="22"/>
        <v>0</v>
      </c>
      <c r="AF10" s="241" t="str">
        <f t="shared" si="23"/>
        <v/>
      </c>
      <c r="AG10" s="241" t="str">
        <f t="shared" si="24"/>
        <v/>
      </c>
      <c r="AH10" s="617" t="str">
        <f t="shared" si="25"/>
        <v/>
      </c>
      <c r="AI10" s="617" t="str">
        <f t="shared" si="26"/>
        <v/>
      </c>
      <c r="AJ10" s="617" t="str">
        <f t="shared" si="27"/>
        <v/>
      </c>
      <c r="AK10" s="619" t="str">
        <f t="shared" si="1"/>
        <v/>
      </c>
      <c r="AL10" s="619" t="str">
        <f t="shared" si="2"/>
        <v/>
      </c>
      <c r="AM10" s="619" t="str">
        <f t="shared" si="3"/>
        <v/>
      </c>
      <c r="AN10" s="619" t="str">
        <f t="shared" si="4"/>
        <v/>
      </c>
      <c r="AO10" s="619" t="str">
        <f t="shared" si="5"/>
        <v/>
      </c>
      <c r="AP10" s="619" t="str">
        <f t="shared" si="6"/>
        <v/>
      </c>
      <c r="AQ10" s="619" t="str">
        <f t="shared" si="7"/>
        <v/>
      </c>
      <c r="AR10" s="619" t="str">
        <f t="shared" si="8"/>
        <v/>
      </c>
      <c r="AS10" s="619" t="str">
        <f t="shared" si="9"/>
        <v/>
      </c>
      <c r="AT10" s="619" t="str">
        <f t="shared" si="10"/>
        <v/>
      </c>
      <c r="AU10" s="619" t="str">
        <f t="shared" si="11"/>
        <v/>
      </c>
      <c r="AV10" s="619" t="str">
        <f t="shared" si="12"/>
        <v/>
      </c>
      <c r="AW10" s="619" t="str">
        <f t="shared" si="13"/>
        <v/>
      </c>
      <c r="AX10" s="619" t="str">
        <f t="shared" si="14"/>
        <v/>
      </c>
      <c r="AY10" s="619" t="str">
        <f t="shared" si="15"/>
        <v/>
      </c>
      <c r="AZ10" s="283">
        <f t="shared" si="28"/>
        <v>0</v>
      </c>
      <c r="BA10" s="283">
        <f t="shared" si="29"/>
        <v>0</v>
      </c>
      <c r="BB10" s="629">
        <f t="shared" si="30"/>
        <v>0</v>
      </c>
      <c r="BC10" s="417" t="str">
        <f t="shared" si="16"/>
        <v/>
      </c>
      <c r="BD10" s="417" t="str">
        <f t="shared" si="17"/>
        <v/>
      </c>
      <c r="BE10" s="635" t="str">
        <f t="shared" si="18"/>
        <v/>
      </c>
      <c r="BF10" s="635" t="str">
        <f t="shared" si="31"/>
        <v/>
      </c>
      <c r="BG10" s="417" t="str">
        <f t="shared" si="19"/>
        <v/>
      </c>
      <c r="BH10" s="632" t="str">
        <f t="shared" si="20"/>
        <v/>
      </c>
      <c r="BI10" s="632">
        <f t="shared" si="32"/>
        <v>0</v>
      </c>
      <c r="BJ10" s="293"/>
      <c r="BK10" s="293"/>
      <c r="BL10" s="293"/>
      <c r="BM10" s="293"/>
      <c r="BN10" s="293"/>
      <c r="BO10" s="293"/>
      <c r="BP10" s="293"/>
      <c r="BQ10" s="293"/>
      <c r="BR10" s="293"/>
      <c r="BS10" s="293"/>
      <c r="BT10" s="293"/>
      <c r="BU10" s="293"/>
      <c r="BV10" s="293"/>
      <c r="BW10" s="293"/>
      <c r="BX10" s="293"/>
      <c r="BY10" s="293"/>
      <c r="BZ10" s="293"/>
      <c r="CA10" s="293"/>
      <c r="CB10" s="293"/>
      <c r="CC10" s="293"/>
      <c r="CD10" s="293"/>
      <c r="CE10" s="293"/>
      <c r="CF10" s="293"/>
      <c r="CG10" s="293"/>
      <c r="CH10" s="293"/>
      <c r="CI10" s="293"/>
      <c r="CJ10" s="293"/>
      <c r="CK10" s="293"/>
      <c r="CL10" s="293"/>
      <c r="CM10" s="293"/>
      <c r="CN10" s="293"/>
      <c r="CO10" s="293"/>
    </row>
    <row r="11" ht="17.45" customHeight="1" spans="1:93">
      <c r="A11" s="198">
        <v>4</v>
      </c>
      <c r="B11" s="198"/>
      <c r="C11" s="204"/>
      <c r="D11" s="204"/>
      <c r="E11" s="204"/>
      <c r="F11" s="204"/>
      <c r="G11" s="204"/>
      <c r="H11" s="205" t="str">
        <f t="shared" si="33"/>
        <v/>
      </c>
      <c r="I11" s="216"/>
      <c r="J11" s="207"/>
      <c r="K11" s="205" t="str">
        <f t="shared" si="34"/>
        <v/>
      </c>
      <c r="L11" s="207"/>
      <c r="M11" s="204"/>
      <c r="N11" s="204"/>
      <c r="O11" s="204"/>
      <c r="P11" s="204"/>
      <c r="Q11" s="204"/>
      <c r="R11" s="204"/>
      <c r="S11" s="596"/>
      <c r="T11" s="597"/>
      <c r="U11" s="597"/>
      <c r="V11" s="597"/>
      <c r="W11" s="598"/>
      <c r="X11" s="600"/>
      <c r="Y11" s="608"/>
      <c r="Z11" s="608"/>
      <c r="AA11" s="608"/>
      <c r="AB11" s="609"/>
      <c r="AC11" s="239" t="str">
        <f t="shared" si="0"/>
        <v/>
      </c>
      <c r="AD11" s="240" t="str">
        <f t="shared" si="21"/>
        <v/>
      </c>
      <c r="AE11" s="240">
        <f t="shared" si="22"/>
        <v>0</v>
      </c>
      <c r="AF11" s="241" t="str">
        <f t="shared" si="23"/>
        <v/>
      </c>
      <c r="AG11" s="241" t="str">
        <f t="shared" si="24"/>
        <v/>
      </c>
      <c r="AH11" s="617" t="str">
        <f t="shared" si="25"/>
        <v/>
      </c>
      <c r="AI11" s="617" t="str">
        <f t="shared" si="26"/>
        <v/>
      </c>
      <c r="AJ11" s="617" t="str">
        <f t="shared" si="27"/>
        <v/>
      </c>
      <c r="AK11" s="619" t="str">
        <f t="shared" si="1"/>
        <v/>
      </c>
      <c r="AL11" s="619" t="str">
        <f t="shared" si="2"/>
        <v/>
      </c>
      <c r="AM11" s="619" t="str">
        <f t="shared" si="3"/>
        <v/>
      </c>
      <c r="AN11" s="619" t="str">
        <f t="shared" si="4"/>
        <v/>
      </c>
      <c r="AO11" s="619" t="str">
        <f t="shared" si="5"/>
        <v/>
      </c>
      <c r="AP11" s="619" t="str">
        <f t="shared" si="6"/>
        <v/>
      </c>
      <c r="AQ11" s="619" t="str">
        <f t="shared" si="7"/>
        <v/>
      </c>
      <c r="AR11" s="619" t="str">
        <f t="shared" si="8"/>
        <v/>
      </c>
      <c r="AS11" s="619" t="str">
        <f t="shared" si="9"/>
        <v/>
      </c>
      <c r="AT11" s="619" t="str">
        <f t="shared" si="10"/>
        <v/>
      </c>
      <c r="AU11" s="619" t="str">
        <f t="shared" si="11"/>
        <v/>
      </c>
      <c r="AV11" s="619" t="str">
        <f t="shared" si="12"/>
        <v/>
      </c>
      <c r="AW11" s="619" t="str">
        <f t="shared" si="13"/>
        <v/>
      </c>
      <c r="AX11" s="619" t="str">
        <f t="shared" si="14"/>
        <v/>
      </c>
      <c r="AY11" s="619" t="str">
        <f t="shared" si="15"/>
        <v/>
      </c>
      <c r="AZ11" s="283">
        <f t="shared" si="28"/>
        <v>0</v>
      </c>
      <c r="BA11" s="283">
        <f t="shared" si="29"/>
        <v>0</v>
      </c>
      <c r="BB11" s="629">
        <f t="shared" si="30"/>
        <v>0</v>
      </c>
      <c r="BC11" s="417" t="str">
        <f t="shared" si="16"/>
        <v/>
      </c>
      <c r="BD11" s="417" t="str">
        <f t="shared" si="17"/>
        <v/>
      </c>
      <c r="BE11" s="635" t="str">
        <f t="shared" si="18"/>
        <v/>
      </c>
      <c r="BF11" s="635" t="str">
        <f t="shared" si="31"/>
        <v/>
      </c>
      <c r="BG11" s="417" t="str">
        <f t="shared" si="19"/>
        <v/>
      </c>
      <c r="BH11" s="632" t="str">
        <f t="shared" si="20"/>
        <v/>
      </c>
      <c r="BI11" s="632">
        <f t="shared" si="32"/>
        <v>0</v>
      </c>
      <c r="BJ11" s="293"/>
      <c r="BK11" s="293"/>
      <c r="BL11" s="293"/>
      <c r="BM11" s="293"/>
      <c r="BN11" s="293"/>
      <c r="BO11" s="293"/>
      <c r="BP11" s="293"/>
      <c r="BQ11" s="293"/>
      <c r="BR11" s="293"/>
      <c r="BS11" s="293"/>
      <c r="BT11" s="293"/>
      <c r="BU11" s="293"/>
      <c r="BV11" s="293"/>
      <c r="BW11" s="293"/>
      <c r="BX11" s="293"/>
      <c r="BY11" s="293"/>
      <c r="BZ11" s="293"/>
      <c r="CA11" s="293"/>
      <c r="CB11" s="293"/>
      <c r="CC11" s="293"/>
      <c r="CD11" s="293"/>
      <c r="CE11" s="293"/>
      <c r="CF11" s="293"/>
      <c r="CG11" s="293"/>
      <c r="CH11" s="293"/>
      <c r="CI11" s="293"/>
      <c r="CJ11" s="293"/>
      <c r="CK11" s="293"/>
      <c r="CL11" s="293"/>
      <c r="CM11" s="293"/>
      <c r="CN11" s="293"/>
      <c r="CO11" s="293"/>
    </row>
    <row r="12" ht="17.45" customHeight="1" spans="1:93">
      <c r="A12" s="198">
        <v>5</v>
      </c>
      <c r="B12" s="198"/>
      <c r="C12" s="204"/>
      <c r="D12" s="204"/>
      <c r="E12" s="204"/>
      <c r="F12" s="204"/>
      <c r="G12" s="204"/>
      <c r="H12" s="205" t="str">
        <f t="shared" si="33"/>
        <v/>
      </c>
      <c r="I12" s="216"/>
      <c r="J12" s="207"/>
      <c r="K12" s="205" t="str">
        <f t="shared" si="34"/>
        <v/>
      </c>
      <c r="L12" s="207"/>
      <c r="M12" s="204"/>
      <c r="N12" s="204"/>
      <c r="O12" s="204"/>
      <c r="P12" s="204"/>
      <c r="Q12" s="204"/>
      <c r="R12" s="204"/>
      <c r="S12" s="596"/>
      <c r="T12" s="597"/>
      <c r="U12" s="597"/>
      <c r="V12" s="597"/>
      <c r="W12" s="598"/>
      <c r="X12" s="600" t="str">
        <f>+IF(OR(C12="立栅")," 打排孔","")</f>
        <v/>
      </c>
      <c r="Y12" s="608"/>
      <c r="Z12" s="608"/>
      <c r="AA12" s="608"/>
      <c r="AB12" s="609"/>
      <c r="AC12" s="239" t="str">
        <f t="shared" si="0"/>
        <v/>
      </c>
      <c r="AD12" s="240" t="str">
        <f t="shared" si="21"/>
        <v/>
      </c>
      <c r="AE12" s="240">
        <f t="shared" si="22"/>
        <v>0</v>
      </c>
      <c r="AF12" s="241" t="str">
        <f t="shared" si="23"/>
        <v/>
      </c>
      <c r="AG12" s="241" t="str">
        <f t="shared" si="24"/>
        <v/>
      </c>
      <c r="AH12" s="617" t="str">
        <f t="shared" si="25"/>
        <v/>
      </c>
      <c r="AI12" s="617" t="str">
        <f t="shared" si="26"/>
        <v/>
      </c>
      <c r="AJ12" s="617" t="str">
        <f t="shared" si="27"/>
        <v/>
      </c>
      <c r="AK12" s="619" t="str">
        <f t="shared" si="1"/>
        <v/>
      </c>
      <c r="AL12" s="619" t="str">
        <f t="shared" si="2"/>
        <v/>
      </c>
      <c r="AM12" s="619" t="str">
        <f t="shared" si="3"/>
        <v/>
      </c>
      <c r="AN12" s="619" t="str">
        <f t="shared" si="4"/>
        <v/>
      </c>
      <c r="AO12" s="619" t="str">
        <f t="shared" si="5"/>
        <v/>
      </c>
      <c r="AP12" s="619" t="str">
        <f t="shared" si="6"/>
        <v/>
      </c>
      <c r="AQ12" s="619" t="str">
        <f t="shared" si="7"/>
        <v/>
      </c>
      <c r="AR12" s="619" t="str">
        <f t="shared" si="8"/>
        <v/>
      </c>
      <c r="AS12" s="619" t="str">
        <f t="shared" si="9"/>
        <v/>
      </c>
      <c r="AT12" s="619" t="str">
        <f t="shared" si="10"/>
        <v/>
      </c>
      <c r="AU12" s="619" t="str">
        <f t="shared" si="11"/>
        <v/>
      </c>
      <c r="AV12" s="619" t="str">
        <f t="shared" si="12"/>
        <v/>
      </c>
      <c r="AW12" s="619" t="str">
        <f t="shared" si="13"/>
        <v/>
      </c>
      <c r="AX12" s="619" t="str">
        <f t="shared" si="14"/>
        <v/>
      </c>
      <c r="AY12" s="619" t="str">
        <f t="shared" si="15"/>
        <v/>
      </c>
      <c r="AZ12" s="283">
        <f t="shared" si="28"/>
        <v>0</v>
      </c>
      <c r="BA12" s="283">
        <f t="shared" si="29"/>
        <v>0</v>
      </c>
      <c r="BB12" s="629">
        <f t="shared" si="30"/>
        <v>0</v>
      </c>
      <c r="BC12" s="417" t="str">
        <f t="shared" si="16"/>
        <v/>
      </c>
      <c r="BD12" s="417" t="str">
        <f t="shared" si="17"/>
        <v/>
      </c>
      <c r="BE12" s="635" t="str">
        <f t="shared" si="18"/>
        <v/>
      </c>
      <c r="BF12" s="635" t="str">
        <f t="shared" si="31"/>
        <v/>
      </c>
      <c r="BG12" s="417" t="str">
        <f t="shared" si="19"/>
        <v/>
      </c>
      <c r="BH12" s="632" t="str">
        <f t="shared" si="20"/>
        <v/>
      </c>
      <c r="BI12" s="632">
        <f t="shared" si="32"/>
        <v>0</v>
      </c>
      <c r="BJ12" s="293"/>
      <c r="BK12" s="293"/>
      <c r="BL12" s="293"/>
      <c r="BM12" s="293"/>
      <c r="BN12" s="293"/>
      <c r="BO12" s="293"/>
      <c r="BP12" s="293"/>
      <c r="BQ12" s="293"/>
      <c r="BR12" s="293"/>
      <c r="BS12" s="293"/>
      <c r="BT12" s="293"/>
      <c r="BU12" s="293"/>
      <c r="BV12" s="293"/>
      <c r="BW12" s="293"/>
      <c r="BX12" s="293"/>
      <c r="BY12" s="293"/>
      <c r="BZ12" s="293"/>
      <c r="CA12" s="293"/>
      <c r="CB12" s="293"/>
      <c r="CC12" s="293"/>
      <c r="CD12" s="293"/>
      <c r="CE12" s="293"/>
      <c r="CF12" s="293"/>
      <c r="CG12" s="293"/>
      <c r="CH12" s="293"/>
      <c r="CI12" s="293"/>
      <c r="CJ12" s="293"/>
      <c r="CK12" s="293"/>
      <c r="CL12" s="293"/>
      <c r="CM12" s="293"/>
      <c r="CN12" s="293"/>
      <c r="CO12" s="293"/>
    </row>
    <row r="13" ht="17.45" customHeight="1" spans="1:93">
      <c r="A13" s="198">
        <v>6</v>
      </c>
      <c r="B13" s="198"/>
      <c r="C13" s="204"/>
      <c r="D13" s="204"/>
      <c r="E13" s="204"/>
      <c r="F13" s="204"/>
      <c r="G13" s="204"/>
      <c r="H13" s="205" t="str">
        <f t="shared" si="33"/>
        <v/>
      </c>
      <c r="I13" s="216"/>
      <c r="J13" s="207"/>
      <c r="K13" s="205" t="str">
        <f t="shared" si="34"/>
        <v/>
      </c>
      <c r="L13" s="207"/>
      <c r="M13" s="204"/>
      <c r="N13" s="204"/>
      <c r="O13" s="204"/>
      <c r="P13" s="204"/>
      <c r="Q13" s="204"/>
      <c r="R13" s="204"/>
      <c r="S13" s="596"/>
      <c r="T13" s="597"/>
      <c r="U13" s="597"/>
      <c r="V13" s="597"/>
      <c r="W13" s="598"/>
      <c r="X13" s="600"/>
      <c r="Y13" s="608"/>
      <c r="Z13" s="608"/>
      <c r="AA13" s="608"/>
      <c r="AB13" s="609"/>
      <c r="AC13" s="239" t="str">
        <f t="shared" si="0"/>
        <v/>
      </c>
      <c r="AD13" s="240" t="str">
        <f t="shared" si="21"/>
        <v/>
      </c>
      <c r="AE13" s="240">
        <f t="shared" si="22"/>
        <v>0</v>
      </c>
      <c r="AF13" s="241" t="str">
        <f t="shared" si="23"/>
        <v/>
      </c>
      <c r="AG13" s="241" t="str">
        <f t="shared" si="24"/>
        <v/>
      </c>
      <c r="AH13" s="617" t="str">
        <f t="shared" si="25"/>
        <v/>
      </c>
      <c r="AI13" s="617" t="str">
        <f t="shared" si="26"/>
        <v/>
      </c>
      <c r="AJ13" s="617" t="str">
        <f t="shared" si="27"/>
        <v/>
      </c>
      <c r="AK13" s="619" t="str">
        <f t="shared" si="1"/>
        <v/>
      </c>
      <c r="AL13" s="619" t="str">
        <f t="shared" si="2"/>
        <v/>
      </c>
      <c r="AM13" s="619" t="str">
        <f t="shared" si="3"/>
        <v/>
      </c>
      <c r="AN13" s="619" t="str">
        <f t="shared" si="4"/>
        <v/>
      </c>
      <c r="AO13" s="619" t="str">
        <f t="shared" si="5"/>
        <v/>
      </c>
      <c r="AP13" s="619" t="str">
        <f t="shared" si="6"/>
        <v/>
      </c>
      <c r="AQ13" s="619" t="str">
        <f t="shared" si="7"/>
        <v/>
      </c>
      <c r="AR13" s="619" t="str">
        <f t="shared" si="8"/>
        <v/>
      </c>
      <c r="AS13" s="619" t="str">
        <f t="shared" si="9"/>
        <v/>
      </c>
      <c r="AT13" s="619" t="str">
        <f t="shared" si="10"/>
        <v/>
      </c>
      <c r="AU13" s="619" t="str">
        <f t="shared" si="11"/>
        <v/>
      </c>
      <c r="AV13" s="619" t="str">
        <f t="shared" si="12"/>
        <v/>
      </c>
      <c r="AW13" s="619" t="str">
        <f t="shared" si="13"/>
        <v/>
      </c>
      <c r="AX13" s="619" t="str">
        <f t="shared" si="14"/>
        <v/>
      </c>
      <c r="AY13" s="619" t="str">
        <f t="shared" si="15"/>
        <v/>
      </c>
      <c r="AZ13" s="283">
        <f t="shared" si="28"/>
        <v>0</v>
      </c>
      <c r="BA13" s="283">
        <f t="shared" si="29"/>
        <v>0</v>
      </c>
      <c r="BB13" s="629">
        <f t="shared" si="30"/>
        <v>0</v>
      </c>
      <c r="BC13" s="417" t="str">
        <f t="shared" si="16"/>
        <v/>
      </c>
      <c r="BD13" s="417" t="str">
        <f t="shared" si="17"/>
        <v/>
      </c>
      <c r="BE13" s="635" t="str">
        <f t="shared" si="18"/>
        <v/>
      </c>
      <c r="BF13" s="635" t="str">
        <f t="shared" si="31"/>
        <v/>
      </c>
      <c r="BG13" s="417" t="str">
        <f t="shared" si="19"/>
        <v/>
      </c>
      <c r="BH13" s="632" t="str">
        <f t="shared" si="20"/>
        <v/>
      </c>
      <c r="BI13" s="632">
        <f t="shared" si="32"/>
        <v>0</v>
      </c>
      <c r="BJ13" s="293"/>
      <c r="BK13" s="293"/>
      <c r="BL13" s="293"/>
      <c r="BM13" s="293"/>
      <c r="BN13" s="293"/>
      <c r="BO13" s="293"/>
      <c r="BP13" s="293"/>
      <c r="BQ13" s="293"/>
      <c r="BR13" s="293"/>
      <c r="BS13" s="293"/>
      <c r="BT13" s="293"/>
      <c r="BU13" s="293"/>
      <c r="BV13" s="293"/>
      <c r="BW13" s="293"/>
      <c r="BX13" s="293"/>
      <c r="BY13" s="293"/>
      <c r="BZ13" s="293"/>
      <c r="CA13" s="293"/>
      <c r="CB13" s="293"/>
      <c r="CC13" s="293"/>
      <c r="CD13" s="293"/>
      <c r="CE13" s="293"/>
      <c r="CF13" s="293"/>
      <c r="CG13" s="293"/>
      <c r="CH13" s="293"/>
      <c r="CI13" s="293"/>
      <c r="CJ13" s="293"/>
      <c r="CK13" s="293"/>
      <c r="CL13" s="293"/>
      <c r="CM13" s="293"/>
      <c r="CN13" s="293"/>
      <c r="CO13" s="293"/>
    </row>
    <row r="14" ht="17.45" customHeight="1" spans="1:93">
      <c r="A14" s="198">
        <v>7</v>
      </c>
      <c r="B14" s="198"/>
      <c r="C14" s="204"/>
      <c r="D14" s="204"/>
      <c r="E14" s="204"/>
      <c r="F14" s="204"/>
      <c r="G14" s="204"/>
      <c r="H14" s="205" t="str">
        <f t="shared" si="33"/>
        <v/>
      </c>
      <c r="I14" s="216"/>
      <c r="J14" s="207"/>
      <c r="K14" s="205" t="str">
        <f t="shared" si="34"/>
        <v/>
      </c>
      <c r="L14" s="207"/>
      <c r="M14" s="204"/>
      <c r="N14" s="204"/>
      <c r="O14" s="204"/>
      <c r="P14" s="204"/>
      <c r="Q14" s="204"/>
      <c r="R14" s="204"/>
      <c r="S14" s="596"/>
      <c r="T14" s="597"/>
      <c r="U14" s="597"/>
      <c r="V14" s="597"/>
      <c r="W14" s="598"/>
      <c r="X14" s="600"/>
      <c r="Y14" s="608"/>
      <c r="Z14" s="608"/>
      <c r="AA14" s="608"/>
      <c r="AB14" s="609"/>
      <c r="AC14" s="239" t="str">
        <f t="shared" si="0"/>
        <v/>
      </c>
      <c r="AD14" s="240" t="str">
        <f t="shared" si="21"/>
        <v/>
      </c>
      <c r="AE14" s="240">
        <f t="shared" si="22"/>
        <v>0</v>
      </c>
      <c r="AF14" s="241" t="str">
        <f t="shared" si="23"/>
        <v/>
      </c>
      <c r="AG14" s="241" t="str">
        <f t="shared" si="24"/>
        <v/>
      </c>
      <c r="AH14" s="617" t="str">
        <f t="shared" si="25"/>
        <v/>
      </c>
      <c r="AI14" s="617" t="str">
        <f t="shared" si="26"/>
        <v/>
      </c>
      <c r="AJ14" s="617" t="str">
        <f t="shared" si="27"/>
        <v/>
      </c>
      <c r="AK14" s="619" t="str">
        <f t="shared" si="1"/>
        <v/>
      </c>
      <c r="AL14" s="619" t="str">
        <f t="shared" si="2"/>
        <v/>
      </c>
      <c r="AM14" s="619" t="str">
        <f t="shared" si="3"/>
        <v/>
      </c>
      <c r="AN14" s="619" t="str">
        <f t="shared" si="4"/>
        <v/>
      </c>
      <c r="AO14" s="619" t="str">
        <f t="shared" si="5"/>
        <v/>
      </c>
      <c r="AP14" s="619" t="str">
        <f t="shared" si="6"/>
        <v/>
      </c>
      <c r="AQ14" s="619" t="str">
        <f t="shared" si="7"/>
        <v/>
      </c>
      <c r="AR14" s="619" t="str">
        <f t="shared" si="8"/>
        <v/>
      </c>
      <c r="AS14" s="619" t="str">
        <f t="shared" si="9"/>
        <v/>
      </c>
      <c r="AT14" s="619" t="str">
        <f t="shared" si="10"/>
        <v/>
      </c>
      <c r="AU14" s="619" t="str">
        <f t="shared" si="11"/>
        <v/>
      </c>
      <c r="AV14" s="619" t="str">
        <f t="shared" si="12"/>
        <v/>
      </c>
      <c r="AW14" s="619" t="str">
        <f t="shared" si="13"/>
        <v/>
      </c>
      <c r="AX14" s="619" t="str">
        <f t="shared" si="14"/>
        <v/>
      </c>
      <c r="AY14" s="619" t="str">
        <f t="shared" si="15"/>
        <v/>
      </c>
      <c r="AZ14" s="283">
        <f t="shared" si="28"/>
        <v>0</v>
      </c>
      <c r="BA14" s="283">
        <f t="shared" si="29"/>
        <v>0</v>
      </c>
      <c r="BB14" s="629">
        <f t="shared" si="30"/>
        <v>0</v>
      </c>
      <c r="BC14" s="417" t="str">
        <f t="shared" si="16"/>
        <v/>
      </c>
      <c r="BD14" s="417" t="str">
        <f t="shared" si="17"/>
        <v/>
      </c>
      <c r="BE14" s="635" t="str">
        <f t="shared" si="18"/>
        <v/>
      </c>
      <c r="BF14" s="635" t="str">
        <f t="shared" si="31"/>
        <v/>
      </c>
      <c r="BG14" s="417" t="str">
        <f t="shared" si="19"/>
        <v/>
      </c>
      <c r="BH14" s="632" t="str">
        <f t="shared" si="20"/>
        <v/>
      </c>
      <c r="BI14" s="632">
        <f t="shared" si="32"/>
        <v>0</v>
      </c>
      <c r="BJ14" s="293"/>
      <c r="BK14" s="293"/>
      <c r="BL14" s="293"/>
      <c r="BM14" s="293"/>
      <c r="BN14" s="293"/>
      <c r="BO14" s="293"/>
      <c r="BP14" s="293"/>
      <c r="BQ14" s="293"/>
      <c r="BR14" s="293"/>
      <c r="BS14" s="293"/>
      <c r="BT14" s="293"/>
      <c r="BU14" s="293"/>
      <c r="BV14" s="293"/>
      <c r="BW14" s="293"/>
      <c r="BX14" s="293"/>
      <c r="BY14" s="293"/>
      <c r="BZ14" s="293"/>
      <c r="CA14" s="293"/>
      <c r="CB14" s="293"/>
      <c r="CC14" s="293"/>
      <c r="CD14" s="293"/>
      <c r="CE14" s="293"/>
      <c r="CF14" s="293"/>
      <c r="CG14" s="293"/>
      <c r="CH14" s="293"/>
      <c r="CI14" s="293"/>
      <c r="CJ14" s="293"/>
      <c r="CK14" s="293"/>
      <c r="CL14" s="293"/>
      <c r="CM14" s="293"/>
      <c r="CN14" s="293"/>
      <c r="CO14" s="293"/>
    </row>
    <row r="15" ht="17.45" customHeight="1" spans="1:93">
      <c r="A15" s="198">
        <v>8</v>
      </c>
      <c r="B15" s="198"/>
      <c r="C15" s="204"/>
      <c r="D15" s="204"/>
      <c r="E15" s="204"/>
      <c r="F15" s="204"/>
      <c r="G15" s="204"/>
      <c r="H15" s="205" t="str">
        <f t="shared" si="33"/>
        <v/>
      </c>
      <c r="I15" s="216"/>
      <c r="J15" s="207"/>
      <c r="K15" s="205" t="str">
        <f t="shared" si="34"/>
        <v/>
      </c>
      <c r="L15" s="207"/>
      <c r="M15" s="204"/>
      <c r="N15" s="204"/>
      <c r="O15" s="204"/>
      <c r="P15" s="204"/>
      <c r="Q15" s="204"/>
      <c r="R15" s="204"/>
      <c r="S15" s="596"/>
      <c r="T15" s="597"/>
      <c r="U15" s="597"/>
      <c r="V15" s="597"/>
      <c r="W15" s="598"/>
      <c r="X15" s="600"/>
      <c r="Y15" s="608"/>
      <c r="Z15" s="608"/>
      <c r="AA15" s="608"/>
      <c r="AB15" s="609"/>
      <c r="AC15" s="239" t="str">
        <f t="shared" si="0"/>
        <v/>
      </c>
      <c r="AD15" s="240" t="str">
        <f t="shared" si="21"/>
        <v/>
      </c>
      <c r="AE15" s="240">
        <f t="shared" si="22"/>
        <v>0</v>
      </c>
      <c r="AF15" s="241" t="str">
        <f t="shared" si="23"/>
        <v/>
      </c>
      <c r="AG15" s="241" t="str">
        <f t="shared" si="24"/>
        <v/>
      </c>
      <c r="AH15" s="617" t="str">
        <f t="shared" si="25"/>
        <v/>
      </c>
      <c r="AI15" s="617" t="str">
        <f t="shared" si="26"/>
        <v/>
      </c>
      <c r="AJ15" s="617" t="str">
        <f t="shared" si="27"/>
        <v/>
      </c>
      <c r="AK15" s="619" t="str">
        <f t="shared" si="1"/>
        <v/>
      </c>
      <c r="AL15" s="619" t="str">
        <f t="shared" si="2"/>
        <v/>
      </c>
      <c r="AM15" s="619" t="str">
        <f t="shared" si="3"/>
        <v/>
      </c>
      <c r="AN15" s="619" t="str">
        <f t="shared" si="4"/>
        <v/>
      </c>
      <c r="AO15" s="619" t="str">
        <f t="shared" si="5"/>
        <v/>
      </c>
      <c r="AP15" s="619" t="str">
        <f t="shared" si="6"/>
        <v/>
      </c>
      <c r="AQ15" s="619" t="str">
        <f t="shared" si="7"/>
        <v/>
      </c>
      <c r="AR15" s="619" t="str">
        <f t="shared" si="8"/>
        <v/>
      </c>
      <c r="AS15" s="619" t="str">
        <f t="shared" si="9"/>
        <v/>
      </c>
      <c r="AT15" s="619" t="str">
        <f t="shared" si="10"/>
        <v/>
      </c>
      <c r="AU15" s="619" t="str">
        <f t="shared" si="11"/>
        <v/>
      </c>
      <c r="AV15" s="619" t="str">
        <f t="shared" si="12"/>
        <v/>
      </c>
      <c r="AW15" s="619" t="str">
        <f t="shared" si="13"/>
        <v/>
      </c>
      <c r="AX15" s="619" t="str">
        <f t="shared" si="14"/>
        <v/>
      </c>
      <c r="AY15" s="619" t="str">
        <f t="shared" si="15"/>
        <v/>
      </c>
      <c r="AZ15" s="283">
        <f t="shared" si="28"/>
        <v>0</v>
      </c>
      <c r="BA15" s="283">
        <f t="shared" si="29"/>
        <v>0</v>
      </c>
      <c r="BB15" s="629">
        <f t="shared" si="30"/>
        <v>0</v>
      </c>
      <c r="BC15" s="417" t="str">
        <f t="shared" si="16"/>
        <v/>
      </c>
      <c r="BD15" s="417" t="str">
        <f t="shared" si="17"/>
        <v/>
      </c>
      <c r="BE15" s="635" t="str">
        <f t="shared" si="18"/>
        <v/>
      </c>
      <c r="BF15" s="635" t="str">
        <f t="shared" si="31"/>
        <v/>
      </c>
      <c r="BG15" s="417" t="str">
        <f t="shared" si="19"/>
        <v/>
      </c>
      <c r="BH15" s="632" t="str">
        <f t="shared" si="20"/>
        <v/>
      </c>
      <c r="BI15" s="632">
        <f t="shared" si="32"/>
        <v>0</v>
      </c>
      <c r="BJ15" s="293"/>
      <c r="BK15" s="293"/>
      <c r="BL15" s="293"/>
      <c r="BM15" s="293"/>
      <c r="BN15" s="293"/>
      <c r="BO15" s="293"/>
      <c r="BP15" s="293"/>
      <c r="BQ15" s="293"/>
      <c r="BR15" s="293"/>
      <c r="BS15" s="293"/>
      <c r="BT15" s="293"/>
      <c r="BU15" s="293"/>
      <c r="BV15" s="293"/>
      <c r="BW15" s="293"/>
      <c r="BX15" s="293"/>
      <c r="BY15" s="293"/>
      <c r="BZ15" s="293"/>
      <c r="CA15" s="293"/>
      <c r="CB15" s="293"/>
      <c r="CC15" s="293"/>
      <c r="CD15" s="293"/>
      <c r="CE15" s="293"/>
      <c r="CF15" s="293"/>
      <c r="CG15" s="293"/>
      <c r="CH15" s="293"/>
      <c r="CI15" s="293"/>
      <c r="CJ15" s="293"/>
      <c r="CK15" s="293"/>
      <c r="CL15" s="293"/>
      <c r="CM15" s="293"/>
      <c r="CN15" s="293"/>
      <c r="CO15" s="293"/>
    </row>
    <row r="16" ht="17.45" customHeight="1" spans="1:93">
      <c r="A16" s="589">
        <v>9</v>
      </c>
      <c r="B16" s="590"/>
      <c r="C16" s="217"/>
      <c r="D16" s="398"/>
      <c r="E16" s="218"/>
      <c r="F16" s="217"/>
      <c r="G16" s="218"/>
      <c r="H16" s="205" t="str">
        <f t="shared" si="33"/>
        <v/>
      </c>
      <c r="I16" s="216"/>
      <c r="J16" s="207"/>
      <c r="K16" s="205" t="str">
        <f t="shared" si="34"/>
        <v/>
      </c>
      <c r="L16" s="207"/>
      <c r="M16" s="217"/>
      <c r="N16" s="218"/>
      <c r="O16" s="217"/>
      <c r="P16" s="218"/>
      <c r="Q16" s="217"/>
      <c r="R16" s="218"/>
      <c r="S16" s="596"/>
      <c r="T16" s="597"/>
      <c r="U16" s="597"/>
      <c r="V16" s="597"/>
      <c r="W16" s="598"/>
      <c r="X16" s="600"/>
      <c r="Y16" s="608"/>
      <c r="Z16" s="608"/>
      <c r="AA16" s="608"/>
      <c r="AB16" s="609"/>
      <c r="AC16" s="239" t="str">
        <f t="shared" si="0"/>
        <v/>
      </c>
      <c r="AD16" s="240" t="str">
        <f t="shared" si="21"/>
        <v/>
      </c>
      <c r="AE16" s="240">
        <f t="shared" si="22"/>
        <v>0</v>
      </c>
      <c r="AF16" s="241" t="str">
        <f t="shared" si="23"/>
        <v/>
      </c>
      <c r="AG16" s="241" t="str">
        <f t="shared" si="24"/>
        <v/>
      </c>
      <c r="AH16" s="617" t="str">
        <f t="shared" si="25"/>
        <v/>
      </c>
      <c r="AI16" s="617" t="str">
        <f t="shared" si="26"/>
        <v/>
      </c>
      <c r="AJ16" s="617" t="str">
        <f t="shared" si="27"/>
        <v/>
      </c>
      <c r="AK16" s="619" t="str">
        <f t="shared" si="1"/>
        <v/>
      </c>
      <c r="AL16" s="619" t="str">
        <f t="shared" si="2"/>
        <v/>
      </c>
      <c r="AM16" s="619" t="str">
        <f t="shared" si="3"/>
        <v/>
      </c>
      <c r="AN16" s="619" t="str">
        <f t="shared" si="4"/>
        <v/>
      </c>
      <c r="AO16" s="619" t="str">
        <f t="shared" si="5"/>
        <v/>
      </c>
      <c r="AP16" s="619" t="str">
        <f t="shared" si="6"/>
        <v/>
      </c>
      <c r="AQ16" s="619" t="str">
        <f t="shared" si="7"/>
        <v/>
      </c>
      <c r="AR16" s="619" t="str">
        <f t="shared" si="8"/>
        <v/>
      </c>
      <c r="AS16" s="619" t="str">
        <f t="shared" si="9"/>
        <v/>
      </c>
      <c r="AT16" s="619" t="str">
        <f t="shared" si="10"/>
        <v/>
      </c>
      <c r="AU16" s="619" t="str">
        <f t="shared" si="11"/>
        <v/>
      </c>
      <c r="AV16" s="619" t="str">
        <f t="shared" si="12"/>
        <v/>
      </c>
      <c r="AW16" s="619" t="str">
        <f t="shared" si="13"/>
        <v/>
      </c>
      <c r="AX16" s="619" t="str">
        <f t="shared" si="14"/>
        <v/>
      </c>
      <c r="AY16" s="619" t="str">
        <f t="shared" si="15"/>
        <v/>
      </c>
      <c r="AZ16" s="283">
        <f t="shared" si="28"/>
        <v>0</v>
      </c>
      <c r="BA16" s="283">
        <f t="shared" si="29"/>
        <v>0</v>
      </c>
      <c r="BB16" s="629">
        <f t="shared" si="30"/>
        <v>0</v>
      </c>
      <c r="BC16" s="417" t="str">
        <f t="shared" si="16"/>
        <v/>
      </c>
      <c r="BD16" s="417" t="str">
        <f t="shared" si="17"/>
        <v/>
      </c>
      <c r="BE16" s="635" t="str">
        <f t="shared" si="18"/>
        <v/>
      </c>
      <c r="BF16" s="635" t="str">
        <f t="shared" si="31"/>
        <v/>
      </c>
      <c r="BG16" s="417" t="str">
        <f t="shared" si="19"/>
        <v/>
      </c>
      <c r="BH16" s="632" t="str">
        <f t="shared" si="20"/>
        <v/>
      </c>
      <c r="BI16" s="632">
        <f t="shared" si="32"/>
        <v>0</v>
      </c>
      <c r="BJ16" s="293"/>
      <c r="BK16" s="293"/>
      <c r="BL16" s="293"/>
      <c r="BM16" s="293"/>
      <c r="BN16" s="293"/>
      <c r="BO16" s="293"/>
      <c r="BP16" s="293"/>
      <c r="BQ16" s="293"/>
      <c r="BR16" s="293"/>
      <c r="BS16" s="293"/>
      <c r="BT16" s="293"/>
      <c r="BU16" s="293"/>
      <c r="BV16" s="293"/>
      <c r="BW16" s="293"/>
      <c r="BX16" s="293"/>
      <c r="BY16" s="293"/>
      <c r="BZ16" s="293"/>
      <c r="CA16" s="293"/>
      <c r="CB16" s="293"/>
      <c r="CC16" s="293"/>
      <c r="CD16" s="293"/>
      <c r="CE16" s="293"/>
      <c r="CF16" s="293"/>
      <c r="CG16" s="293"/>
      <c r="CH16" s="293"/>
      <c r="CI16" s="293"/>
      <c r="CJ16" s="293"/>
      <c r="CK16" s="293"/>
      <c r="CL16" s="293"/>
      <c r="CM16" s="293"/>
      <c r="CN16" s="293"/>
      <c r="CO16" s="293"/>
    </row>
    <row r="17" ht="17.45" customHeight="1" spans="1:93">
      <c r="A17" s="589">
        <v>10</v>
      </c>
      <c r="B17" s="590"/>
      <c r="C17" s="217"/>
      <c r="D17" s="398"/>
      <c r="E17" s="218"/>
      <c r="F17" s="217"/>
      <c r="G17" s="218"/>
      <c r="H17" s="205" t="str">
        <f t="shared" si="33"/>
        <v/>
      </c>
      <c r="I17" s="216"/>
      <c r="J17" s="207"/>
      <c r="K17" s="205" t="str">
        <f t="shared" si="34"/>
        <v/>
      </c>
      <c r="L17" s="207"/>
      <c r="M17" s="217"/>
      <c r="N17" s="218"/>
      <c r="O17" s="217"/>
      <c r="P17" s="218"/>
      <c r="Q17" s="217"/>
      <c r="R17" s="218"/>
      <c r="S17" s="596"/>
      <c r="T17" s="597"/>
      <c r="U17" s="597"/>
      <c r="V17" s="597"/>
      <c r="W17" s="598"/>
      <c r="X17" s="600"/>
      <c r="Y17" s="608"/>
      <c r="Z17" s="608"/>
      <c r="AA17" s="608"/>
      <c r="AB17" s="609"/>
      <c r="AC17" s="239" t="str">
        <f t="shared" si="0"/>
        <v/>
      </c>
      <c r="AD17" s="240" t="str">
        <f t="shared" si="21"/>
        <v/>
      </c>
      <c r="AE17" s="240">
        <f t="shared" si="22"/>
        <v>0</v>
      </c>
      <c r="AF17" s="241" t="str">
        <f t="shared" si="23"/>
        <v/>
      </c>
      <c r="AG17" s="241" t="str">
        <f t="shared" si="24"/>
        <v/>
      </c>
      <c r="AH17" s="617" t="str">
        <f t="shared" si="25"/>
        <v/>
      </c>
      <c r="AI17" s="617" t="str">
        <f t="shared" si="26"/>
        <v/>
      </c>
      <c r="AJ17" s="617" t="str">
        <f t="shared" si="27"/>
        <v/>
      </c>
      <c r="AK17" s="619" t="str">
        <f t="shared" si="1"/>
        <v/>
      </c>
      <c r="AL17" s="619" t="str">
        <f t="shared" si="2"/>
        <v/>
      </c>
      <c r="AM17" s="619" t="str">
        <f t="shared" si="3"/>
        <v/>
      </c>
      <c r="AN17" s="619" t="str">
        <f t="shared" si="4"/>
        <v/>
      </c>
      <c r="AO17" s="619" t="str">
        <f t="shared" si="5"/>
        <v/>
      </c>
      <c r="AP17" s="619" t="str">
        <f t="shared" si="6"/>
        <v/>
      </c>
      <c r="AQ17" s="619" t="str">
        <f t="shared" si="7"/>
        <v/>
      </c>
      <c r="AR17" s="619" t="str">
        <f t="shared" si="8"/>
        <v/>
      </c>
      <c r="AS17" s="619" t="str">
        <f t="shared" si="9"/>
        <v/>
      </c>
      <c r="AT17" s="619" t="str">
        <f t="shared" si="10"/>
        <v/>
      </c>
      <c r="AU17" s="619" t="str">
        <f t="shared" si="11"/>
        <v/>
      </c>
      <c r="AV17" s="619" t="str">
        <f t="shared" si="12"/>
        <v/>
      </c>
      <c r="AW17" s="619" t="str">
        <f t="shared" si="13"/>
        <v/>
      </c>
      <c r="AX17" s="619" t="str">
        <f t="shared" si="14"/>
        <v/>
      </c>
      <c r="AY17" s="619" t="str">
        <f t="shared" si="15"/>
        <v/>
      </c>
      <c r="AZ17" s="283">
        <f t="shared" si="28"/>
        <v>0</v>
      </c>
      <c r="BA17" s="283">
        <f t="shared" si="29"/>
        <v>0</v>
      </c>
      <c r="BB17" s="629">
        <f t="shared" si="30"/>
        <v>0</v>
      </c>
      <c r="BC17" s="417" t="str">
        <f t="shared" si="16"/>
        <v/>
      </c>
      <c r="BD17" s="417" t="str">
        <f t="shared" si="17"/>
        <v/>
      </c>
      <c r="BE17" s="635" t="str">
        <f t="shared" si="18"/>
        <v/>
      </c>
      <c r="BF17" s="635" t="str">
        <f t="shared" si="31"/>
        <v/>
      </c>
      <c r="BG17" s="417" t="str">
        <f t="shared" si="19"/>
        <v/>
      </c>
      <c r="BH17" s="632" t="str">
        <f t="shared" si="20"/>
        <v/>
      </c>
      <c r="BI17" s="632">
        <f t="shared" si="32"/>
        <v>0</v>
      </c>
      <c r="BJ17" s="293"/>
      <c r="BK17" s="293"/>
      <c r="BL17" s="293"/>
      <c r="BM17" s="293"/>
      <c r="BN17" s="293"/>
      <c r="BO17" s="293"/>
      <c r="BP17" s="293"/>
      <c r="BQ17" s="293"/>
      <c r="BR17" s="293"/>
      <c r="BS17" s="293"/>
      <c r="BT17" s="293"/>
      <c r="BU17" s="293"/>
      <c r="BV17" s="293"/>
      <c r="BW17" s="293"/>
      <c r="BX17" s="293"/>
      <c r="BY17" s="293"/>
      <c r="BZ17" s="293"/>
      <c r="CA17" s="293"/>
      <c r="CB17" s="293"/>
      <c r="CC17" s="293"/>
      <c r="CD17" s="293"/>
      <c r="CE17" s="293"/>
      <c r="CF17" s="293"/>
      <c r="CG17" s="293"/>
      <c r="CH17" s="293"/>
      <c r="CI17" s="293"/>
      <c r="CJ17" s="293"/>
      <c r="CK17" s="293"/>
      <c r="CL17" s="293"/>
      <c r="CM17" s="293"/>
      <c r="CN17" s="293"/>
      <c r="CO17" s="293"/>
    </row>
    <row r="18" ht="17.45" customHeight="1" spans="1:93">
      <c r="A18" s="589">
        <v>11</v>
      </c>
      <c r="B18" s="590"/>
      <c r="C18" s="217"/>
      <c r="D18" s="398"/>
      <c r="E18" s="218"/>
      <c r="F18" s="217"/>
      <c r="G18" s="218"/>
      <c r="H18" s="205" t="str">
        <f t="shared" si="33"/>
        <v/>
      </c>
      <c r="I18" s="216"/>
      <c r="J18" s="207"/>
      <c r="K18" s="205" t="str">
        <f t="shared" si="34"/>
        <v/>
      </c>
      <c r="L18" s="207"/>
      <c r="M18" s="217"/>
      <c r="N18" s="218"/>
      <c r="O18" s="217"/>
      <c r="P18" s="218"/>
      <c r="Q18" s="217"/>
      <c r="R18" s="218"/>
      <c r="S18" s="596"/>
      <c r="T18" s="597"/>
      <c r="U18" s="597"/>
      <c r="V18" s="597"/>
      <c r="W18" s="598"/>
      <c r="X18" s="600"/>
      <c r="Y18" s="608"/>
      <c r="Z18" s="608"/>
      <c r="AA18" s="608"/>
      <c r="AB18" s="609"/>
      <c r="AC18" s="239" t="str">
        <f t="shared" si="0"/>
        <v/>
      </c>
      <c r="AD18" s="240" t="str">
        <f t="shared" si="21"/>
        <v/>
      </c>
      <c r="AE18" s="240">
        <f t="shared" si="22"/>
        <v>0</v>
      </c>
      <c r="AF18" s="241" t="str">
        <f t="shared" si="23"/>
        <v/>
      </c>
      <c r="AG18" s="241" t="str">
        <f t="shared" si="24"/>
        <v/>
      </c>
      <c r="AH18" s="617" t="str">
        <f t="shared" si="25"/>
        <v/>
      </c>
      <c r="AI18" s="617" t="str">
        <f t="shared" si="26"/>
        <v/>
      </c>
      <c r="AJ18" s="617" t="str">
        <f t="shared" si="27"/>
        <v/>
      </c>
      <c r="AK18" s="619" t="str">
        <f t="shared" si="1"/>
        <v/>
      </c>
      <c r="AL18" s="619" t="str">
        <f t="shared" si="2"/>
        <v/>
      </c>
      <c r="AM18" s="619" t="str">
        <f t="shared" si="3"/>
        <v/>
      </c>
      <c r="AN18" s="619" t="str">
        <f t="shared" si="4"/>
        <v/>
      </c>
      <c r="AO18" s="619" t="str">
        <f t="shared" si="5"/>
        <v/>
      </c>
      <c r="AP18" s="619" t="str">
        <f t="shared" si="6"/>
        <v/>
      </c>
      <c r="AQ18" s="619" t="str">
        <f t="shared" si="7"/>
        <v/>
      </c>
      <c r="AR18" s="619" t="str">
        <f t="shared" si="8"/>
        <v/>
      </c>
      <c r="AS18" s="619" t="str">
        <f t="shared" si="9"/>
        <v/>
      </c>
      <c r="AT18" s="619" t="str">
        <f t="shared" si="10"/>
        <v/>
      </c>
      <c r="AU18" s="619" t="str">
        <f t="shared" si="11"/>
        <v/>
      </c>
      <c r="AV18" s="619" t="str">
        <f t="shared" si="12"/>
        <v/>
      </c>
      <c r="AW18" s="619" t="str">
        <f t="shared" si="13"/>
        <v/>
      </c>
      <c r="AX18" s="619" t="str">
        <f t="shared" si="14"/>
        <v/>
      </c>
      <c r="AY18" s="619" t="str">
        <f t="shared" si="15"/>
        <v/>
      </c>
      <c r="AZ18" s="283">
        <f t="shared" si="28"/>
        <v>0</v>
      </c>
      <c r="BA18" s="283">
        <f t="shared" si="29"/>
        <v>0</v>
      </c>
      <c r="BB18" s="629">
        <f t="shared" si="30"/>
        <v>0</v>
      </c>
      <c r="BC18" s="417" t="str">
        <f t="shared" si="16"/>
        <v/>
      </c>
      <c r="BD18" s="417" t="str">
        <f t="shared" si="17"/>
        <v/>
      </c>
      <c r="BE18" s="635" t="str">
        <f t="shared" si="18"/>
        <v/>
      </c>
      <c r="BF18" s="635" t="str">
        <f t="shared" si="31"/>
        <v/>
      </c>
      <c r="BG18" s="417" t="str">
        <f t="shared" si="19"/>
        <v/>
      </c>
      <c r="BH18" s="632" t="str">
        <f t="shared" si="20"/>
        <v/>
      </c>
      <c r="BI18" s="632">
        <f t="shared" si="32"/>
        <v>0</v>
      </c>
      <c r="BJ18" s="293"/>
      <c r="BK18" s="293"/>
      <c r="BL18" s="293"/>
      <c r="BM18" s="293"/>
      <c r="BN18" s="293"/>
      <c r="BO18" s="293"/>
      <c r="BP18" s="293"/>
      <c r="BQ18" s="293"/>
      <c r="BR18" s="293"/>
      <c r="BS18" s="293"/>
      <c r="BT18" s="293"/>
      <c r="BU18" s="293"/>
      <c r="BV18" s="293"/>
      <c r="BW18" s="293"/>
      <c r="BX18" s="293"/>
      <c r="BY18" s="293"/>
      <c r="BZ18" s="293"/>
      <c r="CA18" s="293"/>
      <c r="CB18" s="293"/>
      <c r="CC18" s="293"/>
      <c r="CD18" s="293"/>
      <c r="CE18" s="293"/>
      <c r="CF18" s="293"/>
      <c r="CG18" s="293"/>
      <c r="CH18" s="293"/>
      <c r="CI18" s="293"/>
      <c r="CJ18" s="293"/>
      <c r="CK18" s="293"/>
      <c r="CL18" s="293"/>
      <c r="CM18" s="293"/>
      <c r="CN18" s="293"/>
      <c r="CO18" s="293"/>
    </row>
    <row r="19" ht="17.45" customHeight="1" spans="1:93">
      <c r="A19" s="589">
        <v>12</v>
      </c>
      <c r="B19" s="590"/>
      <c r="C19" s="217"/>
      <c r="D19" s="398"/>
      <c r="E19" s="218"/>
      <c r="F19" s="217"/>
      <c r="G19" s="218"/>
      <c r="H19" s="205" t="str">
        <f t="shared" si="33"/>
        <v/>
      </c>
      <c r="I19" s="216"/>
      <c r="J19" s="207"/>
      <c r="K19" s="205" t="str">
        <f t="shared" si="34"/>
        <v/>
      </c>
      <c r="L19" s="207"/>
      <c r="M19" s="217"/>
      <c r="N19" s="218"/>
      <c r="O19" s="217"/>
      <c r="P19" s="218"/>
      <c r="Q19" s="217"/>
      <c r="R19" s="218"/>
      <c r="S19" s="596"/>
      <c r="T19" s="597"/>
      <c r="U19" s="597"/>
      <c r="V19" s="597"/>
      <c r="W19" s="598"/>
      <c r="X19" s="600"/>
      <c r="Y19" s="608"/>
      <c r="Z19" s="608"/>
      <c r="AA19" s="608"/>
      <c r="AB19" s="609"/>
      <c r="AC19" s="239" t="str">
        <f t="shared" si="0"/>
        <v/>
      </c>
      <c r="AD19" s="240" t="str">
        <f t="shared" si="21"/>
        <v/>
      </c>
      <c r="AE19" s="240">
        <f t="shared" si="22"/>
        <v>0</v>
      </c>
      <c r="AF19" s="241" t="str">
        <f t="shared" si="23"/>
        <v/>
      </c>
      <c r="AG19" s="241" t="str">
        <f t="shared" si="24"/>
        <v/>
      </c>
      <c r="AH19" s="617" t="str">
        <f t="shared" si="25"/>
        <v/>
      </c>
      <c r="AI19" s="617" t="str">
        <f t="shared" si="26"/>
        <v/>
      </c>
      <c r="AJ19" s="617" t="str">
        <f t="shared" si="27"/>
        <v/>
      </c>
      <c r="AK19" s="619" t="str">
        <f t="shared" si="1"/>
        <v/>
      </c>
      <c r="AL19" s="619" t="str">
        <f t="shared" si="2"/>
        <v/>
      </c>
      <c r="AM19" s="619" t="str">
        <f t="shared" si="3"/>
        <v/>
      </c>
      <c r="AN19" s="619" t="str">
        <f t="shared" si="4"/>
        <v/>
      </c>
      <c r="AO19" s="619" t="str">
        <f t="shared" si="5"/>
        <v/>
      </c>
      <c r="AP19" s="619" t="str">
        <f t="shared" si="6"/>
        <v/>
      </c>
      <c r="AQ19" s="619" t="str">
        <f t="shared" si="7"/>
        <v/>
      </c>
      <c r="AR19" s="619" t="str">
        <f t="shared" si="8"/>
        <v/>
      </c>
      <c r="AS19" s="619" t="str">
        <f t="shared" si="9"/>
        <v/>
      </c>
      <c r="AT19" s="619" t="str">
        <f t="shared" si="10"/>
        <v/>
      </c>
      <c r="AU19" s="619" t="str">
        <f t="shared" si="11"/>
        <v/>
      </c>
      <c r="AV19" s="619" t="str">
        <f t="shared" si="12"/>
        <v/>
      </c>
      <c r="AW19" s="619" t="str">
        <f t="shared" si="13"/>
        <v/>
      </c>
      <c r="AX19" s="619" t="str">
        <f t="shared" si="14"/>
        <v/>
      </c>
      <c r="AY19" s="619" t="str">
        <f t="shared" si="15"/>
        <v/>
      </c>
      <c r="AZ19" s="283">
        <f t="shared" si="28"/>
        <v>0</v>
      </c>
      <c r="BA19" s="283">
        <f t="shared" si="29"/>
        <v>0</v>
      </c>
      <c r="BB19" s="629">
        <f t="shared" si="30"/>
        <v>0</v>
      </c>
      <c r="BC19" s="417" t="str">
        <f t="shared" si="16"/>
        <v/>
      </c>
      <c r="BD19" s="417" t="str">
        <f t="shared" si="17"/>
        <v/>
      </c>
      <c r="BE19" s="635" t="str">
        <f t="shared" si="18"/>
        <v/>
      </c>
      <c r="BF19" s="635" t="str">
        <f t="shared" si="31"/>
        <v/>
      </c>
      <c r="BG19" s="417" t="str">
        <f t="shared" si="19"/>
        <v/>
      </c>
      <c r="BH19" s="632" t="str">
        <f t="shared" si="20"/>
        <v/>
      </c>
      <c r="BI19" s="632">
        <f t="shared" si="32"/>
        <v>0</v>
      </c>
      <c r="BJ19" s="293"/>
      <c r="BK19" s="293"/>
      <c r="BL19" s="293"/>
      <c r="BM19" s="293"/>
      <c r="BN19" s="293"/>
      <c r="BO19" s="293"/>
      <c r="BP19" s="293"/>
      <c r="BQ19" s="293"/>
      <c r="BR19" s="293"/>
      <c r="BS19" s="293"/>
      <c r="BT19" s="293"/>
      <c r="BU19" s="293"/>
      <c r="BV19" s="293"/>
      <c r="BW19" s="293"/>
      <c r="BX19" s="293"/>
      <c r="BY19" s="293"/>
      <c r="BZ19" s="293"/>
      <c r="CA19" s="293"/>
      <c r="CB19" s="293"/>
      <c r="CC19" s="293"/>
      <c r="CD19" s="293"/>
      <c r="CE19" s="293"/>
      <c r="CF19" s="293"/>
      <c r="CG19" s="293"/>
      <c r="CH19" s="293"/>
      <c r="CI19" s="293"/>
      <c r="CJ19" s="293"/>
      <c r="CK19" s="293"/>
      <c r="CL19" s="293"/>
      <c r="CM19" s="293"/>
      <c r="CN19" s="293"/>
      <c r="CO19" s="293"/>
    </row>
    <row r="20" ht="17.45" customHeight="1" spans="1:93">
      <c r="A20" s="589">
        <v>13</v>
      </c>
      <c r="B20" s="590"/>
      <c r="C20" s="217"/>
      <c r="D20" s="398"/>
      <c r="E20" s="218"/>
      <c r="F20" s="217"/>
      <c r="G20" s="218"/>
      <c r="H20" s="205" t="str">
        <f t="shared" si="33"/>
        <v/>
      </c>
      <c r="I20" s="216"/>
      <c r="J20" s="207"/>
      <c r="K20" s="205" t="str">
        <f t="shared" si="34"/>
        <v/>
      </c>
      <c r="L20" s="207"/>
      <c r="M20" s="217"/>
      <c r="N20" s="218"/>
      <c r="O20" s="217"/>
      <c r="P20" s="218"/>
      <c r="Q20" s="217"/>
      <c r="R20" s="218"/>
      <c r="S20" s="596"/>
      <c r="T20" s="597"/>
      <c r="U20" s="597"/>
      <c r="V20" s="597"/>
      <c r="W20" s="598"/>
      <c r="X20" s="600"/>
      <c r="Y20" s="608"/>
      <c r="Z20" s="608"/>
      <c r="AA20" s="608"/>
      <c r="AB20" s="609"/>
      <c r="AC20" s="239" t="str">
        <f t="shared" si="0"/>
        <v/>
      </c>
      <c r="AD20" s="240" t="str">
        <f t="shared" si="21"/>
        <v/>
      </c>
      <c r="AE20" s="240">
        <f t="shared" si="22"/>
        <v>0</v>
      </c>
      <c r="AF20" s="241" t="str">
        <f t="shared" si="23"/>
        <v/>
      </c>
      <c r="AG20" s="241" t="str">
        <f t="shared" si="24"/>
        <v/>
      </c>
      <c r="AH20" s="617" t="str">
        <f t="shared" si="25"/>
        <v/>
      </c>
      <c r="AI20" s="617" t="str">
        <f t="shared" si="26"/>
        <v/>
      </c>
      <c r="AJ20" s="617" t="str">
        <f t="shared" si="27"/>
        <v/>
      </c>
      <c r="AK20" s="619" t="str">
        <f t="shared" si="1"/>
        <v/>
      </c>
      <c r="AL20" s="619" t="str">
        <f t="shared" si="2"/>
        <v/>
      </c>
      <c r="AM20" s="619" t="str">
        <f t="shared" si="3"/>
        <v/>
      </c>
      <c r="AN20" s="619" t="str">
        <f t="shared" si="4"/>
        <v/>
      </c>
      <c r="AO20" s="619" t="str">
        <f t="shared" si="5"/>
        <v/>
      </c>
      <c r="AP20" s="619" t="str">
        <f t="shared" si="6"/>
        <v/>
      </c>
      <c r="AQ20" s="619" t="str">
        <f t="shared" si="7"/>
        <v/>
      </c>
      <c r="AR20" s="619" t="str">
        <f t="shared" si="8"/>
        <v/>
      </c>
      <c r="AS20" s="619" t="str">
        <f t="shared" si="9"/>
        <v/>
      </c>
      <c r="AT20" s="619" t="str">
        <f t="shared" si="10"/>
        <v/>
      </c>
      <c r="AU20" s="619" t="str">
        <f t="shared" si="11"/>
        <v/>
      </c>
      <c r="AV20" s="619" t="str">
        <f t="shared" si="12"/>
        <v/>
      </c>
      <c r="AW20" s="619" t="str">
        <f t="shared" si="13"/>
        <v/>
      </c>
      <c r="AX20" s="619" t="str">
        <f t="shared" si="14"/>
        <v/>
      </c>
      <c r="AY20" s="619" t="str">
        <f t="shared" si="15"/>
        <v/>
      </c>
      <c r="AZ20" s="283">
        <f t="shared" si="28"/>
        <v>0</v>
      </c>
      <c r="BA20" s="283">
        <f t="shared" si="29"/>
        <v>0</v>
      </c>
      <c r="BB20" s="629">
        <f t="shared" si="30"/>
        <v>0</v>
      </c>
      <c r="BC20" s="417" t="str">
        <f t="shared" si="16"/>
        <v/>
      </c>
      <c r="BD20" s="417" t="str">
        <f t="shared" si="17"/>
        <v/>
      </c>
      <c r="BE20" s="635" t="str">
        <f t="shared" si="18"/>
        <v/>
      </c>
      <c r="BF20" s="635" t="str">
        <f t="shared" si="31"/>
        <v/>
      </c>
      <c r="BG20" s="417" t="str">
        <f t="shared" si="19"/>
        <v/>
      </c>
      <c r="BH20" s="632" t="str">
        <f t="shared" si="20"/>
        <v/>
      </c>
      <c r="BI20" s="632">
        <f t="shared" si="32"/>
        <v>0</v>
      </c>
      <c r="BJ20" s="293"/>
      <c r="BK20" s="293"/>
      <c r="BL20" s="293"/>
      <c r="BM20" s="293"/>
      <c r="BN20" s="293"/>
      <c r="BO20" s="293"/>
      <c r="BP20" s="293"/>
      <c r="BQ20" s="293"/>
      <c r="BR20" s="293"/>
      <c r="BS20" s="293"/>
      <c r="BT20" s="293"/>
      <c r="BU20" s="293"/>
      <c r="BV20" s="293"/>
      <c r="BW20" s="293"/>
      <c r="BX20" s="293"/>
      <c r="BY20" s="293"/>
      <c r="BZ20" s="293"/>
      <c r="CA20" s="293"/>
      <c r="CB20" s="293"/>
      <c r="CC20" s="293"/>
      <c r="CD20" s="293"/>
      <c r="CE20" s="293"/>
      <c r="CF20" s="293"/>
      <c r="CG20" s="293"/>
      <c r="CH20" s="293"/>
      <c r="CI20" s="293"/>
      <c r="CJ20" s="293"/>
      <c r="CK20" s="293"/>
      <c r="CL20" s="293"/>
      <c r="CM20" s="293"/>
      <c r="CN20" s="293"/>
      <c r="CO20" s="293"/>
    </row>
    <row r="21" ht="17.45" customHeight="1" spans="1:93">
      <c r="A21" s="589">
        <v>14</v>
      </c>
      <c r="B21" s="590"/>
      <c r="C21" s="217"/>
      <c r="D21" s="398"/>
      <c r="E21" s="218"/>
      <c r="F21" s="217"/>
      <c r="G21" s="218"/>
      <c r="H21" s="205" t="str">
        <f t="shared" si="33"/>
        <v/>
      </c>
      <c r="I21" s="216"/>
      <c r="J21" s="207"/>
      <c r="K21" s="205" t="str">
        <f t="shared" si="34"/>
        <v/>
      </c>
      <c r="L21" s="207"/>
      <c r="M21" s="217"/>
      <c r="N21" s="218"/>
      <c r="O21" s="217"/>
      <c r="P21" s="218"/>
      <c r="Q21" s="217"/>
      <c r="R21" s="218"/>
      <c r="S21" s="596"/>
      <c r="T21" s="597"/>
      <c r="U21" s="597"/>
      <c r="V21" s="597"/>
      <c r="W21" s="598"/>
      <c r="X21" s="600"/>
      <c r="Y21" s="608"/>
      <c r="Z21" s="608"/>
      <c r="AA21" s="608"/>
      <c r="AB21" s="609"/>
      <c r="AC21" s="239" t="str">
        <f t="shared" si="0"/>
        <v/>
      </c>
      <c r="AD21" s="240" t="str">
        <f t="shared" si="21"/>
        <v/>
      </c>
      <c r="AE21" s="240">
        <f t="shared" si="22"/>
        <v>0</v>
      </c>
      <c r="AF21" s="241" t="str">
        <f t="shared" si="23"/>
        <v/>
      </c>
      <c r="AG21" s="241" t="str">
        <f t="shared" si="24"/>
        <v/>
      </c>
      <c r="AH21" s="617" t="str">
        <f t="shared" si="25"/>
        <v/>
      </c>
      <c r="AI21" s="617" t="str">
        <f t="shared" si="26"/>
        <v/>
      </c>
      <c r="AJ21" s="617" t="str">
        <f t="shared" si="27"/>
        <v/>
      </c>
      <c r="AK21" s="619" t="str">
        <f t="shared" si="1"/>
        <v/>
      </c>
      <c r="AL21" s="619" t="str">
        <f t="shared" si="2"/>
        <v/>
      </c>
      <c r="AM21" s="619" t="str">
        <f t="shared" si="3"/>
        <v/>
      </c>
      <c r="AN21" s="619" t="str">
        <f t="shared" si="4"/>
        <v/>
      </c>
      <c r="AO21" s="619" t="str">
        <f t="shared" si="5"/>
        <v/>
      </c>
      <c r="AP21" s="619" t="str">
        <f t="shared" si="6"/>
        <v/>
      </c>
      <c r="AQ21" s="619" t="str">
        <f t="shared" si="7"/>
        <v/>
      </c>
      <c r="AR21" s="619" t="str">
        <f t="shared" si="8"/>
        <v/>
      </c>
      <c r="AS21" s="619" t="str">
        <f t="shared" si="9"/>
        <v/>
      </c>
      <c r="AT21" s="619" t="str">
        <f t="shared" si="10"/>
        <v/>
      </c>
      <c r="AU21" s="619" t="str">
        <f t="shared" si="11"/>
        <v/>
      </c>
      <c r="AV21" s="619" t="str">
        <f t="shared" si="12"/>
        <v/>
      </c>
      <c r="AW21" s="619" t="str">
        <f t="shared" si="13"/>
        <v/>
      </c>
      <c r="AX21" s="619" t="str">
        <f t="shared" si="14"/>
        <v/>
      </c>
      <c r="AY21" s="619" t="str">
        <f t="shared" si="15"/>
        <v/>
      </c>
      <c r="AZ21" s="283">
        <f t="shared" si="28"/>
        <v>0</v>
      </c>
      <c r="BA21" s="283">
        <f t="shared" si="29"/>
        <v>0</v>
      </c>
      <c r="BB21" s="629">
        <f t="shared" si="30"/>
        <v>0</v>
      </c>
      <c r="BC21" s="417" t="str">
        <f t="shared" si="16"/>
        <v/>
      </c>
      <c r="BD21" s="417" t="str">
        <f t="shared" si="17"/>
        <v/>
      </c>
      <c r="BE21" s="635" t="str">
        <f t="shared" si="18"/>
        <v/>
      </c>
      <c r="BF21" s="635" t="str">
        <f t="shared" si="31"/>
        <v/>
      </c>
      <c r="BG21" s="417" t="str">
        <f t="shared" si="19"/>
        <v/>
      </c>
      <c r="BH21" s="632" t="str">
        <f t="shared" si="20"/>
        <v/>
      </c>
      <c r="BI21" s="632">
        <f t="shared" si="32"/>
        <v>0</v>
      </c>
      <c r="BJ21" s="293"/>
      <c r="BK21" s="293"/>
      <c r="BL21" s="293"/>
      <c r="BM21" s="293"/>
      <c r="BN21" s="293"/>
      <c r="BO21" s="293"/>
      <c r="BP21" s="293"/>
      <c r="BQ21" s="293"/>
      <c r="BR21" s="293"/>
      <c r="BS21" s="293"/>
      <c r="BT21" s="293"/>
      <c r="BU21" s="293"/>
      <c r="BV21" s="293"/>
      <c r="BW21" s="293"/>
      <c r="BX21" s="293"/>
      <c r="BY21" s="293"/>
      <c r="BZ21" s="293"/>
      <c r="CA21" s="293"/>
      <c r="CB21" s="293"/>
      <c r="CC21" s="293"/>
      <c r="CD21" s="293"/>
      <c r="CE21" s="293"/>
      <c r="CF21" s="293"/>
      <c r="CG21" s="293"/>
      <c r="CH21" s="293"/>
      <c r="CI21" s="293"/>
      <c r="CJ21" s="293"/>
      <c r="CK21" s="293"/>
      <c r="CL21" s="293"/>
      <c r="CM21" s="293"/>
      <c r="CN21" s="293"/>
      <c r="CO21" s="293"/>
    </row>
    <row r="22" ht="17.45" customHeight="1" spans="1:93">
      <c r="A22" s="589">
        <v>15</v>
      </c>
      <c r="B22" s="590"/>
      <c r="C22" s="217"/>
      <c r="D22" s="398"/>
      <c r="E22" s="218"/>
      <c r="F22" s="217"/>
      <c r="G22" s="218"/>
      <c r="H22" s="205" t="str">
        <f t="shared" si="33"/>
        <v/>
      </c>
      <c r="I22" s="216"/>
      <c r="J22" s="207"/>
      <c r="K22" s="205" t="str">
        <f t="shared" si="34"/>
        <v/>
      </c>
      <c r="L22" s="207"/>
      <c r="M22" s="217"/>
      <c r="N22" s="218"/>
      <c r="O22" s="217"/>
      <c r="P22" s="218"/>
      <c r="Q22" s="217"/>
      <c r="R22" s="218"/>
      <c r="S22" s="596"/>
      <c r="T22" s="597"/>
      <c r="U22" s="597"/>
      <c r="V22" s="597"/>
      <c r="W22" s="598"/>
      <c r="X22" s="600"/>
      <c r="Y22" s="608"/>
      <c r="Z22" s="608"/>
      <c r="AA22" s="608"/>
      <c r="AB22" s="609"/>
      <c r="AC22" s="239" t="str">
        <f t="shared" si="0"/>
        <v/>
      </c>
      <c r="AD22" s="240" t="str">
        <f t="shared" si="21"/>
        <v/>
      </c>
      <c r="AE22" s="240">
        <f t="shared" si="22"/>
        <v>0</v>
      </c>
      <c r="AF22" s="241" t="str">
        <f t="shared" si="23"/>
        <v/>
      </c>
      <c r="AG22" s="241" t="str">
        <f t="shared" si="24"/>
        <v/>
      </c>
      <c r="AH22" s="617" t="str">
        <f t="shared" si="25"/>
        <v/>
      </c>
      <c r="AI22" s="617" t="str">
        <f t="shared" si="26"/>
        <v/>
      </c>
      <c r="AJ22" s="617" t="str">
        <f t="shared" si="27"/>
        <v/>
      </c>
      <c r="AK22" s="619" t="str">
        <f t="shared" si="1"/>
        <v/>
      </c>
      <c r="AL22" s="619" t="str">
        <f t="shared" si="2"/>
        <v/>
      </c>
      <c r="AM22" s="619" t="str">
        <f t="shared" si="3"/>
        <v/>
      </c>
      <c r="AN22" s="619" t="str">
        <f t="shared" si="4"/>
        <v/>
      </c>
      <c r="AO22" s="619" t="str">
        <f t="shared" si="5"/>
        <v/>
      </c>
      <c r="AP22" s="619" t="str">
        <f t="shared" si="6"/>
        <v/>
      </c>
      <c r="AQ22" s="619" t="str">
        <f t="shared" si="7"/>
        <v/>
      </c>
      <c r="AR22" s="619" t="str">
        <f t="shared" si="8"/>
        <v/>
      </c>
      <c r="AS22" s="619" t="str">
        <f t="shared" si="9"/>
        <v/>
      </c>
      <c r="AT22" s="619" t="str">
        <f t="shared" si="10"/>
        <v/>
      </c>
      <c r="AU22" s="619" t="str">
        <f t="shared" si="11"/>
        <v/>
      </c>
      <c r="AV22" s="619" t="str">
        <f t="shared" si="12"/>
        <v/>
      </c>
      <c r="AW22" s="619" t="str">
        <f t="shared" si="13"/>
        <v/>
      </c>
      <c r="AX22" s="619" t="str">
        <f t="shared" si="14"/>
        <v/>
      </c>
      <c r="AY22" s="619" t="str">
        <f t="shared" si="15"/>
        <v/>
      </c>
      <c r="AZ22" s="283">
        <f t="shared" si="28"/>
        <v>0</v>
      </c>
      <c r="BA22" s="283">
        <f t="shared" si="29"/>
        <v>0</v>
      </c>
      <c r="BB22" s="629">
        <f t="shared" si="30"/>
        <v>0</v>
      </c>
      <c r="BC22" s="417" t="str">
        <f t="shared" si="16"/>
        <v/>
      </c>
      <c r="BD22" s="417" t="str">
        <f t="shared" si="17"/>
        <v/>
      </c>
      <c r="BE22" s="635" t="str">
        <f t="shared" si="18"/>
        <v/>
      </c>
      <c r="BF22" s="635" t="str">
        <f t="shared" si="31"/>
        <v/>
      </c>
      <c r="BG22" s="417" t="str">
        <f t="shared" si="19"/>
        <v/>
      </c>
      <c r="BH22" s="632" t="str">
        <f t="shared" si="20"/>
        <v/>
      </c>
      <c r="BI22" s="632">
        <f t="shared" si="32"/>
        <v>0</v>
      </c>
      <c r="BJ22" s="293"/>
      <c r="BK22" s="293"/>
      <c r="BL22" s="293"/>
      <c r="BM22" s="293"/>
      <c r="BN22" s="293"/>
      <c r="BO22" s="293"/>
      <c r="BP22" s="293"/>
      <c r="BQ22" s="293"/>
      <c r="BR22" s="293"/>
      <c r="BS22" s="293"/>
      <c r="BT22" s="293"/>
      <c r="BU22" s="293"/>
      <c r="BV22" s="293"/>
      <c r="BW22" s="293"/>
      <c r="BX22" s="293"/>
      <c r="BY22" s="293"/>
      <c r="BZ22" s="293"/>
      <c r="CA22" s="293"/>
      <c r="CB22" s="293"/>
      <c r="CC22" s="293"/>
      <c r="CD22" s="293"/>
      <c r="CE22" s="293"/>
      <c r="CF22" s="293"/>
      <c r="CG22" s="293"/>
      <c r="CH22" s="293"/>
      <c r="CI22" s="293"/>
      <c r="CJ22" s="293"/>
      <c r="CK22" s="293"/>
      <c r="CL22" s="293"/>
      <c r="CM22" s="293"/>
      <c r="CN22" s="293"/>
      <c r="CO22" s="293"/>
    </row>
    <row r="23" ht="17.45" customHeight="1" spans="1:93">
      <c r="A23" s="589">
        <v>16</v>
      </c>
      <c r="B23" s="590"/>
      <c r="C23" s="217"/>
      <c r="D23" s="398"/>
      <c r="E23" s="218"/>
      <c r="F23" s="217"/>
      <c r="G23" s="218"/>
      <c r="H23" s="205" t="str">
        <f t="shared" si="33"/>
        <v/>
      </c>
      <c r="I23" s="216"/>
      <c r="J23" s="207"/>
      <c r="K23" s="205" t="str">
        <f t="shared" si="34"/>
        <v/>
      </c>
      <c r="L23" s="207"/>
      <c r="M23" s="217"/>
      <c r="N23" s="218"/>
      <c r="O23" s="217"/>
      <c r="P23" s="218"/>
      <c r="Q23" s="217"/>
      <c r="R23" s="218"/>
      <c r="S23" s="596"/>
      <c r="T23" s="597"/>
      <c r="U23" s="597"/>
      <c r="V23" s="597"/>
      <c r="W23" s="598"/>
      <c r="X23" s="600"/>
      <c r="Y23" s="608"/>
      <c r="Z23" s="608"/>
      <c r="AA23" s="608"/>
      <c r="AB23" s="609"/>
      <c r="AC23" s="239" t="str">
        <f t="shared" si="0"/>
        <v/>
      </c>
      <c r="AD23" s="240" t="str">
        <f t="shared" si="21"/>
        <v/>
      </c>
      <c r="AE23" s="240">
        <f t="shared" si="22"/>
        <v>0</v>
      </c>
      <c r="AF23" s="241" t="str">
        <f t="shared" si="23"/>
        <v/>
      </c>
      <c r="AG23" s="241" t="str">
        <f t="shared" si="24"/>
        <v/>
      </c>
      <c r="AH23" s="617" t="str">
        <f t="shared" si="25"/>
        <v/>
      </c>
      <c r="AI23" s="617" t="str">
        <f t="shared" si="26"/>
        <v/>
      </c>
      <c r="AJ23" s="617" t="str">
        <f t="shared" si="27"/>
        <v/>
      </c>
      <c r="AK23" s="619" t="str">
        <f t="shared" si="1"/>
        <v/>
      </c>
      <c r="AL23" s="619" t="str">
        <f t="shared" si="2"/>
        <v/>
      </c>
      <c r="AM23" s="619" t="str">
        <f t="shared" si="3"/>
        <v/>
      </c>
      <c r="AN23" s="619" t="str">
        <f t="shared" si="4"/>
        <v/>
      </c>
      <c r="AO23" s="619" t="str">
        <f t="shared" si="5"/>
        <v/>
      </c>
      <c r="AP23" s="619" t="str">
        <f t="shared" si="6"/>
        <v/>
      </c>
      <c r="AQ23" s="619" t="str">
        <f t="shared" si="7"/>
        <v/>
      </c>
      <c r="AR23" s="619" t="str">
        <f t="shared" si="8"/>
        <v/>
      </c>
      <c r="AS23" s="619" t="str">
        <f t="shared" si="9"/>
        <v/>
      </c>
      <c r="AT23" s="619" t="str">
        <f t="shared" si="10"/>
        <v/>
      </c>
      <c r="AU23" s="619" t="str">
        <f t="shared" si="11"/>
        <v/>
      </c>
      <c r="AV23" s="619" t="str">
        <f t="shared" si="12"/>
        <v/>
      </c>
      <c r="AW23" s="619" t="str">
        <f t="shared" si="13"/>
        <v/>
      </c>
      <c r="AX23" s="619" t="str">
        <f t="shared" si="14"/>
        <v/>
      </c>
      <c r="AY23" s="619" t="str">
        <f t="shared" si="15"/>
        <v/>
      </c>
      <c r="AZ23" s="283">
        <f t="shared" si="28"/>
        <v>0</v>
      </c>
      <c r="BA23" s="283">
        <f t="shared" si="29"/>
        <v>0</v>
      </c>
      <c r="BB23" s="629">
        <f t="shared" si="30"/>
        <v>0</v>
      </c>
      <c r="BC23" s="417" t="str">
        <f t="shared" si="16"/>
        <v/>
      </c>
      <c r="BD23" s="417" t="str">
        <f t="shared" si="17"/>
        <v/>
      </c>
      <c r="BE23" s="635" t="str">
        <f t="shared" si="18"/>
        <v/>
      </c>
      <c r="BF23" s="635" t="str">
        <f t="shared" si="31"/>
        <v/>
      </c>
      <c r="BG23" s="417" t="str">
        <f t="shared" si="19"/>
        <v/>
      </c>
      <c r="BH23" s="632" t="str">
        <f t="shared" si="20"/>
        <v/>
      </c>
      <c r="BI23" s="632">
        <f t="shared" si="32"/>
        <v>0</v>
      </c>
      <c r="BJ23" s="293"/>
      <c r="BK23" s="293"/>
      <c r="BL23" s="293"/>
      <c r="BM23" s="293"/>
      <c r="BN23" s="293"/>
      <c r="BO23" s="293"/>
      <c r="BP23" s="293"/>
      <c r="BQ23" s="293"/>
      <c r="BR23" s="293"/>
      <c r="BS23" s="293"/>
      <c r="BT23" s="293"/>
      <c r="BU23" s="293"/>
      <c r="BV23" s="293"/>
      <c r="BW23" s="293"/>
      <c r="BX23" s="293"/>
      <c r="BY23" s="293"/>
      <c r="BZ23" s="293"/>
      <c r="CA23" s="293"/>
      <c r="CB23" s="293"/>
      <c r="CC23" s="293"/>
      <c r="CD23" s="293"/>
      <c r="CE23" s="293"/>
      <c r="CF23" s="293"/>
      <c r="CG23" s="293"/>
      <c r="CH23" s="293"/>
      <c r="CI23" s="293"/>
      <c r="CJ23" s="293"/>
      <c r="CK23" s="293"/>
      <c r="CL23" s="293"/>
      <c r="CM23" s="293"/>
      <c r="CN23" s="293"/>
      <c r="CO23" s="293"/>
    </row>
    <row r="24" ht="17.45" customHeight="1" spans="1:93">
      <c r="A24" s="589">
        <v>17</v>
      </c>
      <c r="B24" s="590"/>
      <c r="C24" s="217"/>
      <c r="D24" s="398"/>
      <c r="E24" s="218"/>
      <c r="F24" s="217"/>
      <c r="G24" s="218"/>
      <c r="H24" s="205" t="str">
        <f t="shared" si="33"/>
        <v/>
      </c>
      <c r="I24" s="216"/>
      <c r="J24" s="207"/>
      <c r="K24" s="205" t="str">
        <f t="shared" si="34"/>
        <v/>
      </c>
      <c r="L24" s="207"/>
      <c r="M24" s="217"/>
      <c r="N24" s="218"/>
      <c r="O24" s="217"/>
      <c r="P24" s="218"/>
      <c r="Q24" s="217"/>
      <c r="R24" s="218"/>
      <c r="S24" s="596"/>
      <c r="T24" s="597"/>
      <c r="U24" s="597"/>
      <c r="V24" s="597"/>
      <c r="W24" s="598"/>
      <c r="X24" s="600"/>
      <c r="Y24" s="608"/>
      <c r="Z24" s="608"/>
      <c r="AA24" s="608"/>
      <c r="AB24" s="609"/>
      <c r="AC24" s="239" t="str">
        <f t="shared" si="0"/>
        <v/>
      </c>
      <c r="AD24" s="240" t="str">
        <f t="shared" si="21"/>
        <v/>
      </c>
      <c r="AE24" s="240">
        <f t="shared" si="22"/>
        <v>0</v>
      </c>
      <c r="AF24" s="241" t="str">
        <f t="shared" si="23"/>
        <v/>
      </c>
      <c r="AG24" s="241" t="str">
        <f t="shared" si="24"/>
        <v/>
      </c>
      <c r="AH24" s="617" t="str">
        <f t="shared" si="25"/>
        <v/>
      </c>
      <c r="AI24" s="617" t="str">
        <f t="shared" si="26"/>
        <v/>
      </c>
      <c r="AJ24" s="617" t="str">
        <f t="shared" si="27"/>
        <v/>
      </c>
      <c r="AK24" s="619" t="str">
        <f t="shared" si="1"/>
        <v/>
      </c>
      <c r="AL24" s="619" t="str">
        <f t="shared" si="2"/>
        <v/>
      </c>
      <c r="AM24" s="619" t="str">
        <f t="shared" si="3"/>
        <v/>
      </c>
      <c r="AN24" s="619" t="str">
        <f t="shared" si="4"/>
        <v/>
      </c>
      <c r="AO24" s="619" t="str">
        <f t="shared" si="5"/>
        <v/>
      </c>
      <c r="AP24" s="619" t="str">
        <f t="shared" si="6"/>
        <v/>
      </c>
      <c r="AQ24" s="619" t="str">
        <f t="shared" si="7"/>
        <v/>
      </c>
      <c r="AR24" s="619" t="str">
        <f t="shared" si="8"/>
        <v/>
      </c>
      <c r="AS24" s="619" t="str">
        <f t="shared" si="9"/>
        <v/>
      </c>
      <c r="AT24" s="619" t="str">
        <f t="shared" si="10"/>
        <v/>
      </c>
      <c r="AU24" s="619" t="str">
        <f t="shared" si="11"/>
        <v/>
      </c>
      <c r="AV24" s="619" t="str">
        <f t="shared" si="12"/>
        <v/>
      </c>
      <c r="AW24" s="619" t="str">
        <f t="shared" si="13"/>
        <v/>
      </c>
      <c r="AX24" s="619" t="str">
        <f t="shared" si="14"/>
        <v/>
      </c>
      <c r="AY24" s="619" t="str">
        <f t="shared" si="15"/>
        <v/>
      </c>
      <c r="AZ24" s="283">
        <f t="shared" si="28"/>
        <v>0</v>
      </c>
      <c r="BA24" s="283">
        <f t="shared" si="29"/>
        <v>0</v>
      </c>
      <c r="BB24" s="629">
        <f t="shared" si="30"/>
        <v>0</v>
      </c>
      <c r="BC24" s="417" t="str">
        <f t="shared" si="16"/>
        <v/>
      </c>
      <c r="BD24" s="417" t="str">
        <f t="shared" si="17"/>
        <v/>
      </c>
      <c r="BE24" s="635" t="str">
        <f t="shared" si="18"/>
        <v/>
      </c>
      <c r="BF24" s="635" t="str">
        <f t="shared" si="31"/>
        <v/>
      </c>
      <c r="BG24" s="417" t="str">
        <f t="shared" si="19"/>
        <v/>
      </c>
      <c r="BH24" s="632" t="str">
        <f t="shared" si="20"/>
        <v/>
      </c>
      <c r="BI24" s="632">
        <f t="shared" si="32"/>
        <v>0</v>
      </c>
      <c r="BJ24" s="293"/>
      <c r="BK24" s="293"/>
      <c r="BL24" s="293"/>
      <c r="BM24" s="293"/>
      <c r="BN24" s="293"/>
      <c r="BO24" s="293"/>
      <c r="BP24" s="293"/>
      <c r="BQ24" s="293"/>
      <c r="BR24" s="293"/>
      <c r="BS24" s="293"/>
      <c r="BT24" s="293"/>
      <c r="BU24" s="293"/>
      <c r="BV24" s="293"/>
      <c r="BW24" s="293"/>
      <c r="BX24" s="293"/>
      <c r="BY24" s="293"/>
      <c r="BZ24" s="293"/>
      <c r="CA24" s="293"/>
      <c r="CB24" s="293"/>
      <c r="CC24" s="293"/>
      <c r="CD24" s="293"/>
      <c r="CE24" s="293"/>
      <c r="CF24" s="293"/>
      <c r="CG24" s="293"/>
      <c r="CH24" s="293"/>
      <c r="CI24" s="293"/>
      <c r="CJ24" s="293"/>
      <c r="CK24" s="293"/>
      <c r="CL24" s="293"/>
      <c r="CM24" s="293"/>
      <c r="CN24" s="293"/>
      <c r="CO24" s="293"/>
    </row>
    <row r="25" ht="17.45" customHeight="1" spans="1:93">
      <c r="A25" s="198" t="s">
        <v>129</v>
      </c>
      <c r="B25" s="198"/>
      <c r="C25" s="589">
        <f>SUM(AC8:AC24)</f>
        <v>0</v>
      </c>
      <c r="D25" s="591"/>
      <c r="E25" s="590"/>
      <c r="F25" s="589" t="s">
        <v>34</v>
      </c>
      <c r="G25" s="590"/>
      <c r="H25" s="589" t="s">
        <v>85</v>
      </c>
      <c r="I25" s="591"/>
      <c r="J25" s="590"/>
      <c r="K25" s="589">
        <f>SUM(AD8:AD24)</f>
        <v>0</v>
      </c>
      <c r="L25" s="590"/>
      <c r="M25" s="589" t="s">
        <v>34</v>
      </c>
      <c r="N25" s="590"/>
      <c r="O25" s="589" t="s">
        <v>130</v>
      </c>
      <c r="P25" s="590"/>
      <c r="Q25" s="589">
        <f>SUM(AE8:AE24)</f>
        <v>0</v>
      </c>
      <c r="R25" s="590"/>
      <c r="S25" s="589" t="s">
        <v>34</v>
      </c>
      <c r="T25" s="590"/>
      <c r="U25" s="589" t="s">
        <v>89</v>
      </c>
      <c r="V25" s="590"/>
      <c r="W25" s="601">
        <f>+SUM(AF8:AF24)</f>
        <v>0</v>
      </c>
      <c r="X25" s="602" t="s">
        <v>53</v>
      </c>
      <c r="Y25" s="610"/>
      <c r="Z25" s="610"/>
      <c r="AA25" s="610"/>
      <c r="AB25" s="242"/>
      <c r="AC25" s="246"/>
      <c r="AD25" s="246"/>
      <c r="AE25" s="246"/>
      <c r="AG25" s="418"/>
      <c r="AH25" s="620" t="str">
        <f>AH6</f>
        <v>25A</v>
      </c>
      <c r="AI25" s="620" t="str">
        <f>AI6</f>
        <v>18A</v>
      </c>
      <c r="AJ25" s="620" t="str">
        <f>AJ6</f>
        <v>12A</v>
      </c>
      <c r="AK25" s="621" t="s">
        <v>131</v>
      </c>
      <c r="AL25" s="621"/>
      <c r="AM25" s="621"/>
      <c r="AN25" s="621" t="s">
        <v>132</v>
      </c>
      <c r="AO25" s="621"/>
      <c r="AP25" s="621"/>
      <c r="AQ25" s="621" t="s">
        <v>133</v>
      </c>
      <c r="AR25" s="621"/>
      <c r="AS25" s="621"/>
      <c r="AT25" s="624" t="s">
        <v>134</v>
      </c>
      <c r="AU25" s="624" t="s">
        <v>134</v>
      </c>
      <c r="AV25" s="624" t="s">
        <v>135</v>
      </c>
      <c r="AW25" s="624" t="s">
        <v>135</v>
      </c>
      <c r="AX25" s="624" t="s">
        <v>136</v>
      </c>
      <c r="AY25" s="624" t="s">
        <v>136</v>
      </c>
      <c r="AZ25" s="620"/>
      <c r="BC25" s="611"/>
      <c r="BD25" s="611"/>
      <c r="BE25" s="419"/>
      <c r="BF25" s="419"/>
      <c r="BG25" s="611"/>
      <c r="BH25" s="620" t="s">
        <v>137</v>
      </c>
      <c r="BI25" s="293"/>
      <c r="BJ25" s="293"/>
      <c r="BK25" s="293"/>
      <c r="BL25" s="293"/>
      <c r="BM25" s="293"/>
      <c r="BN25" s="293"/>
      <c r="BO25" s="293"/>
      <c r="BP25" s="293"/>
      <c r="BQ25" s="293"/>
      <c r="BR25" s="293"/>
      <c r="BS25" s="293"/>
      <c r="BT25" s="293"/>
      <c r="BU25" s="293"/>
      <c r="BV25" s="293"/>
      <c r="BW25" s="293"/>
      <c r="BX25" s="293"/>
      <c r="BY25" s="293"/>
      <c r="BZ25" s="293"/>
      <c r="CA25" s="293"/>
      <c r="CB25" s="293"/>
      <c r="CC25" s="293"/>
      <c r="CD25" s="293"/>
      <c r="CE25" s="293"/>
      <c r="CF25" s="293"/>
      <c r="CG25" s="293"/>
      <c r="CH25" s="293"/>
      <c r="CI25" s="293"/>
      <c r="CJ25" s="293"/>
      <c r="CK25" s="293"/>
      <c r="CL25" s="293"/>
      <c r="CM25" s="293"/>
      <c r="CN25" s="293"/>
      <c r="CO25" s="293"/>
    </row>
    <row r="26" ht="39.95" customHeight="1" spans="1:93">
      <c r="A26" s="210" t="s">
        <v>138</v>
      </c>
      <c r="B26" s="211"/>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48"/>
      <c r="AC26" s="212"/>
      <c r="AH26" s="620">
        <f>+SUM(AH8:AH24)</f>
        <v>0</v>
      </c>
      <c r="AI26" s="620">
        <f>+SUM(AI8:AI24)</f>
        <v>0</v>
      </c>
      <c r="AJ26" s="620">
        <f>+SUM(AJ8:AJ24)</f>
        <v>0</v>
      </c>
      <c r="AK26" s="620">
        <f>+SUM(AK8:AM24)</f>
        <v>0</v>
      </c>
      <c r="AL26" s="620"/>
      <c r="AM26" s="620"/>
      <c r="AN26" s="620">
        <f>+SUM(AN8:AP24)</f>
        <v>0</v>
      </c>
      <c r="AO26" s="620"/>
      <c r="AP26" s="620"/>
      <c r="AQ26" s="620">
        <f>+SUM(AQ8:AS24)</f>
        <v>0</v>
      </c>
      <c r="AR26" s="620"/>
      <c r="AS26" s="620"/>
      <c r="AT26" s="624">
        <f>+SUM(AT8:AU24)</f>
        <v>0</v>
      </c>
      <c r="AU26" s="624"/>
      <c r="AV26" s="624">
        <f>+SUM(AV8:AW24)</f>
        <v>0</v>
      </c>
      <c r="AW26" s="624"/>
      <c r="AX26" s="624">
        <f>+SUM(AX8:AY24)</f>
        <v>0</v>
      </c>
      <c r="AY26" s="624"/>
      <c r="BC26" s="293"/>
      <c r="BD26" s="293"/>
      <c r="BE26" s="293"/>
      <c r="BF26" s="293"/>
      <c r="BG26" s="293"/>
      <c r="BH26" s="636">
        <f>+SUM(BH8:BH24)</f>
        <v>0</v>
      </c>
      <c r="BI26" s="293"/>
      <c r="BJ26" s="293"/>
      <c r="BK26" s="293"/>
      <c r="BL26" s="293"/>
      <c r="BM26" s="293"/>
      <c r="BN26" s="293"/>
      <c r="BO26" s="293"/>
      <c r="BP26" s="293"/>
      <c r="BQ26" s="293"/>
      <c r="BR26" s="293"/>
      <c r="BS26" s="293"/>
      <c r="BT26" s="293"/>
      <c r="BU26" s="293"/>
      <c r="BV26" s="293"/>
      <c r="BW26" s="293"/>
      <c r="BX26" s="293"/>
      <c r="BY26" s="293"/>
      <c r="BZ26" s="293"/>
      <c r="CA26" s="293"/>
      <c r="CB26" s="293"/>
      <c r="CC26" s="293"/>
      <c r="CD26" s="293"/>
      <c r="CE26" s="293"/>
      <c r="CF26" s="293"/>
      <c r="CG26" s="293"/>
      <c r="CH26" s="293"/>
      <c r="CI26" s="293"/>
      <c r="CJ26" s="293"/>
      <c r="CK26" s="293"/>
      <c r="CL26" s="293"/>
      <c r="CM26" s="293"/>
      <c r="CN26" s="293"/>
      <c r="CO26" s="293"/>
    </row>
    <row r="27" customHeight="1" spans="20:93">
      <c r="T27" s="212"/>
      <c r="U27" s="212"/>
      <c r="V27" s="212"/>
      <c r="W27" s="212"/>
      <c r="X27" s="212"/>
      <c r="Y27" s="212"/>
      <c r="Z27" s="212"/>
      <c r="AA27" s="212"/>
      <c r="AB27" s="212"/>
      <c r="AC27" s="212"/>
      <c r="AD27" s="56" t="s">
        <v>140</v>
      </c>
      <c r="AE27" s="212"/>
      <c r="AF27" s="191" t="s">
        <v>207</v>
      </c>
      <c r="AG27" s="247"/>
      <c r="AH27" s="191">
        <f>+ROUNDUP(AH26,1)</f>
        <v>0</v>
      </c>
      <c r="AI27" s="191">
        <f>+ROUNDUP(AI26,1)</f>
        <v>0</v>
      </c>
      <c r="AJ27" s="191">
        <f>+ROUNDUP(AJ26,1)</f>
        <v>0</v>
      </c>
      <c r="AT27" s="274"/>
      <c r="AU27" s="279"/>
      <c r="AV27" s="279"/>
      <c r="AW27" s="293"/>
      <c r="AX27" s="293"/>
      <c r="AY27" s="293"/>
      <c r="AZ27" s="247"/>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c r="CD27" s="293"/>
      <c r="CE27" s="293"/>
      <c r="CF27" s="293"/>
      <c r="CG27" s="293"/>
      <c r="CH27" s="293"/>
      <c r="CI27" s="293"/>
      <c r="CJ27" s="293"/>
      <c r="CK27" s="293"/>
      <c r="CL27" s="293"/>
      <c r="CM27" s="293"/>
      <c r="CN27" s="293"/>
      <c r="CO27" s="293"/>
    </row>
    <row r="28" customHeight="1" spans="27:93">
      <c r="AA28" s="212"/>
      <c r="AB28" s="212"/>
      <c r="AC28" s="212"/>
      <c r="AD28" s="253" t="s">
        <v>142</v>
      </c>
      <c r="AE28" s="212"/>
      <c r="AF28" s="191" t="s">
        <v>66</v>
      </c>
      <c r="AG28" s="247"/>
      <c r="AH28" s="191" t="s">
        <v>146</v>
      </c>
      <c r="AT28" s="274"/>
      <c r="AU28" s="279"/>
      <c r="AV28" s="279"/>
      <c r="AW28" s="293"/>
      <c r="AX28" s="293"/>
      <c r="AY28" s="293"/>
      <c r="AZ28" s="247"/>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c r="CD28" s="293"/>
      <c r="CE28" s="293"/>
      <c r="CF28" s="293"/>
      <c r="CG28" s="293"/>
      <c r="CH28" s="293"/>
      <c r="CI28" s="293"/>
      <c r="CJ28" s="293"/>
      <c r="CK28" s="293"/>
      <c r="CL28" s="293"/>
      <c r="CM28" s="293"/>
      <c r="CN28" s="293"/>
      <c r="CO28" s="293"/>
    </row>
    <row r="29" customHeight="1" spans="20:93">
      <c r="T29" s="212"/>
      <c r="U29" s="212"/>
      <c r="V29" s="603" t="s">
        <v>15</v>
      </c>
      <c r="W29" s="212"/>
      <c r="X29" s="212"/>
      <c r="Y29" s="212"/>
      <c r="Z29" s="212"/>
      <c r="AA29" s="212"/>
      <c r="AB29" s="212"/>
      <c r="AC29" s="212"/>
      <c r="AD29" s="603" t="s">
        <v>144</v>
      </c>
      <c r="AE29" s="212"/>
      <c r="AG29" s="247"/>
      <c r="AH29" s="191" t="s">
        <v>301</v>
      </c>
      <c r="AT29" s="274"/>
      <c r="AU29" s="279"/>
      <c r="AV29" s="279"/>
      <c r="AW29" s="293"/>
      <c r="AX29" s="293"/>
      <c r="AY29" s="293"/>
      <c r="AZ29" s="247"/>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c r="CD29" s="293"/>
      <c r="CE29" s="293"/>
      <c r="CF29" s="293"/>
      <c r="CG29" s="293"/>
      <c r="CH29" s="293"/>
      <c r="CI29" s="293"/>
      <c r="CJ29" s="293"/>
      <c r="CK29" s="293"/>
      <c r="CL29" s="293"/>
      <c r="CM29" s="293"/>
      <c r="CN29" s="293"/>
      <c r="CO29" s="293"/>
    </row>
    <row r="30" customHeight="1" spans="5:93">
      <c r="E30" s="293"/>
      <c r="V30" s="253" t="s">
        <v>16</v>
      </c>
      <c r="W30" s="212"/>
      <c r="X30" s="212"/>
      <c r="Y30" s="212"/>
      <c r="Z30" s="212"/>
      <c r="AA30" s="212"/>
      <c r="AB30" s="212"/>
      <c r="AC30" s="212"/>
      <c r="AD30" s="253" t="s">
        <v>149</v>
      </c>
      <c r="AE30" s="212"/>
      <c r="AG30" s="247"/>
      <c r="AH30" s="191" t="s">
        <v>70</v>
      </c>
      <c r="AT30" s="274"/>
      <c r="AU30" s="279"/>
      <c r="AV30" s="279"/>
      <c r="AW30" s="293"/>
      <c r="AX30" s="293"/>
      <c r="AY30" s="293"/>
      <c r="AZ30" s="247"/>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c r="CD30" s="293"/>
      <c r="CE30" s="293"/>
      <c r="CF30" s="293"/>
      <c r="CG30" s="293"/>
      <c r="CH30" s="293"/>
      <c r="CI30" s="293"/>
      <c r="CJ30" s="293"/>
      <c r="CK30" s="293"/>
      <c r="CL30" s="293"/>
      <c r="CM30" s="293"/>
      <c r="CN30" s="293"/>
      <c r="CO30" s="293"/>
    </row>
    <row r="31" customHeight="1" spans="5:93">
      <c r="E31" s="56" t="s">
        <v>203</v>
      </c>
      <c r="F31" s="56" t="s">
        <v>204</v>
      </c>
      <c r="G31" s="56" t="s">
        <v>205</v>
      </c>
      <c r="H31" s="253" t="s">
        <v>192</v>
      </c>
      <c r="I31" s="56" t="s">
        <v>206</v>
      </c>
      <c r="J31" s="56" t="s">
        <v>206</v>
      </c>
      <c r="V31" s="604" t="str">
        <f>IF(D5="","",VLOOKUP(D5,E31:Q43,1,FALSE))</f>
        <v/>
      </c>
      <c r="W31" s="212"/>
      <c r="X31" s="212"/>
      <c r="Y31" s="212"/>
      <c r="Z31" s="212"/>
      <c r="AA31" s="212"/>
      <c r="AB31" s="212"/>
      <c r="AC31" s="212"/>
      <c r="AD31" s="212"/>
      <c r="AE31" s="212"/>
      <c r="AG31" s="247"/>
      <c r="AH31" s="254" t="s">
        <v>302</v>
      </c>
      <c r="AT31" s="274"/>
      <c r="AU31" s="279"/>
      <c r="AV31" s="279"/>
      <c r="AW31" s="293"/>
      <c r="AX31" s="293"/>
      <c r="AY31" s="293"/>
      <c r="AZ31" s="247"/>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c r="CD31" s="293"/>
      <c r="CE31" s="293"/>
      <c r="CF31" s="293"/>
      <c r="CG31" s="293"/>
      <c r="CH31" s="293"/>
      <c r="CI31" s="293"/>
      <c r="CJ31" s="293"/>
      <c r="CK31" s="293"/>
      <c r="CL31" s="293"/>
      <c r="CM31" s="293"/>
      <c r="CN31" s="293"/>
      <c r="CO31" s="293"/>
    </row>
    <row r="32" customHeight="1" spans="5:93">
      <c r="E32" s="56" t="s">
        <v>73</v>
      </c>
      <c r="F32" s="56" t="s">
        <v>158</v>
      </c>
      <c r="G32" s="56" t="s">
        <v>159</v>
      </c>
      <c r="H32" s="56" t="s">
        <v>160</v>
      </c>
      <c r="I32" s="56" t="s">
        <v>161</v>
      </c>
      <c r="J32" s="56" t="s">
        <v>162</v>
      </c>
      <c r="K32" s="56" t="s">
        <v>303</v>
      </c>
      <c r="L32" s="56" t="s">
        <v>304</v>
      </c>
      <c r="M32" s="56" t="s">
        <v>224</v>
      </c>
      <c r="N32" s="56" t="s">
        <v>305</v>
      </c>
      <c r="O32" s="56" t="s">
        <v>306</v>
      </c>
      <c r="P32" s="56" t="s">
        <v>168</v>
      </c>
      <c r="V32" s="604" t="str">
        <f>IF(D5="","",VLOOKUP(D5,E31:Q43,2,FALSE))</f>
        <v/>
      </c>
      <c r="Z32" s="293"/>
      <c r="AB32" s="212"/>
      <c r="AC32" s="212"/>
      <c r="AD32" s="212"/>
      <c r="AE32" s="212"/>
      <c r="AG32" s="247"/>
      <c r="AT32" s="274"/>
      <c r="AU32" s="279"/>
      <c r="AV32" s="279"/>
      <c r="AW32" s="293"/>
      <c r="AX32" s="293"/>
      <c r="AY32" s="293"/>
      <c r="AZ32" s="247"/>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c r="CD32" s="293"/>
      <c r="CE32" s="293"/>
      <c r="CF32" s="293"/>
      <c r="CG32" s="293"/>
      <c r="CH32" s="293"/>
      <c r="CI32" s="293"/>
      <c r="CJ32" s="293"/>
      <c r="CK32" s="293"/>
      <c r="CL32" s="293"/>
      <c r="CM32" s="293"/>
      <c r="CN32" s="293"/>
      <c r="CO32" s="293"/>
    </row>
    <row r="33" customHeight="1" spans="5:93">
      <c r="E33" s="56" t="s">
        <v>174</v>
      </c>
      <c r="F33" s="56" t="s">
        <v>175</v>
      </c>
      <c r="G33" s="56" t="s">
        <v>176</v>
      </c>
      <c r="H33" s="253" t="s">
        <v>192</v>
      </c>
      <c r="I33" s="56" t="s">
        <v>176</v>
      </c>
      <c r="J33" s="56" t="s">
        <v>177</v>
      </c>
      <c r="K33" s="56" t="s">
        <v>178</v>
      </c>
      <c r="L33" s="56" t="s">
        <v>179</v>
      </c>
      <c r="M33" s="56" t="s">
        <v>307</v>
      </c>
      <c r="N33" s="56" t="s">
        <v>181</v>
      </c>
      <c r="O33" s="56" t="s">
        <v>182</v>
      </c>
      <c r="P33" s="56" t="s">
        <v>183</v>
      </c>
      <c r="V33" s="604" t="str">
        <f>IF(D5="","",VLOOKUP(D5,E31:Q43,3,FALSE))</f>
        <v/>
      </c>
      <c r="Z33" s="293"/>
      <c r="AB33" s="212"/>
      <c r="AC33" s="212"/>
      <c r="AD33" s="611" t="s">
        <v>123</v>
      </c>
      <c r="AE33" s="212"/>
      <c r="AG33" s="247"/>
      <c r="AT33" s="274"/>
      <c r="AU33" s="279"/>
      <c r="AV33" s="279"/>
      <c r="AW33" s="293"/>
      <c r="AX33" s="293"/>
      <c r="AY33" s="293"/>
      <c r="AZ33" s="247"/>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c r="CD33" s="293"/>
      <c r="CE33" s="293"/>
      <c r="CF33" s="293"/>
      <c r="CG33" s="293"/>
      <c r="CH33" s="293"/>
      <c r="CI33" s="293"/>
      <c r="CJ33" s="293"/>
      <c r="CK33" s="293"/>
      <c r="CL33" s="293"/>
      <c r="CM33" s="293"/>
      <c r="CN33" s="293"/>
      <c r="CO33" s="293"/>
    </row>
    <row r="34" customHeight="1" spans="5:93">
      <c r="E34" s="592" t="s">
        <v>189</v>
      </c>
      <c r="F34" s="56" t="s">
        <v>190</v>
      </c>
      <c r="G34" s="56" t="s">
        <v>191</v>
      </c>
      <c r="H34" s="253" t="s">
        <v>192</v>
      </c>
      <c r="I34" s="56" t="s">
        <v>193</v>
      </c>
      <c r="J34" s="56" t="s">
        <v>194</v>
      </c>
      <c r="K34" s="56" t="s">
        <v>195</v>
      </c>
      <c r="L34" s="56" t="s">
        <v>196</v>
      </c>
      <c r="M34" s="56" t="s">
        <v>308</v>
      </c>
      <c r="N34" s="56" t="s">
        <v>198</v>
      </c>
      <c r="O34" s="56" t="s">
        <v>199</v>
      </c>
      <c r="P34" s="56" t="s">
        <v>200</v>
      </c>
      <c r="V34" s="604" t="str">
        <f>IF(D5="","",VLOOKUP(D5,E31:Q44,4,FALSE))</f>
        <v/>
      </c>
      <c r="AB34" s="212"/>
      <c r="AC34" s="212"/>
      <c r="AD34" s="611" t="s">
        <v>148</v>
      </c>
      <c r="AE34" s="212"/>
      <c r="AG34" s="247"/>
      <c r="AT34" s="274"/>
      <c r="AU34" s="279"/>
      <c r="AV34" s="279"/>
      <c r="AW34" s="293"/>
      <c r="AX34" s="293"/>
      <c r="AY34" s="293"/>
      <c r="AZ34" s="247"/>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c r="CD34" s="293"/>
      <c r="CE34" s="293"/>
      <c r="CF34" s="293"/>
      <c r="CG34" s="293"/>
      <c r="CH34" s="293"/>
      <c r="CI34" s="293"/>
      <c r="CJ34" s="293"/>
      <c r="CK34" s="293"/>
      <c r="CL34" s="293"/>
      <c r="CM34" s="293"/>
      <c r="CN34" s="293"/>
      <c r="CO34" s="293"/>
    </row>
    <row r="35" customHeight="1" spans="5:93">
      <c r="E35" s="593" t="s">
        <v>211</v>
      </c>
      <c r="F35" s="253" t="s">
        <v>212</v>
      </c>
      <c r="G35" s="253" t="s">
        <v>176</v>
      </c>
      <c r="H35" s="253" t="s">
        <v>160</v>
      </c>
      <c r="I35" s="253" t="s">
        <v>213</v>
      </c>
      <c r="J35" s="253" t="s">
        <v>214</v>
      </c>
      <c r="K35" s="56" t="s">
        <v>303</v>
      </c>
      <c r="L35" s="56" t="s">
        <v>304</v>
      </c>
      <c r="M35" s="56" t="s">
        <v>224</v>
      </c>
      <c r="N35" s="56" t="s">
        <v>305</v>
      </c>
      <c r="O35" s="56" t="s">
        <v>306</v>
      </c>
      <c r="P35" s="56" t="s">
        <v>168</v>
      </c>
      <c r="V35" s="604" t="str">
        <f>IF(D5="","",VLOOKUP(D5,E31:Q43,5,FALSE))</f>
        <v/>
      </c>
      <c r="W35" s="212"/>
      <c r="X35" s="212"/>
      <c r="Y35" s="212"/>
      <c r="Z35" s="212"/>
      <c r="AA35" s="212"/>
      <c r="AB35" s="212"/>
      <c r="AC35" s="212"/>
      <c r="AD35" s="611" t="s">
        <v>153</v>
      </c>
      <c r="AE35" s="212"/>
      <c r="AG35" s="247"/>
      <c r="AT35" s="274"/>
      <c r="AU35" s="279"/>
      <c r="AV35" s="279"/>
      <c r="AW35" s="293"/>
      <c r="AX35" s="293"/>
      <c r="AY35" s="293"/>
      <c r="AZ35" s="247"/>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c r="CD35" s="293"/>
      <c r="CE35" s="293"/>
      <c r="CF35" s="293"/>
      <c r="CG35" s="293"/>
      <c r="CH35" s="293"/>
      <c r="CI35" s="293"/>
      <c r="CJ35" s="293"/>
      <c r="CK35" s="293"/>
      <c r="CL35" s="293"/>
      <c r="CM35" s="293"/>
      <c r="CN35" s="293"/>
      <c r="CO35" s="293"/>
    </row>
    <row r="36" customHeight="1" spans="5:93">
      <c r="E36" s="56" t="s">
        <v>215</v>
      </c>
      <c r="F36" s="56" t="s">
        <v>216</v>
      </c>
      <c r="G36" s="56" t="s">
        <v>159</v>
      </c>
      <c r="H36" s="253" t="s">
        <v>192</v>
      </c>
      <c r="I36" s="56" t="s">
        <v>217</v>
      </c>
      <c r="J36" s="56" t="s">
        <v>218</v>
      </c>
      <c r="K36" s="56" t="s">
        <v>178</v>
      </c>
      <c r="L36" s="56" t="s">
        <v>179</v>
      </c>
      <c r="M36" s="56" t="s">
        <v>307</v>
      </c>
      <c r="N36" s="56" t="s">
        <v>181</v>
      </c>
      <c r="O36" s="56" t="s">
        <v>182</v>
      </c>
      <c r="P36" s="56" t="s">
        <v>183</v>
      </c>
      <c r="V36" s="604" t="str">
        <f>IF(D5="","",VLOOKUP(D5,E31:Q43,6,FALSE))</f>
        <v/>
      </c>
      <c r="W36" s="212"/>
      <c r="X36" s="212"/>
      <c r="Y36" s="212"/>
      <c r="Z36" s="212"/>
      <c r="AA36" s="212"/>
      <c r="AB36" s="212"/>
      <c r="AC36" s="212"/>
      <c r="AD36" s="611" t="s">
        <v>126</v>
      </c>
      <c r="AE36" s="212"/>
      <c r="AG36" s="247"/>
      <c r="AT36" s="274"/>
      <c r="AU36" s="279"/>
      <c r="AV36" s="279"/>
      <c r="AW36" s="293"/>
      <c r="AX36" s="293"/>
      <c r="AY36" s="293"/>
      <c r="AZ36" s="247"/>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c r="CD36" s="293"/>
      <c r="CE36" s="293"/>
      <c r="CF36" s="293"/>
      <c r="CG36" s="293"/>
      <c r="CH36" s="293"/>
      <c r="CI36" s="293"/>
      <c r="CJ36" s="293"/>
      <c r="CK36" s="293"/>
      <c r="CL36" s="293"/>
      <c r="CM36" s="293"/>
      <c r="CN36" s="293"/>
      <c r="CO36" s="293"/>
    </row>
    <row r="37" customHeight="1" spans="5:93">
      <c r="E37" s="56" t="s">
        <v>220</v>
      </c>
      <c r="F37" s="56" t="s">
        <v>221</v>
      </c>
      <c r="G37" s="56" t="s">
        <v>159</v>
      </c>
      <c r="H37" s="56" t="s">
        <v>160</v>
      </c>
      <c r="I37" s="56" t="s">
        <v>222</v>
      </c>
      <c r="J37" s="56" t="s">
        <v>223</v>
      </c>
      <c r="T37" s="212"/>
      <c r="U37" s="212"/>
      <c r="V37" s="604" t="str">
        <f>IF(D5="","",VLOOKUP(D5,E31:Q43,7,FALSE))</f>
        <v/>
      </c>
      <c r="AD37" s="611" t="s">
        <v>173</v>
      </c>
      <c r="AE37" s="212"/>
      <c r="AG37" s="247"/>
      <c r="AT37" s="274"/>
      <c r="AU37" s="279"/>
      <c r="AV37" s="279"/>
      <c r="AW37" s="293"/>
      <c r="AX37" s="293"/>
      <c r="AY37" s="293"/>
      <c r="AZ37" s="247"/>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c r="CD37" s="293"/>
      <c r="CE37" s="293"/>
      <c r="CF37" s="293"/>
      <c r="CG37" s="293"/>
      <c r="CH37" s="293"/>
      <c r="CI37" s="293"/>
      <c r="CJ37" s="293"/>
      <c r="CK37" s="293"/>
      <c r="CL37" s="293"/>
      <c r="CM37" s="293"/>
      <c r="CN37" s="293"/>
      <c r="CO37" s="293"/>
    </row>
    <row r="38" customHeight="1" spans="1:93">
      <c r="A38" s="593"/>
      <c r="B38" s="253"/>
      <c r="D38" s="253"/>
      <c r="E38" s="56" t="s">
        <v>226</v>
      </c>
      <c r="F38" s="56" t="s">
        <v>227</v>
      </c>
      <c r="G38" s="56" t="s">
        <v>228</v>
      </c>
      <c r="H38" s="56" t="s">
        <v>192</v>
      </c>
      <c r="I38" s="56" t="s">
        <v>228</v>
      </c>
      <c r="J38" s="56" t="s">
        <v>229</v>
      </c>
      <c r="M38" s="253"/>
      <c r="V38" s="604" t="str">
        <f>IF(D5="","",VLOOKUP(D5,E31:Q43,8,FALSE))</f>
        <v/>
      </c>
      <c r="AD38" s="611" t="s">
        <v>188</v>
      </c>
      <c r="AT38" s="274"/>
      <c r="AU38" s="279"/>
      <c r="AV38" s="279"/>
      <c r="AW38" s="293"/>
      <c r="AX38" s="293"/>
      <c r="AY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c r="CD38" s="293"/>
      <c r="CE38" s="293"/>
      <c r="CF38" s="293"/>
      <c r="CG38" s="293"/>
      <c r="CH38" s="293"/>
      <c r="CI38" s="293"/>
      <c r="CJ38" s="293"/>
      <c r="CK38" s="293"/>
      <c r="CL38" s="293"/>
      <c r="CM38" s="293"/>
      <c r="CN38" s="293"/>
      <c r="CO38" s="293"/>
    </row>
    <row r="39" customHeight="1" spans="1:93">
      <c r="A39" s="592"/>
      <c r="B39" s="253"/>
      <c r="D39" s="253"/>
      <c r="E39" s="253" t="s">
        <v>232</v>
      </c>
      <c r="F39" s="253" t="s">
        <v>233</v>
      </c>
      <c r="G39" s="56" t="s">
        <v>234</v>
      </c>
      <c r="H39" s="253" t="s">
        <v>192</v>
      </c>
      <c r="I39" s="253" t="s">
        <v>235</v>
      </c>
      <c r="J39" s="56" t="s">
        <v>236</v>
      </c>
      <c r="M39" s="253"/>
      <c r="V39" s="604" t="str">
        <f>IF(D5="","",VLOOKUP(D5,E31:Q43,9,FALSE))</f>
        <v/>
      </c>
      <c r="AD39" s="212"/>
      <c r="AT39" s="274"/>
      <c r="AU39" s="279"/>
      <c r="AV39" s="279"/>
      <c r="AW39" s="293"/>
      <c r="AX39" s="293"/>
      <c r="AY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row>
    <row r="40" customHeight="1" spans="1:93">
      <c r="A40" s="592"/>
      <c r="B40" s="253"/>
      <c r="C40" s="253"/>
      <c r="D40" s="253"/>
      <c r="E40" s="56" t="s">
        <v>238</v>
      </c>
      <c r="F40" s="56" t="s">
        <v>239</v>
      </c>
      <c r="G40" s="56" t="s">
        <v>240</v>
      </c>
      <c r="H40" s="56" t="s">
        <v>192</v>
      </c>
      <c r="I40" s="56" t="s">
        <v>240</v>
      </c>
      <c r="J40" s="56" t="s">
        <v>241</v>
      </c>
      <c r="M40" s="253"/>
      <c r="V40" s="604" t="str">
        <f>IF(D5="","",VLOOKUP(D5,E31:Q43,10,FALSE))</f>
        <v/>
      </c>
      <c r="AD40" s="212"/>
      <c r="AT40" s="274"/>
      <c r="AU40" s="279"/>
      <c r="AV40" s="279"/>
      <c r="AW40" s="293"/>
      <c r="AX40" s="293"/>
      <c r="AY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c r="CM40" s="293"/>
      <c r="CN40" s="293"/>
      <c r="CO40" s="293"/>
    </row>
    <row r="41" customHeight="1" spans="5:93">
      <c r="E41" s="56" t="s">
        <v>248</v>
      </c>
      <c r="F41" s="56" t="s">
        <v>249</v>
      </c>
      <c r="G41" s="253" t="s">
        <v>176</v>
      </c>
      <c r="H41" s="253" t="s">
        <v>160</v>
      </c>
      <c r="I41" s="56" t="s">
        <v>250</v>
      </c>
      <c r="J41" s="56" t="s">
        <v>251</v>
      </c>
      <c r="V41" s="604" t="str">
        <f>IF(D5="","",VLOOKUP(D5,E31:Q43,11,FALSE))</f>
        <v/>
      </c>
      <c r="AD41" s="212"/>
      <c r="AT41" s="274"/>
      <c r="AU41" s="279"/>
      <c r="AV41" s="279"/>
      <c r="AW41" s="293"/>
      <c r="AX41" s="293"/>
      <c r="AY41" s="293"/>
      <c r="BC41" s="293"/>
      <c r="BD41" s="293"/>
      <c r="BE41" s="293"/>
      <c r="BF41" s="293"/>
      <c r="BG41" s="293"/>
      <c r="BH41" s="293"/>
      <c r="BI41" s="293"/>
      <c r="BJ41" s="293"/>
      <c r="BK41" s="293"/>
      <c r="BL41" s="293"/>
      <c r="BM41" s="293"/>
      <c r="BN41" s="293"/>
      <c r="BO41" s="293"/>
      <c r="BP41" s="293"/>
      <c r="BQ41" s="293"/>
      <c r="BR41" s="293"/>
      <c r="BS41" s="293"/>
      <c r="BT41" s="293"/>
      <c r="BU41" s="293"/>
      <c r="BV41" s="293"/>
      <c r="BW41" s="293"/>
      <c r="BX41" s="293"/>
      <c r="BY41" s="293"/>
      <c r="BZ41" s="293"/>
      <c r="CA41" s="293"/>
      <c r="CB41" s="293"/>
      <c r="CC41" s="293"/>
      <c r="CD41" s="293"/>
      <c r="CE41" s="293"/>
      <c r="CF41" s="293"/>
      <c r="CG41" s="293"/>
      <c r="CH41" s="293"/>
      <c r="CI41" s="293"/>
      <c r="CJ41" s="293"/>
      <c r="CK41" s="293"/>
      <c r="CL41" s="293"/>
      <c r="CM41" s="293"/>
      <c r="CN41" s="293"/>
      <c r="CO41" s="293"/>
    </row>
    <row r="42" customHeight="1" spans="5:93">
      <c r="E42" s="594" t="s">
        <v>309</v>
      </c>
      <c r="F42" s="594" t="s">
        <v>310</v>
      </c>
      <c r="G42" s="309" t="s">
        <v>159</v>
      </c>
      <c r="H42" s="309" t="s">
        <v>160</v>
      </c>
      <c r="I42" s="594" t="s">
        <v>311</v>
      </c>
      <c r="J42" s="309" t="s">
        <v>162</v>
      </c>
      <c r="V42" s="604" t="str">
        <f>IF(D5="","",VLOOKUP(D5,E31:Q43,12,FALSE))</f>
        <v/>
      </c>
      <c r="AD42" s="212"/>
      <c r="AT42" s="274"/>
      <c r="AU42" s="279"/>
      <c r="AV42" s="279"/>
      <c r="AW42" s="293"/>
      <c r="AX42" s="293"/>
      <c r="AY42" s="293"/>
      <c r="BC42" s="293"/>
      <c r="BD42" s="293"/>
      <c r="BE42" s="293"/>
      <c r="BF42" s="293"/>
      <c r="BG42" s="293"/>
      <c r="BH42" s="293"/>
      <c r="BI42" s="293"/>
      <c r="BJ42" s="293"/>
      <c r="BK42" s="293"/>
      <c r="BL42" s="293"/>
      <c r="BM42" s="293"/>
      <c r="BN42" s="293"/>
      <c r="BO42" s="293"/>
      <c r="BP42" s="293"/>
      <c r="BQ42" s="293"/>
      <c r="BR42" s="293"/>
      <c r="BS42" s="293"/>
      <c r="BT42" s="293"/>
      <c r="BU42" s="293"/>
      <c r="BV42" s="293"/>
      <c r="BW42" s="293"/>
      <c r="BX42" s="293"/>
      <c r="BY42" s="293"/>
      <c r="BZ42" s="293"/>
      <c r="CA42" s="293"/>
      <c r="CB42" s="293"/>
      <c r="CC42" s="293"/>
      <c r="CD42" s="293"/>
      <c r="CE42" s="293"/>
      <c r="CF42" s="293"/>
      <c r="CG42" s="293"/>
      <c r="CH42" s="293"/>
      <c r="CI42" s="293"/>
      <c r="CJ42" s="293"/>
      <c r="CK42" s="293"/>
      <c r="CL42" s="293"/>
      <c r="CM42" s="293"/>
      <c r="CN42" s="293"/>
      <c r="CO42" s="293"/>
    </row>
    <row r="43" customHeight="1" spans="30:93">
      <c r="AD43" s="212"/>
      <c r="AT43" s="274"/>
      <c r="AU43" s="279"/>
      <c r="AV43" s="279"/>
      <c r="AW43" s="293"/>
      <c r="AX43" s="293"/>
      <c r="AY43" s="293"/>
      <c r="BC43" s="293"/>
      <c r="BD43" s="293"/>
      <c r="BE43" s="293"/>
      <c r="BF43" s="293"/>
      <c r="BG43" s="293"/>
      <c r="BH43" s="293"/>
      <c r="BI43" s="293"/>
      <c r="BJ43" s="293"/>
      <c r="BK43" s="293"/>
      <c r="BL43" s="293"/>
      <c r="BM43" s="293"/>
      <c r="BN43" s="293"/>
      <c r="BO43" s="293"/>
      <c r="BP43" s="293"/>
      <c r="BQ43" s="293"/>
      <c r="BR43" s="293"/>
      <c r="BS43" s="293"/>
      <c r="BT43" s="293"/>
      <c r="BU43" s="293"/>
      <c r="BV43" s="293"/>
      <c r="BW43" s="293"/>
      <c r="BX43" s="293"/>
      <c r="BY43" s="293"/>
      <c r="BZ43" s="293"/>
      <c r="CA43" s="293"/>
      <c r="CB43" s="293"/>
      <c r="CC43" s="293"/>
      <c r="CD43" s="293"/>
      <c r="CE43" s="293"/>
      <c r="CF43" s="293"/>
      <c r="CG43" s="293"/>
      <c r="CH43" s="293"/>
      <c r="CI43" s="293"/>
      <c r="CJ43" s="293"/>
      <c r="CK43" s="293"/>
      <c r="CL43" s="293"/>
      <c r="CM43" s="293"/>
      <c r="CN43" s="293"/>
      <c r="CO43" s="293"/>
    </row>
    <row r="44" customHeight="1" spans="30:93">
      <c r="AD44" s="212"/>
      <c r="AT44" s="274"/>
      <c r="AU44" s="279"/>
      <c r="AV44" s="279"/>
      <c r="AW44" s="293"/>
      <c r="AX44" s="293"/>
      <c r="AY44" s="293"/>
      <c r="BC44" s="293"/>
      <c r="BD44" s="293"/>
      <c r="BE44" s="293"/>
      <c r="BF44" s="293"/>
      <c r="BG44" s="293"/>
      <c r="BH44" s="293"/>
      <c r="BI44" s="293"/>
      <c r="BJ44" s="293"/>
      <c r="BK44" s="293"/>
      <c r="BL44" s="293"/>
      <c r="BM44" s="293"/>
      <c r="BN44" s="293"/>
      <c r="BO44" s="293"/>
      <c r="BP44" s="293"/>
      <c r="BQ44" s="293"/>
      <c r="BR44" s="293"/>
      <c r="BS44" s="293"/>
      <c r="BT44" s="293"/>
      <c r="BU44" s="293"/>
      <c r="BV44" s="293"/>
      <c r="BW44" s="293"/>
      <c r="BX44" s="293"/>
      <c r="BY44" s="293"/>
      <c r="BZ44" s="293"/>
      <c r="CA44" s="293"/>
      <c r="CB44" s="293"/>
      <c r="CC44" s="293"/>
      <c r="CD44" s="293"/>
      <c r="CE44" s="293"/>
      <c r="CF44" s="293"/>
      <c r="CG44" s="293"/>
      <c r="CH44" s="293"/>
      <c r="CI44" s="293"/>
      <c r="CJ44" s="293"/>
      <c r="CK44" s="293"/>
      <c r="CL44" s="293"/>
      <c r="CM44" s="293"/>
      <c r="CN44" s="293"/>
      <c r="CO44" s="293"/>
    </row>
    <row r="45" customHeight="1" spans="46:93">
      <c r="AT45" s="274"/>
      <c r="AU45" s="279"/>
      <c r="AV45" s="279"/>
      <c r="AW45" s="293"/>
      <c r="AX45" s="293"/>
      <c r="AY45" s="293"/>
      <c r="BC45" s="191"/>
      <c r="BD45" s="294"/>
      <c r="BE45" s="294"/>
      <c r="BF45" s="294"/>
      <c r="BG45" s="191"/>
      <c r="BH45" s="293"/>
      <c r="BI45" s="293"/>
      <c r="BJ45" s="293"/>
      <c r="BK45" s="293"/>
      <c r="BL45" s="293"/>
      <c r="BM45" s="293"/>
      <c r="BN45" s="293"/>
      <c r="BO45" s="293"/>
      <c r="BP45" s="293"/>
      <c r="BQ45" s="293"/>
      <c r="BR45" s="293"/>
      <c r="BS45" s="293"/>
      <c r="BT45" s="293"/>
      <c r="BU45" s="293"/>
      <c r="BV45" s="293"/>
      <c r="BW45" s="293"/>
      <c r="BX45" s="293"/>
      <c r="BY45" s="293"/>
      <c r="BZ45" s="293"/>
      <c r="CA45" s="293"/>
      <c r="CB45" s="293"/>
      <c r="CC45" s="293"/>
      <c r="CD45" s="293"/>
      <c r="CE45" s="293"/>
      <c r="CF45" s="293"/>
      <c r="CG45" s="293"/>
      <c r="CH45" s="293"/>
      <c r="CI45" s="293"/>
      <c r="CJ45" s="293"/>
      <c r="CK45" s="293"/>
      <c r="CL45" s="293"/>
      <c r="CM45" s="293"/>
      <c r="CN45" s="293"/>
      <c r="CO45" s="293"/>
    </row>
    <row r="46" customHeight="1" spans="47:93">
      <c r="AU46" s="279"/>
      <c r="AV46" s="279"/>
      <c r="AW46" s="293"/>
      <c r="AX46" s="293"/>
      <c r="AY46" s="293"/>
      <c r="BC46" s="191"/>
      <c r="BD46" s="191"/>
      <c r="BE46" s="191"/>
      <c r="BF46" s="191"/>
      <c r="BG46" s="191"/>
      <c r="BH46" s="293"/>
      <c r="BI46" s="293"/>
      <c r="BJ46" s="293"/>
      <c r="BK46" s="293"/>
      <c r="BL46" s="293"/>
      <c r="BM46" s="293"/>
      <c r="BN46" s="637"/>
      <c r="BO46" s="637"/>
      <c r="BP46" s="294"/>
      <c r="BQ46" s="294"/>
      <c r="BR46" s="294"/>
      <c r="BS46" s="294"/>
      <c r="BT46" s="294"/>
      <c r="BU46" s="294"/>
      <c r="BV46" s="294"/>
      <c r="BW46" s="294"/>
      <c r="BX46" s="294"/>
      <c r="BY46" s="294"/>
      <c r="BZ46" s="294"/>
      <c r="CA46" s="294"/>
      <c r="CB46" s="294"/>
      <c r="CC46" s="294"/>
      <c r="CD46" s="294"/>
      <c r="CE46" s="294"/>
      <c r="CF46" s="294"/>
      <c r="CG46" s="294"/>
      <c r="CH46" s="294"/>
      <c r="CI46" s="294"/>
      <c r="CJ46" s="294"/>
      <c r="CK46" s="294"/>
      <c r="CL46" s="294"/>
      <c r="CM46" s="294"/>
      <c r="CN46" s="294"/>
      <c r="CO46" s="294"/>
    </row>
    <row r="47" customHeight="1" spans="47:93">
      <c r="AU47" s="279"/>
      <c r="AV47" s="279"/>
      <c r="AW47" s="293"/>
      <c r="AX47" s="293"/>
      <c r="AY47" s="293"/>
      <c r="BC47" s="191"/>
      <c r="BD47" s="297"/>
      <c r="BE47" s="294"/>
      <c r="BF47" s="294"/>
      <c r="BG47" s="191"/>
      <c r="BH47" s="293"/>
      <c r="BI47" s="293"/>
      <c r="BJ47" s="293"/>
      <c r="BK47" s="293"/>
      <c r="BL47" s="293"/>
      <c r="BM47" s="293"/>
      <c r="BN47" s="637"/>
      <c r="BO47" s="637"/>
      <c r="BP47" s="303"/>
      <c r="BQ47" s="303"/>
      <c r="BR47" s="303"/>
      <c r="BS47" s="303"/>
      <c r="BT47" s="303"/>
      <c r="BU47" s="303"/>
      <c r="BV47" s="303"/>
      <c r="BW47" s="303"/>
      <c r="BX47" s="303"/>
      <c r="BY47" s="303"/>
      <c r="BZ47" s="303"/>
      <c r="CA47" s="303"/>
      <c r="CB47" s="303"/>
      <c r="CC47" s="303"/>
      <c r="CD47" s="303"/>
      <c r="CE47" s="303"/>
      <c r="CF47" s="303"/>
      <c r="CG47" s="303"/>
      <c r="CH47" s="303"/>
      <c r="CI47" s="303"/>
      <c r="CJ47" s="303"/>
      <c r="CK47" s="303"/>
      <c r="CL47" s="303"/>
      <c r="CM47" s="303"/>
      <c r="CN47" s="303"/>
      <c r="CO47" s="303"/>
    </row>
    <row r="48" customHeight="1" spans="47:93">
      <c r="AU48" s="279"/>
      <c r="AV48" s="279"/>
      <c r="AW48" s="293"/>
      <c r="AX48" s="293"/>
      <c r="AY48" s="293"/>
      <c r="BC48" s="191"/>
      <c r="BD48" s="297"/>
      <c r="BE48" s="294"/>
      <c r="BF48" s="294"/>
      <c r="BG48" s="191"/>
      <c r="BH48" s="293"/>
      <c r="BI48" s="293"/>
      <c r="BJ48" s="293"/>
      <c r="BK48" s="293"/>
      <c r="BL48" s="293"/>
      <c r="BM48" s="293"/>
      <c r="BN48" s="637"/>
      <c r="BO48" s="637"/>
      <c r="BP48" s="297"/>
      <c r="BQ48" s="294"/>
      <c r="BR48" s="294"/>
      <c r="BS48" s="294"/>
      <c r="BT48" s="294"/>
      <c r="BU48" s="294"/>
      <c r="BV48" s="294"/>
      <c r="BW48" s="294"/>
      <c r="BX48" s="294"/>
      <c r="BY48" s="294"/>
      <c r="BZ48" s="294"/>
      <c r="CA48" s="294"/>
      <c r="CB48" s="294"/>
      <c r="CC48" s="294"/>
      <c r="CD48" s="294"/>
      <c r="CE48" s="294"/>
      <c r="CF48" s="294"/>
      <c r="CG48" s="294"/>
      <c r="CH48" s="294"/>
      <c r="CI48" s="294"/>
      <c r="CJ48" s="294"/>
      <c r="CK48" s="294"/>
      <c r="CL48" s="294"/>
      <c r="CM48" s="294"/>
      <c r="CN48" s="294"/>
      <c r="CO48" s="294"/>
    </row>
    <row r="49" customHeight="1" spans="47:93">
      <c r="AU49" s="279"/>
      <c r="AV49" s="279"/>
      <c r="AW49" s="293"/>
      <c r="AX49" s="293"/>
      <c r="AY49" s="293"/>
      <c r="BC49" s="191"/>
      <c r="BD49" s="297"/>
      <c r="BE49" s="294"/>
      <c r="BF49" s="294"/>
      <c r="BG49" s="191"/>
      <c r="BH49" s="293"/>
      <c r="BI49" s="293"/>
      <c r="BJ49" s="293"/>
      <c r="BK49" s="293"/>
      <c r="BL49" s="293"/>
      <c r="BM49" s="293"/>
      <c r="BN49" s="637"/>
      <c r="BO49" s="637"/>
      <c r="BP49" s="297"/>
      <c r="BQ49" s="294"/>
      <c r="BR49" s="294"/>
      <c r="BS49" s="294"/>
      <c r="BT49" s="294"/>
      <c r="BU49" s="294"/>
      <c r="BV49" s="294"/>
      <c r="BW49" s="294"/>
      <c r="BX49" s="294"/>
      <c r="BY49" s="294"/>
      <c r="BZ49" s="294"/>
      <c r="CA49" s="294"/>
      <c r="CB49" s="294"/>
      <c r="CC49" s="294"/>
      <c r="CD49" s="294"/>
      <c r="CE49" s="294"/>
      <c r="CF49" s="299"/>
      <c r="CG49" s="299"/>
      <c r="CH49" s="299"/>
      <c r="CI49" s="299"/>
      <c r="CJ49" s="299"/>
      <c r="CK49" s="299"/>
      <c r="CL49" s="299"/>
      <c r="CM49" s="299"/>
      <c r="CN49" s="299"/>
      <c r="CO49" s="299"/>
    </row>
    <row r="50" customHeight="1" spans="47:93">
      <c r="AU50" s="279"/>
      <c r="AV50" s="279"/>
      <c r="AW50" s="293"/>
      <c r="AX50" s="293"/>
      <c r="AY50" s="293"/>
      <c r="BC50" s="191"/>
      <c r="BD50" s="297"/>
      <c r="BE50" s="294"/>
      <c r="BF50" s="294"/>
      <c r="BG50" s="191"/>
      <c r="BH50" s="293"/>
      <c r="BI50" s="293"/>
      <c r="BJ50" s="293"/>
      <c r="BK50" s="293"/>
      <c r="BL50" s="293"/>
      <c r="BM50" s="293"/>
      <c r="BN50" s="637"/>
      <c r="BO50" s="637"/>
      <c r="BP50" s="297"/>
      <c r="BQ50" s="294"/>
      <c r="BR50" s="294"/>
      <c r="BS50" s="294"/>
      <c r="BT50" s="294"/>
      <c r="BU50" s="294"/>
      <c r="BV50" s="294"/>
      <c r="BW50" s="294"/>
      <c r="BX50" s="294"/>
      <c r="BY50" s="294"/>
      <c r="BZ50" s="294"/>
      <c r="CA50" s="294"/>
      <c r="CB50" s="294"/>
      <c r="CC50" s="294"/>
      <c r="CD50" s="294"/>
      <c r="CE50" s="294"/>
      <c r="CF50" s="294"/>
      <c r="CG50" s="294"/>
      <c r="CH50" s="294"/>
      <c r="CI50" s="294"/>
      <c r="CJ50" s="294"/>
      <c r="CK50" s="294"/>
      <c r="CL50" s="294"/>
      <c r="CM50" s="294"/>
      <c r="CN50" s="294"/>
      <c r="CO50" s="294"/>
    </row>
    <row r="51" customHeight="1" spans="47:93">
      <c r="AU51" s="279"/>
      <c r="AV51" s="279"/>
      <c r="AW51" s="293"/>
      <c r="AX51" s="293"/>
      <c r="AY51" s="293"/>
      <c r="BC51" s="191"/>
      <c r="BD51" s="297"/>
      <c r="BE51" s="294"/>
      <c r="BF51" s="294"/>
      <c r="BG51" s="191"/>
      <c r="BH51" s="293"/>
      <c r="BI51" s="293"/>
      <c r="BJ51" s="293"/>
      <c r="BK51" s="293"/>
      <c r="BL51" s="293"/>
      <c r="BM51" s="293"/>
      <c r="BN51" s="637"/>
      <c r="BO51" s="637"/>
      <c r="BP51" s="297"/>
      <c r="BQ51" s="294"/>
      <c r="BR51" s="294"/>
      <c r="BS51" s="294"/>
      <c r="BT51" s="294"/>
      <c r="BU51" s="294"/>
      <c r="BV51" s="294"/>
      <c r="BW51" s="294"/>
      <c r="BX51" s="294"/>
      <c r="BY51" s="294"/>
      <c r="BZ51" s="294"/>
      <c r="CA51" s="294"/>
      <c r="CB51" s="294"/>
      <c r="CC51" s="294"/>
      <c r="CD51" s="294"/>
      <c r="CE51" s="294"/>
      <c r="CF51" s="294"/>
      <c r="CG51" s="294"/>
      <c r="CH51" s="294"/>
      <c r="CI51" s="294"/>
      <c r="CJ51" s="294"/>
      <c r="CK51" s="294"/>
      <c r="CL51" s="294"/>
      <c r="CM51" s="294"/>
      <c r="CN51" s="294"/>
      <c r="CO51" s="294"/>
    </row>
    <row r="52" customHeight="1" spans="47:93">
      <c r="AU52" s="279"/>
      <c r="AV52" s="279"/>
      <c r="AW52" s="293"/>
      <c r="AX52" s="293"/>
      <c r="AY52" s="293"/>
      <c r="BC52" s="191"/>
      <c r="BD52" s="297"/>
      <c r="BE52" s="294"/>
      <c r="BF52" s="294"/>
      <c r="BG52" s="191"/>
      <c r="BH52" s="293"/>
      <c r="BI52" s="293"/>
      <c r="BJ52" s="293"/>
      <c r="BK52" s="293"/>
      <c r="BL52" s="293"/>
      <c r="BM52" s="293"/>
      <c r="BN52" s="637"/>
      <c r="BO52" s="637"/>
      <c r="BP52" s="297"/>
      <c r="BQ52" s="294"/>
      <c r="BR52" s="294"/>
      <c r="BS52" s="294"/>
      <c r="BT52" s="294"/>
      <c r="BU52" s="294"/>
      <c r="BV52" s="294"/>
      <c r="BW52" s="294"/>
      <c r="BX52" s="294"/>
      <c r="BY52" s="294"/>
      <c r="BZ52" s="294"/>
      <c r="CA52" s="294"/>
      <c r="CB52" s="294"/>
      <c r="CC52" s="294"/>
      <c r="CD52" s="294"/>
      <c r="CE52" s="294"/>
      <c r="CF52" s="304"/>
      <c r="CG52" s="300"/>
      <c r="CH52" s="300"/>
      <c r="CI52" s="300"/>
      <c r="CJ52" s="300"/>
      <c r="CK52" s="300"/>
      <c r="CL52" s="300"/>
      <c r="CM52" s="300"/>
      <c r="CN52" s="300"/>
      <c r="CO52" s="300"/>
    </row>
    <row r="53" customHeight="1" spans="47:93">
      <c r="AU53" s="279"/>
      <c r="AV53" s="279"/>
      <c r="AW53" s="293"/>
      <c r="AX53" s="293"/>
      <c r="AY53" s="293"/>
      <c r="BC53" s="191"/>
      <c r="BD53" s="191"/>
      <c r="BE53" s="191"/>
      <c r="BF53" s="191"/>
      <c r="BG53" s="191"/>
      <c r="BH53" s="293"/>
      <c r="BI53" s="293"/>
      <c r="BJ53" s="293"/>
      <c r="BK53" s="293"/>
      <c r="BL53" s="293"/>
      <c r="BM53" s="293"/>
      <c r="BN53" s="637"/>
      <c r="BO53" s="637"/>
      <c r="BP53" s="297"/>
      <c r="BQ53" s="294"/>
      <c r="BR53" s="294"/>
      <c r="BS53" s="294"/>
      <c r="BT53" s="294"/>
      <c r="BU53" s="294"/>
      <c r="BV53" s="294"/>
      <c r="BW53" s="294"/>
      <c r="BX53" s="294"/>
      <c r="BY53" s="294"/>
      <c r="BZ53" s="294"/>
      <c r="CA53" s="294"/>
      <c r="CB53" s="294"/>
      <c r="CC53" s="294"/>
      <c r="CD53" s="294"/>
      <c r="CE53" s="294"/>
      <c r="CF53" s="304"/>
      <c r="CG53" s="300"/>
      <c r="CH53" s="300"/>
      <c r="CI53" s="300"/>
      <c r="CJ53" s="300"/>
      <c r="CK53" s="300"/>
      <c r="CL53" s="300"/>
      <c r="CM53" s="300"/>
      <c r="CN53" s="300"/>
      <c r="CO53" s="300"/>
    </row>
    <row r="54" customHeight="1" spans="47:93">
      <c r="AU54" s="279"/>
      <c r="AV54" s="279"/>
      <c r="AW54" s="293"/>
      <c r="AX54" s="293"/>
      <c r="AY54" s="293"/>
      <c r="BC54" s="191"/>
      <c r="BD54" s="297"/>
      <c r="BE54" s="294"/>
      <c r="BF54" s="294"/>
      <c r="BG54" s="191"/>
      <c r="BH54" s="293"/>
      <c r="BI54" s="293"/>
      <c r="BJ54" s="293"/>
      <c r="BK54" s="293"/>
      <c r="BL54" s="293"/>
      <c r="BM54" s="293"/>
      <c r="BN54" s="637"/>
      <c r="BO54" s="637"/>
      <c r="BP54" s="302"/>
      <c r="BQ54" s="302"/>
      <c r="BR54" s="302"/>
      <c r="BS54" s="302"/>
      <c r="BT54" s="302"/>
      <c r="BU54" s="302"/>
      <c r="BV54" s="302"/>
      <c r="BW54" s="302"/>
      <c r="BX54" s="302"/>
      <c r="BY54" s="302"/>
      <c r="BZ54" s="302"/>
      <c r="CA54" s="302"/>
      <c r="CB54" s="302"/>
      <c r="CC54" s="302"/>
      <c r="CD54" s="302"/>
      <c r="CE54" s="302"/>
      <c r="CF54" s="302"/>
      <c r="CG54" s="302"/>
      <c r="CH54" s="302"/>
      <c r="CI54" s="302"/>
      <c r="CJ54" s="302"/>
      <c r="CK54" s="302"/>
      <c r="CL54" s="302"/>
      <c r="CM54" s="302"/>
      <c r="CN54" s="302"/>
      <c r="CO54" s="302"/>
    </row>
    <row r="55" customHeight="1" spans="47:93">
      <c r="AU55" s="279"/>
      <c r="AV55" s="279"/>
      <c r="AW55" s="293"/>
      <c r="AX55" s="293"/>
      <c r="AY55" s="293"/>
      <c r="BC55" s="191"/>
      <c r="BD55" s="297"/>
      <c r="BE55" s="294"/>
      <c r="BF55" s="294"/>
      <c r="BG55" s="191"/>
      <c r="BH55" s="293"/>
      <c r="BI55" s="293"/>
      <c r="BJ55" s="293"/>
      <c r="BK55" s="293"/>
      <c r="BL55" s="293"/>
      <c r="BM55" s="293"/>
      <c r="BN55" s="637"/>
      <c r="BO55" s="637"/>
      <c r="BP55" s="297"/>
      <c r="BQ55" s="294"/>
      <c r="BR55" s="294"/>
      <c r="BS55" s="294"/>
      <c r="BT55" s="294"/>
      <c r="BU55" s="294"/>
      <c r="BV55" s="294"/>
      <c r="BW55" s="294"/>
      <c r="BX55" s="294"/>
      <c r="BY55" s="294"/>
      <c r="BZ55" s="294"/>
      <c r="CA55" s="294"/>
      <c r="CB55" s="294"/>
      <c r="CC55" s="294"/>
      <c r="CD55" s="294"/>
      <c r="CE55" s="294"/>
      <c r="CF55" s="298"/>
      <c r="CG55" s="298"/>
      <c r="CH55" s="298"/>
      <c r="CI55" s="298"/>
      <c r="CJ55" s="298"/>
      <c r="CK55" s="298"/>
      <c r="CL55" s="298"/>
      <c r="CM55" s="298"/>
      <c r="CN55" s="298"/>
      <c r="CO55" s="298"/>
    </row>
    <row r="56" customHeight="1" spans="47:93">
      <c r="AU56" s="279"/>
      <c r="AV56" s="279"/>
      <c r="AW56" s="293"/>
      <c r="AX56" s="293"/>
      <c r="AY56" s="293"/>
      <c r="BC56" s="191"/>
      <c r="BD56" s="294"/>
      <c r="BE56" s="294"/>
      <c r="BF56" s="294"/>
      <c r="BG56" s="191"/>
      <c r="BH56" s="293"/>
      <c r="BI56" s="293"/>
      <c r="BJ56" s="293"/>
      <c r="BK56" s="293"/>
      <c r="BL56" s="293"/>
      <c r="BM56" s="293"/>
      <c r="BN56" s="637"/>
      <c r="BO56" s="637"/>
      <c r="BP56" s="297"/>
      <c r="BQ56" s="294"/>
      <c r="BR56" s="294"/>
      <c r="BS56" s="294"/>
      <c r="BT56" s="294"/>
      <c r="BU56" s="294"/>
      <c r="BV56" s="294"/>
      <c r="BW56" s="294"/>
      <c r="BX56" s="294"/>
      <c r="BY56" s="294"/>
      <c r="BZ56" s="294"/>
      <c r="CA56" s="294"/>
      <c r="CB56" s="294"/>
      <c r="CC56" s="294"/>
      <c r="CD56" s="294"/>
      <c r="CE56" s="294"/>
      <c r="CF56" s="298"/>
      <c r="CG56" s="298"/>
      <c r="CH56" s="298"/>
      <c r="CI56" s="298"/>
      <c r="CJ56" s="298"/>
      <c r="CK56" s="298"/>
      <c r="CL56" s="298"/>
      <c r="CM56" s="298"/>
      <c r="CN56" s="298"/>
      <c r="CO56" s="298"/>
    </row>
    <row r="57" customHeight="1" spans="47:93">
      <c r="AU57" s="279"/>
      <c r="AV57" s="279"/>
      <c r="AW57" s="293"/>
      <c r="AX57" s="293"/>
      <c r="AY57" s="293"/>
      <c r="BC57" s="191"/>
      <c r="BD57" s="294"/>
      <c r="BE57" s="294"/>
      <c r="BF57" s="294"/>
      <c r="BG57" s="191"/>
      <c r="BH57" s="293"/>
      <c r="BI57" s="293"/>
      <c r="BJ57" s="293"/>
      <c r="BK57" s="293"/>
      <c r="BL57" s="293"/>
      <c r="BM57" s="293"/>
      <c r="BN57" s="637"/>
      <c r="BO57" s="637"/>
      <c r="BP57" s="294"/>
      <c r="BQ57" s="294"/>
      <c r="BR57" s="294"/>
      <c r="BS57" s="294"/>
      <c r="BT57" s="294"/>
      <c r="BU57" s="294"/>
      <c r="BV57" s="294"/>
      <c r="BW57" s="294"/>
      <c r="BX57" s="294"/>
      <c r="BY57" s="294"/>
      <c r="BZ57" s="294"/>
      <c r="CA57" s="294"/>
      <c r="CB57" s="294"/>
      <c r="CC57" s="294"/>
      <c r="CD57" s="294"/>
      <c r="CE57" s="294"/>
      <c r="CF57" s="298"/>
      <c r="CG57" s="298"/>
      <c r="CH57" s="298"/>
      <c r="CI57" s="298"/>
      <c r="CJ57" s="298"/>
      <c r="CK57" s="298"/>
      <c r="CL57" s="298"/>
      <c r="CM57" s="298"/>
      <c r="CN57" s="298"/>
      <c r="CO57" s="298"/>
    </row>
    <row r="58" customHeight="1" spans="47:93">
      <c r="AU58" s="279"/>
      <c r="AV58" s="279"/>
      <c r="AW58" s="293"/>
      <c r="AX58" s="293"/>
      <c r="AY58" s="293"/>
      <c r="BC58" s="191"/>
      <c r="BD58" s="294"/>
      <c r="BE58" s="294"/>
      <c r="BF58" s="294"/>
      <c r="BG58" s="191"/>
      <c r="BH58" s="293"/>
      <c r="BI58" s="293"/>
      <c r="BJ58" s="293"/>
      <c r="BK58" s="293"/>
      <c r="BL58" s="293"/>
      <c r="BM58" s="293"/>
      <c r="BN58" s="637"/>
      <c r="BO58" s="637"/>
      <c r="BP58" s="294"/>
      <c r="BQ58" s="294"/>
      <c r="BR58" s="294"/>
      <c r="BS58" s="294"/>
      <c r="BT58" s="294"/>
      <c r="BU58" s="294"/>
      <c r="BV58" s="294"/>
      <c r="BW58" s="294"/>
      <c r="BX58" s="294"/>
      <c r="BY58" s="294"/>
      <c r="BZ58" s="294"/>
      <c r="CA58" s="294"/>
      <c r="CB58" s="294"/>
      <c r="CC58" s="294"/>
      <c r="CD58" s="294"/>
      <c r="CE58" s="294"/>
      <c r="CF58" s="294"/>
      <c r="CG58" s="294"/>
      <c r="CH58" s="294"/>
      <c r="CI58" s="294"/>
      <c r="CJ58" s="294"/>
      <c r="CK58" s="294"/>
      <c r="CL58" s="294"/>
      <c r="CM58" s="294"/>
      <c r="CN58" s="294"/>
      <c r="CO58" s="294"/>
    </row>
    <row r="59" customHeight="1" spans="47:93">
      <c r="AU59" s="279"/>
      <c r="AV59" s="279"/>
      <c r="AW59" s="293"/>
      <c r="AX59" s="293"/>
      <c r="AY59" s="293"/>
      <c r="BC59" s="191"/>
      <c r="BD59" s="294"/>
      <c r="BE59" s="294"/>
      <c r="BF59" s="294"/>
      <c r="BG59" s="191"/>
      <c r="BH59" s="293"/>
      <c r="BI59" s="293"/>
      <c r="BJ59" s="293"/>
      <c r="BK59" s="293"/>
      <c r="BL59" s="293"/>
      <c r="BM59" s="293"/>
      <c r="BN59" s="637"/>
      <c r="BO59" s="637"/>
      <c r="BP59" s="294"/>
      <c r="BQ59" s="294"/>
      <c r="BR59" s="294"/>
      <c r="BS59" s="294"/>
      <c r="BT59" s="294"/>
      <c r="BU59" s="294"/>
      <c r="BV59" s="294"/>
      <c r="BW59" s="294"/>
      <c r="BX59" s="294"/>
      <c r="BY59" s="294"/>
      <c r="BZ59" s="294"/>
      <c r="CA59" s="294"/>
      <c r="CB59" s="294"/>
      <c r="CC59" s="294"/>
      <c r="CD59" s="294"/>
      <c r="CE59" s="294"/>
      <c r="CF59" s="294"/>
      <c r="CG59" s="294"/>
      <c r="CH59" s="294"/>
      <c r="CI59" s="294"/>
      <c r="CJ59" s="294"/>
      <c r="CK59" s="294"/>
      <c r="CL59" s="294"/>
      <c r="CM59" s="294"/>
      <c r="CN59" s="294"/>
      <c r="CO59" s="294"/>
    </row>
    <row r="60" customHeight="1" spans="47:93">
      <c r="AU60" s="279"/>
      <c r="AV60" s="279"/>
      <c r="AW60" s="293"/>
      <c r="AX60" s="293"/>
      <c r="AY60" s="293"/>
      <c r="BC60" s="191"/>
      <c r="BD60" s="191"/>
      <c r="BE60" s="191"/>
      <c r="BF60" s="191"/>
      <c r="BG60" s="191"/>
      <c r="BH60" s="293"/>
      <c r="BI60" s="293"/>
      <c r="BJ60" s="293"/>
      <c r="BK60" s="293"/>
      <c r="BL60" s="293"/>
      <c r="BM60" s="293"/>
      <c r="BN60" s="637"/>
      <c r="BO60" s="637"/>
      <c r="BP60" s="294"/>
      <c r="BQ60" s="294"/>
      <c r="BR60" s="294"/>
      <c r="BS60" s="294"/>
      <c r="BT60" s="294"/>
      <c r="BU60" s="294"/>
      <c r="BV60" s="294"/>
      <c r="BW60" s="294"/>
      <c r="BX60" s="294"/>
      <c r="BY60" s="294"/>
      <c r="BZ60" s="294"/>
      <c r="CA60" s="294"/>
      <c r="CB60" s="294"/>
      <c r="CC60" s="294"/>
      <c r="CD60" s="294"/>
      <c r="CE60" s="294"/>
      <c r="CF60" s="294"/>
      <c r="CG60" s="294"/>
      <c r="CH60" s="294"/>
      <c r="CI60" s="294"/>
      <c r="CJ60" s="294"/>
      <c r="CK60" s="294"/>
      <c r="CL60" s="294"/>
      <c r="CM60" s="294"/>
      <c r="CN60" s="294"/>
      <c r="CO60" s="294"/>
    </row>
    <row r="61" customHeight="1" spans="47:93">
      <c r="AU61" s="279"/>
      <c r="AV61" s="279"/>
      <c r="AW61" s="293"/>
      <c r="AX61" s="293"/>
      <c r="AY61" s="293"/>
      <c r="BC61" s="191"/>
      <c r="BD61" s="297"/>
      <c r="BE61" s="294"/>
      <c r="BF61" s="294"/>
      <c r="BG61" s="191"/>
      <c r="BH61" s="293"/>
      <c r="BI61" s="293"/>
      <c r="BJ61" s="293"/>
      <c r="BK61" s="293"/>
      <c r="BL61" s="293"/>
      <c r="BM61" s="293"/>
      <c r="BN61" s="637"/>
      <c r="BO61" s="637"/>
      <c r="BP61" s="303"/>
      <c r="BQ61" s="303"/>
      <c r="BR61" s="303"/>
      <c r="BS61" s="303"/>
      <c r="BT61" s="303"/>
      <c r="BU61" s="303"/>
      <c r="BV61" s="303"/>
      <c r="BW61" s="303"/>
      <c r="BX61" s="303"/>
      <c r="BY61" s="303"/>
      <c r="BZ61" s="303"/>
      <c r="CA61" s="303"/>
      <c r="CB61" s="303"/>
      <c r="CC61" s="303"/>
      <c r="CD61" s="303"/>
      <c r="CE61" s="303"/>
      <c r="CF61" s="303"/>
      <c r="CG61" s="303"/>
      <c r="CH61" s="303"/>
      <c r="CI61" s="303"/>
      <c r="CJ61" s="303"/>
      <c r="CK61" s="303"/>
      <c r="CL61" s="303"/>
      <c r="CM61" s="303"/>
      <c r="CN61" s="303"/>
      <c r="CO61" s="303"/>
    </row>
    <row r="62" customHeight="1" spans="47:93">
      <c r="AU62" s="279"/>
      <c r="AV62" s="279"/>
      <c r="AW62" s="293"/>
      <c r="AX62" s="293"/>
      <c r="AY62" s="293"/>
      <c r="BC62" s="191"/>
      <c r="BD62" s="297"/>
      <c r="BE62" s="294"/>
      <c r="BF62" s="294"/>
      <c r="BG62" s="191"/>
      <c r="BH62" s="293"/>
      <c r="BI62" s="293"/>
      <c r="BJ62" s="293"/>
      <c r="BK62" s="293"/>
      <c r="BL62" s="293"/>
      <c r="BM62" s="293"/>
      <c r="BN62" s="637"/>
      <c r="BO62" s="637"/>
      <c r="BP62" s="297"/>
      <c r="BQ62" s="294"/>
      <c r="BR62" s="294"/>
      <c r="BS62" s="294"/>
      <c r="BT62" s="294"/>
      <c r="BU62" s="294"/>
      <c r="BV62" s="294"/>
      <c r="BW62" s="294"/>
      <c r="BX62" s="294"/>
      <c r="BY62" s="294"/>
      <c r="BZ62" s="294"/>
      <c r="CA62" s="294"/>
      <c r="CB62" s="294"/>
      <c r="CC62" s="294"/>
      <c r="CD62" s="294"/>
      <c r="CE62" s="294"/>
      <c r="CF62" s="294"/>
      <c r="CG62" s="294"/>
      <c r="CH62" s="294"/>
      <c r="CI62" s="294"/>
      <c r="CJ62" s="294"/>
      <c r="CK62" s="294"/>
      <c r="CL62" s="294"/>
      <c r="CM62" s="294"/>
      <c r="CN62" s="294"/>
      <c r="CO62" s="294"/>
    </row>
    <row r="63" customHeight="1" spans="47:93">
      <c r="AU63" s="279"/>
      <c r="AV63" s="279"/>
      <c r="AW63" s="293"/>
      <c r="AX63" s="293"/>
      <c r="AY63" s="293"/>
      <c r="BC63" s="191"/>
      <c r="BD63" s="297"/>
      <c r="BE63" s="294"/>
      <c r="BF63" s="294"/>
      <c r="BG63" s="191"/>
      <c r="BH63" s="293"/>
      <c r="BI63" s="293"/>
      <c r="BJ63" s="293"/>
      <c r="BK63" s="293"/>
      <c r="BL63" s="293"/>
      <c r="BM63" s="293"/>
      <c r="BN63" s="637"/>
      <c r="BO63" s="637"/>
      <c r="BP63" s="297"/>
      <c r="BQ63" s="294"/>
      <c r="BR63" s="294"/>
      <c r="BS63" s="294"/>
      <c r="BT63" s="294"/>
      <c r="BU63" s="294"/>
      <c r="BV63" s="294"/>
      <c r="BW63" s="294"/>
      <c r="BX63" s="294"/>
      <c r="BY63" s="294"/>
      <c r="BZ63" s="294"/>
      <c r="CA63" s="294"/>
      <c r="CB63" s="294"/>
      <c r="CC63" s="294"/>
      <c r="CD63" s="294"/>
      <c r="CE63" s="294"/>
      <c r="CF63" s="299"/>
      <c r="CG63" s="299"/>
      <c r="CH63" s="299"/>
      <c r="CI63" s="299"/>
      <c r="CJ63" s="299"/>
      <c r="CK63" s="299"/>
      <c r="CL63" s="299"/>
      <c r="CM63" s="299"/>
      <c r="CN63" s="299"/>
      <c r="CO63" s="299"/>
    </row>
    <row r="64" customHeight="1" spans="47:93">
      <c r="AU64" s="279"/>
      <c r="AV64" s="279"/>
      <c r="AW64" s="293"/>
      <c r="AX64" s="293"/>
      <c r="AY64" s="293"/>
      <c r="BC64" s="191"/>
      <c r="BD64" s="297"/>
      <c r="BE64" s="294"/>
      <c r="BF64" s="294"/>
      <c r="BG64" s="191"/>
      <c r="BH64" s="293"/>
      <c r="BI64" s="293"/>
      <c r="BJ64" s="293"/>
      <c r="BK64" s="293"/>
      <c r="BL64" s="293"/>
      <c r="BM64" s="293"/>
      <c r="BN64" s="637"/>
      <c r="BO64" s="637"/>
      <c r="BP64" s="297"/>
      <c r="BQ64" s="294"/>
      <c r="BR64" s="294"/>
      <c r="BS64" s="294"/>
      <c r="BT64" s="294"/>
      <c r="BU64" s="294"/>
      <c r="BV64" s="294"/>
      <c r="BW64" s="294"/>
      <c r="BX64" s="294"/>
      <c r="BY64" s="294"/>
      <c r="BZ64" s="294"/>
      <c r="CA64" s="294"/>
      <c r="CB64" s="294"/>
      <c r="CC64" s="294"/>
      <c r="CD64" s="294"/>
      <c r="CE64" s="294"/>
      <c r="CF64" s="294"/>
      <c r="CG64" s="294"/>
      <c r="CH64" s="294"/>
      <c r="CI64" s="294"/>
      <c r="CJ64" s="294"/>
      <c r="CK64" s="294"/>
      <c r="CL64" s="294"/>
      <c r="CM64" s="294"/>
      <c r="CN64" s="294"/>
      <c r="CO64" s="294"/>
    </row>
    <row r="65" customHeight="1" spans="47:93">
      <c r="AU65" s="279"/>
      <c r="AV65" s="279"/>
      <c r="AW65" s="293"/>
      <c r="AX65" s="293"/>
      <c r="AY65" s="293"/>
      <c r="BC65" s="191"/>
      <c r="BD65" s="297"/>
      <c r="BE65" s="294"/>
      <c r="BF65" s="294"/>
      <c r="BG65" s="191"/>
      <c r="BH65" s="293"/>
      <c r="BI65" s="293"/>
      <c r="BJ65" s="293"/>
      <c r="BK65" s="293"/>
      <c r="BL65" s="293"/>
      <c r="BM65" s="293"/>
      <c r="BN65" s="637"/>
      <c r="BO65" s="637"/>
      <c r="BP65" s="297"/>
      <c r="BQ65" s="294"/>
      <c r="BR65" s="294"/>
      <c r="BS65" s="294"/>
      <c r="BT65" s="294"/>
      <c r="BU65" s="294"/>
      <c r="BV65" s="294"/>
      <c r="BW65" s="294"/>
      <c r="BX65" s="294"/>
      <c r="BY65" s="294"/>
      <c r="BZ65" s="294"/>
      <c r="CA65" s="294"/>
      <c r="CB65" s="294"/>
      <c r="CC65" s="294"/>
      <c r="CD65" s="294"/>
      <c r="CE65" s="294"/>
      <c r="CF65" s="294"/>
      <c r="CG65" s="294"/>
      <c r="CH65" s="294"/>
      <c r="CI65" s="294"/>
      <c r="CJ65" s="294"/>
      <c r="CK65" s="294"/>
      <c r="CL65" s="294"/>
      <c r="CM65" s="294"/>
      <c r="CN65" s="294"/>
      <c r="CO65" s="294"/>
    </row>
    <row r="66" customHeight="1" spans="47:93">
      <c r="AU66" s="279"/>
      <c r="AV66" s="279"/>
      <c r="AW66" s="293"/>
      <c r="AX66" s="293"/>
      <c r="AY66" s="293"/>
      <c r="BC66" s="191"/>
      <c r="BD66" s="297"/>
      <c r="BE66" s="294"/>
      <c r="BF66" s="294"/>
      <c r="BG66" s="191"/>
      <c r="BH66" s="293"/>
      <c r="BI66" s="293"/>
      <c r="BJ66" s="293"/>
      <c r="BK66" s="293"/>
      <c r="BL66" s="293"/>
      <c r="BM66" s="293"/>
      <c r="BN66" s="637"/>
      <c r="BO66" s="637"/>
      <c r="BP66" s="297"/>
      <c r="BQ66" s="294"/>
      <c r="BR66" s="294"/>
      <c r="BS66" s="294"/>
      <c r="BT66" s="294"/>
      <c r="BU66" s="294"/>
      <c r="BV66" s="294"/>
      <c r="BW66" s="294"/>
      <c r="BX66" s="294"/>
      <c r="BY66" s="294"/>
      <c r="BZ66" s="294"/>
      <c r="CA66" s="294"/>
      <c r="CB66" s="294"/>
      <c r="CC66" s="294"/>
      <c r="CD66" s="294"/>
      <c r="CE66" s="294"/>
      <c r="CF66" s="304"/>
      <c r="CG66" s="300"/>
      <c r="CH66" s="300"/>
      <c r="CI66" s="300"/>
      <c r="CJ66" s="300"/>
      <c r="CK66" s="300"/>
      <c r="CL66" s="300"/>
      <c r="CM66" s="300"/>
      <c r="CN66" s="300"/>
      <c r="CO66" s="300"/>
    </row>
    <row r="67" customHeight="1" spans="47:93">
      <c r="AU67" s="279"/>
      <c r="AV67" s="279"/>
      <c r="AW67" s="293"/>
      <c r="AX67" s="293"/>
      <c r="AY67" s="293"/>
      <c r="BC67" s="191"/>
      <c r="BD67" s="191"/>
      <c r="BE67" s="191"/>
      <c r="BF67" s="191"/>
      <c r="BG67" s="191"/>
      <c r="BH67" s="293"/>
      <c r="BI67" s="293"/>
      <c r="BJ67" s="293"/>
      <c r="BK67" s="293"/>
      <c r="BL67" s="293"/>
      <c r="BM67" s="293"/>
      <c r="BN67" s="637"/>
      <c r="BO67" s="637"/>
      <c r="BP67" s="297"/>
      <c r="BQ67" s="294"/>
      <c r="BR67" s="294"/>
      <c r="BS67" s="294"/>
      <c r="BT67" s="294"/>
      <c r="BU67" s="294"/>
      <c r="BV67" s="294"/>
      <c r="BW67" s="294"/>
      <c r="BX67" s="294"/>
      <c r="BY67" s="294"/>
      <c r="BZ67" s="294"/>
      <c r="CA67" s="294"/>
      <c r="CB67" s="294"/>
      <c r="CC67" s="294"/>
      <c r="CD67" s="294"/>
      <c r="CE67" s="294"/>
      <c r="CF67" s="304"/>
      <c r="CG67" s="300"/>
      <c r="CH67" s="300"/>
      <c r="CI67" s="300"/>
      <c r="CJ67" s="300"/>
      <c r="CK67" s="300"/>
      <c r="CL67" s="300"/>
      <c r="CM67" s="300"/>
      <c r="CN67" s="300"/>
      <c r="CO67" s="300"/>
    </row>
    <row r="68" customHeight="1" spans="47:93">
      <c r="AU68" s="279"/>
      <c r="AV68" s="279"/>
      <c r="AW68" s="293"/>
      <c r="AX68" s="293"/>
      <c r="AY68" s="293"/>
      <c r="BC68" s="191"/>
      <c r="BD68" s="297"/>
      <c r="BE68" s="294"/>
      <c r="BF68" s="294"/>
      <c r="BG68" s="191"/>
      <c r="BH68" s="293"/>
      <c r="BI68" s="293"/>
      <c r="BJ68" s="293"/>
      <c r="BK68" s="293"/>
      <c r="BL68" s="293"/>
      <c r="BM68" s="293"/>
      <c r="BN68" s="637"/>
      <c r="BO68" s="637"/>
      <c r="BP68" s="302"/>
      <c r="BQ68" s="302"/>
      <c r="BR68" s="302"/>
      <c r="BS68" s="302"/>
      <c r="BT68" s="302"/>
      <c r="BU68" s="302"/>
      <c r="BV68" s="302"/>
      <c r="BW68" s="302"/>
      <c r="BX68" s="302"/>
      <c r="BY68" s="302"/>
      <c r="BZ68" s="302"/>
      <c r="CA68" s="302"/>
      <c r="CB68" s="302"/>
      <c r="CC68" s="302"/>
      <c r="CD68" s="302"/>
      <c r="CE68" s="302"/>
      <c r="CF68" s="302"/>
      <c r="CG68" s="302"/>
      <c r="CH68" s="302"/>
      <c r="CI68" s="302"/>
      <c r="CJ68" s="302"/>
      <c r="CK68" s="302"/>
      <c r="CL68" s="302"/>
      <c r="CM68" s="302"/>
      <c r="CN68" s="302"/>
      <c r="CO68" s="302"/>
    </row>
    <row r="69" customHeight="1" spans="47:93">
      <c r="AU69" s="279"/>
      <c r="AV69" s="279"/>
      <c r="AW69" s="293"/>
      <c r="AX69" s="293"/>
      <c r="AY69" s="293"/>
      <c r="BC69" s="191"/>
      <c r="BD69" s="297"/>
      <c r="BE69" s="294"/>
      <c r="BF69" s="294"/>
      <c r="BG69" s="191"/>
      <c r="BH69" s="293"/>
      <c r="BI69" s="293"/>
      <c r="BJ69" s="293"/>
      <c r="BK69" s="293"/>
      <c r="BL69" s="293"/>
      <c r="BM69" s="293"/>
      <c r="BN69" s="637"/>
      <c r="BO69" s="637"/>
      <c r="BP69" s="297"/>
      <c r="BQ69" s="294"/>
      <c r="BR69" s="294"/>
      <c r="BS69" s="294"/>
      <c r="BT69" s="294"/>
      <c r="BU69" s="294"/>
      <c r="BV69" s="294"/>
      <c r="BW69" s="294"/>
      <c r="BX69" s="294"/>
      <c r="BY69" s="294"/>
      <c r="BZ69" s="294"/>
      <c r="CA69" s="294"/>
      <c r="CB69" s="294"/>
      <c r="CC69" s="294"/>
      <c r="CD69" s="294"/>
      <c r="CE69" s="294"/>
      <c r="CF69" s="298"/>
      <c r="CG69" s="298"/>
      <c r="CH69" s="298"/>
      <c r="CI69" s="298"/>
      <c r="CJ69" s="298"/>
      <c r="CK69" s="298"/>
      <c r="CL69" s="298"/>
      <c r="CM69" s="298"/>
      <c r="CN69" s="298"/>
      <c r="CO69" s="298"/>
    </row>
    <row r="70" customHeight="1" spans="47:93">
      <c r="AU70" s="279"/>
      <c r="AV70" s="279"/>
      <c r="AW70" s="293"/>
      <c r="AX70" s="293"/>
      <c r="AY70" s="293"/>
      <c r="BC70" s="191"/>
      <c r="BD70" s="294"/>
      <c r="BE70" s="294"/>
      <c r="BF70" s="294"/>
      <c r="BG70" s="191"/>
      <c r="BH70" s="293"/>
      <c r="BI70" s="293"/>
      <c r="BJ70" s="293"/>
      <c r="BK70" s="293"/>
      <c r="BL70" s="293"/>
      <c r="BM70" s="293"/>
      <c r="BN70" s="637"/>
      <c r="BO70" s="637"/>
      <c r="BP70" s="297"/>
      <c r="BQ70" s="294"/>
      <c r="BR70" s="294"/>
      <c r="BS70" s="294"/>
      <c r="BT70" s="294"/>
      <c r="BU70" s="294"/>
      <c r="BV70" s="294"/>
      <c r="BW70" s="294"/>
      <c r="BX70" s="294"/>
      <c r="BY70" s="294"/>
      <c r="BZ70" s="294"/>
      <c r="CA70" s="294"/>
      <c r="CB70" s="294"/>
      <c r="CC70" s="294"/>
      <c r="CD70" s="294"/>
      <c r="CE70" s="294"/>
      <c r="CF70" s="298"/>
      <c r="CG70" s="298"/>
      <c r="CH70" s="298"/>
      <c r="CI70" s="298"/>
      <c r="CJ70" s="298"/>
      <c r="CK70" s="298"/>
      <c r="CL70" s="298"/>
      <c r="CM70" s="298"/>
      <c r="CN70" s="298"/>
      <c r="CO70" s="298"/>
    </row>
    <row r="71" customHeight="1" spans="47:93">
      <c r="AU71" s="279"/>
      <c r="AV71" s="279"/>
      <c r="AW71" s="293"/>
      <c r="AX71" s="293"/>
      <c r="AY71" s="293"/>
      <c r="BC71" s="191"/>
      <c r="BD71" s="294"/>
      <c r="BE71" s="294"/>
      <c r="BF71" s="294"/>
      <c r="BG71" s="191"/>
      <c r="BH71" s="293"/>
      <c r="BI71" s="293"/>
      <c r="BJ71" s="293"/>
      <c r="BK71" s="293"/>
      <c r="BL71" s="293"/>
      <c r="BM71" s="293"/>
      <c r="BN71" s="637"/>
      <c r="BO71" s="637"/>
      <c r="BP71" s="294"/>
      <c r="BQ71" s="294"/>
      <c r="BR71" s="294"/>
      <c r="BS71" s="294"/>
      <c r="BT71" s="294"/>
      <c r="BU71" s="294"/>
      <c r="BV71" s="294"/>
      <c r="BW71" s="294"/>
      <c r="BX71" s="294"/>
      <c r="BY71" s="294"/>
      <c r="BZ71" s="294"/>
      <c r="CA71" s="294"/>
      <c r="CB71" s="294"/>
      <c r="CC71" s="294"/>
      <c r="CD71" s="294"/>
      <c r="CE71" s="294"/>
      <c r="CF71" s="294"/>
      <c r="CG71" s="294"/>
      <c r="CH71" s="294"/>
      <c r="CI71" s="294"/>
      <c r="CJ71" s="294"/>
      <c r="CK71" s="294"/>
      <c r="CL71" s="294"/>
      <c r="CM71" s="294"/>
      <c r="CN71" s="294"/>
      <c r="CO71" s="294"/>
    </row>
    <row r="72" customHeight="1" spans="47:93">
      <c r="AU72" s="279"/>
      <c r="AV72" s="279"/>
      <c r="AW72" s="293"/>
      <c r="AX72" s="293"/>
      <c r="AY72" s="293"/>
      <c r="BC72" s="191"/>
      <c r="BD72" s="294"/>
      <c r="BE72" s="294"/>
      <c r="BF72" s="294"/>
      <c r="BG72" s="191"/>
      <c r="BH72" s="293"/>
      <c r="BI72" s="293"/>
      <c r="BJ72" s="293"/>
      <c r="BK72" s="293"/>
      <c r="BL72" s="293"/>
      <c r="BM72" s="293"/>
      <c r="BN72" s="637"/>
      <c r="BO72" s="637"/>
      <c r="BP72" s="294"/>
      <c r="BQ72" s="294"/>
      <c r="BR72" s="294"/>
      <c r="BS72" s="294"/>
      <c r="BT72" s="294"/>
      <c r="BU72" s="294"/>
      <c r="BV72" s="294"/>
      <c r="BW72" s="294"/>
      <c r="BX72" s="294"/>
      <c r="BY72" s="294"/>
      <c r="BZ72" s="294"/>
      <c r="CA72" s="294"/>
      <c r="CB72" s="294"/>
      <c r="CC72" s="294"/>
      <c r="CD72" s="294"/>
      <c r="CE72" s="294"/>
      <c r="CF72" s="294"/>
      <c r="CG72" s="294"/>
      <c r="CH72" s="294"/>
      <c r="CI72" s="294"/>
      <c r="CJ72" s="294"/>
      <c r="CK72" s="294"/>
      <c r="CL72" s="294"/>
      <c r="CM72" s="294"/>
      <c r="CN72" s="294"/>
      <c r="CO72" s="294"/>
    </row>
    <row r="73" customHeight="1" spans="47:93">
      <c r="AU73" s="279"/>
      <c r="AV73" s="279"/>
      <c r="AW73" s="293"/>
      <c r="AX73" s="293"/>
      <c r="AY73" s="293"/>
      <c r="BC73" s="191"/>
      <c r="BD73" s="294"/>
      <c r="BE73" s="294"/>
      <c r="BF73" s="294"/>
      <c r="BG73" s="191"/>
      <c r="BH73" s="293"/>
      <c r="BI73" s="293"/>
      <c r="BJ73" s="293"/>
      <c r="BK73" s="293"/>
      <c r="BL73" s="293"/>
      <c r="BM73" s="293"/>
      <c r="BN73" s="637"/>
      <c r="BO73" s="637"/>
      <c r="BP73" s="294"/>
      <c r="BQ73" s="294"/>
      <c r="BR73" s="294"/>
      <c r="BS73" s="294"/>
      <c r="BT73" s="294"/>
      <c r="BU73" s="294"/>
      <c r="BV73" s="294"/>
      <c r="BW73" s="294"/>
      <c r="BX73" s="294"/>
      <c r="BY73" s="294"/>
      <c r="BZ73" s="294"/>
      <c r="CA73" s="294"/>
      <c r="CB73" s="294"/>
      <c r="CC73" s="294"/>
      <c r="CD73" s="294"/>
      <c r="CE73" s="294"/>
      <c r="CF73" s="294"/>
      <c r="CG73" s="294"/>
      <c r="CH73" s="294"/>
      <c r="CI73" s="294"/>
      <c r="CJ73" s="294"/>
      <c r="CK73" s="294"/>
      <c r="CL73" s="294"/>
      <c r="CM73" s="294"/>
      <c r="CN73" s="294"/>
      <c r="CO73" s="294"/>
    </row>
    <row r="74" customHeight="1" spans="46:93">
      <c r="AT74" s="279"/>
      <c r="AU74" s="279"/>
      <c r="AV74" s="279"/>
      <c r="AW74" s="293"/>
      <c r="AX74" s="293"/>
      <c r="AY74" s="293"/>
      <c r="BC74" s="191"/>
      <c r="BD74" s="191"/>
      <c r="BE74" s="191"/>
      <c r="BF74" s="191"/>
      <c r="BG74" s="191"/>
      <c r="BH74" s="293"/>
      <c r="BI74" s="293"/>
      <c r="BJ74" s="293"/>
      <c r="BK74" s="293"/>
      <c r="BL74" s="293"/>
      <c r="BM74" s="293"/>
      <c r="BN74" s="637"/>
      <c r="BO74" s="637"/>
      <c r="BP74" s="294"/>
      <c r="BQ74" s="294"/>
      <c r="BR74" s="294"/>
      <c r="BS74" s="294"/>
      <c r="BT74" s="294"/>
      <c r="BU74" s="294"/>
      <c r="BV74" s="294"/>
      <c r="BW74" s="294"/>
      <c r="BX74" s="294"/>
      <c r="BY74" s="294"/>
      <c r="BZ74" s="294"/>
      <c r="CA74" s="294"/>
      <c r="CB74" s="294"/>
      <c r="CC74" s="294"/>
      <c r="CD74" s="294"/>
      <c r="CE74" s="294"/>
      <c r="CF74" s="294"/>
      <c r="CG74" s="294"/>
      <c r="CH74" s="294"/>
      <c r="CI74" s="294"/>
      <c r="CJ74" s="294"/>
      <c r="CK74" s="294"/>
      <c r="CL74" s="294"/>
      <c r="CM74" s="294"/>
      <c r="CN74" s="294"/>
      <c r="CO74" s="294"/>
    </row>
    <row r="75" customHeight="1" spans="46:93">
      <c r="AT75" s="279"/>
      <c r="AU75" s="279"/>
      <c r="AV75" s="279"/>
      <c r="AW75" s="293"/>
      <c r="AX75" s="293"/>
      <c r="AY75" s="293"/>
      <c r="BC75" s="191"/>
      <c r="BD75" s="297"/>
      <c r="BE75" s="294"/>
      <c r="BF75" s="294"/>
      <c r="BG75" s="191"/>
      <c r="BH75" s="293"/>
      <c r="BI75" s="293"/>
      <c r="BJ75" s="293"/>
      <c r="BK75" s="293"/>
      <c r="BL75" s="293"/>
      <c r="BM75" s="293"/>
      <c r="BN75" s="637"/>
      <c r="BO75" s="637"/>
      <c r="BP75" s="303"/>
      <c r="BQ75" s="303"/>
      <c r="BR75" s="303"/>
      <c r="BS75" s="303"/>
      <c r="BT75" s="303"/>
      <c r="BU75" s="303"/>
      <c r="BV75" s="303"/>
      <c r="BW75" s="303"/>
      <c r="BX75" s="303"/>
      <c r="BY75" s="303"/>
      <c r="BZ75" s="303"/>
      <c r="CA75" s="303"/>
      <c r="CB75" s="303"/>
      <c r="CC75" s="303"/>
      <c r="CD75" s="303"/>
      <c r="CE75" s="303"/>
      <c r="CF75" s="303"/>
      <c r="CG75" s="303"/>
      <c r="CH75" s="303"/>
      <c r="CI75" s="303"/>
      <c r="CJ75" s="303"/>
      <c r="CK75" s="303"/>
      <c r="CL75" s="303"/>
      <c r="CM75" s="303"/>
      <c r="CN75" s="303"/>
      <c r="CO75" s="303"/>
    </row>
    <row r="76" customHeight="1" spans="46:93">
      <c r="AT76" s="279"/>
      <c r="AU76" s="279"/>
      <c r="AV76" s="279"/>
      <c r="AW76" s="293"/>
      <c r="AX76" s="293"/>
      <c r="AY76" s="293"/>
      <c r="BC76" s="191"/>
      <c r="BD76" s="297"/>
      <c r="BE76" s="294"/>
      <c r="BF76" s="294"/>
      <c r="BG76" s="191"/>
      <c r="BH76" s="293"/>
      <c r="BI76" s="293"/>
      <c r="BJ76" s="293"/>
      <c r="BK76" s="293"/>
      <c r="BL76" s="293"/>
      <c r="BM76" s="293"/>
      <c r="BN76" s="637"/>
      <c r="BO76" s="637"/>
      <c r="BP76" s="297"/>
      <c r="BQ76" s="294"/>
      <c r="BR76" s="294"/>
      <c r="BS76" s="294"/>
      <c r="BT76" s="294"/>
      <c r="BU76" s="294"/>
      <c r="BV76" s="294"/>
      <c r="BW76" s="294"/>
      <c r="BX76" s="294"/>
      <c r="BY76" s="294"/>
      <c r="BZ76" s="294"/>
      <c r="CA76" s="294"/>
      <c r="CB76" s="294"/>
      <c r="CC76" s="294"/>
      <c r="CD76" s="294"/>
      <c r="CE76" s="294"/>
      <c r="CF76" s="294"/>
      <c r="CG76" s="294"/>
      <c r="CH76" s="294"/>
      <c r="CI76" s="294"/>
      <c r="CJ76" s="294"/>
      <c r="CK76" s="294"/>
      <c r="CL76" s="294"/>
      <c r="CM76" s="294"/>
      <c r="CN76" s="294"/>
      <c r="CO76" s="294"/>
    </row>
    <row r="77" customHeight="1" spans="46:93">
      <c r="AT77" s="279"/>
      <c r="AU77" s="279"/>
      <c r="AV77" s="279"/>
      <c r="AW77" s="293"/>
      <c r="AX77" s="293"/>
      <c r="AY77" s="293"/>
      <c r="BC77" s="191"/>
      <c r="BD77" s="297"/>
      <c r="BE77" s="294"/>
      <c r="BF77" s="294"/>
      <c r="BG77" s="191"/>
      <c r="BH77" s="293"/>
      <c r="BI77" s="293"/>
      <c r="BJ77" s="293"/>
      <c r="BK77" s="293"/>
      <c r="BL77" s="293"/>
      <c r="BM77" s="293"/>
      <c r="BN77" s="637"/>
      <c r="BO77" s="637"/>
      <c r="BP77" s="297"/>
      <c r="BQ77" s="294"/>
      <c r="BR77" s="294"/>
      <c r="BS77" s="294"/>
      <c r="BT77" s="294"/>
      <c r="BU77" s="294"/>
      <c r="BV77" s="294"/>
      <c r="BW77" s="294"/>
      <c r="BX77" s="294"/>
      <c r="BY77" s="294"/>
      <c r="BZ77" s="294"/>
      <c r="CA77" s="294"/>
      <c r="CB77" s="294"/>
      <c r="CC77" s="294"/>
      <c r="CD77" s="294"/>
      <c r="CE77" s="294"/>
      <c r="CF77" s="299"/>
      <c r="CG77" s="299"/>
      <c r="CH77" s="299"/>
      <c r="CI77" s="299"/>
      <c r="CJ77" s="299"/>
      <c r="CK77" s="299"/>
      <c r="CL77" s="299"/>
      <c r="CM77" s="299"/>
      <c r="CN77" s="299"/>
      <c r="CO77" s="299"/>
    </row>
    <row r="78" customHeight="1" spans="46:93">
      <c r="AT78" s="279"/>
      <c r="AU78" s="279"/>
      <c r="AV78" s="279"/>
      <c r="AW78" s="293"/>
      <c r="AX78" s="293"/>
      <c r="AY78" s="293"/>
      <c r="BC78" s="191"/>
      <c r="BD78" s="297"/>
      <c r="BE78" s="294"/>
      <c r="BF78" s="294"/>
      <c r="BG78" s="191"/>
      <c r="BH78" s="293"/>
      <c r="BI78" s="293"/>
      <c r="BJ78" s="293"/>
      <c r="BK78" s="293"/>
      <c r="BL78" s="293"/>
      <c r="BM78" s="293"/>
      <c r="BN78" s="637"/>
      <c r="BO78" s="637"/>
      <c r="BP78" s="297"/>
      <c r="BQ78" s="294"/>
      <c r="BR78" s="294"/>
      <c r="BS78" s="294"/>
      <c r="BT78" s="294"/>
      <c r="BU78" s="294"/>
      <c r="BV78" s="294"/>
      <c r="BW78" s="294"/>
      <c r="BX78" s="294"/>
      <c r="BY78" s="294"/>
      <c r="BZ78" s="294"/>
      <c r="CA78" s="294"/>
      <c r="CB78" s="294"/>
      <c r="CC78" s="294"/>
      <c r="CD78" s="294"/>
      <c r="CE78" s="294"/>
      <c r="CF78" s="294"/>
      <c r="CG78" s="294"/>
      <c r="CH78" s="294"/>
      <c r="CI78" s="294"/>
      <c r="CJ78" s="294"/>
      <c r="CK78" s="294"/>
      <c r="CL78" s="294"/>
      <c r="CM78" s="294"/>
      <c r="CN78" s="294"/>
      <c r="CO78" s="294"/>
    </row>
    <row r="79" customHeight="1" spans="46:93">
      <c r="AT79" s="279"/>
      <c r="AU79" s="279"/>
      <c r="AV79" s="279"/>
      <c r="AW79" s="293"/>
      <c r="AX79" s="293"/>
      <c r="AY79" s="293"/>
      <c r="BC79" s="191"/>
      <c r="BD79" s="297"/>
      <c r="BE79" s="294"/>
      <c r="BF79" s="294"/>
      <c r="BG79" s="191"/>
      <c r="BH79" s="293"/>
      <c r="BI79" s="293"/>
      <c r="BJ79" s="293"/>
      <c r="BK79" s="293"/>
      <c r="BL79" s="293"/>
      <c r="BM79" s="293"/>
      <c r="BN79" s="637"/>
      <c r="BO79" s="637"/>
      <c r="BP79" s="297"/>
      <c r="BQ79" s="294"/>
      <c r="BR79" s="294"/>
      <c r="BS79" s="294"/>
      <c r="BT79" s="294"/>
      <c r="BU79" s="294"/>
      <c r="BV79" s="294"/>
      <c r="BW79" s="294"/>
      <c r="BX79" s="294"/>
      <c r="BY79" s="294"/>
      <c r="BZ79" s="294"/>
      <c r="CA79" s="294"/>
      <c r="CB79" s="294"/>
      <c r="CC79" s="294"/>
      <c r="CD79" s="294"/>
      <c r="CE79" s="294"/>
      <c r="CF79" s="294"/>
      <c r="CG79" s="294"/>
      <c r="CH79" s="294"/>
      <c r="CI79" s="294"/>
      <c r="CJ79" s="294"/>
      <c r="CK79" s="294"/>
      <c r="CL79" s="294"/>
      <c r="CM79" s="294"/>
      <c r="CN79" s="294"/>
      <c r="CO79" s="294"/>
    </row>
    <row r="80" customHeight="1" spans="46:93">
      <c r="AT80" s="279"/>
      <c r="AU80" s="279"/>
      <c r="AV80" s="279"/>
      <c r="AW80" s="293"/>
      <c r="AX80" s="293"/>
      <c r="AY80" s="293"/>
      <c r="BC80" s="191"/>
      <c r="BD80" s="297"/>
      <c r="BE80" s="294"/>
      <c r="BF80" s="294"/>
      <c r="BG80" s="191"/>
      <c r="BH80" s="293"/>
      <c r="BI80" s="293"/>
      <c r="BJ80" s="293"/>
      <c r="BK80" s="293"/>
      <c r="BL80" s="293"/>
      <c r="BM80" s="293"/>
      <c r="BN80" s="637"/>
      <c r="BO80" s="637"/>
      <c r="BP80" s="297"/>
      <c r="BQ80" s="294"/>
      <c r="BR80" s="294"/>
      <c r="BS80" s="294"/>
      <c r="BT80" s="294"/>
      <c r="BU80" s="294"/>
      <c r="BV80" s="294"/>
      <c r="BW80" s="294"/>
      <c r="BX80" s="294"/>
      <c r="BY80" s="294"/>
      <c r="BZ80" s="294"/>
      <c r="CA80" s="294"/>
      <c r="CB80" s="294"/>
      <c r="CC80" s="294"/>
      <c r="CD80" s="294"/>
      <c r="CE80" s="294"/>
      <c r="CF80" s="304"/>
      <c r="CG80" s="300"/>
      <c r="CH80" s="300"/>
      <c r="CI80" s="300"/>
      <c r="CJ80" s="300"/>
      <c r="CK80" s="300"/>
      <c r="CL80" s="300"/>
      <c r="CM80" s="300"/>
      <c r="CN80" s="300"/>
      <c r="CO80" s="300"/>
    </row>
    <row r="81" customHeight="1" spans="46:93">
      <c r="AT81" s="279"/>
      <c r="AU81" s="279"/>
      <c r="AV81" s="279"/>
      <c r="AW81" s="293"/>
      <c r="AX81" s="293"/>
      <c r="AY81" s="293"/>
      <c r="BC81" s="191"/>
      <c r="BD81" s="191"/>
      <c r="BE81" s="191"/>
      <c r="BF81" s="191"/>
      <c r="BG81" s="191"/>
      <c r="BH81" s="293"/>
      <c r="BI81" s="293"/>
      <c r="BJ81" s="293"/>
      <c r="BK81" s="293"/>
      <c r="BL81" s="293"/>
      <c r="BM81" s="293"/>
      <c r="BN81" s="637"/>
      <c r="BO81" s="637"/>
      <c r="BP81" s="297"/>
      <c r="BQ81" s="294"/>
      <c r="BR81" s="294"/>
      <c r="BS81" s="294"/>
      <c r="BT81" s="294"/>
      <c r="BU81" s="294"/>
      <c r="BV81" s="294"/>
      <c r="BW81" s="294"/>
      <c r="BX81" s="294"/>
      <c r="BY81" s="294"/>
      <c r="BZ81" s="294"/>
      <c r="CA81" s="294"/>
      <c r="CB81" s="294"/>
      <c r="CC81" s="294"/>
      <c r="CD81" s="294"/>
      <c r="CE81" s="294"/>
      <c r="CF81" s="304"/>
      <c r="CG81" s="300"/>
      <c r="CH81" s="300"/>
      <c r="CI81" s="300"/>
      <c r="CJ81" s="300"/>
      <c r="CK81" s="300"/>
      <c r="CL81" s="300"/>
      <c r="CM81" s="300"/>
      <c r="CN81" s="300"/>
      <c r="CO81" s="300"/>
    </row>
    <row r="82" customHeight="1" spans="46:93">
      <c r="AT82" s="279"/>
      <c r="AU82" s="279"/>
      <c r="AV82" s="279"/>
      <c r="AW82" s="293"/>
      <c r="AX82" s="293"/>
      <c r="AY82" s="293"/>
      <c r="BC82" s="191"/>
      <c r="BD82" s="297"/>
      <c r="BE82" s="294"/>
      <c r="BF82" s="294"/>
      <c r="BG82" s="191"/>
      <c r="BH82" s="293"/>
      <c r="BI82" s="293"/>
      <c r="BJ82" s="293"/>
      <c r="BK82" s="293"/>
      <c r="BL82" s="293"/>
      <c r="BM82" s="293"/>
      <c r="BN82" s="637"/>
      <c r="BO82" s="637"/>
      <c r="BP82" s="302"/>
      <c r="BQ82" s="302"/>
      <c r="BR82" s="302"/>
      <c r="BS82" s="302"/>
      <c r="BT82" s="302"/>
      <c r="BU82" s="302"/>
      <c r="BV82" s="302"/>
      <c r="BW82" s="302"/>
      <c r="BX82" s="302"/>
      <c r="BY82" s="302"/>
      <c r="BZ82" s="302"/>
      <c r="CA82" s="302"/>
      <c r="CB82" s="302"/>
      <c r="CC82" s="302"/>
      <c r="CD82" s="302"/>
      <c r="CE82" s="302"/>
      <c r="CF82" s="302"/>
      <c r="CG82" s="302"/>
      <c r="CH82" s="302"/>
      <c r="CI82" s="302"/>
      <c r="CJ82" s="302"/>
      <c r="CK82" s="302"/>
      <c r="CL82" s="302"/>
      <c r="CM82" s="302"/>
      <c r="CN82" s="302"/>
      <c r="CO82" s="302"/>
    </row>
    <row r="83" customHeight="1" spans="46:93">
      <c r="AT83" s="279"/>
      <c r="AU83" s="279"/>
      <c r="AV83" s="279"/>
      <c r="AW83" s="293"/>
      <c r="AX83" s="293"/>
      <c r="AY83" s="293"/>
      <c r="BC83" s="191"/>
      <c r="BD83" s="297"/>
      <c r="BE83" s="294"/>
      <c r="BF83" s="294"/>
      <c r="BG83" s="191"/>
      <c r="BH83" s="293"/>
      <c r="BI83" s="293"/>
      <c r="BJ83" s="293"/>
      <c r="BK83" s="293"/>
      <c r="BL83" s="293"/>
      <c r="BM83" s="293"/>
      <c r="BN83" s="637"/>
      <c r="BO83" s="637"/>
      <c r="BP83" s="297"/>
      <c r="BQ83" s="294"/>
      <c r="BR83" s="294"/>
      <c r="BS83" s="294"/>
      <c r="BT83" s="294"/>
      <c r="BU83" s="294"/>
      <c r="BV83" s="294"/>
      <c r="BW83" s="294"/>
      <c r="BX83" s="294"/>
      <c r="BY83" s="294"/>
      <c r="BZ83" s="294"/>
      <c r="CA83" s="294"/>
      <c r="CB83" s="294"/>
      <c r="CC83" s="294"/>
      <c r="CD83" s="294"/>
      <c r="CE83" s="294"/>
      <c r="CF83" s="298"/>
      <c r="CG83" s="298"/>
      <c r="CH83" s="298"/>
      <c r="CI83" s="298"/>
      <c r="CJ83" s="298"/>
      <c r="CK83" s="298"/>
      <c r="CL83" s="298"/>
      <c r="CM83" s="298"/>
      <c r="CN83" s="298"/>
      <c r="CO83" s="298"/>
    </row>
    <row r="84" customHeight="1" spans="46:93">
      <c r="AT84" s="279"/>
      <c r="AU84" s="279"/>
      <c r="AV84" s="279"/>
      <c r="AW84" s="293"/>
      <c r="AX84" s="293"/>
      <c r="AY84" s="293"/>
      <c r="BC84" s="191"/>
      <c r="BD84" s="294"/>
      <c r="BE84" s="294"/>
      <c r="BF84" s="294"/>
      <c r="BG84" s="191"/>
      <c r="BH84" s="293"/>
      <c r="BI84" s="293"/>
      <c r="BJ84" s="293"/>
      <c r="BK84" s="293"/>
      <c r="BL84" s="293"/>
      <c r="BM84" s="293"/>
      <c r="BN84" s="637"/>
      <c r="BO84" s="637"/>
      <c r="BP84" s="297"/>
      <c r="BQ84" s="294"/>
      <c r="BR84" s="294"/>
      <c r="BS84" s="294"/>
      <c r="BT84" s="294"/>
      <c r="BU84" s="294"/>
      <c r="BV84" s="294"/>
      <c r="BW84" s="294"/>
      <c r="BX84" s="294"/>
      <c r="BY84" s="294"/>
      <c r="BZ84" s="294"/>
      <c r="CA84" s="294"/>
      <c r="CB84" s="294"/>
      <c r="CC84" s="294"/>
      <c r="CD84" s="294"/>
      <c r="CE84" s="294"/>
      <c r="CF84" s="298"/>
      <c r="CG84" s="298"/>
      <c r="CH84" s="298"/>
      <c r="CI84" s="298"/>
      <c r="CJ84" s="298"/>
      <c r="CK84" s="298"/>
      <c r="CL84" s="298"/>
      <c r="CM84" s="298"/>
      <c r="CN84" s="298"/>
      <c r="CO84" s="298"/>
    </row>
    <row r="85" customHeight="1" spans="46:93">
      <c r="AT85" s="279"/>
      <c r="AU85" s="279"/>
      <c r="AV85" s="279"/>
      <c r="AW85" s="293"/>
      <c r="AX85" s="293"/>
      <c r="AY85" s="293"/>
      <c r="BC85" s="191"/>
      <c r="BD85" s="294"/>
      <c r="BE85" s="294"/>
      <c r="BF85" s="294"/>
      <c r="BG85" s="191"/>
      <c r="BH85" s="293"/>
      <c r="BI85" s="293"/>
      <c r="BJ85" s="293"/>
      <c r="BK85" s="293"/>
      <c r="BL85" s="293"/>
      <c r="BM85" s="293"/>
      <c r="BN85" s="637"/>
      <c r="BO85" s="637"/>
      <c r="BP85" s="294"/>
      <c r="BQ85" s="294"/>
      <c r="BR85" s="294"/>
      <c r="BS85" s="294"/>
      <c r="BT85" s="294"/>
      <c r="BU85" s="294"/>
      <c r="BV85" s="294"/>
      <c r="BW85" s="294"/>
      <c r="BX85" s="294"/>
      <c r="BY85" s="294"/>
      <c r="BZ85" s="294"/>
      <c r="CA85" s="294"/>
      <c r="CB85" s="294"/>
      <c r="CC85" s="294"/>
      <c r="CD85" s="294"/>
      <c r="CE85" s="294"/>
      <c r="CF85" s="294"/>
      <c r="CG85" s="294"/>
      <c r="CH85" s="294"/>
      <c r="CI85" s="294"/>
      <c r="CJ85" s="294"/>
      <c r="CK85" s="294"/>
      <c r="CL85" s="294"/>
      <c r="CM85" s="294"/>
      <c r="CN85" s="294"/>
      <c r="CO85" s="294"/>
    </row>
    <row r="86" customHeight="1" spans="46:93">
      <c r="AT86" s="279"/>
      <c r="AU86" s="279"/>
      <c r="AV86" s="279"/>
      <c r="AW86" s="293"/>
      <c r="AX86" s="293"/>
      <c r="AY86" s="293"/>
      <c r="BC86" s="191"/>
      <c r="BD86" s="294"/>
      <c r="BE86" s="294"/>
      <c r="BF86" s="294"/>
      <c r="BG86" s="191"/>
      <c r="BH86" s="293"/>
      <c r="BI86" s="293"/>
      <c r="BJ86" s="293"/>
      <c r="BK86" s="293"/>
      <c r="BL86" s="293"/>
      <c r="BM86" s="293"/>
      <c r="BN86" s="637"/>
      <c r="BO86" s="637"/>
      <c r="BP86" s="294"/>
      <c r="BQ86" s="294"/>
      <c r="BR86" s="294"/>
      <c r="BS86" s="294"/>
      <c r="BT86" s="294"/>
      <c r="BU86" s="294"/>
      <c r="BV86" s="294"/>
      <c r="BW86" s="294"/>
      <c r="BX86" s="294"/>
      <c r="BY86" s="294"/>
      <c r="BZ86" s="294"/>
      <c r="CA86" s="294"/>
      <c r="CB86" s="294"/>
      <c r="CC86" s="294"/>
      <c r="CD86" s="294"/>
      <c r="CE86" s="294"/>
      <c r="CF86" s="294"/>
      <c r="CG86" s="294"/>
      <c r="CH86" s="294"/>
      <c r="CI86" s="294"/>
      <c r="CJ86" s="294"/>
      <c r="CK86" s="294"/>
      <c r="CL86" s="294"/>
      <c r="CM86" s="294"/>
      <c r="CN86" s="294"/>
      <c r="CO86" s="294"/>
    </row>
    <row r="87" customHeight="1" spans="46:93">
      <c r="AT87" s="279"/>
      <c r="AU87" s="279"/>
      <c r="AV87" s="279"/>
      <c r="AW87" s="293"/>
      <c r="AX87" s="293"/>
      <c r="AY87" s="293"/>
      <c r="BC87" s="191"/>
      <c r="BD87" s="191"/>
      <c r="BE87" s="191"/>
      <c r="BF87" s="191"/>
      <c r="BG87" s="191"/>
      <c r="BH87" s="293"/>
      <c r="BI87" s="293"/>
      <c r="BJ87" s="293"/>
      <c r="BK87" s="293"/>
      <c r="BL87" s="293"/>
      <c r="BM87" s="293"/>
      <c r="BN87" s="637"/>
      <c r="BO87" s="637"/>
      <c r="BP87" s="294"/>
      <c r="BQ87" s="294"/>
      <c r="BR87" s="294"/>
      <c r="BS87" s="294"/>
      <c r="BT87" s="294"/>
      <c r="BU87" s="294"/>
      <c r="BV87" s="294"/>
      <c r="BW87" s="294"/>
      <c r="BX87" s="294"/>
      <c r="BY87" s="294"/>
      <c r="BZ87" s="294"/>
      <c r="CA87" s="294"/>
      <c r="CB87" s="294"/>
      <c r="CC87" s="294"/>
      <c r="CD87" s="294"/>
      <c r="CE87" s="294"/>
      <c r="CF87" s="294"/>
      <c r="CG87" s="294"/>
      <c r="CH87" s="294"/>
      <c r="CI87" s="294"/>
      <c r="CJ87" s="294"/>
      <c r="CK87" s="294"/>
      <c r="CL87" s="294"/>
      <c r="CM87" s="294"/>
      <c r="CN87" s="294"/>
      <c r="CO87" s="294"/>
    </row>
    <row r="88" customHeight="1" spans="46:93">
      <c r="AT88" s="279"/>
      <c r="AU88" s="279"/>
      <c r="AV88" s="279"/>
      <c r="AW88" s="293"/>
      <c r="AX88" s="293"/>
      <c r="AY88" s="293"/>
      <c r="BC88" s="191"/>
      <c r="BD88" s="294"/>
      <c r="BE88" s="294"/>
      <c r="BF88" s="294"/>
      <c r="BG88" s="191"/>
      <c r="BH88" s="293"/>
      <c r="BI88" s="293"/>
      <c r="BJ88" s="293"/>
      <c r="BK88" s="293"/>
      <c r="BL88" s="293"/>
      <c r="BM88" s="293"/>
      <c r="BN88" s="637"/>
      <c r="BO88" s="637"/>
      <c r="BP88" s="305"/>
      <c r="BQ88" s="305"/>
      <c r="BR88" s="305"/>
      <c r="BS88" s="305"/>
      <c r="BT88" s="305"/>
      <c r="BU88" s="305"/>
      <c r="BV88" s="305"/>
      <c r="BW88" s="305"/>
      <c r="BX88" s="305"/>
      <c r="BY88" s="305"/>
      <c r="BZ88" s="305"/>
      <c r="CA88" s="305"/>
      <c r="CB88" s="305"/>
      <c r="CC88" s="305"/>
      <c r="CD88" s="305"/>
      <c r="CE88" s="305"/>
      <c r="CF88" s="305"/>
      <c r="CG88" s="305"/>
      <c r="CH88" s="305"/>
      <c r="CI88" s="305"/>
      <c r="CJ88" s="305"/>
      <c r="CK88" s="305"/>
      <c r="CL88" s="305"/>
      <c r="CM88" s="305"/>
      <c r="CN88" s="305"/>
      <c r="CO88" s="305"/>
    </row>
    <row r="89" customHeight="1" spans="46:93">
      <c r="AT89" s="279"/>
      <c r="AU89" s="279"/>
      <c r="AV89" s="279"/>
      <c r="AW89" s="293"/>
      <c r="AX89" s="293"/>
      <c r="AY89" s="293"/>
      <c r="BC89" s="191"/>
      <c r="BD89" s="294"/>
      <c r="BE89" s="294"/>
      <c r="BF89" s="294"/>
      <c r="BG89" s="191"/>
      <c r="BH89" s="293"/>
      <c r="BI89" s="293"/>
      <c r="BJ89" s="293"/>
      <c r="BK89" s="293"/>
      <c r="BL89" s="293"/>
      <c r="BM89" s="293"/>
      <c r="BN89" s="637"/>
      <c r="BO89" s="637"/>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c r="CM89" s="294"/>
      <c r="CN89" s="294"/>
      <c r="CO89" s="294"/>
    </row>
    <row r="90" customHeight="1" spans="46:93">
      <c r="AT90" s="279"/>
      <c r="AU90" s="279"/>
      <c r="AV90" s="279"/>
      <c r="AW90" s="293"/>
      <c r="AX90" s="293"/>
      <c r="AY90" s="293"/>
      <c r="BC90" s="191"/>
      <c r="BD90" s="294"/>
      <c r="BE90" s="294"/>
      <c r="BF90" s="294"/>
      <c r="BG90" s="191"/>
      <c r="BH90" s="293"/>
      <c r="BI90" s="293"/>
      <c r="BJ90" s="293"/>
      <c r="BK90" s="293"/>
      <c r="BL90" s="293"/>
      <c r="BM90" s="293"/>
      <c r="BN90" s="637"/>
      <c r="BO90" s="637"/>
      <c r="BP90" s="294"/>
      <c r="BQ90" s="294"/>
      <c r="BR90" s="294"/>
      <c r="BS90" s="294"/>
      <c r="BT90" s="294"/>
      <c r="BU90" s="294"/>
      <c r="BV90" s="294"/>
      <c r="BW90" s="294"/>
      <c r="BX90" s="294"/>
      <c r="BY90" s="294"/>
      <c r="BZ90" s="294"/>
      <c r="CA90" s="294"/>
      <c r="CB90" s="294"/>
      <c r="CC90" s="294"/>
      <c r="CD90" s="294"/>
      <c r="CE90" s="294"/>
      <c r="CF90" s="294"/>
      <c r="CG90" s="294"/>
      <c r="CH90" s="294"/>
      <c r="CI90" s="294"/>
      <c r="CJ90" s="294"/>
      <c r="CK90" s="294"/>
      <c r="CL90" s="294"/>
      <c r="CM90" s="294"/>
      <c r="CN90" s="294"/>
      <c r="CO90" s="294"/>
    </row>
    <row r="91" customHeight="1" spans="46:93">
      <c r="AT91" s="279"/>
      <c r="AU91" s="279"/>
      <c r="AV91" s="279"/>
      <c r="AW91" s="293"/>
      <c r="AX91" s="293"/>
      <c r="AY91" s="293"/>
      <c r="BC91" s="191"/>
      <c r="BD91" s="294"/>
      <c r="BE91" s="294"/>
      <c r="BF91" s="294"/>
      <c r="BG91" s="191"/>
      <c r="BH91" s="293"/>
      <c r="BI91" s="293"/>
      <c r="BJ91" s="293"/>
      <c r="BK91" s="293"/>
      <c r="BL91" s="293"/>
      <c r="BM91" s="293"/>
      <c r="BN91" s="637"/>
      <c r="BO91" s="637"/>
      <c r="BP91" s="294"/>
      <c r="BQ91" s="294"/>
      <c r="BR91" s="294"/>
      <c r="BS91" s="294"/>
      <c r="BT91" s="294"/>
      <c r="BU91" s="295"/>
      <c r="BV91" s="295"/>
      <c r="BW91" s="295"/>
      <c r="BX91" s="294"/>
      <c r="BY91" s="294"/>
      <c r="BZ91" s="294"/>
      <c r="CA91" s="294"/>
      <c r="CB91" s="294"/>
      <c r="CC91" s="294"/>
      <c r="CD91" s="294"/>
      <c r="CE91" s="294"/>
      <c r="CF91" s="294"/>
      <c r="CG91" s="294"/>
      <c r="CH91" s="294"/>
      <c r="CI91" s="294"/>
      <c r="CJ91" s="294"/>
      <c r="CK91" s="294"/>
      <c r="CL91" s="294"/>
      <c r="CM91" s="294"/>
      <c r="CN91" s="294"/>
      <c r="CO91" s="294"/>
    </row>
    <row r="92" customHeight="1" spans="46:93">
      <c r="AT92" s="279"/>
      <c r="AU92" s="279"/>
      <c r="AV92" s="279"/>
      <c r="AW92" s="293"/>
      <c r="AX92" s="293"/>
      <c r="AY92" s="293"/>
      <c r="BC92" s="191"/>
      <c r="BD92" s="294"/>
      <c r="BE92" s="294"/>
      <c r="BF92" s="294"/>
      <c r="BG92" s="191"/>
      <c r="BH92" s="293"/>
      <c r="BI92" s="293"/>
      <c r="BJ92" s="293"/>
      <c r="BK92" s="293"/>
      <c r="BL92" s="293"/>
      <c r="BM92" s="293"/>
      <c r="BN92" s="637"/>
      <c r="BO92" s="637"/>
      <c r="BP92" s="294"/>
      <c r="BQ92" s="294"/>
      <c r="BR92" s="294"/>
      <c r="BS92" s="294"/>
      <c r="BT92" s="294"/>
      <c r="BU92" s="294"/>
      <c r="BV92" s="294"/>
      <c r="BW92" s="294"/>
      <c r="BX92" s="294"/>
      <c r="BY92" s="294"/>
      <c r="BZ92" s="294"/>
      <c r="CA92" s="294"/>
      <c r="CB92" s="294"/>
      <c r="CC92" s="294"/>
      <c r="CD92" s="294"/>
      <c r="CE92" s="294"/>
      <c r="CF92" s="294"/>
      <c r="CG92" s="294"/>
      <c r="CH92" s="294"/>
      <c r="CI92" s="294"/>
      <c r="CJ92" s="294"/>
      <c r="CK92" s="294"/>
      <c r="CL92" s="294"/>
      <c r="CM92" s="294"/>
      <c r="CN92" s="294"/>
      <c r="CO92" s="294"/>
    </row>
    <row r="93" customHeight="1" spans="46:93">
      <c r="AT93" s="279"/>
      <c r="AU93" s="279"/>
      <c r="AV93" s="279"/>
      <c r="AW93" s="293"/>
      <c r="AX93" s="293"/>
      <c r="AY93" s="293"/>
      <c r="BC93" s="191"/>
      <c r="BD93" s="297"/>
      <c r="BE93" s="294"/>
      <c r="BF93" s="294"/>
      <c r="BG93" s="191"/>
      <c r="BH93" s="293"/>
      <c r="BI93" s="293"/>
      <c r="BJ93" s="293"/>
      <c r="BK93" s="293"/>
      <c r="BL93" s="293"/>
      <c r="BM93" s="293"/>
      <c r="BN93" s="637"/>
      <c r="BO93" s="637"/>
      <c r="BP93" s="294"/>
      <c r="BQ93" s="294"/>
      <c r="BR93" s="294"/>
      <c r="BS93" s="294"/>
      <c r="BT93" s="294"/>
      <c r="BU93" s="294"/>
      <c r="BV93" s="294"/>
      <c r="BW93" s="294"/>
      <c r="BX93" s="294"/>
      <c r="BY93" s="294"/>
      <c r="BZ93" s="294"/>
      <c r="CA93" s="294"/>
      <c r="CB93" s="294"/>
      <c r="CC93" s="294"/>
      <c r="CD93" s="294"/>
      <c r="CE93" s="294"/>
      <c r="CF93" s="298"/>
      <c r="CG93" s="298"/>
      <c r="CH93" s="298"/>
      <c r="CI93" s="298"/>
      <c r="CJ93" s="298"/>
      <c r="CK93" s="298"/>
      <c r="CL93" s="298"/>
      <c r="CM93" s="298"/>
      <c r="CN93" s="298"/>
      <c r="CO93" s="298"/>
    </row>
    <row r="94" customHeight="1" spans="46:93">
      <c r="AT94" s="279"/>
      <c r="AU94" s="279"/>
      <c r="AV94" s="279"/>
      <c r="AW94" s="293"/>
      <c r="AX94" s="293"/>
      <c r="AY94" s="293"/>
      <c r="BC94" s="191"/>
      <c r="BD94" s="191"/>
      <c r="BE94" s="191"/>
      <c r="BF94" s="191"/>
      <c r="BG94" s="191"/>
      <c r="BH94" s="293"/>
      <c r="BI94" s="293"/>
      <c r="BJ94" s="293"/>
      <c r="BK94" s="293"/>
      <c r="BL94" s="293"/>
      <c r="BM94" s="293"/>
      <c r="BN94" s="637"/>
      <c r="BO94" s="637"/>
      <c r="BP94" s="297"/>
      <c r="BQ94" s="294"/>
      <c r="BR94" s="294"/>
      <c r="BS94" s="294"/>
      <c r="BT94" s="294"/>
      <c r="BU94" s="294"/>
      <c r="BV94" s="294"/>
      <c r="BW94" s="294"/>
      <c r="BX94" s="294"/>
      <c r="BY94" s="294"/>
      <c r="BZ94" s="294"/>
      <c r="CA94" s="294"/>
      <c r="CB94" s="294"/>
      <c r="CC94" s="294"/>
      <c r="CD94" s="294"/>
      <c r="CE94" s="294"/>
      <c r="CF94" s="294"/>
      <c r="CG94" s="294"/>
      <c r="CH94" s="294"/>
      <c r="CI94" s="294"/>
      <c r="CJ94" s="294"/>
      <c r="CK94" s="294"/>
      <c r="CL94" s="294"/>
      <c r="CM94" s="294"/>
      <c r="CN94" s="294"/>
      <c r="CO94" s="294"/>
    </row>
    <row r="95" customHeight="1" spans="46:93">
      <c r="AT95" s="279"/>
      <c r="AU95" s="279"/>
      <c r="AV95" s="279"/>
      <c r="AW95" s="293"/>
      <c r="AX95" s="293"/>
      <c r="AY95" s="293"/>
      <c r="BC95" s="191"/>
      <c r="BD95" s="294"/>
      <c r="BE95" s="294"/>
      <c r="BF95" s="294"/>
      <c r="BG95" s="191"/>
      <c r="BH95" s="293"/>
      <c r="BI95" s="293"/>
      <c r="BJ95" s="293"/>
      <c r="BK95" s="293"/>
      <c r="BL95" s="293"/>
      <c r="BM95" s="293"/>
      <c r="BN95" s="637"/>
      <c r="BO95" s="637"/>
      <c r="BP95" s="305"/>
      <c r="BQ95" s="305"/>
      <c r="BR95" s="305"/>
      <c r="BS95" s="305"/>
      <c r="BT95" s="305"/>
      <c r="BU95" s="305"/>
      <c r="BV95" s="305"/>
      <c r="BW95" s="305"/>
      <c r="BX95" s="305"/>
      <c r="BY95" s="305"/>
      <c r="BZ95" s="305"/>
      <c r="CA95" s="305"/>
      <c r="CB95" s="305"/>
      <c r="CC95" s="305"/>
      <c r="CD95" s="305"/>
      <c r="CE95" s="305"/>
      <c r="CF95" s="305"/>
      <c r="CG95" s="305"/>
      <c r="CH95" s="305"/>
      <c r="CI95" s="305"/>
      <c r="CJ95" s="305"/>
      <c r="CK95" s="305"/>
      <c r="CL95" s="305"/>
      <c r="CM95" s="305"/>
      <c r="CN95" s="305"/>
      <c r="CO95" s="305"/>
    </row>
    <row r="96" customHeight="1" spans="46:93">
      <c r="AT96" s="279"/>
      <c r="AU96" s="279"/>
      <c r="AV96" s="279"/>
      <c r="AW96" s="293"/>
      <c r="AX96" s="293"/>
      <c r="AY96" s="293"/>
      <c r="BC96" s="191"/>
      <c r="BD96" s="294"/>
      <c r="BE96" s="294"/>
      <c r="BF96" s="294"/>
      <c r="BG96" s="191"/>
      <c r="BH96" s="293"/>
      <c r="BI96" s="293"/>
      <c r="BJ96" s="293"/>
      <c r="BK96" s="293"/>
      <c r="BL96" s="293"/>
      <c r="BM96" s="293"/>
      <c r="BN96" s="637"/>
      <c r="BO96" s="637"/>
      <c r="BP96" s="294"/>
      <c r="BQ96" s="294"/>
      <c r="BR96" s="294"/>
      <c r="BS96" s="294"/>
      <c r="BT96" s="294"/>
      <c r="BU96" s="294"/>
      <c r="BV96" s="294"/>
      <c r="BW96" s="294"/>
      <c r="BX96" s="294"/>
      <c r="BY96" s="294"/>
      <c r="BZ96" s="294"/>
      <c r="CA96" s="294"/>
      <c r="CB96" s="294"/>
      <c r="CC96" s="294"/>
      <c r="CD96" s="294"/>
      <c r="CE96" s="294"/>
      <c r="CF96" s="294"/>
      <c r="CG96" s="294"/>
      <c r="CH96" s="294"/>
      <c r="CI96" s="294"/>
      <c r="CJ96" s="294"/>
      <c r="CK96" s="294"/>
      <c r="CL96" s="294"/>
      <c r="CM96" s="294"/>
      <c r="CN96" s="294"/>
      <c r="CO96" s="294"/>
    </row>
    <row r="97" customHeight="1" spans="46:93">
      <c r="AT97" s="279"/>
      <c r="AU97" s="279"/>
      <c r="AV97" s="279"/>
      <c r="AW97" s="293"/>
      <c r="AX97" s="293"/>
      <c r="AY97" s="293"/>
      <c r="BC97" s="191"/>
      <c r="BD97" s="294"/>
      <c r="BE97" s="294"/>
      <c r="BF97" s="294"/>
      <c r="BG97" s="191"/>
      <c r="BH97" s="293"/>
      <c r="BI97" s="293"/>
      <c r="BJ97" s="293"/>
      <c r="BK97" s="293"/>
      <c r="BL97" s="293"/>
      <c r="BM97" s="293"/>
      <c r="BN97" s="637"/>
      <c r="BO97" s="637"/>
      <c r="BP97" s="294"/>
      <c r="BQ97" s="294"/>
      <c r="BR97" s="294"/>
      <c r="BS97" s="294"/>
      <c r="BT97" s="294"/>
      <c r="BU97" s="294"/>
      <c r="BV97" s="294"/>
      <c r="BW97" s="294"/>
      <c r="BX97" s="294"/>
      <c r="BY97" s="294"/>
      <c r="BZ97" s="294"/>
      <c r="CA97" s="294"/>
      <c r="CB97" s="294"/>
      <c r="CC97" s="294"/>
      <c r="CD97" s="294"/>
      <c r="CE97" s="294"/>
      <c r="CF97" s="294"/>
      <c r="CG97" s="294"/>
      <c r="CH97" s="294"/>
      <c r="CI97" s="294"/>
      <c r="CJ97" s="294"/>
      <c r="CK97" s="294"/>
      <c r="CL97" s="294"/>
      <c r="CM97" s="294"/>
      <c r="CN97" s="294"/>
      <c r="CO97" s="294"/>
    </row>
    <row r="98" customHeight="1" spans="47:93">
      <c r="AU98" s="279"/>
      <c r="AV98" s="279"/>
      <c r="AW98" s="293"/>
      <c r="AX98" s="293"/>
      <c r="AY98" s="293"/>
      <c r="BC98" s="191"/>
      <c r="BD98" s="294"/>
      <c r="BE98" s="294"/>
      <c r="BF98" s="294"/>
      <c r="BG98" s="191"/>
      <c r="BH98" s="293"/>
      <c r="BI98" s="293"/>
      <c r="BJ98" s="293"/>
      <c r="BK98" s="293"/>
      <c r="BL98" s="293"/>
      <c r="BM98" s="293"/>
      <c r="BN98" s="637"/>
      <c r="BO98" s="637"/>
      <c r="BP98" s="294"/>
      <c r="BQ98" s="294"/>
      <c r="BR98" s="294"/>
      <c r="BS98" s="294"/>
      <c r="BT98" s="294"/>
      <c r="BU98" s="295"/>
      <c r="BV98" s="295"/>
      <c r="BW98" s="295"/>
      <c r="BX98" s="294"/>
      <c r="BY98" s="294"/>
      <c r="BZ98" s="294"/>
      <c r="CA98" s="294"/>
      <c r="CB98" s="294"/>
      <c r="CC98" s="294"/>
      <c r="CD98" s="294"/>
      <c r="CE98" s="294"/>
      <c r="CF98" s="294"/>
      <c r="CG98" s="294"/>
      <c r="CH98" s="294"/>
      <c r="CI98" s="294"/>
      <c r="CJ98" s="294"/>
      <c r="CK98" s="294"/>
      <c r="CL98" s="294"/>
      <c r="CM98" s="294"/>
      <c r="CN98" s="294"/>
      <c r="CO98" s="294"/>
    </row>
    <row r="99" customHeight="1" spans="47:93">
      <c r="AU99" s="279"/>
      <c r="AV99" s="279"/>
      <c r="AW99" s="293"/>
      <c r="AX99" s="293"/>
      <c r="AY99" s="293"/>
      <c r="BC99" s="191"/>
      <c r="BD99" s="294"/>
      <c r="BE99" s="294"/>
      <c r="BF99" s="294"/>
      <c r="BG99" s="191"/>
      <c r="BH99" s="293"/>
      <c r="BI99" s="293"/>
      <c r="BJ99" s="293"/>
      <c r="BK99" s="293"/>
      <c r="BL99" s="293"/>
      <c r="BM99" s="293"/>
      <c r="BN99" s="637"/>
      <c r="BO99" s="637"/>
      <c r="BP99" s="294"/>
      <c r="BQ99" s="294"/>
      <c r="BR99" s="294"/>
      <c r="BS99" s="294"/>
      <c r="BT99" s="294"/>
      <c r="BU99" s="294"/>
      <c r="BV99" s="294"/>
      <c r="BW99" s="294"/>
      <c r="BX99" s="294"/>
      <c r="BY99" s="294"/>
      <c r="BZ99" s="294"/>
      <c r="CA99" s="294"/>
      <c r="CB99" s="294"/>
      <c r="CC99" s="294"/>
      <c r="CD99" s="294"/>
      <c r="CE99" s="294"/>
      <c r="CF99" s="294"/>
      <c r="CG99" s="294"/>
      <c r="CH99" s="294"/>
      <c r="CI99" s="294"/>
      <c r="CJ99" s="294"/>
      <c r="CK99" s="294"/>
      <c r="CL99" s="294"/>
      <c r="CM99" s="294"/>
      <c r="CN99" s="294"/>
      <c r="CO99" s="294"/>
    </row>
    <row r="100" customHeight="1" spans="47:93">
      <c r="AU100" s="279"/>
      <c r="AV100" s="279"/>
      <c r="AW100" s="293"/>
      <c r="AX100" s="293"/>
      <c r="AY100" s="293"/>
      <c r="BC100" s="191"/>
      <c r="BD100" s="297"/>
      <c r="BE100" s="294"/>
      <c r="BF100" s="294"/>
      <c r="BG100" s="191"/>
      <c r="BH100" s="293"/>
      <c r="BI100" s="293"/>
      <c r="BJ100" s="293"/>
      <c r="BK100" s="293"/>
      <c r="BL100" s="293"/>
      <c r="BM100" s="293"/>
      <c r="BN100" s="637"/>
      <c r="BO100" s="637"/>
      <c r="BP100" s="294"/>
      <c r="BQ100" s="294"/>
      <c r="BR100" s="294"/>
      <c r="BS100" s="294"/>
      <c r="BT100" s="294"/>
      <c r="BU100" s="294"/>
      <c r="BV100" s="294"/>
      <c r="BW100" s="294"/>
      <c r="BX100" s="294"/>
      <c r="BY100" s="294"/>
      <c r="BZ100" s="294"/>
      <c r="CA100" s="294"/>
      <c r="CB100" s="294"/>
      <c r="CC100" s="294"/>
      <c r="CD100" s="294"/>
      <c r="CE100" s="294"/>
      <c r="CF100" s="298"/>
      <c r="CG100" s="298"/>
      <c r="CH100" s="298"/>
      <c r="CI100" s="298"/>
      <c r="CJ100" s="298"/>
      <c r="CK100" s="298"/>
      <c r="CL100" s="298"/>
      <c r="CM100" s="298"/>
      <c r="CN100" s="298"/>
      <c r="CO100" s="298"/>
    </row>
    <row r="101" customHeight="1" spans="47:93">
      <c r="AU101" s="279"/>
      <c r="AV101" s="279"/>
      <c r="AW101" s="293"/>
      <c r="AX101" s="293"/>
      <c r="AY101" s="293"/>
      <c r="BC101" s="191"/>
      <c r="BD101" s="297"/>
      <c r="BE101" s="294"/>
      <c r="BF101" s="294"/>
      <c r="BG101" s="191"/>
      <c r="BH101" s="293"/>
      <c r="BI101" s="293"/>
      <c r="BJ101" s="293"/>
      <c r="BK101" s="293"/>
      <c r="BL101" s="293"/>
      <c r="BM101" s="293"/>
      <c r="BN101" s="637"/>
      <c r="BO101" s="637"/>
      <c r="BP101" s="297"/>
      <c r="BQ101" s="294"/>
      <c r="BR101" s="294"/>
      <c r="BS101" s="294"/>
      <c r="BT101" s="294"/>
      <c r="BU101" s="294"/>
      <c r="BV101" s="294"/>
      <c r="BW101" s="294"/>
      <c r="BX101" s="294"/>
      <c r="BY101" s="294"/>
      <c r="BZ101" s="294"/>
      <c r="CA101" s="294"/>
      <c r="CB101" s="294"/>
      <c r="CC101" s="294"/>
      <c r="CD101" s="294"/>
      <c r="CE101" s="294"/>
      <c r="CF101" s="304"/>
      <c r="CG101" s="300"/>
      <c r="CH101" s="300"/>
      <c r="CI101" s="300"/>
      <c r="CJ101" s="300"/>
      <c r="CK101" s="300"/>
      <c r="CL101" s="300"/>
      <c r="CM101" s="300"/>
      <c r="CN101" s="300"/>
      <c r="CO101" s="300"/>
    </row>
    <row r="102" customHeight="1" spans="47:93">
      <c r="AU102" s="279"/>
      <c r="AV102" s="279"/>
      <c r="AW102" s="293"/>
      <c r="AX102" s="293"/>
      <c r="AY102" s="293"/>
      <c r="BC102" s="191"/>
      <c r="BD102" s="191"/>
      <c r="BE102" s="191"/>
      <c r="BF102" s="191"/>
      <c r="BG102" s="191"/>
      <c r="BH102" s="293"/>
      <c r="BI102" s="293"/>
      <c r="BJ102" s="293"/>
      <c r="BK102" s="293"/>
      <c r="BL102" s="293"/>
      <c r="BM102" s="293"/>
      <c r="BN102" s="637"/>
      <c r="BO102" s="637"/>
      <c r="BP102" s="297"/>
      <c r="BQ102" s="294"/>
      <c r="BR102" s="294"/>
      <c r="BS102" s="294"/>
      <c r="BT102" s="294"/>
      <c r="BU102" s="294"/>
      <c r="BV102" s="294"/>
      <c r="BW102" s="294"/>
      <c r="BX102" s="294"/>
      <c r="BY102" s="294"/>
      <c r="BZ102" s="294"/>
      <c r="CA102" s="294"/>
      <c r="CB102" s="294"/>
      <c r="CC102" s="294"/>
      <c r="CD102" s="294"/>
      <c r="CE102" s="294"/>
      <c r="CF102" s="294"/>
      <c r="CG102" s="294"/>
      <c r="CH102" s="294"/>
      <c r="CI102" s="294"/>
      <c r="CJ102" s="294"/>
      <c r="CK102" s="294"/>
      <c r="CL102" s="294"/>
      <c r="CM102" s="294"/>
      <c r="CN102" s="294"/>
      <c r="CO102" s="294"/>
    </row>
    <row r="103" customHeight="1" spans="47:93">
      <c r="AU103" s="279"/>
      <c r="AV103" s="279"/>
      <c r="AW103" s="293"/>
      <c r="AX103" s="293"/>
      <c r="AY103" s="293"/>
      <c r="BC103" s="191"/>
      <c r="BD103" s="294"/>
      <c r="BE103" s="294"/>
      <c r="BF103" s="294"/>
      <c r="BG103" s="191"/>
      <c r="BH103" s="293"/>
      <c r="BI103" s="293"/>
      <c r="BJ103" s="293"/>
      <c r="BK103" s="293"/>
      <c r="BL103" s="293"/>
      <c r="BM103" s="293"/>
      <c r="BN103" s="637"/>
      <c r="BO103" s="637"/>
      <c r="BP103" s="305"/>
      <c r="BQ103" s="305"/>
      <c r="BR103" s="305"/>
      <c r="BS103" s="305"/>
      <c r="BT103" s="305"/>
      <c r="BU103" s="305"/>
      <c r="BV103" s="305"/>
      <c r="BW103" s="305"/>
      <c r="BX103" s="305"/>
      <c r="BY103" s="305"/>
      <c r="BZ103" s="305"/>
      <c r="CA103" s="305"/>
      <c r="CB103" s="305"/>
      <c r="CC103" s="305"/>
      <c r="CD103" s="305"/>
      <c r="CE103" s="305"/>
      <c r="CF103" s="305"/>
      <c r="CG103" s="305"/>
      <c r="CH103" s="305"/>
      <c r="CI103" s="305"/>
      <c r="CJ103" s="305"/>
      <c r="CK103" s="305"/>
      <c r="CL103" s="305"/>
      <c r="CM103" s="305"/>
      <c r="CN103" s="305"/>
      <c r="CO103" s="305"/>
    </row>
    <row r="104" customHeight="1" spans="47:93">
      <c r="AU104" s="279"/>
      <c r="AV104" s="279"/>
      <c r="AW104" s="293"/>
      <c r="AX104" s="293"/>
      <c r="AY104" s="293"/>
      <c r="BC104" s="191"/>
      <c r="BD104" s="294"/>
      <c r="BE104" s="294"/>
      <c r="BF104" s="294"/>
      <c r="BG104" s="191"/>
      <c r="BH104" s="293"/>
      <c r="BI104" s="293"/>
      <c r="BJ104" s="293"/>
      <c r="BK104" s="293"/>
      <c r="BL104" s="293"/>
      <c r="BM104" s="293"/>
      <c r="BN104" s="637"/>
      <c r="BO104" s="637"/>
      <c r="BP104" s="294"/>
      <c r="BQ104" s="294"/>
      <c r="BR104" s="294"/>
      <c r="BS104" s="294"/>
      <c r="BT104" s="294"/>
      <c r="BU104" s="294"/>
      <c r="BV104" s="294"/>
      <c r="BW104" s="294"/>
      <c r="BX104" s="294"/>
      <c r="BY104" s="294"/>
      <c r="BZ104" s="294"/>
      <c r="CA104" s="294"/>
      <c r="CB104" s="294"/>
      <c r="CC104" s="294"/>
      <c r="CD104" s="294"/>
      <c r="CE104" s="294"/>
      <c r="CF104" s="294"/>
      <c r="CG104" s="294"/>
      <c r="CH104" s="294"/>
      <c r="CI104" s="294"/>
      <c r="CJ104" s="294"/>
      <c r="CK104" s="294"/>
      <c r="CL104" s="294"/>
      <c r="CM104" s="294"/>
      <c r="CN104" s="294"/>
      <c r="CO104" s="294"/>
    </row>
    <row r="105" customHeight="1" spans="47:93">
      <c r="AU105" s="279"/>
      <c r="AV105" s="279"/>
      <c r="AW105" s="293"/>
      <c r="AX105" s="293"/>
      <c r="AY105" s="293"/>
      <c r="BC105" s="191"/>
      <c r="BD105" s="294"/>
      <c r="BE105" s="294"/>
      <c r="BF105" s="294"/>
      <c r="BG105" s="191"/>
      <c r="BH105" s="293"/>
      <c r="BI105" s="293"/>
      <c r="BJ105" s="293"/>
      <c r="BK105" s="293"/>
      <c r="BL105" s="293"/>
      <c r="BM105" s="293"/>
      <c r="BN105" s="637"/>
      <c r="BO105" s="637"/>
      <c r="BP105" s="294"/>
      <c r="BQ105" s="294"/>
      <c r="BR105" s="294"/>
      <c r="BS105" s="294"/>
      <c r="BT105" s="294"/>
      <c r="BU105" s="294"/>
      <c r="BV105" s="294"/>
      <c r="BW105" s="294"/>
      <c r="BX105" s="294"/>
      <c r="BY105" s="294"/>
      <c r="BZ105" s="294"/>
      <c r="CA105" s="294"/>
      <c r="CB105" s="294"/>
      <c r="CC105" s="294"/>
      <c r="CD105" s="294"/>
      <c r="CE105" s="294"/>
      <c r="CF105" s="294"/>
      <c r="CG105" s="294"/>
      <c r="CH105" s="294"/>
      <c r="CI105" s="294"/>
      <c r="CJ105" s="294"/>
      <c r="CK105" s="294"/>
      <c r="CL105" s="294"/>
      <c r="CM105" s="294"/>
      <c r="CN105" s="294"/>
      <c r="CO105" s="294"/>
    </row>
    <row r="106" customHeight="1" spans="47:93">
      <c r="AU106" s="279"/>
      <c r="AV106" s="279"/>
      <c r="AW106" s="293"/>
      <c r="AX106" s="293"/>
      <c r="AY106" s="293"/>
      <c r="BC106" s="191"/>
      <c r="BD106" s="294"/>
      <c r="BE106" s="294"/>
      <c r="BF106" s="294"/>
      <c r="BG106" s="191"/>
      <c r="BH106" s="293"/>
      <c r="BI106" s="293"/>
      <c r="BJ106" s="293"/>
      <c r="BK106" s="293"/>
      <c r="BL106" s="293"/>
      <c r="BM106" s="293"/>
      <c r="BN106" s="637"/>
      <c r="BO106" s="637"/>
      <c r="BP106" s="294"/>
      <c r="BQ106" s="294"/>
      <c r="BR106" s="294"/>
      <c r="BS106" s="294"/>
      <c r="BT106" s="294"/>
      <c r="BU106" s="295"/>
      <c r="BV106" s="295"/>
      <c r="BW106" s="295"/>
      <c r="BX106" s="294"/>
      <c r="BY106" s="294"/>
      <c r="BZ106" s="294"/>
      <c r="CA106" s="294"/>
      <c r="CB106" s="294"/>
      <c r="CC106" s="294"/>
      <c r="CD106" s="294"/>
      <c r="CE106" s="294"/>
      <c r="CF106" s="294"/>
      <c r="CG106" s="294"/>
      <c r="CH106" s="294"/>
      <c r="CI106" s="294"/>
      <c r="CJ106" s="294"/>
      <c r="CK106" s="294"/>
      <c r="CL106" s="294"/>
      <c r="CM106" s="294"/>
      <c r="CN106" s="294"/>
      <c r="CO106" s="294"/>
    </row>
    <row r="107" customHeight="1" spans="47:93">
      <c r="AU107" s="279"/>
      <c r="AV107" s="279"/>
      <c r="AW107" s="293"/>
      <c r="AX107" s="293"/>
      <c r="AY107" s="293"/>
      <c r="BC107" s="191"/>
      <c r="BD107" s="294"/>
      <c r="BE107" s="294"/>
      <c r="BF107" s="294"/>
      <c r="BG107" s="191"/>
      <c r="BH107" s="293"/>
      <c r="BI107" s="293"/>
      <c r="BJ107" s="293"/>
      <c r="BK107" s="293"/>
      <c r="BL107" s="293"/>
      <c r="BM107" s="293"/>
      <c r="BN107" s="637"/>
      <c r="BO107" s="637"/>
      <c r="BP107" s="294"/>
      <c r="BQ107" s="294"/>
      <c r="BR107" s="294"/>
      <c r="BS107" s="294"/>
      <c r="BT107" s="294"/>
      <c r="BU107" s="294"/>
      <c r="BV107" s="294"/>
      <c r="BW107" s="294"/>
      <c r="BX107" s="294"/>
      <c r="BY107" s="294"/>
      <c r="BZ107" s="294"/>
      <c r="CA107" s="294"/>
      <c r="CB107" s="294"/>
      <c r="CC107" s="294"/>
      <c r="CD107" s="294"/>
      <c r="CE107" s="294"/>
      <c r="CF107" s="294"/>
      <c r="CG107" s="294"/>
      <c r="CH107" s="294"/>
      <c r="CI107" s="294"/>
      <c r="CJ107" s="294"/>
      <c r="CK107" s="294"/>
      <c r="CL107" s="294"/>
      <c r="CM107" s="294"/>
      <c r="CN107" s="294"/>
      <c r="CO107" s="294"/>
    </row>
    <row r="108" customHeight="1" spans="47:93">
      <c r="AU108" s="279"/>
      <c r="AV108" s="279"/>
      <c r="AW108" s="293"/>
      <c r="AX108" s="293"/>
      <c r="AY108" s="293"/>
      <c r="BC108" s="191"/>
      <c r="BD108" s="297"/>
      <c r="BE108" s="294"/>
      <c r="BF108" s="294"/>
      <c r="BG108" s="191"/>
      <c r="BH108" s="293"/>
      <c r="BI108" s="293"/>
      <c r="BJ108" s="293"/>
      <c r="BK108" s="293"/>
      <c r="BL108" s="293"/>
      <c r="BM108" s="293"/>
      <c r="BN108" s="637"/>
      <c r="BO108" s="637"/>
      <c r="BP108" s="294"/>
      <c r="BQ108" s="294"/>
      <c r="BR108" s="294"/>
      <c r="BS108" s="294"/>
      <c r="BT108" s="294"/>
      <c r="BU108" s="294"/>
      <c r="BV108" s="294"/>
      <c r="BW108" s="294"/>
      <c r="BX108" s="294"/>
      <c r="BY108" s="294"/>
      <c r="BZ108" s="294"/>
      <c r="CA108" s="294"/>
      <c r="CB108" s="294"/>
      <c r="CC108" s="294"/>
      <c r="CD108" s="294"/>
      <c r="CE108" s="294"/>
      <c r="CF108" s="298"/>
      <c r="CG108" s="298"/>
      <c r="CH108" s="298"/>
      <c r="CI108" s="298"/>
      <c r="CJ108" s="298"/>
      <c r="CK108" s="298"/>
      <c r="CL108" s="298"/>
      <c r="CM108" s="298"/>
      <c r="CN108" s="298"/>
      <c r="CO108" s="298"/>
    </row>
    <row r="109" customHeight="1" spans="47:93">
      <c r="AU109" s="279"/>
      <c r="AV109" s="279"/>
      <c r="AW109" s="293"/>
      <c r="AX109" s="293"/>
      <c r="AY109" s="293"/>
      <c r="BC109" s="191"/>
      <c r="BD109" s="297"/>
      <c r="BE109" s="294"/>
      <c r="BF109" s="294"/>
      <c r="BG109" s="191"/>
      <c r="BH109" s="293"/>
      <c r="BI109" s="293"/>
      <c r="BJ109" s="293"/>
      <c r="BK109" s="293"/>
      <c r="BL109" s="293"/>
      <c r="BM109" s="293"/>
      <c r="BN109" s="637"/>
      <c r="BO109" s="637"/>
      <c r="BP109" s="297"/>
      <c r="BQ109" s="294"/>
      <c r="BR109" s="294"/>
      <c r="BS109" s="294"/>
      <c r="BT109" s="294"/>
      <c r="BU109" s="294"/>
      <c r="BV109" s="294"/>
      <c r="BW109" s="294"/>
      <c r="BX109" s="294"/>
      <c r="BY109" s="294"/>
      <c r="BZ109" s="294"/>
      <c r="CA109" s="294"/>
      <c r="CB109" s="294"/>
      <c r="CC109" s="294"/>
      <c r="CD109" s="294"/>
      <c r="CE109" s="294"/>
      <c r="CF109" s="304"/>
      <c r="CG109" s="300"/>
      <c r="CH109" s="300"/>
      <c r="CI109" s="300"/>
      <c r="CJ109" s="300"/>
      <c r="CK109" s="300"/>
      <c r="CL109" s="300"/>
      <c r="CM109" s="300"/>
      <c r="CN109" s="300"/>
      <c r="CO109" s="300"/>
    </row>
    <row r="110" customHeight="1" spans="47:93">
      <c r="AU110" s="279"/>
      <c r="AV110" s="279"/>
      <c r="AW110" s="293"/>
      <c r="AX110" s="293"/>
      <c r="AY110" s="293"/>
      <c r="BC110" s="191"/>
      <c r="BD110" s="191"/>
      <c r="BE110" s="191"/>
      <c r="BF110" s="191"/>
      <c r="BG110" s="191"/>
      <c r="BH110" s="293"/>
      <c r="BI110" s="293"/>
      <c r="BJ110" s="293"/>
      <c r="BK110" s="293"/>
      <c r="BL110" s="293"/>
      <c r="BM110" s="293"/>
      <c r="BN110" s="637"/>
      <c r="BO110" s="637"/>
      <c r="BP110" s="297"/>
      <c r="BQ110" s="294"/>
      <c r="BR110" s="294"/>
      <c r="BS110" s="294"/>
      <c r="BT110" s="294"/>
      <c r="BU110" s="294"/>
      <c r="BV110" s="294"/>
      <c r="BW110" s="294"/>
      <c r="BX110" s="294"/>
      <c r="BY110" s="294"/>
      <c r="BZ110" s="294"/>
      <c r="CA110" s="294"/>
      <c r="CB110" s="294"/>
      <c r="CC110" s="294"/>
      <c r="CD110" s="294"/>
      <c r="CE110" s="294"/>
      <c r="CF110" s="294"/>
      <c r="CG110" s="294"/>
      <c r="CH110" s="294"/>
      <c r="CI110" s="294"/>
      <c r="CJ110" s="294"/>
      <c r="CK110" s="294"/>
      <c r="CL110" s="294"/>
      <c r="CM110" s="294"/>
      <c r="CN110" s="294"/>
      <c r="CO110" s="294"/>
    </row>
    <row r="111" customHeight="1" spans="47:93">
      <c r="AU111" s="279"/>
      <c r="AV111" s="279"/>
      <c r="AW111" s="293"/>
      <c r="AX111" s="293"/>
      <c r="AY111" s="293"/>
      <c r="BC111" s="191"/>
      <c r="BD111" s="294"/>
      <c r="BE111" s="294"/>
      <c r="BF111" s="294"/>
      <c r="BG111" s="191"/>
      <c r="BH111" s="293"/>
      <c r="BI111" s="293"/>
      <c r="BJ111" s="293"/>
      <c r="BK111" s="293"/>
      <c r="BL111" s="293"/>
      <c r="BM111" s="293"/>
      <c r="BN111" s="637"/>
      <c r="BO111" s="637"/>
      <c r="BP111" s="305"/>
      <c r="BQ111" s="305"/>
      <c r="BR111" s="305"/>
      <c r="BS111" s="305"/>
      <c r="BT111" s="305"/>
      <c r="BU111" s="305"/>
      <c r="BV111" s="305"/>
      <c r="BW111" s="305"/>
      <c r="BX111" s="305"/>
      <c r="BY111" s="305"/>
      <c r="BZ111" s="305"/>
      <c r="CA111" s="305"/>
      <c r="CB111" s="305"/>
      <c r="CC111" s="305"/>
      <c r="CD111" s="305"/>
      <c r="CE111" s="305"/>
      <c r="CF111" s="305"/>
      <c r="CG111" s="305"/>
      <c r="CH111" s="305"/>
      <c r="CI111" s="305"/>
      <c r="CJ111" s="305"/>
      <c r="CK111" s="305"/>
      <c r="CL111" s="305"/>
      <c r="CM111" s="305"/>
      <c r="CN111" s="305"/>
      <c r="CO111" s="305"/>
    </row>
    <row r="112" customHeight="1" spans="47:93">
      <c r="AU112" s="279"/>
      <c r="AV112" s="279"/>
      <c r="AW112" s="293"/>
      <c r="AX112" s="293"/>
      <c r="AY112" s="293"/>
      <c r="BC112" s="191"/>
      <c r="BD112" s="294"/>
      <c r="BE112" s="294"/>
      <c r="BF112" s="294"/>
      <c r="BG112" s="191"/>
      <c r="BH112" s="293"/>
      <c r="BI112" s="293"/>
      <c r="BJ112" s="293"/>
      <c r="BK112" s="293"/>
      <c r="BL112" s="293"/>
      <c r="BM112" s="293"/>
      <c r="BN112" s="637"/>
      <c r="BO112" s="637"/>
      <c r="BP112" s="294"/>
      <c r="BQ112" s="294"/>
      <c r="BR112" s="294"/>
      <c r="BS112" s="294"/>
      <c r="BT112" s="294"/>
      <c r="BU112" s="294"/>
      <c r="BV112" s="294"/>
      <c r="BW112" s="294"/>
      <c r="BX112" s="294"/>
      <c r="BY112" s="294"/>
      <c r="BZ112" s="294"/>
      <c r="CA112" s="294"/>
      <c r="CB112" s="294"/>
      <c r="CC112" s="294"/>
      <c r="CD112" s="294"/>
      <c r="CE112" s="294"/>
      <c r="CF112" s="294"/>
      <c r="CG112" s="294"/>
      <c r="CH112" s="294"/>
      <c r="CI112" s="294"/>
      <c r="CJ112" s="294"/>
      <c r="CK112" s="294"/>
      <c r="CL112" s="294"/>
      <c r="CM112" s="294"/>
      <c r="CN112" s="294"/>
      <c r="CO112" s="294"/>
    </row>
    <row r="113" customHeight="1" spans="47:93">
      <c r="AU113" s="279"/>
      <c r="AV113" s="279"/>
      <c r="AW113" s="293"/>
      <c r="AX113" s="293"/>
      <c r="AY113" s="293"/>
      <c r="BC113" s="191"/>
      <c r="BD113" s="294"/>
      <c r="BE113" s="294"/>
      <c r="BF113" s="294"/>
      <c r="BG113" s="191"/>
      <c r="BH113" s="293"/>
      <c r="BI113" s="293"/>
      <c r="BJ113" s="293"/>
      <c r="BK113" s="293"/>
      <c r="BL113" s="293"/>
      <c r="BM113" s="293"/>
      <c r="BN113" s="637"/>
      <c r="BO113" s="637"/>
      <c r="BP113" s="294"/>
      <c r="BQ113" s="294"/>
      <c r="BR113" s="294"/>
      <c r="BS113" s="294"/>
      <c r="BT113" s="294"/>
      <c r="BU113" s="294"/>
      <c r="BV113" s="294"/>
      <c r="BW113" s="294"/>
      <c r="BX113" s="294"/>
      <c r="BY113" s="294"/>
      <c r="BZ113" s="294"/>
      <c r="CA113" s="294"/>
      <c r="CB113" s="294"/>
      <c r="CC113" s="294"/>
      <c r="CD113" s="294"/>
      <c r="CE113" s="294"/>
      <c r="CF113" s="294"/>
      <c r="CG113" s="294"/>
      <c r="CH113" s="294"/>
      <c r="CI113" s="294"/>
      <c r="CJ113" s="294"/>
      <c r="CK113" s="294"/>
      <c r="CL113" s="294"/>
      <c r="CM113" s="294"/>
      <c r="CN113" s="294"/>
      <c r="CO113" s="294"/>
    </row>
    <row r="114" customHeight="1" spans="47:93">
      <c r="AU114" s="279"/>
      <c r="AV114" s="279"/>
      <c r="AW114" s="293"/>
      <c r="AX114" s="293"/>
      <c r="AY114" s="293"/>
      <c r="BC114" s="191"/>
      <c r="BD114" s="294"/>
      <c r="BE114" s="294"/>
      <c r="BF114" s="294"/>
      <c r="BG114" s="191"/>
      <c r="BH114" s="293"/>
      <c r="BI114" s="293"/>
      <c r="BJ114" s="293"/>
      <c r="BK114" s="293"/>
      <c r="BL114" s="293"/>
      <c r="BM114" s="293"/>
      <c r="BN114" s="637"/>
      <c r="BO114" s="637"/>
      <c r="BP114" s="294"/>
      <c r="BQ114" s="294"/>
      <c r="BR114" s="294"/>
      <c r="BS114" s="294"/>
      <c r="BT114" s="294"/>
      <c r="BU114" s="295"/>
      <c r="BV114" s="295"/>
      <c r="BW114" s="295"/>
      <c r="BX114" s="294"/>
      <c r="BY114" s="294"/>
      <c r="BZ114" s="294"/>
      <c r="CA114" s="294"/>
      <c r="CB114" s="294"/>
      <c r="CC114" s="294"/>
      <c r="CD114" s="294"/>
      <c r="CE114" s="294"/>
      <c r="CF114" s="294"/>
      <c r="CG114" s="294"/>
      <c r="CH114" s="294"/>
      <c r="CI114" s="294"/>
      <c r="CJ114" s="294"/>
      <c r="CK114" s="294"/>
      <c r="CL114" s="294"/>
      <c r="CM114" s="294"/>
      <c r="CN114" s="294"/>
      <c r="CO114" s="294"/>
    </row>
    <row r="115" customHeight="1" spans="47:93">
      <c r="AU115" s="279"/>
      <c r="AV115" s="279"/>
      <c r="AW115" s="293"/>
      <c r="AX115" s="293"/>
      <c r="AY115" s="293"/>
      <c r="BC115" s="191"/>
      <c r="BD115" s="294"/>
      <c r="BE115" s="294"/>
      <c r="BF115" s="294"/>
      <c r="BG115" s="191"/>
      <c r="BH115" s="293"/>
      <c r="BI115" s="293"/>
      <c r="BJ115" s="293"/>
      <c r="BK115" s="293"/>
      <c r="BL115" s="293"/>
      <c r="BM115" s="293"/>
      <c r="BN115" s="637"/>
      <c r="BO115" s="637"/>
      <c r="BP115" s="294"/>
      <c r="BQ115" s="294"/>
      <c r="BR115" s="294"/>
      <c r="BS115" s="294"/>
      <c r="BT115" s="294"/>
      <c r="BU115" s="294"/>
      <c r="BV115" s="294"/>
      <c r="BW115" s="294"/>
      <c r="BX115" s="294"/>
      <c r="BY115" s="294"/>
      <c r="BZ115" s="294"/>
      <c r="CA115" s="294"/>
      <c r="CB115" s="294"/>
      <c r="CC115" s="294"/>
      <c r="CD115" s="294"/>
      <c r="CE115" s="294"/>
      <c r="CF115" s="294"/>
      <c r="CG115" s="294"/>
      <c r="CH115" s="294"/>
      <c r="CI115" s="294"/>
      <c r="CJ115" s="294"/>
      <c r="CK115" s="294"/>
      <c r="CL115" s="294"/>
      <c r="CM115" s="294"/>
      <c r="CN115" s="294"/>
      <c r="CO115" s="294"/>
    </row>
    <row r="116" customHeight="1" spans="47:93">
      <c r="AU116" s="279"/>
      <c r="AV116" s="279"/>
      <c r="AW116" s="293"/>
      <c r="AX116" s="293"/>
      <c r="AY116" s="293"/>
      <c r="BC116" s="191"/>
      <c r="BD116" s="191"/>
      <c r="BE116" s="191"/>
      <c r="BF116" s="191"/>
      <c r="BG116" s="191"/>
      <c r="BH116" s="293"/>
      <c r="BI116" s="293"/>
      <c r="BJ116" s="293"/>
      <c r="BK116" s="293"/>
      <c r="BL116" s="293"/>
      <c r="BM116" s="293"/>
      <c r="BN116" s="637"/>
      <c r="BO116" s="637"/>
      <c r="BP116" s="294"/>
      <c r="BQ116" s="294"/>
      <c r="BR116" s="294"/>
      <c r="BS116" s="294"/>
      <c r="BT116" s="294"/>
      <c r="BU116" s="294"/>
      <c r="BV116" s="294"/>
      <c r="BW116" s="294"/>
      <c r="BX116" s="294"/>
      <c r="BY116" s="294"/>
      <c r="BZ116" s="294"/>
      <c r="CA116" s="294"/>
      <c r="CB116" s="294"/>
      <c r="CC116" s="294"/>
      <c r="CD116" s="294"/>
      <c r="CE116" s="294"/>
      <c r="CF116" s="298"/>
      <c r="CG116" s="298"/>
      <c r="CH116" s="298"/>
      <c r="CI116" s="298"/>
      <c r="CJ116" s="298"/>
      <c r="CK116" s="298"/>
      <c r="CL116" s="298"/>
      <c r="CM116" s="298"/>
      <c r="CN116" s="298"/>
      <c r="CO116" s="298"/>
    </row>
    <row r="117" customHeight="1" spans="47:93">
      <c r="AU117" s="279"/>
      <c r="AV117" s="279"/>
      <c r="AW117" s="293"/>
      <c r="AX117" s="293"/>
      <c r="AY117" s="293"/>
      <c r="BC117" s="191"/>
      <c r="BD117" s="294"/>
      <c r="BE117" s="294"/>
      <c r="BF117" s="294"/>
      <c r="BG117" s="191"/>
      <c r="BH117" s="293"/>
      <c r="BI117" s="293"/>
      <c r="BJ117" s="293"/>
      <c r="BK117" s="293"/>
      <c r="BL117" s="293"/>
      <c r="BM117" s="293"/>
      <c r="BN117" s="637"/>
      <c r="BO117" s="637"/>
      <c r="BP117" s="306"/>
      <c r="BQ117" s="306"/>
      <c r="BR117" s="306"/>
      <c r="BS117" s="306"/>
      <c r="BT117" s="306"/>
      <c r="BU117" s="306"/>
      <c r="BV117" s="306"/>
      <c r="BW117" s="306"/>
      <c r="BX117" s="306"/>
      <c r="BY117" s="306"/>
      <c r="BZ117" s="306"/>
      <c r="CA117" s="306"/>
      <c r="CB117" s="306"/>
      <c r="CC117" s="306"/>
      <c r="CD117" s="306"/>
      <c r="CE117" s="306"/>
      <c r="CF117" s="306"/>
      <c r="CG117" s="306"/>
      <c r="CH117" s="306"/>
      <c r="CI117" s="306"/>
      <c r="CJ117" s="306"/>
      <c r="CK117" s="306"/>
      <c r="CL117" s="306"/>
      <c r="CM117" s="306"/>
      <c r="CN117" s="306"/>
      <c r="CO117" s="306"/>
    </row>
    <row r="118" customHeight="1" spans="47:93">
      <c r="AU118" s="279"/>
      <c r="AV118" s="279"/>
      <c r="AW118" s="293"/>
      <c r="AX118" s="293"/>
      <c r="AY118" s="293"/>
      <c r="BC118" s="191"/>
      <c r="BD118" s="294"/>
      <c r="BE118" s="294"/>
      <c r="BF118" s="294"/>
      <c r="BG118" s="191"/>
      <c r="BH118" s="293"/>
      <c r="BI118" s="293"/>
      <c r="BJ118" s="293"/>
      <c r="BK118" s="293"/>
      <c r="BL118" s="293"/>
      <c r="BM118" s="293"/>
      <c r="BN118" s="637"/>
      <c r="BO118" s="637"/>
      <c r="BP118" s="294"/>
      <c r="BQ118" s="294"/>
      <c r="BR118" s="294"/>
      <c r="BS118" s="294"/>
      <c r="BT118" s="294"/>
      <c r="BU118" s="295"/>
      <c r="BV118" s="295"/>
      <c r="BW118" s="295"/>
      <c r="BX118" s="294"/>
      <c r="BY118" s="294"/>
      <c r="BZ118" s="307"/>
      <c r="CA118" s="307"/>
      <c r="CB118" s="294"/>
      <c r="CC118" s="294"/>
      <c r="CD118" s="294"/>
      <c r="CE118" s="294"/>
      <c r="CF118" s="294"/>
      <c r="CG118" s="294"/>
      <c r="CH118" s="294"/>
      <c r="CI118" s="294"/>
      <c r="CJ118" s="294"/>
      <c r="CK118" s="307"/>
      <c r="CL118" s="307"/>
      <c r="CM118" s="307"/>
      <c r="CN118" s="307"/>
      <c r="CO118" s="307"/>
    </row>
    <row r="119" customHeight="1" spans="47:93">
      <c r="AU119" s="279"/>
      <c r="AV119" s="279"/>
      <c r="AW119" s="293"/>
      <c r="AX119" s="293"/>
      <c r="AY119" s="293"/>
      <c r="BC119" s="191"/>
      <c r="BD119" s="294"/>
      <c r="BE119" s="294"/>
      <c r="BF119" s="294"/>
      <c r="BG119" s="191"/>
      <c r="BH119" s="293"/>
      <c r="BI119" s="293"/>
      <c r="BJ119" s="293"/>
      <c r="BK119" s="293"/>
      <c r="BL119" s="293"/>
      <c r="BM119" s="293"/>
      <c r="BN119" s="637"/>
      <c r="BO119" s="637"/>
      <c r="BP119" s="294"/>
      <c r="BQ119" s="294"/>
      <c r="BR119" s="294"/>
      <c r="BS119" s="294"/>
      <c r="BT119" s="294"/>
      <c r="BU119" s="294"/>
      <c r="BV119" s="294"/>
      <c r="BW119" s="294"/>
      <c r="BX119" s="294"/>
      <c r="BY119" s="294"/>
      <c r="BZ119" s="294"/>
      <c r="CA119" s="294"/>
      <c r="CB119" s="294"/>
      <c r="CC119" s="294"/>
      <c r="CD119" s="294"/>
      <c r="CE119" s="294"/>
      <c r="CF119" s="298"/>
      <c r="CG119" s="298"/>
      <c r="CH119" s="298"/>
      <c r="CI119" s="298"/>
      <c r="CJ119" s="298"/>
      <c r="CK119" s="298"/>
      <c r="CL119" s="298"/>
      <c r="CM119" s="298"/>
      <c r="CN119" s="298"/>
      <c r="CO119" s="298"/>
    </row>
    <row r="120" customHeight="1" spans="47:93">
      <c r="AU120" s="279"/>
      <c r="AV120" s="279"/>
      <c r="AW120" s="293"/>
      <c r="AX120" s="293"/>
      <c r="AY120" s="293"/>
      <c r="BC120" s="191"/>
      <c r="BD120" s="294"/>
      <c r="BE120" s="294"/>
      <c r="BF120" s="294"/>
      <c r="BG120" s="191"/>
      <c r="BH120" s="293"/>
      <c r="BI120" s="293"/>
      <c r="BJ120" s="293"/>
      <c r="BK120" s="293"/>
      <c r="BL120" s="293"/>
      <c r="BM120" s="293"/>
      <c r="BN120" s="637"/>
      <c r="BO120" s="637"/>
      <c r="BP120" s="294"/>
      <c r="BQ120" s="294"/>
      <c r="BR120" s="294"/>
      <c r="BS120" s="294"/>
      <c r="BT120" s="294"/>
      <c r="BU120" s="294"/>
      <c r="BV120" s="294"/>
      <c r="BW120" s="294"/>
      <c r="BX120" s="294"/>
      <c r="BY120" s="294"/>
      <c r="BZ120" s="294"/>
      <c r="CA120" s="294"/>
      <c r="CB120" s="294"/>
      <c r="CC120" s="294"/>
      <c r="CD120" s="294"/>
      <c r="CE120" s="294"/>
      <c r="CF120" s="298"/>
      <c r="CG120" s="298"/>
      <c r="CH120" s="298"/>
      <c r="CI120" s="298"/>
      <c r="CJ120" s="298"/>
      <c r="CK120" s="298"/>
      <c r="CL120" s="298"/>
      <c r="CM120" s="298"/>
      <c r="CN120" s="298"/>
      <c r="CO120" s="298"/>
    </row>
    <row r="121" customHeight="1" spans="47:93">
      <c r="AU121" s="279"/>
      <c r="AV121" s="279"/>
      <c r="AW121" s="293"/>
      <c r="AX121" s="293"/>
      <c r="AY121" s="293"/>
      <c r="BC121" s="191"/>
      <c r="BD121" s="294"/>
      <c r="BE121" s="294"/>
      <c r="BF121" s="294"/>
      <c r="BG121" s="191"/>
      <c r="BH121" s="293"/>
      <c r="BI121" s="293"/>
      <c r="BJ121" s="293"/>
      <c r="BK121" s="293"/>
      <c r="BL121" s="293"/>
      <c r="BM121" s="293"/>
      <c r="BN121" s="637"/>
      <c r="BO121" s="637"/>
      <c r="BP121" s="294"/>
      <c r="BQ121" s="294"/>
      <c r="BR121" s="294"/>
      <c r="BS121" s="294"/>
      <c r="BT121" s="294"/>
      <c r="BU121" s="294"/>
      <c r="BV121" s="294"/>
      <c r="BW121" s="294"/>
      <c r="BX121" s="294"/>
      <c r="BY121" s="294"/>
      <c r="BZ121" s="294"/>
      <c r="CA121" s="294"/>
      <c r="CB121" s="294"/>
      <c r="CC121" s="294"/>
      <c r="CD121" s="294"/>
      <c r="CE121" s="294"/>
      <c r="CF121" s="298"/>
      <c r="CG121" s="298"/>
      <c r="CH121" s="298"/>
      <c r="CI121" s="298"/>
      <c r="CJ121" s="298"/>
      <c r="CK121" s="298"/>
      <c r="CL121" s="298"/>
      <c r="CM121" s="298"/>
      <c r="CN121" s="298"/>
      <c r="CO121" s="298"/>
    </row>
    <row r="122" customHeight="1" spans="47:93">
      <c r="AU122" s="279"/>
      <c r="AV122" s="279"/>
      <c r="AW122" s="293"/>
      <c r="AX122" s="293"/>
      <c r="AY122" s="293"/>
      <c r="BC122" s="191"/>
      <c r="BD122" s="191"/>
      <c r="BE122" s="191"/>
      <c r="BF122" s="191"/>
      <c r="BG122" s="191"/>
      <c r="BH122" s="293"/>
      <c r="BI122" s="293"/>
      <c r="BJ122" s="293"/>
      <c r="BK122" s="293"/>
      <c r="BL122" s="293"/>
      <c r="BM122" s="293"/>
      <c r="BN122" s="637"/>
      <c r="BO122" s="637"/>
      <c r="BP122" s="294"/>
      <c r="BQ122" s="294"/>
      <c r="BR122" s="294"/>
      <c r="BS122" s="294"/>
      <c r="BT122" s="294"/>
      <c r="BU122" s="294"/>
      <c r="BV122" s="294"/>
      <c r="BW122" s="294"/>
      <c r="BX122" s="294"/>
      <c r="BY122" s="294"/>
      <c r="BZ122" s="294"/>
      <c r="CA122" s="294"/>
      <c r="CB122" s="294"/>
      <c r="CC122" s="294"/>
      <c r="CD122" s="294"/>
      <c r="CE122" s="294"/>
      <c r="CF122" s="298"/>
      <c r="CG122" s="298"/>
      <c r="CH122" s="298"/>
      <c r="CI122" s="298"/>
      <c r="CJ122" s="298"/>
      <c r="CK122" s="298"/>
      <c r="CL122" s="298"/>
      <c r="CM122" s="298"/>
      <c r="CN122" s="298"/>
      <c r="CO122" s="298"/>
    </row>
    <row r="123" customHeight="1" spans="47:93">
      <c r="AU123" s="279"/>
      <c r="AV123" s="279"/>
      <c r="AW123" s="293"/>
      <c r="AX123" s="293"/>
      <c r="AY123" s="293"/>
      <c r="BC123" s="191"/>
      <c r="BD123" s="191"/>
      <c r="BE123" s="191"/>
      <c r="BF123" s="191"/>
      <c r="BG123" s="191"/>
      <c r="BH123" s="293"/>
      <c r="BI123" s="293"/>
      <c r="BJ123" s="293"/>
      <c r="BK123" s="293"/>
      <c r="BL123" s="293"/>
      <c r="BM123" s="293"/>
      <c r="BN123" s="637"/>
      <c r="BO123" s="637"/>
      <c r="BP123" s="295"/>
      <c r="BQ123" s="295"/>
      <c r="BR123" s="295"/>
      <c r="BS123" s="295"/>
      <c r="BT123" s="295"/>
      <c r="BU123" s="295"/>
      <c r="BV123" s="295"/>
      <c r="BW123" s="295"/>
      <c r="BX123" s="295"/>
      <c r="BY123" s="295"/>
      <c r="BZ123" s="295"/>
      <c r="CA123" s="295"/>
      <c r="CB123" s="295"/>
      <c r="CC123" s="295"/>
      <c r="CD123" s="295"/>
      <c r="CE123" s="295"/>
      <c r="CF123" s="295"/>
      <c r="CG123" s="295"/>
      <c r="CH123" s="295"/>
      <c r="CI123" s="295"/>
      <c r="CJ123" s="295"/>
      <c r="CK123" s="295"/>
      <c r="CL123" s="295"/>
      <c r="CM123" s="295"/>
      <c r="CN123" s="295"/>
      <c r="CO123" s="295"/>
    </row>
    <row r="124" customHeight="1" spans="47:93">
      <c r="AU124" s="279"/>
      <c r="AV124" s="279"/>
      <c r="AW124" s="293"/>
      <c r="AX124" s="293"/>
      <c r="AY124" s="293"/>
      <c r="BC124" s="191"/>
      <c r="BD124" s="297"/>
      <c r="BE124" s="294"/>
      <c r="BF124" s="294"/>
      <c r="BG124" s="191"/>
      <c r="BH124" s="293"/>
      <c r="BI124" s="293"/>
      <c r="BJ124" s="293"/>
      <c r="BK124" s="293"/>
      <c r="BL124" s="293"/>
      <c r="BM124" s="293"/>
      <c r="BN124" s="637"/>
      <c r="BO124" s="637"/>
      <c r="BP124" s="306"/>
      <c r="BQ124" s="306"/>
      <c r="BR124" s="306"/>
      <c r="BS124" s="306"/>
      <c r="BT124" s="306"/>
      <c r="BU124" s="306"/>
      <c r="BV124" s="306"/>
      <c r="BW124" s="306"/>
      <c r="BX124" s="306"/>
      <c r="BY124" s="306"/>
      <c r="BZ124" s="306"/>
      <c r="CA124" s="306"/>
      <c r="CB124" s="306"/>
      <c r="CC124" s="306"/>
      <c r="CD124" s="306"/>
      <c r="CE124" s="306"/>
      <c r="CF124" s="306"/>
      <c r="CG124" s="306"/>
      <c r="CH124" s="306"/>
      <c r="CI124" s="306"/>
      <c r="CJ124" s="306"/>
      <c r="CK124" s="306"/>
      <c r="CL124" s="306"/>
      <c r="CM124" s="306"/>
      <c r="CN124" s="306"/>
      <c r="CO124" s="306"/>
    </row>
    <row r="125" customHeight="1" spans="47:93">
      <c r="AU125" s="279"/>
      <c r="AV125" s="279"/>
      <c r="AW125" s="293"/>
      <c r="AX125" s="293"/>
      <c r="AY125" s="293"/>
      <c r="BC125" s="191"/>
      <c r="BD125" s="297"/>
      <c r="BE125" s="294"/>
      <c r="BF125" s="294"/>
      <c r="BG125" s="191"/>
      <c r="BH125" s="293"/>
      <c r="BI125" s="293"/>
      <c r="BJ125" s="293"/>
      <c r="BK125" s="293"/>
      <c r="BL125" s="293"/>
      <c r="BM125" s="293"/>
      <c r="BN125" s="637"/>
      <c r="BO125" s="637"/>
      <c r="BP125" s="297"/>
      <c r="BQ125" s="294"/>
      <c r="BR125" s="294"/>
      <c r="BS125" s="294"/>
      <c r="BT125" s="294"/>
      <c r="BU125" s="295"/>
      <c r="BV125" s="295"/>
      <c r="BW125" s="295"/>
      <c r="BX125" s="294"/>
      <c r="BY125" s="294"/>
      <c r="BZ125" s="294"/>
      <c r="CA125" s="294"/>
      <c r="CB125" s="294"/>
      <c r="CC125" s="294"/>
      <c r="CD125" s="294"/>
      <c r="CE125" s="294"/>
      <c r="CF125" s="294"/>
      <c r="CG125" s="294"/>
      <c r="CH125" s="294"/>
      <c r="CI125" s="294"/>
      <c r="CJ125" s="294"/>
      <c r="CK125" s="294"/>
      <c r="CL125" s="294"/>
      <c r="CM125" s="294"/>
      <c r="CN125" s="294"/>
      <c r="CO125" s="294"/>
    </row>
    <row r="126" customHeight="1" spans="47:93">
      <c r="AU126" s="279"/>
      <c r="AV126" s="279"/>
      <c r="AW126" s="293"/>
      <c r="AX126" s="293"/>
      <c r="AY126" s="293"/>
      <c r="BC126" s="191"/>
      <c r="BD126" s="297"/>
      <c r="BE126" s="294"/>
      <c r="BF126" s="294"/>
      <c r="BG126" s="191"/>
      <c r="BH126" s="293"/>
      <c r="BI126" s="293"/>
      <c r="BJ126" s="293"/>
      <c r="BK126" s="293"/>
      <c r="BL126" s="293"/>
      <c r="BM126" s="293"/>
      <c r="BN126" s="637"/>
      <c r="BO126" s="637"/>
      <c r="BP126" s="297"/>
      <c r="BQ126" s="294"/>
      <c r="BR126" s="294"/>
      <c r="BS126" s="294"/>
      <c r="BT126" s="294"/>
      <c r="BU126" s="294"/>
      <c r="BV126" s="294"/>
      <c r="BW126" s="294"/>
      <c r="BX126" s="294"/>
      <c r="BY126" s="294"/>
      <c r="BZ126" s="294"/>
      <c r="CA126" s="294"/>
      <c r="CB126" s="294"/>
      <c r="CC126" s="294"/>
      <c r="CD126" s="294"/>
      <c r="CE126" s="294"/>
      <c r="CF126" s="294"/>
      <c r="CG126" s="294"/>
      <c r="CH126" s="294"/>
      <c r="CI126" s="294"/>
      <c r="CJ126" s="294"/>
      <c r="CK126" s="294"/>
      <c r="CL126" s="294"/>
      <c r="CM126" s="294"/>
      <c r="CN126" s="294"/>
      <c r="CO126" s="294"/>
    </row>
    <row r="127" customHeight="1" spans="47:93">
      <c r="AU127" s="279"/>
      <c r="AV127" s="279"/>
      <c r="AW127" s="293"/>
      <c r="AX127" s="293"/>
      <c r="AY127" s="293"/>
      <c r="BC127" s="191"/>
      <c r="BD127" s="297"/>
      <c r="BE127" s="294"/>
      <c r="BF127" s="294"/>
      <c r="BG127" s="191"/>
      <c r="BH127" s="293"/>
      <c r="BI127" s="293"/>
      <c r="BJ127" s="293"/>
      <c r="BK127" s="293"/>
      <c r="BL127" s="293"/>
      <c r="BM127" s="293"/>
      <c r="BN127" s="637"/>
      <c r="BO127" s="637"/>
      <c r="BP127" s="297"/>
      <c r="BQ127" s="294"/>
      <c r="BR127" s="294"/>
      <c r="BS127" s="294"/>
      <c r="BT127" s="294"/>
      <c r="BU127" s="294"/>
      <c r="BV127" s="294"/>
      <c r="BW127" s="294"/>
      <c r="BX127" s="294"/>
      <c r="BY127" s="294"/>
      <c r="BZ127" s="294"/>
      <c r="CA127" s="294"/>
      <c r="CB127" s="294"/>
      <c r="CC127" s="294"/>
      <c r="CD127" s="294"/>
      <c r="CE127" s="294"/>
      <c r="CF127" s="294"/>
      <c r="CG127" s="294"/>
      <c r="CH127" s="294"/>
      <c r="CI127" s="294"/>
      <c r="CJ127" s="294"/>
      <c r="CK127" s="294"/>
      <c r="CL127" s="294"/>
      <c r="CM127" s="294"/>
      <c r="CN127" s="294"/>
      <c r="CO127" s="294"/>
    </row>
    <row r="128" customHeight="1" spans="47:93">
      <c r="AU128" s="279"/>
      <c r="AV128" s="279"/>
      <c r="AW128" s="293"/>
      <c r="AX128" s="293"/>
      <c r="AY128" s="293"/>
      <c r="BC128" s="191"/>
      <c r="BD128" s="297"/>
      <c r="BE128" s="294"/>
      <c r="BF128" s="294"/>
      <c r="BG128" s="191"/>
      <c r="BH128" s="293"/>
      <c r="BI128" s="293"/>
      <c r="BJ128" s="293"/>
      <c r="BK128" s="293"/>
      <c r="BL128" s="293"/>
      <c r="BM128" s="293"/>
      <c r="BN128" s="637"/>
      <c r="BO128" s="637"/>
      <c r="BP128" s="297"/>
      <c r="BQ128" s="294"/>
      <c r="BR128" s="294"/>
      <c r="BS128" s="294"/>
      <c r="BT128" s="294"/>
      <c r="BU128" s="294"/>
      <c r="BV128" s="294"/>
      <c r="BW128" s="294"/>
      <c r="BX128" s="294"/>
      <c r="BY128" s="294"/>
      <c r="BZ128" s="294"/>
      <c r="CA128" s="294"/>
      <c r="CB128" s="294"/>
      <c r="CC128" s="294"/>
      <c r="CD128" s="294"/>
      <c r="CE128" s="294"/>
      <c r="CF128" s="294"/>
      <c r="CG128" s="294"/>
      <c r="CH128" s="294"/>
      <c r="CI128" s="294"/>
      <c r="CJ128" s="294"/>
      <c r="CK128" s="294"/>
      <c r="CL128" s="294"/>
      <c r="CM128" s="294"/>
      <c r="CN128" s="294"/>
      <c r="CO128" s="294"/>
    </row>
    <row r="129" customHeight="1" spans="47:93">
      <c r="AU129" s="279"/>
      <c r="AV129" s="279"/>
      <c r="AW129" s="293"/>
      <c r="AX129" s="293"/>
      <c r="AY129" s="293"/>
      <c r="BC129" s="191"/>
      <c r="BD129" s="297"/>
      <c r="BE129" s="294"/>
      <c r="BF129" s="294"/>
      <c r="BG129" s="191"/>
      <c r="BH129" s="293"/>
      <c r="BI129" s="293"/>
      <c r="BJ129" s="293"/>
      <c r="BK129" s="293"/>
      <c r="BL129" s="293"/>
      <c r="BM129" s="293"/>
      <c r="BN129" s="637"/>
      <c r="BO129" s="637"/>
      <c r="BP129" s="297"/>
      <c r="BQ129" s="294"/>
      <c r="BR129" s="294"/>
      <c r="BS129" s="294"/>
      <c r="BT129" s="294"/>
      <c r="BU129" s="294"/>
      <c r="BV129" s="294"/>
      <c r="BW129" s="294"/>
      <c r="BX129" s="294"/>
      <c r="BY129" s="294"/>
      <c r="BZ129" s="294"/>
      <c r="CA129" s="294"/>
      <c r="CB129" s="294"/>
      <c r="CC129" s="294"/>
      <c r="CD129" s="294"/>
      <c r="CE129" s="294"/>
      <c r="CF129" s="294"/>
      <c r="CG129" s="294"/>
      <c r="CH129" s="294"/>
      <c r="CI129" s="294"/>
      <c r="CJ129" s="294"/>
      <c r="CK129" s="294"/>
      <c r="CL129" s="294"/>
      <c r="CM129" s="294"/>
      <c r="CN129" s="294"/>
      <c r="CO129" s="294"/>
    </row>
    <row r="130" customHeight="1" spans="47:93">
      <c r="AU130" s="279"/>
      <c r="AV130" s="279"/>
      <c r="AW130" s="293"/>
      <c r="AX130" s="293"/>
      <c r="AY130" s="293"/>
      <c r="BC130" s="293"/>
      <c r="BD130" s="293"/>
      <c r="BE130" s="293"/>
      <c r="BF130" s="293"/>
      <c r="BG130" s="293"/>
      <c r="BH130" s="293"/>
      <c r="BI130" s="293"/>
      <c r="BJ130" s="293"/>
      <c r="BK130" s="293"/>
      <c r="BL130" s="293"/>
      <c r="BM130" s="293"/>
      <c r="BN130" s="637"/>
      <c r="BO130" s="637"/>
      <c r="BP130" s="297"/>
      <c r="BQ130" s="294"/>
      <c r="BR130" s="294"/>
      <c r="BS130" s="294"/>
      <c r="BT130" s="294"/>
      <c r="BU130" s="294"/>
      <c r="BV130" s="294"/>
      <c r="BW130" s="294"/>
      <c r="BX130" s="294"/>
      <c r="BY130" s="294"/>
      <c r="BZ130" s="294"/>
      <c r="CA130" s="294"/>
      <c r="CB130" s="294"/>
      <c r="CC130" s="294"/>
      <c r="CD130" s="294"/>
      <c r="CE130" s="294"/>
      <c r="CF130" s="294"/>
      <c r="CG130" s="294"/>
      <c r="CH130" s="294"/>
      <c r="CI130" s="294"/>
      <c r="CJ130" s="294"/>
      <c r="CK130" s="294"/>
      <c r="CL130" s="294"/>
      <c r="CM130" s="294"/>
      <c r="CN130" s="294"/>
      <c r="CO130" s="294"/>
    </row>
    <row r="131" customHeight="1" spans="47:93">
      <c r="AU131" s="279"/>
      <c r="AV131" s="279"/>
      <c r="AW131" s="293"/>
      <c r="AX131" s="293"/>
      <c r="AY131" s="293"/>
      <c r="BC131" s="293"/>
      <c r="BD131" s="293"/>
      <c r="BE131" s="293"/>
      <c r="BF131" s="293"/>
      <c r="BG131" s="293"/>
      <c r="BH131" s="293"/>
      <c r="BI131" s="293"/>
      <c r="BJ131" s="293"/>
      <c r="BK131" s="293"/>
      <c r="BL131" s="293"/>
      <c r="BM131" s="293"/>
      <c r="BN131" s="293"/>
      <c r="BO131" s="293"/>
      <c r="BP131" s="293"/>
      <c r="BQ131" s="293"/>
      <c r="BR131" s="293"/>
      <c r="BS131" s="293"/>
      <c r="BT131" s="293"/>
      <c r="BU131" s="293"/>
      <c r="BV131" s="293"/>
      <c r="BW131" s="293"/>
      <c r="BX131" s="293"/>
      <c r="BY131" s="293"/>
      <c r="BZ131" s="293"/>
      <c r="CA131" s="293"/>
      <c r="CB131" s="293"/>
      <c r="CC131" s="293"/>
      <c r="CD131" s="293"/>
      <c r="CE131" s="293"/>
      <c r="CF131" s="293"/>
      <c r="CG131" s="293"/>
      <c r="CH131" s="293"/>
      <c r="CI131" s="293"/>
      <c r="CJ131" s="293"/>
      <c r="CK131" s="293"/>
      <c r="CL131" s="293"/>
      <c r="CM131" s="293"/>
      <c r="CN131" s="293"/>
      <c r="CO131" s="293"/>
    </row>
    <row r="132" customHeight="1" spans="47:93">
      <c r="AU132" s="279"/>
      <c r="AV132" s="279"/>
      <c r="AW132" s="293"/>
      <c r="AX132" s="293"/>
      <c r="AY132" s="293"/>
      <c r="BC132" s="293"/>
      <c r="BD132" s="293"/>
      <c r="BE132" s="293"/>
      <c r="BF132" s="293"/>
      <c r="BG132" s="293"/>
      <c r="BH132" s="293"/>
      <c r="BI132" s="293"/>
      <c r="BJ132" s="293"/>
      <c r="BK132" s="293"/>
      <c r="BL132" s="293"/>
      <c r="BM132" s="293"/>
      <c r="BN132" s="293"/>
      <c r="BO132" s="293"/>
      <c r="BP132" s="293"/>
      <c r="BQ132" s="293"/>
      <c r="BR132" s="293"/>
      <c r="BS132" s="293"/>
      <c r="BT132" s="293"/>
      <c r="BU132" s="293"/>
      <c r="BV132" s="293"/>
      <c r="BW132" s="293"/>
      <c r="BX132" s="293"/>
      <c r="BY132" s="293"/>
      <c r="BZ132" s="293"/>
      <c r="CA132" s="293"/>
      <c r="CB132" s="293"/>
      <c r="CC132" s="293"/>
      <c r="CD132" s="293"/>
      <c r="CE132" s="293"/>
      <c r="CF132" s="293"/>
      <c r="CG132" s="293"/>
      <c r="CH132" s="293"/>
      <c r="CI132" s="293"/>
      <c r="CJ132" s="293"/>
      <c r="CK132" s="293"/>
      <c r="CL132" s="293"/>
      <c r="CM132" s="293"/>
      <c r="CN132" s="293"/>
      <c r="CO132" s="293"/>
    </row>
    <row r="133" customHeight="1" spans="47:93">
      <c r="AU133" s="279"/>
      <c r="AV133" s="279"/>
      <c r="AW133" s="293"/>
      <c r="AX133" s="293"/>
      <c r="AY133" s="293"/>
      <c r="BC133" s="293"/>
      <c r="BD133" s="293"/>
      <c r="BE133" s="293"/>
      <c r="BF133" s="293"/>
      <c r="BG133" s="293"/>
      <c r="BH133" s="293"/>
      <c r="BI133" s="293"/>
      <c r="BJ133" s="293"/>
      <c r="BK133" s="293"/>
      <c r="BL133" s="293"/>
      <c r="BM133" s="293"/>
      <c r="BN133" s="293"/>
      <c r="BO133" s="293"/>
      <c r="BP133" s="293"/>
      <c r="BQ133" s="293"/>
      <c r="BR133" s="293"/>
      <c r="BS133" s="293"/>
      <c r="BT133" s="293"/>
      <c r="BU133" s="293"/>
      <c r="BV133" s="293"/>
      <c r="BW133" s="293"/>
      <c r="BX133" s="293"/>
      <c r="BY133" s="293"/>
      <c r="BZ133" s="293"/>
      <c r="CA133" s="293"/>
      <c r="CB133" s="293"/>
      <c r="CC133" s="293"/>
      <c r="CD133" s="293"/>
      <c r="CE133" s="293"/>
      <c r="CF133" s="293"/>
      <c r="CG133" s="293"/>
      <c r="CH133" s="293"/>
      <c r="CI133" s="293"/>
      <c r="CJ133" s="293"/>
      <c r="CK133" s="293"/>
      <c r="CL133" s="293"/>
      <c r="CM133" s="293"/>
      <c r="CN133" s="293"/>
      <c r="CO133" s="293"/>
    </row>
    <row r="134" customHeight="1" spans="47:93">
      <c r="AU134" s="279"/>
      <c r="AV134" s="279"/>
      <c r="AW134" s="293"/>
      <c r="AX134" s="293"/>
      <c r="AY134" s="293"/>
      <c r="BC134" s="293"/>
      <c r="BD134" s="293"/>
      <c r="BE134" s="293"/>
      <c r="BF134" s="293"/>
      <c r="BG134" s="293"/>
      <c r="BH134" s="293"/>
      <c r="BI134" s="293"/>
      <c r="BJ134" s="293"/>
      <c r="BK134" s="293"/>
      <c r="BL134" s="293"/>
      <c r="BM134" s="293"/>
      <c r="BN134" s="293"/>
      <c r="BO134" s="293"/>
      <c r="BP134" s="293"/>
      <c r="BQ134" s="293"/>
      <c r="BR134" s="293"/>
      <c r="BS134" s="293"/>
      <c r="BT134" s="293"/>
      <c r="BU134" s="293"/>
      <c r="BV134" s="293"/>
      <c r="BW134" s="293"/>
      <c r="BX134" s="293"/>
      <c r="BY134" s="293"/>
      <c r="BZ134" s="293"/>
      <c r="CA134" s="293"/>
      <c r="CB134" s="293"/>
      <c r="CC134" s="293"/>
      <c r="CD134" s="293"/>
      <c r="CE134" s="293"/>
      <c r="CF134" s="293"/>
      <c r="CG134" s="293"/>
      <c r="CH134" s="293"/>
      <c r="CI134" s="293"/>
      <c r="CJ134" s="293"/>
      <c r="CK134" s="293"/>
      <c r="CL134" s="293"/>
      <c r="CM134" s="293"/>
      <c r="CN134" s="293"/>
      <c r="CO134" s="293"/>
    </row>
    <row r="135" customHeight="1" spans="47:93">
      <c r="AU135" s="279"/>
      <c r="AV135" s="279"/>
      <c r="AW135" s="293"/>
      <c r="AX135" s="293"/>
      <c r="AY135" s="293"/>
      <c r="BC135" s="293"/>
      <c r="BD135" s="293"/>
      <c r="BE135" s="293"/>
      <c r="BF135" s="293"/>
      <c r="BG135" s="293"/>
      <c r="BH135" s="293"/>
      <c r="BI135" s="293"/>
      <c r="BJ135" s="293"/>
      <c r="BK135" s="293"/>
      <c r="BL135" s="293"/>
      <c r="BM135" s="293"/>
      <c r="BN135" s="293"/>
      <c r="BO135" s="293"/>
      <c r="BP135" s="293"/>
      <c r="BQ135" s="293"/>
      <c r="BR135" s="293"/>
      <c r="BS135" s="293"/>
      <c r="BT135" s="293"/>
      <c r="BU135" s="293"/>
      <c r="BV135" s="293"/>
      <c r="BW135" s="293"/>
      <c r="BX135" s="293"/>
      <c r="BY135" s="293"/>
      <c r="BZ135" s="293"/>
      <c r="CA135" s="293"/>
      <c r="CB135" s="293"/>
      <c r="CC135" s="293"/>
      <c r="CD135" s="293"/>
      <c r="CE135" s="293"/>
      <c r="CF135" s="293"/>
      <c r="CG135" s="293"/>
      <c r="CH135" s="293"/>
      <c r="CI135" s="293"/>
      <c r="CJ135" s="293"/>
      <c r="CK135" s="293"/>
      <c r="CL135" s="293"/>
      <c r="CM135" s="293"/>
      <c r="CN135" s="293"/>
      <c r="CO135" s="293"/>
    </row>
    <row r="136" customHeight="1" spans="47:93">
      <c r="AU136" s="279"/>
      <c r="AV136" s="279"/>
      <c r="AW136" s="293"/>
      <c r="AX136" s="293"/>
      <c r="AY136" s="293"/>
      <c r="BC136" s="293"/>
      <c r="BD136" s="293"/>
      <c r="BE136" s="293"/>
      <c r="BF136" s="293"/>
      <c r="BG136" s="293"/>
      <c r="BH136" s="293"/>
      <c r="BI136" s="293"/>
      <c r="BJ136" s="293"/>
      <c r="BK136" s="293"/>
      <c r="BL136" s="293"/>
      <c r="BM136" s="293"/>
      <c r="BN136" s="293"/>
      <c r="BO136" s="293"/>
      <c r="BP136" s="293"/>
      <c r="BQ136" s="293"/>
      <c r="BR136" s="293"/>
      <c r="BS136" s="293"/>
      <c r="BT136" s="293"/>
      <c r="BU136" s="293"/>
      <c r="BV136" s="293"/>
      <c r="BW136" s="293"/>
      <c r="BX136" s="293"/>
      <c r="BY136" s="293"/>
      <c r="BZ136" s="293"/>
      <c r="CA136" s="293"/>
      <c r="CB136" s="293"/>
      <c r="CC136" s="293"/>
      <c r="CD136" s="293"/>
      <c r="CE136" s="293"/>
      <c r="CF136" s="293"/>
      <c r="CG136" s="293"/>
      <c r="CH136" s="293"/>
      <c r="CI136" s="293"/>
      <c r="CJ136" s="293"/>
      <c r="CK136" s="293"/>
      <c r="CL136" s="293"/>
      <c r="CM136" s="293"/>
      <c r="CN136" s="293"/>
      <c r="CO136" s="293"/>
    </row>
    <row r="137" customHeight="1" spans="47:93">
      <c r="AU137" s="279"/>
      <c r="AV137" s="279"/>
      <c r="AW137" s="293"/>
      <c r="AX137" s="293"/>
      <c r="AY137" s="293"/>
      <c r="BC137" s="293"/>
      <c r="BD137" s="293"/>
      <c r="BE137" s="293"/>
      <c r="BF137" s="293"/>
      <c r="BG137" s="293"/>
      <c r="BH137" s="293"/>
      <c r="BI137" s="293"/>
      <c r="BJ137" s="293"/>
      <c r="BK137" s="293"/>
      <c r="BL137" s="293"/>
      <c r="BM137" s="293"/>
      <c r="BN137" s="293"/>
      <c r="BO137" s="293"/>
      <c r="BP137" s="293"/>
      <c r="BQ137" s="293"/>
      <c r="BR137" s="293"/>
      <c r="BS137" s="293"/>
      <c r="BT137" s="293"/>
      <c r="BU137" s="293"/>
      <c r="BV137" s="293"/>
      <c r="BW137" s="293"/>
      <c r="BX137" s="293"/>
      <c r="BY137" s="293"/>
      <c r="BZ137" s="293"/>
      <c r="CA137" s="293"/>
      <c r="CB137" s="293"/>
      <c r="CC137" s="293"/>
      <c r="CD137" s="293"/>
      <c r="CE137" s="293"/>
      <c r="CF137" s="293"/>
      <c r="CG137" s="293"/>
      <c r="CH137" s="293"/>
      <c r="CI137" s="293"/>
      <c r="CJ137" s="293"/>
      <c r="CK137" s="293"/>
      <c r="CL137" s="293"/>
      <c r="CM137" s="293"/>
      <c r="CN137" s="293"/>
      <c r="CO137" s="293"/>
    </row>
    <row r="138" customHeight="1" spans="47:93">
      <c r="AU138" s="279"/>
      <c r="AV138" s="279"/>
      <c r="AW138" s="293"/>
      <c r="AX138" s="293"/>
      <c r="AY138" s="293"/>
      <c r="BC138" s="293"/>
      <c r="BD138" s="293"/>
      <c r="BE138" s="293"/>
      <c r="BF138" s="293"/>
      <c r="BG138" s="293"/>
      <c r="BH138" s="293"/>
      <c r="BI138" s="293"/>
      <c r="BJ138" s="293"/>
      <c r="BK138" s="293"/>
      <c r="BL138" s="293"/>
      <c r="BM138" s="293"/>
      <c r="BN138" s="293"/>
      <c r="BO138" s="293"/>
      <c r="BP138" s="293"/>
      <c r="BQ138" s="293"/>
      <c r="BR138" s="293"/>
      <c r="BS138" s="293"/>
      <c r="BT138" s="293"/>
      <c r="BU138" s="293"/>
      <c r="BV138" s="293"/>
      <c r="BW138" s="293"/>
      <c r="BX138" s="293"/>
      <c r="BY138" s="293"/>
      <c r="BZ138" s="293"/>
      <c r="CA138" s="293"/>
      <c r="CB138" s="293"/>
      <c r="CC138" s="293"/>
      <c r="CD138" s="293"/>
      <c r="CE138" s="293"/>
      <c r="CF138" s="293"/>
      <c r="CG138" s="293"/>
      <c r="CH138" s="293"/>
      <c r="CI138" s="293"/>
      <c r="CJ138" s="293"/>
      <c r="CK138" s="293"/>
      <c r="CL138" s="293"/>
      <c r="CM138" s="293"/>
      <c r="CN138" s="293"/>
      <c r="CO138" s="293"/>
    </row>
    <row r="139" customHeight="1" spans="47:93">
      <c r="AU139" s="279"/>
      <c r="AV139" s="279"/>
      <c r="AW139" s="293"/>
      <c r="AX139" s="293"/>
      <c r="AY139" s="293"/>
      <c r="BC139" s="293"/>
      <c r="BD139" s="293"/>
      <c r="BE139" s="293"/>
      <c r="BF139" s="293"/>
      <c r="BG139" s="293"/>
      <c r="BH139" s="293"/>
      <c r="BI139" s="293"/>
      <c r="BJ139" s="293"/>
      <c r="BK139" s="293"/>
      <c r="BL139" s="293"/>
      <c r="BM139" s="293"/>
      <c r="BN139" s="293"/>
      <c r="BO139" s="293"/>
      <c r="BP139" s="293"/>
      <c r="BQ139" s="293"/>
      <c r="BR139" s="293"/>
      <c r="BS139" s="293"/>
      <c r="BT139" s="293"/>
      <c r="BU139" s="293"/>
      <c r="BV139" s="293"/>
      <c r="BW139" s="293"/>
      <c r="BX139" s="293"/>
      <c r="BY139" s="293"/>
      <c r="BZ139" s="293"/>
      <c r="CA139" s="293"/>
      <c r="CB139" s="293"/>
      <c r="CC139" s="293"/>
      <c r="CD139" s="293"/>
      <c r="CE139" s="293"/>
      <c r="CF139" s="293"/>
      <c r="CG139" s="293"/>
      <c r="CH139" s="293"/>
      <c r="CI139" s="293"/>
      <c r="CJ139" s="293"/>
      <c r="CK139" s="293"/>
      <c r="CL139" s="293"/>
      <c r="CM139" s="293"/>
      <c r="CN139" s="293"/>
      <c r="CO139" s="293"/>
    </row>
    <row r="140" customHeight="1" spans="47:93">
      <c r="AU140" s="279"/>
      <c r="AV140" s="279"/>
      <c r="AW140" s="293"/>
      <c r="AX140" s="293"/>
      <c r="AY140" s="293"/>
      <c r="BC140" s="293"/>
      <c r="BD140" s="293"/>
      <c r="BE140" s="293"/>
      <c r="BF140" s="293"/>
      <c r="BG140" s="293"/>
      <c r="BH140" s="293"/>
      <c r="BI140" s="293"/>
      <c r="BJ140" s="293"/>
      <c r="BK140" s="293"/>
      <c r="BL140" s="293"/>
      <c r="BM140" s="293"/>
      <c r="BN140" s="293"/>
      <c r="BO140" s="293"/>
      <c r="BP140" s="293"/>
      <c r="BQ140" s="293"/>
      <c r="BR140" s="293"/>
      <c r="BS140" s="293"/>
      <c r="BT140" s="293"/>
      <c r="BU140" s="293"/>
      <c r="BV140" s="293"/>
      <c r="BW140" s="293"/>
      <c r="BX140" s="293"/>
      <c r="BY140" s="293"/>
      <c r="BZ140" s="293"/>
      <c r="CA140" s="293"/>
      <c r="CB140" s="293"/>
      <c r="CC140" s="293"/>
      <c r="CD140" s="293"/>
      <c r="CE140" s="293"/>
      <c r="CF140" s="293"/>
      <c r="CG140" s="293"/>
      <c r="CH140" s="293"/>
      <c r="CI140" s="293"/>
      <c r="CJ140" s="293"/>
      <c r="CK140" s="293"/>
      <c r="CL140" s="293"/>
      <c r="CM140" s="293"/>
      <c r="CN140" s="293"/>
      <c r="CO140" s="293"/>
    </row>
    <row r="141" customHeight="1" spans="47:93">
      <c r="AU141" s="279"/>
      <c r="AV141" s="279"/>
      <c r="AW141" s="293"/>
      <c r="AX141" s="293"/>
      <c r="AY141" s="293"/>
      <c r="BC141" s="293"/>
      <c r="BD141" s="293"/>
      <c r="BE141" s="293"/>
      <c r="BF141" s="293"/>
      <c r="BG141" s="293"/>
      <c r="BH141" s="293"/>
      <c r="BI141" s="293"/>
      <c r="BJ141" s="293"/>
      <c r="BK141" s="293"/>
      <c r="BL141" s="293"/>
      <c r="BM141" s="293"/>
      <c r="BN141" s="293"/>
      <c r="BO141" s="293"/>
      <c r="BP141" s="293"/>
      <c r="BQ141" s="293"/>
      <c r="BR141" s="293"/>
      <c r="BS141" s="293"/>
      <c r="BT141" s="293"/>
      <c r="BU141" s="293"/>
      <c r="BV141" s="293"/>
      <c r="BW141" s="293"/>
      <c r="BX141" s="293"/>
      <c r="BY141" s="293"/>
      <c r="BZ141" s="293"/>
      <c r="CA141" s="293"/>
      <c r="CB141" s="293"/>
      <c r="CC141" s="293"/>
      <c r="CD141" s="293"/>
      <c r="CE141" s="293"/>
      <c r="CF141" s="293"/>
      <c r="CG141" s="293"/>
      <c r="CH141" s="293"/>
      <c r="CI141" s="293"/>
      <c r="CJ141" s="293"/>
      <c r="CK141" s="293"/>
      <c r="CL141" s="293"/>
      <c r="CM141" s="293"/>
      <c r="CN141" s="293"/>
      <c r="CO141" s="293"/>
    </row>
    <row r="142" customHeight="1" spans="47:93">
      <c r="AU142" s="279"/>
      <c r="AV142" s="279"/>
      <c r="AW142" s="293"/>
      <c r="AX142" s="293"/>
      <c r="AY142" s="293"/>
      <c r="BC142" s="293"/>
      <c r="BD142" s="293"/>
      <c r="BE142" s="293"/>
      <c r="BF142" s="293"/>
      <c r="BG142" s="293"/>
      <c r="BH142" s="293"/>
      <c r="BI142" s="293"/>
      <c r="BJ142" s="293"/>
      <c r="BK142" s="293"/>
      <c r="BL142" s="293"/>
      <c r="BM142" s="293"/>
      <c r="BN142" s="293"/>
      <c r="BO142" s="293"/>
      <c r="BP142" s="293"/>
      <c r="BQ142" s="293"/>
      <c r="BR142" s="293"/>
      <c r="BS142" s="293"/>
      <c r="BT142" s="293"/>
      <c r="BU142" s="293"/>
      <c r="BV142" s="293"/>
      <c r="BW142" s="293"/>
      <c r="BX142" s="293"/>
      <c r="BY142" s="293"/>
      <c r="BZ142" s="293"/>
      <c r="CA142" s="293"/>
      <c r="CB142" s="293"/>
      <c r="CC142" s="293"/>
      <c r="CD142" s="293"/>
      <c r="CE142" s="293"/>
      <c r="CF142" s="293"/>
      <c r="CG142" s="293"/>
      <c r="CH142" s="293"/>
      <c r="CI142" s="293"/>
      <c r="CJ142" s="293"/>
      <c r="CK142" s="293"/>
      <c r="CL142" s="293"/>
      <c r="CM142" s="293"/>
      <c r="CN142" s="293"/>
      <c r="CO142" s="293"/>
    </row>
    <row r="143" customHeight="1" spans="47:93">
      <c r="AU143" s="279"/>
      <c r="AV143" s="279"/>
      <c r="AW143" s="293"/>
      <c r="AX143" s="293"/>
      <c r="AY143" s="293"/>
      <c r="BC143" s="293"/>
      <c r="BD143" s="293"/>
      <c r="BE143" s="293"/>
      <c r="BF143" s="293"/>
      <c r="BG143" s="293"/>
      <c r="BH143" s="293"/>
      <c r="BI143" s="293"/>
      <c r="BJ143" s="293"/>
      <c r="BK143" s="293"/>
      <c r="BL143" s="293"/>
      <c r="BM143" s="293"/>
      <c r="BN143" s="293"/>
      <c r="BO143" s="293"/>
      <c r="BP143" s="293"/>
      <c r="BQ143" s="293"/>
      <c r="BR143" s="293"/>
      <c r="BS143" s="293"/>
      <c r="BT143" s="293"/>
      <c r="BU143" s="293"/>
      <c r="BV143" s="293"/>
      <c r="BW143" s="293"/>
      <c r="BX143" s="293"/>
      <c r="BY143" s="293"/>
      <c r="BZ143" s="293"/>
      <c r="CA143" s="293"/>
      <c r="CB143" s="293"/>
      <c r="CC143" s="293"/>
      <c r="CD143" s="293"/>
      <c r="CE143" s="293"/>
      <c r="CF143" s="293"/>
      <c r="CG143" s="293"/>
      <c r="CH143" s="293"/>
      <c r="CI143" s="293"/>
      <c r="CJ143" s="293"/>
      <c r="CK143" s="293"/>
      <c r="CL143" s="293"/>
      <c r="CM143" s="293"/>
      <c r="CN143" s="293"/>
      <c r="CO143" s="293"/>
    </row>
    <row r="144" customHeight="1" spans="47:93">
      <c r="AU144" s="279"/>
      <c r="AV144" s="279"/>
      <c r="AW144" s="293"/>
      <c r="AX144" s="293"/>
      <c r="AY144" s="293"/>
      <c r="BC144" s="293"/>
      <c r="BD144" s="293"/>
      <c r="BE144" s="293"/>
      <c r="BF144" s="293"/>
      <c r="BG144" s="293"/>
      <c r="BH144" s="293"/>
      <c r="BI144" s="293"/>
      <c r="BJ144" s="293"/>
      <c r="BK144" s="293"/>
      <c r="BL144" s="293"/>
      <c r="BM144" s="293"/>
      <c r="BN144" s="293"/>
      <c r="BO144" s="293"/>
      <c r="BP144" s="293"/>
      <c r="BQ144" s="293"/>
      <c r="BR144" s="293"/>
      <c r="BS144" s="293"/>
      <c r="BT144" s="293"/>
      <c r="BU144" s="293"/>
      <c r="BV144" s="293"/>
      <c r="BW144" s="293"/>
      <c r="BX144" s="293"/>
      <c r="BY144" s="293"/>
      <c r="BZ144" s="293"/>
      <c r="CA144" s="293"/>
      <c r="CB144" s="293"/>
      <c r="CC144" s="293"/>
      <c r="CD144" s="293"/>
      <c r="CE144" s="293"/>
      <c r="CF144" s="293"/>
      <c r="CG144" s="293"/>
      <c r="CH144" s="293"/>
      <c r="CI144" s="293"/>
      <c r="CJ144" s="293"/>
      <c r="CK144" s="293"/>
      <c r="CL144" s="293"/>
      <c r="CM144" s="293"/>
      <c r="CN144" s="293"/>
      <c r="CO144" s="293"/>
    </row>
    <row r="145" customHeight="1" spans="47:93">
      <c r="AU145" s="279"/>
      <c r="AV145" s="279"/>
      <c r="AW145" s="293"/>
      <c r="AX145" s="293"/>
      <c r="AY145" s="293"/>
      <c r="BC145" s="293"/>
      <c r="BD145" s="293"/>
      <c r="BE145" s="293"/>
      <c r="BF145" s="293"/>
      <c r="BG145" s="293"/>
      <c r="BH145" s="293"/>
      <c r="BI145" s="293"/>
      <c r="BJ145" s="293"/>
      <c r="BK145" s="293"/>
      <c r="BL145" s="293"/>
      <c r="BM145" s="293"/>
      <c r="BN145" s="293"/>
      <c r="BO145" s="293"/>
      <c r="BP145" s="293"/>
      <c r="BQ145" s="293"/>
      <c r="BR145" s="293"/>
      <c r="BS145" s="293"/>
      <c r="BT145" s="293"/>
      <c r="BU145" s="293"/>
      <c r="BV145" s="293"/>
      <c r="BW145" s="293"/>
      <c r="BX145" s="293"/>
      <c r="BY145" s="293"/>
      <c r="BZ145" s="293"/>
      <c r="CA145" s="293"/>
      <c r="CB145" s="293"/>
      <c r="CC145" s="293"/>
      <c r="CD145" s="293"/>
      <c r="CE145" s="293"/>
      <c r="CF145" s="293"/>
      <c r="CG145" s="293"/>
      <c r="CH145" s="293"/>
      <c r="CI145" s="293"/>
      <c r="CJ145" s="293"/>
      <c r="CK145" s="293"/>
      <c r="CL145" s="293"/>
      <c r="CM145" s="293"/>
      <c r="CN145" s="293"/>
      <c r="CO145" s="293"/>
    </row>
    <row r="146" customHeight="1" spans="47:93">
      <c r="AU146" s="279"/>
      <c r="AV146" s="279"/>
      <c r="AW146" s="293"/>
      <c r="AX146" s="293"/>
      <c r="AY146" s="293"/>
      <c r="BC146" s="293"/>
      <c r="BD146" s="293"/>
      <c r="BE146" s="293"/>
      <c r="BF146" s="293"/>
      <c r="BG146" s="293"/>
      <c r="BH146" s="293"/>
      <c r="BI146" s="293"/>
      <c r="BJ146" s="293"/>
      <c r="BK146" s="293"/>
      <c r="BL146" s="293"/>
      <c r="BM146" s="293"/>
      <c r="BN146" s="293"/>
      <c r="BO146" s="293"/>
      <c r="BP146" s="293"/>
      <c r="BQ146" s="293"/>
      <c r="BR146" s="293"/>
      <c r="BS146" s="293"/>
      <c r="BT146" s="293"/>
      <c r="BU146" s="293"/>
      <c r="BV146" s="293"/>
      <c r="BW146" s="293"/>
      <c r="BX146" s="293"/>
      <c r="BY146" s="293"/>
      <c r="BZ146" s="293"/>
      <c r="CA146" s="293"/>
      <c r="CB146" s="293"/>
      <c r="CC146" s="293"/>
      <c r="CD146" s="293"/>
      <c r="CE146" s="293"/>
      <c r="CF146" s="293"/>
      <c r="CG146" s="293"/>
      <c r="CH146" s="293"/>
      <c r="CI146" s="293"/>
      <c r="CJ146" s="293"/>
      <c r="CK146" s="293"/>
      <c r="CL146" s="293"/>
      <c r="CM146" s="293"/>
      <c r="CN146" s="293"/>
      <c r="CO146" s="293"/>
    </row>
    <row r="147" customHeight="1" spans="47:93">
      <c r="AU147" s="279"/>
      <c r="AV147" s="279"/>
      <c r="AW147" s="293"/>
      <c r="AX147" s="293"/>
      <c r="AY147" s="293"/>
      <c r="BC147" s="293"/>
      <c r="BD147" s="293"/>
      <c r="BE147" s="293"/>
      <c r="BF147" s="293"/>
      <c r="BG147" s="293"/>
      <c r="BH147" s="293"/>
      <c r="BI147" s="293"/>
      <c r="BJ147" s="293"/>
      <c r="BK147" s="293"/>
      <c r="BL147" s="293"/>
      <c r="BM147" s="293"/>
      <c r="BN147" s="293"/>
      <c r="BO147" s="293"/>
      <c r="BP147" s="293"/>
      <c r="BQ147" s="293"/>
      <c r="BR147" s="293"/>
      <c r="BS147" s="293"/>
      <c r="BT147" s="293"/>
      <c r="BU147" s="293"/>
      <c r="BV147" s="293"/>
      <c r="BW147" s="293"/>
      <c r="BX147" s="293"/>
      <c r="BY147" s="293"/>
      <c r="BZ147" s="293"/>
      <c r="CA147" s="293"/>
      <c r="CB147" s="293"/>
      <c r="CC147" s="293"/>
      <c r="CD147" s="293"/>
      <c r="CE147" s="293"/>
      <c r="CF147" s="293"/>
      <c r="CG147" s="293"/>
      <c r="CH147" s="293"/>
      <c r="CI147" s="293"/>
      <c r="CJ147" s="293"/>
      <c r="CK147" s="293"/>
      <c r="CL147" s="293"/>
      <c r="CM147" s="293"/>
      <c r="CN147" s="293"/>
      <c r="CO147" s="293"/>
    </row>
    <row r="148" customHeight="1" spans="47:93">
      <c r="AU148" s="279"/>
      <c r="AV148" s="279"/>
      <c r="AW148" s="293"/>
      <c r="AX148" s="293"/>
      <c r="AY148" s="293"/>
      <c r="BC148" s="293"/>
      <c r="BD148" s="293"/>
      <c r="BE148" s="293"/>
      <c r="BF148" s="293"/>
      <c r="BG148" s="293"/>
      <c r="BH148" s="293"/>
      <c r="BI148" s="293"/>
      <c r="BJ148" s="293"/>
      <c r="BK148" s="293"/>
      <c r="BL148" s="293"/>
      <c r="BM148" s="293"/>
      <c r="BN148" s="293"/>
      <c r="BO148" s="293"/>
      <c r="BP148" s="293"/>
      <c r="BQ148" s="293"/>
      <c r="BR148" s="293"/>
      <c r="BS148" s="293"/>
      <c r="BT148" s="293"/>
      <c r="BU148" s="293"/>
      <c r="BV148" s="293"/>
      <c r="BW148" s="293"/>
      <c r="BX148" s="293"/>
      <c r="BY148" s="293"/>
      <c r="BZ148" s="293"/>
      <c r="CA148" s="293"/>
      <c r="CB148" s="293"/>
      <c r="CC148" s="293"/>
      <c r="CD148" s="293"/>
      <c r="CE148" s="293"/>
      <c r="CF148" s="293"/>
      <c r="CG148" s="293"/>
      <c r="CH148" s="293"/>
      <c r="CI148" s="293"/>
      <c r="CJ148" s="293"/>
      <c r="CK148" s="293"/>
      <c r="CL148" s="293"/>
      <c r="CM148" s="293"/>
      <c r="CN148" s="293"/>
      <c r="CO148" s="293"/>
    </row>
    <row r="149" customHeight="1" spans="47:93">
      <c r="AU149" s="279"/>
      <c r="AV149" s="279"/>
      <c r="AW149" s="293"/>
      <c r="AX149" s="293"/>
      <c r="AY149" s="293"/>
      <c r="BC149" s="293"/>
      <c r="BD149" s="293"/>
      <c r="BE149" s="293"/>
      <c r="BF149" s="293"/>
      <c r="BG149" s="293"/>
      <c r="BH149" s="293"/>
      <c r="BI149" s="293"/>
      <c r="BJ149" s="293"/>
      <c r="BK149" s="293"/>
      <c r="BL149" s="293"/>
      <c r="BM149" s="293"/>
      <c r="BN149" s="293"/>
      <c r="BO149" s="293"/>
      <c r="BP149" s="293"/>
      <c r="BQ149" s="293"/>
      <c r="BR149" s="293"/>
      <c r="BS149" s="293"/>
      <c r="BT149" s="293"/>
      <c r="BU149" s="293"/>
      <c r="BV149" s="293"/>
      <c r="BW149" s="293"/>
      <c r="BX149" s="293"/>
      <c r="BY149" s="293"/>
      <c r="BZ149" s="293"/>
      <c r="CA149" s="293"/>
      <c r="CB149" s="293"/>
      <c r="CC149" s="293"/>
      <c r="CD149" s="293"/>
      <c r="CE149" s="293"/>
      <c r="CF149" s="293"/>
      <c r="CG149" s="293"/>
      <c r="CH149" s="293"/>
      <c r="CI149" s="293"/>
      <c r="CJ149" s="293"/>
      <c r="CK149" s="293"/>
      <c r="CL149" s="293"/>
      <c r="CM149" s="293"/>
      <c r="CN149" s="293"/>
      <c r="CO149" s="293"/>
    </row>
    <row r="150" customHeight="1" spans="47:93">
      <c r="AU150" s="279"/>
      <c r="AV150" s="279"/>
      <c r="AW150" s="293"/>
      <c r="AX150" s="293"/>
      <c r="AY150" s="293"/>
      <c r="BC150" s="293"/>
      <c r="BD150" s="293"/>
      <c r="BE150" s="293"/>
      <c r="BF150" s="293"/>
      <c r="BG150" s="293"/>
      <c r="BH150" s="293"/>
      <c r="BI150" s="293"/>
      <c r="BJ150" s="293"/>
      <c r="BK150" s="293"/>
      <c r="BL150" s="293"/>
      <c r="BM150" s="293"/>
      <c r="BN150" s="293"/>
      <c r="BO150" s="293"/>
      <c r="BP150" s="293"/>
      <c r="BQ150" s="293"/>
      <c r="BR150" s="293"/>
      <c r="BS150" s="293"/>
      <c r="BT150" s="293"/>
      <c r="BU150" s="293"/>
      <c r="BV150" s="293"/>
      <c r="BW150" s="293"/>
      <c r="BX150" s="293"/>
      <c r="BY150" s="293"/>
      <c r="BZ150" s="293"/>
      <c r="CA150" s="293"/>
      <c r="CB150" s="293"/>
      <c r="CC150" s="293"/>
      <c r="CD150" s="293"/>
      <c r="CE150" s="293"/>
      <c r="CF150" s="293"/>
      <c r="CG150" s="293"/>
      <c r="CH150" s="293"/>
      <c r="CI150" s="293"/>
      <c r="CJ150" s="293"/>
      <c r="CK150" s="293"/>
      <c r="CL150" s="293"/>
      <c r="CM150" s="293"/>
      <c r="CN150" s="293"/>
      <c r="CO150" s="293"/>
    </row>
    <row r="151" customHeight="1" spans="47:93">
      <c r="AU151" s="279"/>
      <c r="AV151" s="279"/>
      <c r="AW151" s="293"/>
      <c r="AX151" s="293"/>
      <c r="AY151" s="293"/>
      <c r="BC151" s="293"/>
      <c r="BD151" s="293"/>
      <c r="BE151" s="293"/>
      <c r="BF151" s="293"/>
      <c r="BG151" s="293"/>
      <c r="BH151" s="293"/>
      <c r="BI151" s="293"/>
      <c r="BJ151" s="293"/>
      <c r="BK151" s="293"/>
      <c r="BL151" s="293"/>
      <c r="BM151" s="293"/>
      <c r="BN151" s="293"/>
      <c r="BO151" s="293"/>
      <c r="BP151" s="293"/>
      <c r="BQ151" s="293"/>
      <c r="BR151" s="293"/>
      <c r="BS151" s="293"/>
      <c r="BT151" s="293"/>
      <c r="BU151" s="293"/>
      <c r="BV151" s="293"/>
      <c r="BW151" s="293"/>
      <c r="BX151" s="293"/>
      <c r="BY151" s="293"/>
      <c r="BZ151" s="293"/>
      <c r="CA151" s="293"/>
      <c r="CB151" s="293"/>
      <c r="CC151" s="293"/>
      <c r="CD151" s="293"/>
      <c r="CE151" s="293"/>
      <c r="CF151" s="293"/>
      <c r="CG151" s="293"/>
      <c r="CH151" s="293"/>
      <c r="CI151" s="293"/>
      <c r="CJ151" s="293"/>
      <c r="CK151" s="293"/>
      <c r="CL151" s="293"/>
      <c r="CM151" s="293"/>
      <c r="CN151" s="293"/>
      <c r="CO151" s="293"/>
    </row>
    <row r="152" customHeight="1" spans="47:93">
      <c r="AU152" s="279"/>
      <c r="AV152" s="279"/>
      <c r="AW152" s="293"/>
      <c r="AX152" s="293"/>
      <c r="AY152" s="293"/>
      <c r="BC152" s="293"/>
      <c r="BD152" s="293"/>
      <c r="BE152" s="293"/>
      <c r="BF152" s="293"/>
      <c r="BG152" s="293"/>
      <c r="BH152" s="293"/>
      <c r="BI152" s="293"/>
      <c r="BJ152" s="293"/>
      <c r="BK152" s="293"/>
      <c r="BL152" s="293"/>
      <c r="BM152" s="293"/>
      <c r="BN152" s="293"/>
      <c r="BO152" s="293"/>
      <c r="BP152" s="293"/>
      <c r="BQ152" s="293"/>
      <c r="BR152" s="293"/>
      <c r="BS152" s="293"/>
      <c r="BT152" s="293"/>
      <c r="BU152" s="293"/>
      <c r="BV152" s="293"/>
      <c r="BW152" s="293"/>
      <c r="BX152" s="293"/>
      <c r="BY152" s="293"/>
      <c r="BZ152" s="293"/>
      <c r="CA152" s="293"/>
      <c r="CB152" s="293"/>
      <c r="CC152" s="293"/>
      <c r="CD152" s="293"/>
      <c r="CE152" s="293"/>
      <c r="CF152" s="293"/>
      <c r="CG152" s="293"/>
      <c r="CH152" s="293"/>
      <c r="CI152" s="293"/>
      <c r="CJ152" s="293"/>
      <c r="CK152" s="293"/>
      <c r="CL152" s="293"/>
      <c r="CM152" s="293"/>
      <c r="CN152" s="293"/>
      <c r="CO152" s="293"/>
    </row>
    <row r="153" customHeight="1" spans="47:93">
      <c r="AU153" s="279"/>
      <c r="AV153" s="279"/>
      <c r="AW153" s="293"/>
      <c r="AX153" s="293"/>
      <c r="AY153" s="293"/>
      <c r="BC153" s="293"/>
      <c r="BD153" s="293"/>
      <c r="BE153" s="293"/>
      <c r="BF153" s="293"/>
      <c r="BG153" s="293"/>
      <c r="BH153" s="293"/>
      <c r="BI153" s="293"/>
      <c r="BJ153" s="293"/>
      <c r="BK153" s="293"/>
      <c r="BL153" s="293"/>
      <c r="BM153" s="293"/>
      <c r="BN153" s="293"/>
      <c r="BO153" s="293"/>
      <c r="BP153" s="293"/>
      <c r="BQ153" s="293"/>
      <c r="BR153" s="293"/>
      <c r="BS153" s="293"/>
      <c r="BT153" s="293"/>
      <c r="BU153" s="293"/>
      <c r="BV153" s="293"/>
      <c r="BW153" s="293"/>
      <c r="BX153" s="293"/>
      <c r="BY153" s="293"/>
      <c r="BZ153" s="293"/>
      <c r="CA153" s="293"/>
      <c r="CB153" s="293"/>
      <c r="CC153" s="293"/>
      <c r="CD153" s="293"/>
      <c r="CE153" s="293"/>
      <c r="CF153" s="293"/>
      <c r="CG153" s="293"/>
      <c r="CH153" s="293"/>
      <c r="CI153" s="293"/>
      <c r="CJ153" s="293"/>
      <c r="CK153" s="293"/>
      <c r="CL153" s="293"/>
      <c r="CM153" s="293"/>
      <c r="CN153" s="293"/>
      <c r="CO153" s="293"/>
    </row>
    <row r="154" customHeight="1" spans="47:93">
      <c r="AU154" s="279"/>
      <c r="AV154" s="279"/>
      <c r="AW154" s="293"/>
      <c r="AX154" s="293"/>
      <c r="AY154" s="293"/>
      <c r="BC154" s="293"/>
      <c r="BD154" s="293"/>
      <c r="BE154" s="293"/>
      <c r="BF154" s="293"/>
      <c r="BG154" s="293"/>
      <c r="BH154" s="293"/>
      <c r="BI154" s="293"/>
      <c r="BJ154" s="293"/>
      <c r="BK154" s="293"/>
      <c r="BL154" s="293"/>
      <c r="BM154" s="293"/>
      <c r="BN154" s="293"/>
      <c r="BO154" s="293"/>
      <c r="BP154" s="293"/>
      <c r="BQ154" s="293"/>
      <c r="BR154" s="293"/>
      <c r="BS154" s="293"/>
      <c r="BT154" s="293"/>
      <c r="BU154" s="293"/>
      <c r="BV154" s="293"/>
      <c r="BW154" s="293"/>
      <c r="BX154" s="293"/>
      <c r="BY154" s="293"/>
      <c r="BZ154" s="293"/>
      <c r="CA154" s="293"/>
      <c r="CB154" s="293"/>
      <c r="CC154" s="293"/>
      <c r="CD154" s="293"/>
      <c r="CE154" s="293"/>
      <c r="CF154" s="293"/>
      <c r="CG154" s="293"/>
      <c r="CH154" s="293"/>
      <c r="CI154" s="293"/>
      <c r="CJ154" s="293"/>
      <c r="CK154" s="293"/>
      <c r="CL154" s="293"/>
      <c r="CM154" s="293"/>
      <c r="CN154" s="293"/>
      <c r="CO154" s="293"/>
    </row>
    <row r="155" customHeight="1" spans="47:93">
      <c r="AU155" s="279"/>
      <c r="AV155" s="279"/>
      <c r="AW155" s="293"/>
      <c r="AX155" s="293"/>
      <c r="AY155" s="293"/>
      <c r="BC155" s="293"/>
      <c r="BD155" s="293"/>
      <c r="BE155" s="293"/>
      <c r="BF155" s="293"/>
      <c r="BG155" s="293"/>
      <c r="BH155" s="293"/>
      <c r="BI155" s="293"/>
      <c r="BJ155" s="293"/>
      <c r="BK155" s="293"/>
      <c r="BL155" s="293"/>
      <c r="BM155" s="293"/>
      <c r="BN155" s="293"/>
      <c r="BO155" s="293"/>
      <c r="BP155" s="293"/>
      <c r="BQ155" s="293"/>
      <c r="BR155" s="293"/>
      <c r="BS155" s="293"/>
      <c r="BT155" s="293"/>
      <c r="BU155" s="293"/>
      <c r="BV155" s="293"/>
      <c r="BW155" s="293"/>
      <c r="BX155" s="293"/>
      <c r="BY155" s="293"/>
      <c r="BZ155" s="293"/>
      <c r="CA155" s="293"/>
      <c r="CB155" s="293"/>
      <c r="CC155" s="293"/>
      <c r="CD155" s="293"/>
      <c r="CE155" s="293"/>
      <c r="CF155" s="293"/>
      <c r="CG155" s="293"/>
      <c r="CH155" s="293"/>
      <c r="CI155" s="293"/>
      <c r="CJ155" s="293"/>
      <c r="CK155" s="293"/>
      <c r="CL155" s="293"/>
      <c r="CM155" s="293"/>
      <c r="CN155" s="293"/>
      <c r="CO155" s="293"/>
    </row>
    <row r="156" customHeight="1" spans="47:93">
      <c r="AU156" s="279"/>
      <c r="AV156" s="279"/>
      <c r="AW156" s="293"/>
      <c r="AX156" s="293"/>
      <c r="AY156" s="293"/>
      <c r="BC156" s="293"/>
      <c r="BD156" s="293"/>
      <c r="BE156" s="293"/>
      <c r="BF156" s="293"/>
      <c r="BG156" s="293"/>
      <c r="BH156" s="293"/>
      <c r="BI156" s="293"/>
      <c r="BJ156" s="293"/>
      <c r="BK156" s="293"/>
      <c r="BL156" s="293"/>
      <c r="BM156" s="293"/>
      <c r="BN156" s="293"/>
      <c r="BO156" s="293"/>
      <c r="BP156" s="293"/>
      <c r="BQ156" s="293"/>
      <c r="BR156" s="293"/>
      <c r="BS156" s="293"/>
      <c r="BT156" s="293"/>
      <c r="BU156" s="293"/>
      <c r="BV156" s="293"/>
      <c r="BW156" s="293"/>
      <c r="BX156" s="293"/>
      <c r="BY156" s="293"/>
      <c r="BZ156" s="293"/>
      <c r="CA156" s="293"/>
      <c r="CB156" s="293"/>
      <c r="CC156" s="293"/>
      <c r="CD156" s="293"/>
      <c r="CE156" s="293"/>
      <c r="CF156" s="293"/>
      <c r="CG156" s="293"/>
      <c r="CH156" s="293"/>
      <c r="CI156" s="293"/>
      <c r="CJ156" s="293"/>
      <c r="CK156" s="293"/>
      <c r="CL156" s="293"/>
      <c r="CM156" s="293"/>
      <c r="CN156" s="293"/>
      <c r="CO156" s="293"/>
    </row>
    <row r="157" customHeight="1" spans="47:93">
      <c r="AU157" s="279"/>
      <c r="AV157" s="279"/>
      <c r="AW157" s="293"/>
      <c r="AX157" s="293"/>
      <c r="AY157" s="293"/>
      <c r="BC157" s="293"/>
      <c r="BD157" s="293"/>
      <c r="BE157" s="293"/>
      <c r="BF157" s="293"/>
      <c r="BG157" s="293"/>
      <c r="BH157" s="293"/>
      <c r="BI157" s="293"/>
      <c r="BJ157" s="293"/>
      <c r="BK157" s="293"/>
      <c r="BL157" s="293"/>
      <c r="BM157" s="293"/>
      <c r="BN157" s="293"/>
      <c r="BO157" s="293"/>
      <c r="BP157" s="293"/>
      <c r="BQ157" s="293"/>
      <c r="BR157" s="293"/>
      <c r="BS157" s="293"/>
      <c r="BT157" s="293"/>
      <c r="BU157" s="293"/>
      <c r="BV157" s="293"/>
      <c r="BW157" s="293"/>
      <c r="BX157" s="293"/>
      <c r="BY157" s="293"/>
      <c r="BZ157" s="293"/>
      <c r="CA157" s="293"/>
      <c r="CB157" s="293"/>
      <c r="CC157" s="293"/>
      <c r="CD157" s="293"/>
      <c r="CE157" s="293"/>
      <c r="CF157" s="293"/>
      <c r="CG157" s="293"/>
      <c r="CH157" s="293"/>
      <c r="CI157" s="293"/>
      <c r="CJ157" s="293"/>
      <c r="CK157" s="293"/>
      <c r="CL157" s="293"/>
      <c r="CM157" s="293"/>
      <c r="CN157" s="293"/>
      <c r="CO157" s="293"/>
    </row>
    <row r="158" customHeight="1" spans="47:93">
      <c r="AU158" s="279"/>
      <c r="AV158" s="279"/>
      <c r="AW158" s="293"/>
      <c r="AX158" s="293"/>
      <c r="AY158" s="293"/>
      <c r="BC158" s="293"/>
      <c r="BD158" s="293"/>
      <c r="BE158" s="293"/>
      <c r="BF158" s="293"/>
      <c r="BG158" s="293"/>
      <c r="BH158" s="293"/>
      <c r="BI158" s="293"/>
      <c r="BJ158" s="293"/>
      <c r="BK158" s="293"/>
      <c r="BL158" s="293"/>
      <c r="BM158" s="293"/>
      <c r="BN158" s="293"/>
      <c r="BO158" s="293"/>
      <c r="BP158" s="293"/>
      <c r="BQ158" s="293"/>
      <c r="BR158" s="293"/>
      <c r="BS158" s="293"/>
      <c r="BT158" s="293"/>
      <c r="BU158" s="293"/>
      <c r="BV158" s="293"/>
      <c r="BW158" s="293"/>
      <c r="BX158" s="293"/>
      <c r="BY158" s="293"/>
      <c r="BZ158" s="293"/>
      <c r="CA158" s="293"/>
      <c r="CB158" s="293"/>
      <c r="CC158" s="293"/>
      <c r="CD158" s="293"/>
      <c r="CE158" s="293"/>
      <c r="CF158" s="293"/>
      <c r="CG158" s="293"/>
      <c r="CH158" s="293"/>
      <c r="CI158" s="293"/>
      <c r="CJ158" s="293"/>
      <c r="CK158" s="293"/>
      <c r="CL158" s="293"/>
      <c r="CM158" s="293"/>
      <c r="CN158" s="293"/>
      <c r="CO158" s="293"/>
    </row>
    <row r="159" customHeight="1" spans="47:93">
      <c r="AU159" s="279"/>
      <c r="AV159" s="279"/>
      <c r="AW159" s="293"/>
      <c r="AX159" s="293"/>
      <c r="AY159" s="293"/>
      <c r="BC159" s="293"/>
      <c r="BD159" s="293"/>
      <c r="BE159" s="293"/>
      <c r="BF159" s="293"/>
      <c r="BG159" s="293"/>
      <c r="BH159" s="293"/>
      <c r="BI159" s="293"/>
      <c r="BJ159" s="293"/>
      <c r="BK159" s="293"/>
      <c r="BL159" s="293"/>
      <c r="BM159" s="293"/>
      <c r="BN159" s="293"/>
      <c r="BO159" s="293"/>
      <c r="BP159" s="293"/>
      <c r="BQ159" s="293"/>
      <c r="BR159" s="293"/>
      <c r="BS159" s="293"/>
      <c r="BT159" s="293"/>
      <c r="BU159" s="293"/>
      <c r="BV159" s="293"/>
      <c r="BW159" s="293"/>
      <c r="BX159" s="293"/>
      <c r="BY159" s="293"/>
      <c r="BZ159" s="293"/>
      <c r="CA159" s="293"/>
      <c r="CB159" s="293"/>
      <c r="CC159" s="293"/>
      <c r="CD159" s="293"/>
      <c r="CE159" s="293"/>
      <c r="CF159" s="293"/>
      <c r="CG159" s="293"/>
      <c r="CH159" s="293"/>
      <c r="CI159" s="293"/>
      <c r="CJ159" s="293"/>
      <c r="CK159" s="293"/>
      <c r="CL159" s="293"/>
      <c r="CM159" s="293"/>
      <c r="CN159" s="293"/>
      <c r="CO159" s="293"/>
    </row>
    <row r="160" customHeight="1" spans="47:93">
      <c r="AU160" s="279"/>
      <c r="AV160" s="279"/>
      <c r="AW160" s="293"/>
      <c r="AX160" s="293"/>
      <c r="AY160" s="293"/>
      <c r="BC160" s="293"/>
      <c r="BD160" s="293"/>
      <c r="BE160" s="293"/>
      <c r="BF160" s="293"/>
      <c r="BG160" s="293"/>
      <c r="BH160" s="293"/>
      <c r="BI160" s="293"/>
      <c r="BJ160" s="293"/>
      <c r="BK160" s="293"/>
      <c r="BL160" s="293"/>
      <c r="BM160" s="293"/>
      <c r="BN160" s="293"/>
      <c r="BO160" s="293"/>
      <c r="BP160" s="293"/>
      <c r="BQ160" s="293"/>
      <c r="BR160" s="293"/>
      <c r="BS160" s="293"/>
      <c r="BT160" s="293"/>
      <c r="BU160" s="293"/>
      <c r="BV160" s="293"/>
      <c r="BW160" s="293"/>
      <c r="BX160" s="293"/>
      <c r="BY160" s="293"/>
      <c r="BZ160" s="293"/>
      <c r="CA160" s="293"/>
      <c r="CB160" s="293"/>
      <c r="CC160" s="293"/>
      <c r="CD160" s="293"/>
      <c r="CE160" s="293"/>
      <c r="CF160" s="293"/>
      <c r="CG160" s="293"/>
      <c r="CH160" s="293"/>
      <c r="CI160" s="293"/>
      <c r="CJ160" s="293"/>
      <c r="CK160" s="293"/>
      <c r="CL160" s="293"/>
      <c r="CM160" s="293"/>
      <c r="CN160" s="293"/>
      <c r="CO160" s="293"/>
    </row>
    <row r="161" customHeight="1" spans="47:93">
      <c r="AU161" s="279"/>
      <c r="AV161" s="279"/>
      <c r="AW161" s="293"/>
      <c r="AX161" s="293"/>
      <c r="AY161" s="293"/>
      <c r="BC161" s="293"/>
      <c r="BD161" s="293"/>
      <c r="BE161" s="293"/>
      <c r="BF161" s="293"/>
      <c r="BG161" s="293"/>
      <c r="BH161" s="293"/>
      <c r="BI161" s="293"/>
      <c r="BJ161" s="293"/>
      <c r="BK161" s="293"/>
      <c r="BL161" s="293"/>
      <c r="BM161" s="293"/>
      <c r="BN161" s="293"/>
      <c r="BO161" s="293"/>
      <c r="BP161" s="293"/>
      <c r="BQ161" s="293"/>
      <c r="BR161" s="293"/>
      <c r="BS161" s="293"/>
      <c r="BT161" s="293"/>
      <c r="BU161" s="293"/>
      <c r="BV161" s="293"/>
      <c r="BW161" s="293"/>
      <c r="BX161" s="293"/>
      <c r="BY161" s="293"/>
      <c r="BZ161" s="293"/>
      <c r="CA161" s="293"/>
      <c r="CB161" s="293"/>
      <c r="CC161" s="293"/>
      <c r="CD161" s="293"/>
      <c r="CE161" s="293"/>
      <c r="CF161" s="293"/>
      <c r="CG161" s="293"/>
      <c r="CH161" s="293"/>
      <c r="CI161" s="293"/>
      <c r="CJ161" s="293"/>
      <c r="CK161" s="293"/>
      <c r="CL161" s="293"/>
      <c r="CM161" s="293"/>
      <c r="CN161" s="293"/>
      <c r="CO161" s="293"/>
    </row>
    <row r="162" customHeight="1" spans="47:93">
      <c r="AU162" s="279"/>
      <c r="AV162" s="279"/>
      <c r="AW162" s="293"/>
      <c r="AX162" s="293"/>
      <c r="AY162" s="293"/>
      <c r="BC162" s="293"/>
      <c r="BD162" s="293"/>
      <c r="BE162" s="293"/>
      <c r="BF162" s="293"/>
      <c r="BG162" s="293"/>
      <c r="BH162" s="293"/>
      <c r="BI162" s="293"/>
      <c r="BJ162" s="293"/>
      <c r="BK162" s="293"/>
      <c r="BL162" s="293"/>
      <c r="BM162" s="293"/>
      <c r="BN162" s="293"/>
      <c r="BO162" s="293"/>
      <c r="BP162" s="293"/>
      <c r="BQ162" s="293"/>
      <c r="BR162" s="293"/>
      <c r="BS162" s="293"/>
      <c r="BT162" s="293"/>
      <c r="BU162" s="293"/>
      <c r="BV162" s="293"/>
      <c r="BW162" s="293"/>
      <c r="BX162" s="293"/>
      <c r="BY162" s="293"/>
      <c r="BZ162" s="293"/>
      <c r="CA162" s="293"/>
      <c r="CB162" s="293"/>
      <c r="CC162" s="293"/>
      <c r="CD162" s="293"/>
      <c r="CE162" s="293"/>
      <c r="CF162" s="293"/>
      <c r="CG162" s="293"/>
      <c r="CH162" s="293"/>
      <c r="CI162" s="293"/>
      <c r="CJ162" s="293"/>
      <c r="CK162" s="293"/>
      <c r="CL162" s="293"/>
      <c r="CM162" s="293"/>
      <c r="CN162" s="293"/>
      <c r="CO162" s="293"/>
    </row>
    <row r="163" customHeight="1" spans="47:93">
      <c r="AU163" s="279"/>
      <c r="AV163" s="279"/>
      <c r="AW163" s="293"/>
      <c r="AX163" s="293"/>
      <c r="AY163" s="293"/>
      <c r="BC163" s="293"/>
      <c r="BD163" s="293"/>
      <c r="BE163" s="293"/>
      <c r="BF163" s="293"/>
      <c r="BG163" s="293"/>
      <c r="BH163" s="293"/>
      <c r="BI163" s="293"/>
      <c r="BJ163" s="293"/>
      <c r="BK163" s="293"/>
      <c r="BL163" s="293"/>
      <c r="BM163" s="293"/>
      <c r="BN163" s="293"/>
      <c r="BO163" s="293"/>
      <c r="BP163" s="293"/>
      <c r="BQ163" s="293"/>
      <c r="BR163" s="293"/>
      <c r="BS163" s="293"/>
      <c r="BT163" s="293"/>
      <c r="BU163" s="293"/>
      <c r="BV163" s="293"/>
      <c r="BW163" s="293"/>
      <c r="BX163" s="293"/>
      <c r="BY163" s="293"/>
      <c r="BZ163" s="293"/>
      <c r="CA163" s="293"/>
      <c r="CB163" s="293"/>
      <c r="CC163" s="293"/>
      <c r="CD163" s="293"/>
      <c r="CE163" s="293"/>
      <c r="CF163" s="293"/>
      <c r="CG163" s="293"/>
      <c r="CH163" s="293"/>
      <c r="CI163" s="293"/>
      <c r="CJ163" s="293"/>
      <c r="CK163" s="293"/>
      <c r="CL163" s="293"/>
      <c r="CM163" s="293"/>
      <c r="CN163" s="293"/>
      <c r="CO163" s="293"/>
    </row>
    <row r="164" customHeight="1" spans="47:93">
      <c r="AU164" s="279"/>
      <c r="AV164" s="279"/>
      <c r="AW164" s="293"/>
      <c r="AX164" s="293"/>
      <c r="AY164" s="293"/>
      <c r="BC164" s="293"/>
      <c r="BD164" s="293"/>
      <c r="BE164" s="293"/>
      <c r="BF164" s="293"/>
      <c r="BG164" s="293"/>
      <c r="BH164" s="293"/>
      <c r="BI164" s="293"/>
      <c r="BJ164" s="293"/>
      <c r="BK164" s="293"/>
      <c r="BL164" s="293"/>
      <c r="BM164" s="293"/>
      <c r="BN164" s="293"/>
      <c r="BO164" s="293"/>
      <c r="BP164" s="293"/>
      <c r="BQ164" s="293"/>
      <c r="BR164" s="293"/>
      <c r="BS164" s="293"/>
      <c r="BT164" s="293"/>
      <c r="BU164" s="293"/>
      <c r="BV164" s="293"/>
      <c r="BW164" s="293"/>
      <c r="BX164" s="293"/>
      <c r="BY164" s="293"/>
      <c r="BZ164" s="293"/>
      <c r="CA164" s="293"/>
      <c r="CB164" s="293"/>
      <c r="CC164" s="293"/>
      <c r="CD164" s="293"/>
      <c r="CE164" s="293"/>
      <c r="CF164" s="293"/>
      <c r="CG164" s="293"/>
      <c r="CH164" s="293"/>
      <c r="CI164" s="293"/>
      <c r="CJ164" s="293"/>
      <c r="CK164" s="293"/>
      <c r="CL164" s="293"/>
      <c r="CM164" s="293"/>
      <c r="CN164" s="293"/>
      <c r="CO164" s="293"/>
    </row>
    <row r="165" customHeight="1" spans="47:93">
      <c r="AU165" s="279"/>
      <c r="AV165" s="279"/>
      <c r="AW165" s="293"/>
      <c r="AX165" s="293"/>
      <c r="AY165" s="293"/>
      <c r="BC165" s="293"/>
      <c r="BD165" s="293"/>
      <c r="BE165" s="293"/>
      <c r="BF165" s="293"/>
      <c r="BG165" s="293"/>
      <c r="BH165" s="293"/>
      <c r="BI165" s="293"/>
      <c r="BJ165" s="293"/>
      <c r="BK165" s="293"/>
      <c r="BL165" s="293"/>
      <c r="BM165" s="293"/>
      <c r="BN165" s="293"/>
      <c r="BO165" s="293"/>
      <c r="BP165" s="293"/>
      <c r="BQ165" s="293"/>
      <c r="BR165" s="293"/>
      <c r="BS165" s="293"/>
      <c r="BT165" s="293"/>
      <c r="BU165" s="293"/>
      <c r="BV165" s="293"/>
      <c r="BW165" s="293"/>
      <c r="BX165" s="293"/>
      <c r="BY165" s="293"/>
      <c r="BZ165" s="293"/>
      <c r="CA165" s="293"/>
      <c r="CB165" s="293"/>
      <c r="CC165" s="293"/>
      <c r="CD165" s="293"/>
      <c r="CE165" s="293"/>
      <c r="CF165" s="293"/>
      <c r="CG165" s="293"/>
      <c r="CH165" s="293"/>
      <c r="CI165" s="293"/>
      <c r="CJ165" s="293"/>
      <c r="CK165" s="293"/>
      <c r="CL165" s="293"/>
      <c r="CM165" s="293"/>
      <c r="CN165" s="293"/>
      <c r="CO165" s="293"/>
    </row>
    <row r="166" customHeight="1" spans="47:93">
      <c r="AU166" s="279"/>
      <c r="AV166" s="279"/>
      <c r="AW166" s="293"/>
      <c r="AX166" s="293"/>
      <c r="AY166" s="293"/>
      <c r="BC166" s="293"/>
      <c r="BD166" s="293"/>
      <c r="BE166" s="293"/>
      <c r="BF166" s="293"/>
      <c r="BG166" s="293"/>
      <c r="BH166" s="293"/>
      <c r="BI166" s="293"/>
      <c r="BJ166" s="293"/>
      <c r="BK166" s="293"/>
      <c r="BL166" s="293"/>
      <c r="BM166" s="293"/>
      <c r="BN166" s="293"/>
      <c r="BO166" s="293"/>
      <c r="BP166" s="293"/>
      <c r="BQ166" s="293"/>
      <c r="BR166" s="293"/>
      <c r="BS166" s="293"/>
      <c r="BT166" s="293"/>
      <c r="BU166" s="293"/>
      <c r="BV166" s="293"/>
      <c r="BW166" s="293"/>
      <c r="BX166" s="293"/>
      <c r="BY166" s="293"/>
      <c r="BZ166" s="293"/>
      <c r="CA166" s="293"/>
      <c r="CB166" s="293"/>
      <c r="CC166" s="293"/>
      <c r="CD166" s="293"/>
      <c r="CE166" s="293"/>
      <c r="CF166" s="293"/>
      <c r="CG166" s="293"/>
      <c r="CH166" s="293"/>
      <c r="CI166" s="293"/>
      <c r="CJ166" s="293"/>
      <c r="CK166" s="293"/>
      <c r="CL166" s="293"/>
      <c r="CM166" s="293"/>
      <c r="CN166" s="293"/>
      <c r="CO166" s="293"/>
    </row>
    <row r="167" customHeight="1" spans="47:93">
      <c r="AU167" s="279"/>
      <c r="AV167" s="279"/>
      <c r="AW167" s="293"/>
      <c r="AX167" s="293"/>
      <c r="AY167" s="293"/>
      <c r="BC167" s="293"/>
      <c r="BD167" s="293"/>
      <c r="BE167" s="293"/>
      <c r="BF167" s="293"/>
      <c r="BG167" s="293"/>
      <c r="BH167" s="293"/>
      <c r="BI167" s="293"/>
      <c r="BJ167" s="293"/>
      <c r="BK167" s="293"/>
      <c r="BL167" s="293"/>
      <c r="BM167" s="293"/>
      <c r="BN167" s="293"/>
      <c r="BO167" s="293"/>
      <c r="BP167" s="293"/>
      <c r="BQ167" s="293"/>
      <c r="BR167" s="293"/>
      <c r="BS167" s="293"/>
      <c r="BT167" s="293"/>
      <c r="BU167" s="293"/>
      <c r="BV167" s="293"/>
      <c r="BW167" s="293"/>
      <c r="BX167" s="293"/>
      <c r="BY167" s="293"/>
      <c r="BZ167" s="293"/>
      <c r="CA167" s="293"/>
      <c r="CB167" s="293"/>
      <c r="CC167" s="293"/>
      <c r="CD167" s="293"/>
      <c r="CE167" s="293"/>
      <c r="CF167" s="293"/>
      <c r="CG167" s="293"/>
      <c r="CH167" s="293"/>
      <c r="CI167" s="293"/>
      <c r="CJ167" s="293"/>
      <c r="CK167" s="293"/>
      <c r="CL167" s="293"/>
      <c r="CM167" s="293"/>
      <c r="CN167" s="293"/>
      <c r="CO167" s="293"/>
    </row>
    <row r="168" customHeight="1" spans="47:93">
      <c r="AU168" s="279"/>
      <c r="AV168" s="279"/>
      <c r="AW168" s="293"/>
      <c r="AX168" s="293"/>
      <c r="AY168" s="293"/>
      <c r="BC168" s="293"/>
      <c r="BD168" s="293"/>
      <c r="BE168" s="293"/>
      <c r="BF168" s="293"/>
      <c r="BG168" s="293"/>
      <c r="BH168" s="293"/>
      <c r="BI168" s="293"/>
      <c r="BJ168" s="293"/>
      <c r="BK168" s="293"/>
      <c r="BL168" s="293"/>
      <c r="BM168" s="293"/>
      <c r="BN168" s="293"/>
      <c r="BO168" s="293"/>
      <c r="BP168" s="293"/>
      <c r="BQ168" s="293"/>
      <c r="BR168" s="293"/>
      <c r="BS168" s="293"/>
      <c r="BT168" s="293"/>
      <c r="BU168" s="293"/>
      <c r="BV168" s="293"/>
      <c r="BW168" s="293"/>
      <c r="BX168" s="293"/>
      <c r="BY168" s="293"/>
      <c r="BZ168" s="293"/>
      <c r="CA168" s="293"/>
      <c r="CB168" s="293"/>
      <c r="CC168" s="293"/>
      <c r="CD168" s="293"/>
      <c r="CE168" s="293"/>
      <c r="CF168" s="293"/>
      <c r="CG168" s="293"/>
      <c r="CH168" s="293"/>
      <c r="CI168" s="293"/>
      <c r="CJ168" s="293"/>
      <c r="CK168" s="293"/>
      <c r="CL168" s="293"/>
      <c r="CM168" s="293"/>
      <c r="CN168" s="293"/>
      <c r="CO168" s="293"/>
    </row>
    <row r="169" customHeight="1" spans="47:93">
      <c r="AU169" s="279"/>
      <c r="AV169" s="279"/>
      <c r="AW169" s="293"/>
      <c r="AX169" s="293"/>
      <c r="AY169" s="293"/>
      <c r="BC169" s="293"/>
      <c r="BD169" s="293"/>
      <c r="BE169" s="293"/>
      <c r="BF169" s="293"/>
      <c r="BG169" s="293"/>
      <c r="BH169" s="293"/>
      <c r="BI169" s="293"/>
      <c r="BJ169" s="293"/>
      <c r="BK169" s="293"/>
      <c r="BL169" s="293"/>
      <c r="BM169" s="293"/>
      <c r="BN169" s="293"/>
      <c r="BO169" s="293"/>
      <c r="BP169" s="293"/>
      <c r="BQ169" s="293"/>
      <c r="BR169" s="293"/>
      <c r="BS169" s="293"/>
      <c r="BT169" s="293"/>
      <c r="BU169" s="293"/>
      <c r="BV169" s="293"/>
      <c r="BW169" s="293"/>
      <c r="BX169" s="293"/>
      <c r="BY169" s="293"/>
      <c r="BZ169" s="293"/>
      <c r="CA169" s="293"/>
      <c r="CB169" s="293"/>
      <c r="CC169" s="293"/>
      <c r="CD169" s="293"/>
      <c r="CE169" s="293"/>
      <c r="CF169" s="293"/>
      <c r="CG169" s="293"/>
      <c r="CH169" s="293"/>
      <c r="CI169" s="293"/>
      <c r="CJ169" s="293"/>
      <c r="CK169" s="293"/>
      <c r="CL169" s="293"/>
      <c r="CM169" s="293"/>
      <c r="CN169" s="293"/>
      <c r="CO169" s="293"/>
    </row>
    <row r="170" customHeight="1" spans="47:93">
      <c r="AU170" s="279"/>
      <c r="AV170" s="279"/>
      <c r="AW170" s="293"/>
      <c r="AX170" s="293"/>
      <c r="AY170" s="293"/>
      <c r="BC170" s="293"/>
      <c r="BD170" s="293"/>
      <c r="BE170" s="293"/>
      <c r="BF170" s="293"/>
      <c r="BG170" s="293"/>
      <c r="BH170" s="293"/>
      <c r="BI170" s="293"/>
      <c r="BJ170" s="293"/>
      <c r="BK170" s="293"/>
      <c r="BL170" s="293"/>
      <c r="BM170" s="293"/>
      <c r="BN170" s="293"/>
      <c r="BO170" s="293"/>
      <c r="BP170" s="293"/>
      <c r="BQ170" s="293"/>
      <c r="BR170" s="293"/>
      <c r="BS170" s="293"/>
      <c r="BT170" s="293"/>
      <c r="BU170" s="293"/>
      <c r="BV170" s="293"/>
      <c r="BW170" s="293"/>
      <c r="BX170" s="293"/>
      <c r="BY170" s="293"/>
      <c r="BZ170" s="293"/>
      <c r="CA170" s="293"/>
      <c r="CB170" s="293"/>
      <c r="CC170" s="293"/>
      <c r="CD170" s="293"/>
      <c r="CE170" s="293"/>
      <c r="CF170" s="293"/>
      <c r="CG170" s="293"/>
      <c r="CH170" s="293"/>
      <c r="CI170" s="293"/>
      <c r="CJ170" s="293"/>
      <c r="CK170" s="293"/>
      <c r="CL170" s="293"/>
      <c r="CM170" s="293"/>
      <c r="CN170" s="293"/>
      <c r="CO170" s="293"/>
    </row>
    <row r="171" customHeight="1" spans="47:93">
      <c r="AU171" s="279"/>
      <c r="AV171" s="279"/>
      <c r="AW171" s="293"/>
      <c r="AX171" s="293"/>
      <c r="AY171" s="293"/>
      <c r="BC171" s="293"/>
      <c r="BD171" s="293"/>
      <c r="BE171" s="293"/>
      <c r="BF171" s="293"/>
      <c r="BG171" s="293"/>
      <c r="BH171" s="293"/>
      <c r="BI171" s="293"/>
      <c r="BJ171" s="293"/>
      <c r="BK171" s="293"/>
      <c r="BL171" s="293"/>
      <c r="BM171" s="293"/>
      <c r="BN171" s="293"/>
      <c r="BO171" s="293"/>
      <c r="BP171" s="293"/>
      <c r="BQ171" s="293"/>
      <c r="BR171" s="293"/>
      <c r="BS171" s="293"/>
      <c r="BT171" s="293"/>
      <c r="BU171" s="293"/>
      <c r="BV171" s="293"/>
      <c r="BW171" s="293"/>
      <c r="BX171" s="293"/>
      <c r="BY171" s="293"/>
      <c r="BZ171" s="293"/>
      <c r="CA171" s="293"/>
      <c r="CB171" s="293"/>
      <c r="CC171" s="293"/>
      <c r="CD171" s="293"/>
      <c r="CE171" s="293"/>
      <c r="CF171" s="293"/>
      <c r="CG171" s="293"/>
      <c r="CH171" s="293"/>
      <c r="CI171" s="293"/>
      <c r="CJ171" s="293"/>
      <c r="CK171" s="293"/>
      <c r="CL171" s="293"/>
      <c r="CM171" s="293"/>
      <c r="CN171" s="293"/>
      <c r="CO171" s="293"/>
    </row>
    <row r="172" customHeight="1" spans="47:93">
      <c r="AU172" s="279"/>
      <c r="AV172" s="279"/>
      <c r="AW172" s="293"/>
      <c r="AX172" s="293"/>
      <c r="AY172" s="293"/>
      <c r="BC172" s="293"/>
      <c r="BD172" s="293"/>
      <c r="BE172" s="293"/>
      <c r="BF172" s="293"/>
      <c r="BG172" s="293"/>
      <c r="BH172" s="293"/>
      <c r="BI172" s="293"/>
      <c r="BJ172" s="293"/>
      <c r="BK172" s="293"/>
      <c r="BL172" s="293"/>
      <c r="BM172" s="293"/>
      <c r="BN172" s="293"/>
      <c r="BO172" s="293"/>
      <c r="BP172" s="293"/>
      <c r="BQ172" s="293"/>
      <c r="BR172" s="293"/>
      <c r="BS172" s="293"/>
      <c r="BT172" s="293"/>
      <c r="BU172" s="293"/>
      <c r="BV172" s="293"/>
      <c r="BW172" s="293"/>
      <c r="BX172" s="293"/>
      <c r="BY172" s="293"/>
      <c r="BZ172" s="293"/>
      <c r="CA172" s="293"/>
      <c r="CB172" s="293"/>
      <c r="CC172" s="293"/>
      <c r="CD172" s="293"/>
      <c r="CE172" s="293"/>
      <c r="CF172" s="293"/>
      <c r="CG172" s="293"/>
      <c r="CH172" s="293"/>
      <c r="CI172" s="293"/>
      <c r="CJ172" s="293"/>
      <c r="CK172" s="293"/>
      <c r="CL172" s="293"/>
      <c r="CM172" s="293"/>
      <c r="CN172" s="293"/>
      <c r="CO172" s="293"/>
    </row>
    <row r="173" customHeight="1" spans="47:93">
      <c r="AU173" s="279"/>
      <c r="AV173" s="279"/>
      <c r="AW173" s="293"/>
      <c r="AX173" s="293"/>
      <c r="AY173" s="293"/>
      <c r="BC173" s="293"/>
      <c r="BD173" s="293"/>
      <c r="BE173" s="293"/>
      <c r="BF173" s="293"/>
      <c r="BG173" s="293"/>
      <c r="BH173" s="293"/>
      <c r="BI173" s="293"/>
      <c r="BJ173" s="293"/>
      <c r="BK173" s="293"/>
      <c r="BL173" s="293"/>
      <c r="BM173" s="293"/>
      <c r="BN173" s="293"/>
      <c r="BO173" s="293"/>
      <c r="BP173" s="293"/>
      <c r="BQ173" s="293"/>
      <c r="BR173" s="293"/>
      <c r="BS173" s="293"/>
      <c r="BT173" s="293"/>
      <c r="BU173" s="293"/>
      <c r="BV173" s="293"/>
      <c r="BW173" s="293"/>
      <c r="BX173" s="293"/>
      <c r="BY173" s="293"/>
      <c r="BZ173" s="293"/>
      <c r="CA173" s="293"/>
      <c r="CB173" s="293"/>
      <c r="CC173" s="293"/>
      <c r="CD173" s="293"/>
      <c r="CE173" s="293"/>
      <c r="CF173" s="293"/>
      <c r="CG173" s="293"/>
      <c r="CH173" s="293"/>
      <c r="CI173" s="293"/>
      <c r="CJ173" s="293"/>
      <c r="CK173" s="293"/>
      <c r="CL173" s="293"/>
      <c r="CM173" s="293"/>
      <c r="CN173" s="293"/>
      <c r="CO173" s="293"/>
    </row>
    <row r="174" customHeight="1" spans="47:93">
      <c r="AU174" s="279"/>
      <c r="AV174" s="279"/>
      <c r="AW174" s="293"/>
      <c r="AX174" s="293"/>
      <c r="AY174" s="293"/>
      <c r="BC174" s="293"/>
      <c r="BD174" s="293"/>
      <c r="BE174" s="293"/>
      <c r="BF174" s="293"/>
      <c r="BG174" s="293"/>
      <c r="BH174" s="293"/>
      <c r="BI174" s="293"/>
      <c r="BJ174" s="293"/>
      <c r="BK174" s="293"/>
      <c r="BL174" s="293"/>
      <c r="BM174" s="293"/>
      <c r="BN174" s="293"/>
      <c r="BO174" s="293"/>
      <c r="BP174" s="293"/>
      <c r="BQ174" s="293"/>
      <c r="BR174" s="293"/>
      <c r="BS174" s="293"/>
      <c r="BT174" s="293"/>
      <c r="BU174" s="293"/>
      <c r="BV174" s="293"/>
      <c r="BW174" s="293"/>
      <c r="BX174" s="293"/>
      <c r="BY174" s="293"/>
      <c r="BZ174" s="293"/>
      <c r="CA174" s="293"/>
      <c r="CB174" s="293"/>
      <c r="CC174" s="293"/>
      <c r="CD174" s="293"/>
      <c r="CE174" s="293"/>
      <c r="CF174" s="293"/>
      <c r="CG174" s="293"/>
      <c r="CH174" s="293"/>
      <c r="CI174" s="293"/>
      <c r="CJ174" s="293"/>
      <c r="CK174" s="293"/>
      <c r="CL174" s="293"/>
      <c r="CM174" s="293"/>
      <c r="CN174" s="293"/>
      <c r="CO174" s="293"/>
    </row>
    <row r="175" customHeight="1" spans="47:93">
      <c r="AU175" s="279"/>
      <c r="AV175" s="279"/>
      <c r="AW175" s="293"/>
      <c r="AX175" s="293"/>
      <c r="AY175" s="293"/>
      <c r="BC175" s="293"/>
      <c r="BD175" s="293"/>
      <c r="BE175" s="293"/>
      <c r="BF175" s="293"/>
      <c r="BG175" s="293"/>
      <c r="BH175" s="293"/>
      <c r="BI175" s="293"/>
      <c r="BJ175" s="293"/>
      <c r="BK175" s="293"/>
      <c r="BL175" s="293"/>
      <c r="BM175" s="293"/>
      <c r="BN175" s="293"/>
      <c r="BO175" s="293"/>
      <c r="BP175" s="293"/>
      <c r="BQ175" s="293"/>
      <c r="BR175" s="293"/>
      <c r="BS175" s="293"/>
      <c r="BT175" s="293"/>
      <c r="BU175" s="293"/>
      <c r="BV175" s="293"/>
      <c r="BW175" s="293"/>
      <c r="BX175" s="293"/>
      <c r="BY175" s="293"/>
      <c r="BZ175" s="293"/>
      <c r="CA175" s="293"/>
      <c r="CB175" s="293"/>
      <c r="CC175" s="293"/>
      <c r="CD175" s="293"/>
      <c r="CE175" s="293"/>
      <c r="CF175" s="293"/>
      <c r="CG175" s="293"/>
      <c r="CH175" s="293"/>
      <c r="CI175" s="293"/>
      <c r="CJ175" s="293"/>
      <c r="CK175" s="293"/>
      <c r="CL175" s="293"/>
      <c r="CM175" s="293"/>
      <c r="CN175" s="293"/>
      <c r="CO175" s="293"/>
    </row>
    <row r="176" customHeight="1" spans="47:93">
      <c r="AU176" s="279"/>
      <c r="AV176" s="279"/>
      <c r="AW176" s="293"/>
      <c r="AX176" s="293"/>
      <c r="AY176" s="293"/>
      <c r="BC176" s="293"/>
      <c r="BD176" s="293"/>
      <c r="BE176" s="293"/>
      <c r="BF176" s="293"/>
      <c r="BG176" s="293"/>
      <c r="BH176" s="293"/>
      <c r="BI176" s="293"/>
      <c r="BJ176" s="293"/>
      <c r="BK176" s="293"/>
      <c r="BL176" s="293"/>
      <c r="BM176" s="293"/>
      <c r="BN176" s="293"/>
      <c r="BO176" s="293"/>
      <c r="BP176" s="293"/>
      <c r="BQ176" s="293"/>
      <c r="BR176" s="293"/>
      <c r="BS176" s="293"/>
      <c r="BT176" s="293"/>
      <c r="BU176" s="293"/>
      <c r="BV176" s="293"/>
      <c r="BW176" s="293"/>
      <c r="BX176" s="293"/>
      <c r="BY176" s="293"/>
      <c r="BZ176" s="293"/>
      <c r="CA176" s="293"/>
      <c r="CB176" s="293"/>
      <c r="CC176" s="293"/>
      <c r="CD176" s="293"/>
      <c r="CE176" s="293"/>
      <c r="CF176" s="293"/>
      <c r="CG176" s="293"/>
      <c r="CH176" s="293"/>
      <c r="CI176" s="293"/>
      <c r="CJ176" s="293"/>
      <c r="CK176" s="293"/>
      <c r="CL176" s="293"/>
      <c r="CM176" s="293"/>
      <c r="CN176" s="293"/>
      <c r="CO176" s="293"/>
    </row>
    <row r="177" customHeight="1" spans="47:93">
      <c r="AU177" s="279"/>
      <c r="AV177" s="279"/>
      <c r="AW177" s="293"/>
      <c r="AX177" s="293"/>
      <c r="AY177" s="293"/>
      <c r="BC177" s="293"/>
      <c r="BD177" s="293"/>
      <c r="BE177" s="293"/>
      <c r="BF177" s="293"/>
      <c r="BG177" s="293"/>
      <c r="BH177" s="293"/>
      <c r="BI177" s="293"/>
      <c r="BJ177" s="293"/>
      <c r="BK177" s="293"/>
      <c r="BL177" s="293"/>
      <c r="BM177" s="293"/>
      <c r="BN177" s="293"/>
      <c r="BO177" s="293"/>
      <c r="BP177" s="293"/>
      <c r="BQ177" s="293"/>
      <c r="BR177" s="293"/>
      <c r="BS177" s="293"/>
      <c r="BT177" s="293"/>
      <c r="BU177" s="293"/>
      <c r="BV177" s="293"/>
      <c r="BW177" s="293"/>
      <c r="BX177" s="293"/>
      <c r="BY177" s="293"/>
      <c r="BZ177" s="293"/>
      <c r="CA177" s="293"/>
      <c r="CB177" s="293"/>
      <c r="CC177" s="293"/>
      <c r="CD177" s="293"/>
      <c r="CE177" s="293"/>
      <c r="CF177" s="293"/>
      <c r="CG177" s="293"/>
      <c r="CH177" s="293"/>
      <c r="CI177" s="293"/>
      <c r="CJ177" s="293"/>
      <c r="CK177" s="293"/>
      <c r="CL177" s="293"/>
      <c r="CM177" s="293"/>
      <c r="CN177" s="293"/>
      <c r="CO177" s="293"/>
    </row>
    <row r="178" customHeight="1" spans="47:93">
      <c r="AU178" s="279"/>
      <c r="AV178" s="279"/>
      <c r="AW178" s="293"/>
      <c r="AX178" s="293"/>
      <c r="AY178" s="293"/>
      <c r="BC178" s="293"/>
      <c r="BD178" s="293"/>
      <c r="BE178" s="293"/>
      <c r="BF178" s="293"/>
      <c r="BG178" s="293"/>
      <c r="BH178" s="293"/>
      <c r="BI178" s="293"/>
      <c r="BJ178" s="293"/>
      <c r="BK178" s="293"/>
      <c r="BL178" s="293"/>
      <c r="BM178" s="293"/>
      <c r="BN178" s="293"/>
      <c r="BO178" s="293"/>
      <c r="BP178" s="293"/>
      <c r="BQ178" s="293"/>
      <c r="BR178" s="293"/>
      <c r="BS178" s="293"/>
      <c r="BT178" s="293"/>
      <c r="BU178" s="293"/>
      <c r="BV178" s="293"/>
      <c r="BW178" s="293"/>
      <c r="BX178" s="293"/>
      <c r="BY178" s="293"/>
      <c r="BZ178" s="293"/>
      <c r="CA178" s="293"/>
      <c r="CB178" s="293"/>
      <c r="CC178" s="293"/>
      <c r="CD178" s="293"/>
      <c r="CE178" s="293"/>
      <c r="CF178" s="293"/>
      <c r="CG178" s="293"/>
      <c r="CH178" s="293"/>
      <c r="CI178" s="293"/>
      <c r="CJ178" s="293"/>
      <c r="CK178" s="293"/>
      <c r="CL178" s="293"/>
      <c r="CM178" s="293"/>
      <c r="CN178" s="293"/>
      <c r="CO178" s="293"/>
    </row>
    <row r="179" customHeight="1" spans="47:93">
      <c r="AU179" s="279"/>
      <c r="AV179" s="279"/>
      <c r="AW179" s="293"/>
      <c r="AX179" s="293"/>
      <c r="AY179" s="293"/>
      <c r="BC179" s="293"/>
      <c r="BD179" s="293"/>
      <c r="BE179" s="293"/>
      <c r="BF179" s="293"/>
      <c r="BG179" s="293"/>
      <c r="BH179" s="293"/>
      <c r="BI179" s="293"/>
      <c r="BJ179" s="293"/>
      <c r="BK179" s="293"/>
      <c r="BL179" s="293"/>
      <c r="BM179" s="293"/>
      <c r="BN179" s="293"/>
      <c r="BO179" s="293"/>
      <c r="BP179" s="293"/>
      <c r="BQ179" s="293"/>
      <c r="BR179" s="293"/>
      <c r="BS179" s="293"/>
      <c r="BT179" s="293"/>
      <c r="BU179" s="293"/>
      <c r="BV179" s="293"/>
      <c r="BW179" s="293"/>
      <c r="BX179" s="293"/>
      <c r="BY179" s="293"/>
      <c r="BZ179" s="293"/>
      <c r="CA179" s="293"/>
      <c r="CB179" s="293"/>
      <c r="CC179" s="293"/>
      <c r="CD179" s="293"/>
      <c r="CE179" s="293"/>
      <c r="CF179" s="293"/>
      <c r="CG179" s="293"/>
      <c r="CH179" s="293"/>
      <c r="CI179" s="293"/>
      <c r="CJ179" s="293"/>
      <c r="CK179" s="293"/>
      <c r="CL179" s="293"/>
      <c r="CM179" s="293"/>
      <c r="CN179" s="293"/>
      <c r="CO179" s="293"/>
    </row>
    <row r="180" customHeight="1" spans="47:93">
      <c r="AU180" s="279"/>
      <c r="AV180" s="279"/>
      <c r="AW180" s="293"/>
      <c r="AX180" s="293"/>
      <c r="AY180" s="293"/>
      <c r="BC180" s="293"/>
      <c r="BD180" s="293"/>
      <c r="BE180" s="293"/>
      <c r="BF180" s="293"/>
      <c r="BG180" s="293"/>
      <c r="BH180" s="293"/>
      <c r="BI180" s="293"/>
      <c r="BJ180" s="293"/>
      <c r="BK180" s="293"/>
      <c r="BL180" s="293"/>
      <c r="BM180" s="293"/>
      <c r="BN180" s="293"/>
      <c r="BO180" s="293"/>
      <c r="BP180" s="293"/>
      <c r="BQ180" s="293"/>
      <c r="BR180" s="293"/>
      <c r="BS180" s="293"/>
      <c r="BT180" s="293"/>
      <c r="BU180" s="293"/>
      <c r="BV180" s="293"/>
      <c r="BW180" s="293"/>
      <c r="BX180" s="293"/>
      <c r="BY180" s="293"/>
      <c r="BZ180" s="293"/>
      <c r="CA180" s="293"/>
      <c r="CB180" s="293"/>
      <c r="CC180" s="293"/>
      <c r="CD180" s="293"/>
      <c r="CE180" s="293"/>
      <c r="CF180" s="293"/>
      <c r="CG180" s="293"/>
      <c r="CH180" s="293"/>
      <c r="CI180" s="293"/>
      <c r="CJ180" s="293"/>
      <c r="CK180" s="293"/>
      <c r="CL180" s="293"/>
      <c r="CM180" s="293"/>
      <c r="CN180" s="293"/>
      <c r="CO180" s="293"/>
    </row>
    <row r="181" customHeight="1" spans="47:93">
      <c r="AU181" s="279"/>
      <c r="AV181" s="279"/>
      <c r="AW181" s="293"/>
      <c r="AX181" s="293"/>
      <c r="AY181" s="293"/>
      <c r="BC181" s="293"/>
      <c r="BD181" s="293"/>
      <c r="BE181" s="293"/>
      <c r="BF181" s="293"/>
      <c r="BG181" s="293"/>
      <c r="BH181" s="293"/>
      <c r="BI181" s="293"/>
      <c r="BJ181" s="293"/>
      <c r="BK181" s="293"/>
      <c r="BL181" s="293"/>
      <c r="BM181" s="293"/>
      <c r="BN181" s="293"/>
      <c r="BO181" s="293"/>
      <c r="BP181" s="293"/>
      <c r="BQ181" s="293"/>
      <c r="BR181" s="293"/>
      <c r="BS181" s="293"/>
      <c r="BT181" s="293"/>
      <c r="BU181" s="293"/>
      <c r="BV181" s="293"/>
      <c r="BW181" s="293"/>
      <c r="BX181" s="293"/>
      <c r="BY181" s="293"/>
      <c r="BZ181" s="293"/>
      <c r="CA181" s="293"/>
      <c r="CB181" s="293"/>
      <c r="CC181" s="293"/>
      <c r="CD181" s="293"/>
      <c r="CE181" s="293"/>
      <c r="CF181" s="293"/>
      <c r="CG181" s="293"/>
      <c r="CH181" s="293"/>
      <c r="CI181" s="293"/>
      <c r="CJ181" s="293"/>
      <c r="CK181" s="293"/>
      <c r="CL181" s="293"/>
      <c r="CM181" s="293"/>
      <c r="CN181" s="293"/>
      <c r="CO181" s="293"/>
    </row>
    <row r="182" customHeight="1" spans="47:93">
      <c r="AU182" s="279"/>
      <c r="AV182" s="279"/>
      <c r="AW182" s="293"/>
      <c r="AX182" s="293"/>
      <c r="AY182" s="293"/>
      <c r="BC182" s="293"/>
      <c r="BD182" s="293"/>
      <c r="BE182" s="293"/>
      <c r="BF182" s="293"/>
      <c r="BG182" s="293"/>
      <c r="BH182" s="293"/>
      <c r="BI182" s="293"/>
      <c r="BJ182" s="293"/>
      <c r="BK182" s="293"/>
      <c r="BL182" s="293"/>
      <c r="BM182" s="293"/>
      <c r="BN182" s="293"/>
      <c r="BO182" s="293"/>
      <c r="BP182" s="293"/>
      <c r="BQ182" s="293"/>
      <c r="BR182" s="293"/>
      <c r="BS182" s="293"/>
      <c r="BT182" s="293"/>
      <c r="BU182" s="293"/>
      <c r="BV182" s="293"/>
      <c r="BW182" s="293"/>
      <c r="BX182" s="293"/>
      <c r="BY182" s="293"/>
      <c r="BZ182" s="293"/>
      <c r="CA182" s="293"/>
      <c r="CB182" s="293"/>
      <c r="CC182" s="293"/>
      <c r="CD182" s="293"/>
      <c r="CE182" s="293"/>
      <c r="CF182" s="293"/>
      <c r="CG182" s="293"/>
      <c r="CH182" s="293"/>
      <c r="CI182" s="293"/>
      <c r="CJ182" s="293"/>
      <c r="CK182" s="293"/>
      <c r="CL182" s="293"/>
      <c r="CM182" s="293"/>
      <c r="CN182" s="293"/>
      <c r="CO182" s="293"/>
    </row>
    <row r="183" customHeight="1" spans="47:93">
      <c r="AU183" s="279"/>
      <c r="AV183" s="279"/>
      <c r="AW183" s="293"/>
      <c r="AX183" s="293"/>
      <c r="AY183" s="293"/>
      <c r="BC183" s="293"/>
      <c r="BD183" s="293"/>
      <c r="BE183" s="293"/>
      <c r="BF183" s="293"/>
      <c r="BG183" s="293"/>
      <c r="BH183" s="293"/>
      <c r="BI183" s="293"/>
      <c r="BJ183" s="293"/>
      <c r="BK183" s="293"/>
      <c r="BL183" s="293"/>
      <c r="BM183" s="293"/>
      <c r="BN183" s="293"/>
      <c r="BO183" s="293"/>
      <c r="BP183" s="293"/>
      <c r="BQ183" s="293"/>
      <c r="BR183" s="293"/>
      <c r="BS183" s="293"/>
      <c r="BT183" s="293"/>
      <c r="BU183" s="293"/>
      <c r="BV183" s="293"/>
      <c r="BW183" s="293"/>
      <c r="BX183" s="293"/>
      <c r="BY183" s="293"/>
      <c r="BZ183" s="293"/>
      <c r="CA183" s="293"/>
      <c r="CB183" s="293"/>
      <c r="CC183" s="293"/>
      <c r="CD183" s="293"/>
      <c r="CE183" s="293"/>
      <c r="CF183" s="293"/>
      <c r="CG183" s="293"/>
      <c r="CH183" s="293"/>
      <c r="CI183" s="293"/>
      <c r="CJ183" s="293"/>
      <c r="CK183" s="293"/>
      <c r="CL183" s="293"/>
      <c r="CM183" s="293"/>
      <c r="CN183" s="293"/>
      <c r="CO183" s="293"/>
    </row>
    <row r="184" customHeight="1" spans="47:93">
      <c r="AU184" s="279"/>
      <c r="AV184" s="279"/>
      <c r="AW184" s="293"/>
      <c r="AX184" s="293"/>
      <c r="AY184" s="293"/>
      <c r="BC184" s="293"/>
      <c r="BD184" s="293"/>
      <c r="BE184" s="293"/>
      <c r="BF184" s="293"/>
      <c r="BG184" s="293"/>
      <c r="BH184" s="293"/>
      <c r="BI184" s="293"/>
      <c r="BJ184" s="293"/>
      <c r="BK184" s="293"/>
      <c r="BL184" s="293"/>
      <c r="BM184" s="293"/>
      <c r="BN184" s="293"/>
      <c r="BO184" s="293"/>
      <c r="BP184" s="293"/>
      <c r="BQ184" s="293"/>
      <c r="BR184" s="293"/>
      <c r="BS184" s="293"/>
      <c r="BT184" s="293"/>
      <c r="BU184" s="293"/>
      <c r="BV184" s="293"/>
      <c r="BW184" s="293"/>
      <c r="BX184" s="293"/>
      <c r="BY184" s="293"/>
      <c r="BZ184" s="293"/>
      <c r="CA184" s="293"/>
      <c r="CB184" s="293"/>
      <c r="CC184" s="293"/>
      <c r="CD184" s="293"/>
      <c r="CE184" s="293"/>
      <c r="CF184" s="293"/>
      <c r="CG184" s="293"/>
      <c r="CH184" s="293"/>
      <c r="CI184" s="293"/>
      <c r="CJ184" s="293"/>
      <c r="CK184" s="293"/>
      <c r="CL184" s="293"/>
      <c r="CM184" s="293"/>
      <c r="CN184" s="293"/>
      <c r="CO184" s="293"/>
    </row>
    <row r="185" customHeight="1" spans="47:93">
      <c r="AU185" s="279"/>
      <c r="AV185" s="279"/>
      <c r="AW185" s="293"/>
      <c r="AX185" s="293"/>
      <c r="AY185" s="293"/>
      <c r="BC185" s="293"/>
      <c r="BD185" s="293"/>
      <c r="BE185" s="293"/>
      <c r="BF185" s="293"/>
      <c r="BG185" s="293"/>
      <c r="BH185" s="293"/>
      <c r="BI185" s="293"/>
      <c r="BJ185" s="293"/>
      <c r="BK185" s="293"/>
      <c r="BL185" s="293"/>
      <c r="BM185" s="293"/>
      <c r="BN185" s="293"/>
      <c r="BO185" s="293"/>
      <c r="BP185" s="293"/>
      <c r="BQ185" s="293"/>
      <c r="BR185" s="293"/>
      <c r="BS185" s="293"/>
      <c r="BT185" s="293"/>
      <c r="BU185" s="293"/>
      <c r="BV185" s="293"/>
      <c r="BW185" s="293"/>
      <c r="BX185" s="293"/>
      <c r="BY185" s="293"/>
      <c r="BZ185" s="293"/>
      <c r="CA185" s="293"/>
      <c r="CB185" s="293"/>
      <c r="CC185" s="293"/>
      <c r="CD185" s="293"/>
      <c r="CE185" s="293"/>
      <c r="CF185" s="293"/>
      <c r="CG185" s="293"/>
      <c r="CH185" s="293"/>
      <c r="CI185" s="293"/>
      <c r="CJ185" s="293"/>
      <c r="CK185" s="293"/>
      <c r="CL185" s="293"/>
      <c r="CM185" s="293"/>
      <c r="CN185" s="293"/>
      <c r="CO185" s="293"/>
    </row>
    <row r="186" customHeight="1" spans="47:93">
      <c r="AU186" s="279"/>
      <c r="AV186" s="279"/>
      <c r="AW186" s="293"/>
      <c r="AX186" s="293"/>
      <c r="AY186" s="293"/>
      <c r="BC186" s="293"/>
      <c r="BD186" s="293"/>
      <c r="BE186" s="293"/>
      <c r="BF186" s="293"/>
      <c r="BG186" s="293"/>
      <c r="BH186" s="293"/>
      <c r="BI186" s="293"/>
      <c r="BJ186" s="293"/>
      <c r="BK186" s="293"/>
      <c r="BL186" s="293"/>
      <c r="BM186" s="293"/>
      <c r="BN186" s="293"/>
      <c r="BO186" s="293"/>
      <c r="BP186" s="293"/>
      <c r="BQ186" s="293"/>
      <c r="BR186" s="293"/>
      <c r="BS186" s="293"/>
      <c r="BT186" s="293"/>
      <c r="BU186" s="293"/>
      <c r="BV186" s="293"/>
      <c r="BW186" s="293"/>
      <c r="BX186" s="293"/>
      <c r="BY186" s="293"/>
      <c r="BZ186" s="293"/>
      <c r="CA186" s="293"/>
      <c r="CB186" s="293"/>
      <c r="CC186" s="293"/>
      <c r="CD186" s="293"/>
      <c r="CE186" s="293"/>
      <c r="CF186" s="293"/>
      <c r="CG186" s="293"/>
      <c r="CH186" s="293"/>
      <c r="CI186" s="293"/>
      <c r="CJ186" s="293"/>
      <c r="CK186" s="293"/>
      <c r="CL186" s="293"/>
      <c r="CM186" s="293"/>
      <c r="CN186" s="293"/>
      <c r="CO186" s="293"/>
    </row>
    <row r="187" customHeight="1" spans="47:93">
      <c r="AU187" s="279"/>
      <c r="AV187" s="279"/>
      <c r="AW187" s="293"/>
      <c r="AX187" s="293"/>
      <c r="AY187" s="293"/>
      <c r="BC187" s="293"/>
      <c r="BD187" s="293"/>
      <c r="BE187" s="293"/>
      <c r="BF187" s="293"/>
      <c r="BG187" s="293"/>
      <c r="BH187" s="293"/>
      <c r="BI187" s="293"/>
      <c r="BJ187" s="293"/>
      <c r="BK187" s="293"/>
      <c r="BL187" s="293"/>
      <c r="BM187" s="293"/>
      <c r="BN187" s="293"/>
      <c r="BO187" s="293"/>
      <c r="BP187" s="293"/>
      <c r="BQ187" s="293"/>
      <c r="BR187" s="293"/>
      <c r="BS187" s="293"/>
      <c r="BT187" s="293"/>
      <c r="BU187" s="293"/>
      <c r="BV187" s="293"/>
      <c r="BW187" s="293"/>
      <c r="BX187" s="293"/>
      <c r="BY187" s="293"/>
      <c r="BZ187" s="293"/>
      <c r="CA187" s="293"/>
      <c r="CB187" s="293"/>
      <c r="CC187" s="293"/>
      <c r="CD187" s="293"/>
      <c r="CE187" s="293"/>
      <c r="CF187" s="293"/>
      <c r="CG187" s="293"/>
      <c r="CH187" s="293"/>
      <c r="CI187" s="293"/>
      <c r="CJ187" s="293"/>
      <c r="CK187" s="293"/>
      <c r="CL187" s="293"/>
      <c r="CM187" s="293"/>
      <c r="CN187" s="293"/>
      <c r="CO187" s="293"/>
    </row>
    <row r="188" customHeight="1" spans="47:93">
      <c r="AU188" s="279"/>
      <c r="AV188" s="279"/>
      <c r="AW188" s="293"/>
      <c r="AX188" s="293"/>
      <c r="AY188" s="293"/>
      <c r="BC188" s="293"/>
      <c r="BD188" s="293"/>
      <c r="BE188" s="293"/>
      <c r="BF188" s="293"/>
      <c r="BG188" s="293"/>
      <c r="BH188" s="293"/>
      <c r="BI188" s="293"/>
      <c r="BJ188" s="293"/>
      <c r="BK188" s="293"/>
      <c r="BL188" s="293"/>
      <c r="BM188" s="293"/>
      <c r="BN188" s="293"/>
      <c r="BO188" s="293"/>
      <c r="BP188" s="293"/>
      <c r="BQ188" s="293"/>
      <c r="BR188" s="293"/>
      <c r="BS188" s="293"/>
      <c r="BT188" s="293"/>
      <c r="BU188" s="293"/>
      <c r="BV188" s="293"/>
      <c r="BW188" s="293"/>
      <c r="BX188" s="293"/>
      <c r="BY188" s="293"/>
      <c r="BZ188" s="293"/>
      <c r="CA188" s="293"/>
      <c r="CB188" s="293"/>
      <c r="CC188" s="293"/>
      <c r="CD188" s="293"/>
      <c r="CE188" s="293"/>
      <c r="CF188" s="293"/>
      <c r="CG188" s="293"/>
      <c r="CH188" s="293"/>
      <c r="CI188" s="293"/>
      <c r="CJ188" s="293"/>
      <c r="CK188" s="293"/>
      <c r="CL188" s="293"/>
      <c r="CM188" s="293"/>
      <c r="CN188" s="293"/>
      <c r="CO188" s="293"/>
    </row>
    <row r="189" customHeight="1" spans="47:93">
      <c r="AU189" s="279"/>
      <c r="AV189" s="279"/>
      <c r="AW189" s="293"/>
      <c r="AX189" s="293"/>
      <c r="AY189" s="293"/>
      <c r="BC189" s="293"/>
      <c r="BD189" s="293"/>
      <c r="BE189" s="293"/>
      <c r="BF189" s="293"/>
      <c r="BG189" s="293"/>
      <c r="BH189" s="293"/>
      <c r="BI189" s="293"/>
      <c r="BJ189" s="293"/>
      <c r="BK189" s="293"/>
      <c r="BL189" s="293"/>
      <c r="BM189" s="293"/>
      <c r="BN189" s="293"/>
      <c r="BO189" s="293"/>
      <c r="BP189" s="293"/>
      <c r="BQ189" s="293"/>
      <c r="BR189" s="293"/>
      <c r="BS189" s="293"/>
      <c r="BT189" s="293"/>
      <c r="BU189" s="293"/>
      <c r="BV189" s="293"/>
      <c r="BW189" s="293"/>
      <c r="BX189" s="293"/>
      <c r="BY189" s="293"/>
      <c r="BZ189" s="293"/>
      <c r="CA189" s="293"/>
      <c r="CB189" s="293"/>
      <c r="CC189" s="293"/>
      <c r="CD189" s="293"/>
      <c r="CE189" s="293"/>
      <c r="CF189" s="293"/>
      <c r="CG189" s="293"/>
      <c r="CH189" s="293"/>
      <c r="CI189" s="293"/>
      <c r="CJ189" s="293"/>
      <c r="CK189" s="293"/>
      <c r="CL189" s="293"/>
      <c r="CM189" s="293"/>
      <c r="CN189" s="293"/>
      <c r="CO189" s="293"/>
    </row>
    <row r="190" customHeight="1" spans="47:93">
      <c r="AU190" s="279"/>
      <c r="AV190" s="279"/>
      <c r="AW190" s="293"/>
      <c r="AX190" s="293"/>
      <c r="AY190" s="293"/>
      <c r="BC190" s="293"/>
      <c r="BD190" s="293"/>
      <c r="BE190" s="293"/>
      <c r="BF190" s="293"/>
      <c r="BG190" s="293"/>
      <c r="BH190" s="293"/>
      <c r="BI190" s="293"/>
      <c r="BJ190" s="293"/>
      <c r="BK190" s="293"/>
      <c r="BL190" s="293"/>
      <c r="BM190" s="293"/>
      <c r="BN190" s="293"/>
      <c r="BO190" s="293"/>
      <c r="BP190" s="293"/>
      <c r="BQ190" s="293"/>
      <c r="BR190" s="293"/>
      <c r="BS190" s="293"/>
      <c r="BT190" s="293"/>
      <c r="BU190" s="293"/>
      <c r="BV190" s="293"/>
      <c r="BW190" s="293"/>
      <c r="BX190" s="293"/>
      <c r="BY190" s="293"/>
      <c r="BZ190" s="293"/>
      <c r="CA190" s="293"/>
      <c r="CB190" s="293"/>
      <c r="CC190" s="293"/>
      <c r="CD190" s="293"/>
      <c r="CE190" s="293"/>
      <c r="CF190" s="293"/>
      <c r="CG190" s="293"/>
      <c r="CH190" s="293"/>
      <c r="CI190" s="293"/>
      <c r="CJ190" s="293"/>
      <c r="CK190" s="293"/>
      <c r="CL190" s="293"/>
      <c r="CM190" s="293"/>
      <c r="CN190" s="293"/>
      <c r="CO190" s="293"/>
    </row>
    <row r="191" customHeight="1" spans="47:93">
      <c r="AU191" s="279"/>
      <c r="AV191" s="279"/>
      <c r="AW191" s="293"/>
      <c r="AX191" s="293"/>
      <c r="AY191" s="293"/>
      <c r="BC191" s="293"/>
      <c r="BD191" s="293"/>
      <c r="BE191" s="293"/>
      <c r="BF191" s="293"/>
      <c r="BG191" s="293"/>
      <c r="BH191" s="293"/>
      <c r="BI191" s="293"/>
      <c r="BJ191" s="293"/>
      <c r="BK191" s="293"/>
      <c r="BL191" s="293"/>
      <c r="BM191" s="293"/>
      <c r="BN191" s="293"/>
      <c r="BO191" s="293"/>
      <c r="BP191" s="293"/>
      <c r="BQ191" s="293"/>
      <c r="BR191" s="293"/>
      <c r="BS191" s="293"/>
      <c r="BT191" s="293"/>
      <c r="BU191" s="293"/>
      <c r="BV191" s="293"/>
      <c r="BW191" s="293"/>
      <c r="BX191" s="293"/>
      <c r="BY191" s="293"/>
      <c r="BZ191" s="293"/>
      <c r="CA191" s="293"/>
      <c r="CB191" s="293"/>
      <c r="CC191" s="293"/>
      <c r="CD191" s="293"/>
      <c r="CE191" s="293"/>
      <c r="CF191" s="293"/>
      <c r="CG191" s="293"/>
      <c r="CH191" s="293"/>
      <c r="CI191" s="293"/>
      <c r="CJ191" s="293"/>
      <c r="CK191" s="293"/>
      <c r="CL191" s="293"/>
      <c r="CM191" s="293"/>
      <c r="CN191" s="293"/>
      <c r="CO191" s="293"/>
    </row>
    <row r="192" customHeight="1" spans="47:93">
      <c r="AU192" s="279"/>
      <c r="AV192" s="279"/>
      <c r="AW192" s="293"/>
      <c r="AX192" s="293"/>
      <c r="AY192" s="293"/>
      <c r="BC192" s="293"/>
      <c r="BD192" s="293"/>
      <c r="BE192" s="293"/>
      <c r="BF192" s="293"/>
      <c r="BG192" s="293"/>
      <c r="BH192" s="293"/>
      <c r="BI192" s="293"/>
      <c r="BJ192" s="293"/>
      <c r="BK192" s="293"/>
      <c r="BL192" s="293"/>
      <c r="BM192" s="293"/>
      <c r="BN192" s="293"/>
      <c r="BO192" s="293"/>
      <c r="BP192" s="293"/>
      <c r="BQ192" s="293"/>
      <c r="BR192" s="293"/>
      <c r="BS192" s="293"/>
      <c r="BT192" s="293"/>
      <c r="BU192" s="293"/>
      <c r="BV192" s="293"/>
      <c r="BW192" s="293"/>
      <c r="BX192" s="293"/>
      <c r="BY192" s="293"/>
      <c r="BZ192" s="293"/>
      <c r="CA192" s="293"/>
      <c r="CB192" s="293"/>
      <c r="CC192" s="293"/>
      <c r="CD192" s="293"/>
      <c r="CE192" s="293"/>
      <c r="CF192" s="293"/>
      <c r="CG192" s="293"/>
      <c r="CH192" s="293"/>
      <c r="CI192" s="293"/>
      <c r="CJ192" s="293"/>
      <c r="CK192" s="293"/>
      <c r="CL192" s="293"/>
      <c r="CM192" s="293"/>
      <c r="CN192" s="293"/>
      <c r="CO192" s="293"/>
    </row>
    <row r="193" customHeight="1" spans="47:93">
      <c r="AU193" s="279"/>
      <c r="AV193" s="279"/>
      <c r="AW193" s="293"/>
      <c r="AX193" s="293"/>
      <c r="AY193" s="293"/>
      <c r="BC193" s="293"/>
      <c r="BD193" s="293"/>
      <c r="BE193" s="293"/>
      <c r="BF193" s="293"/>
      <c r="BG193" s="293"/>
      <c r="BH193" s="293"/>
      <c r="BI193" s="293"/>
      <c r="BJ193" s="293"/>
      <c r="BK193" s="293"/>
      <c r="BL193" s="293"/>
      <c r="BM193" s="293"/>
      <c r="BN193" s="293"/>
      <c r="BO193" s="293"/>
      <c r="BP193" s="293"/>
      <c r="BQ193" s="293"/>
      <c r="BR193" s="293"/>
      <c r="BS193" s="293"/>
      <c r="BT193" s="293"/>
      <c r="BU193" s="293"/>
      <c r="BV193" s="293"/>
      <c r="BW193" s="293"/>
      <c r="BX193" s="293"/>
      <c r="BY193" s="293"/>
      <c r="BZ193" s="293"/>
      <c r="CA193" s="293"/>
      <c r="CB193" s="293"/>
      <c r="CC193" s="293"/>
      <c r="CD193" s="293"/>
      <c r="CE193" s="293"/>
      <c r="CF193" s="293"/>
      <c r="CG193" s="293"/>
      <c r="CH193" s="293"/>
      <c r="CI193" s="293"/>
      <c r="CJ193" s="293"/>
      <c r="CK193" s="293"/>
      <c r="CL193" s="293"/>
      <c r="CM193" s="293"/>
      <c r="CN193" s="293"/>
      <c r="CO193" s="293"/>
    </row>
    <row r="194" customHeight="1" spans="47:93">
      <c r="AU194" s="279"/>
      <c r="AV194" s="279"/>
      <c r="AW194" s="293"/>
      <c r="AX194" s="293"/>
      <c r="AY194" s="293"/>
      <c r="BC194" s="293"/>
      <c r="BD194" s="293"/>
      <c r="BE194" s="293"/>
      <c r="BF194" s="293"/>
      <c r="BG194" s="293"/>
      <c r="BH194" s="293"/>
      <c r="BI194" s="293"/>
      <c r="BJ194" s="293"/>
      <c r="BK194" s="293"/>
      <c r="BL194" s="293"/>
      <c r="BM194" s="293"/>
      <c r="BN194" s="293"/>
      <c r="BO194" s="293"/>
      <c r="BP194" s="293"/>
      <c r="BQ194" s="293"/>
      <c r="BR194" s="293"/>
      <c r="BS194" s="293"/>
      <c r="BT194" s="293"/>
      <c r="BU194" s="293"/>
      <c r="BV194" s="293"/>
      <c r="BW194" s="293"/>
      <c r="BX194" s="293"/>
      <c r="BY194" s="293"/>
      <c r="BZ194" s="293"/>
      <c r="CA194" s="293"/>
      <c r="CB194" s="293"/>
      <c r="CC194" s="293"/>
      <c r="CD194" s="293"/>
      <c r="CE194" s="293"/>
      <c r="CF194" s="293"/>
      <c r="CG194" s="293"/>
      <c r="CH194" s="293"/>
      <c r="CI194" s="293"/>
      <c r="CJ194" s="293"/>
      <c r="CK194" s="293"/>
      <c r="CL194" s="293"/>
      <c r="CM194" s="293"/>
      <c r="CN194" s="293"/>
      <c r="CO194" s="293"/>
    </row>
    <row r="195" customHeight="1" spans="47:93">
      <c r="AU195" s="279"/>
      <c r="AV195" s="279"/>
      <c r="AW195" s="293"/>
      <c r="AX195" s="293"/>
      <c r="AY195" s="293"/>
      <c r="BC195" s="293"/>
      <c r="BD195" s="293"/>
      <c r="BE195" s="293"/>
      <c r="BF195" s="293"/>
      <c r="BG195" s="293"/>
      <c r="BH195" s="293"/>
      <c r="BI195" s="293"/>
      <c r="BJ195" s="293"/>
      <c r="BK195" s="293"/>
      <c r="BL195" s="293"/>
      <c r="BM195" s="293"/>
      <c r="BN195" s="293"/>
      <c r="BO195" s="293"/>
      <c r="BP195" s="293"/>
      <c r="BQ195" s="293"/>
      <c r="BR195" s="293"/>
      <c r="BS195" s="293"/>
      <c r="BT195" s="293"/>
      <c r="BU195" s="293"/>
      <c r="BV195" s="293"/>
      <c r="BW195" s="293"/>
      <c r="BX195" s="293"/>
      <c r="BY195" s="293"/>
      <c r="BZ195" s="293"/>
      <c r="CA195" s="293"/>
      <c r="CB195" s="293"/>
      <c r="CC195" s="293"/>
      <c r="CD195" s="293"/>
      <c r="CE195" s="293"/>
      <c r="CF195" s="293"/>
      <c r="CG195" s="293"/>
      <c r="CH195" s="293"/>
      <c r="CI195" s="293"/>
      <c r="CJ195" s="293"/>
      <c r="CK195" s="293"/>
      <c r="CL195" s="293"/>
      <c r="CM195" s="293"/>
      <c r="CN195" s="293"/>
      <c r="CO195" s="293"/>
    </row>
    <row r="196" customHeight="1" spans="47:93">
      <c r="AU196" s="279"/>
      <c r="AV196" s="279"/>
      <c r="AW196" s="293"/>
      <c r="AX196" s="293"/>
      <c r="AY196" s="293"/>
      <c r="BC196" s="293"/>
      <c r="BD196" s="293"/>
      <c r="BE196" s="293"/>
      <c r="BF196" s="293"/>
      <c r="BG196" s="293"/>
      <c r="BH196" s="293"/>
      <c r="BI196" s="293"/>
      <c r="BJ196" s="293"/>
      <c r="BK196" s="293"/>
      <c r="BL196" s="293"/>
      <c r="BM196" s="293"/>
      <c r="BN196" s="293"/>
      <c r="BO196" s="293"/>
      <c r="BP196" s="293"/>
      <c r="BQ196" s="293"/>
      <c r="BR196" s="293"/>
      <c r="BS196" s="293"/>
      <c r="BT196" s="293"/>
      <c r="BU196" s="293"/>
      <c r="BV196" s="293"/>
      <c r="BW196" s="293"/>
      <c r="BX196" s="293"/>
      <c r="BY196" s="293"/>
      <c r="BZ196" s="293"/>
      <c r="CA196" s="293"/>
      <c r="CB196" s="293"/>
      <c r="CC196" s="293"/>
      <c r="CD196" s="293"/>
      <c r="CE196" s="293"/>
      <c r="CF196" s="293"/>
      <c r="CG196" s="293"/>
      <c r="CH196" s="293"/>
      <c r="CI196" s="293"/>
      <c r="CJ196" s="293"/>
      <c r="CK196" s="293"/>
      <c r="CL196" s="293"/>
      <c r="CM196" s="293"/>
      <c r="CN196" s="293"/>
      <c r="CO196" s="293"/>
    </row>
    <row r="197" customHeight="1" spans="47:93">
      <c r="AU197" s="279"/>
      <c r="AV197" s="279"/>
      <c r="AW197" s="293"/>
      <c r="AX197" s="293"/>
      <c r="AY197" s="293"/>
      <c r="BC197" s="293"/>
      <c r="BD197" s="293"/>
      <c r="BE197" s="293"/>
      <c r="BF197" s="293"/>
      <c r="BG197" s="293"/>
      <c r="BH197" s="293"/>
      <c r="BI197" s="293"/>
      <c r="BJ197" s="293"/>
      <c r="BK197" s="293"/>
      <c r="BL197" s="293"/>
      <c r="BM197" s="293"/>
      <c r="BN197" s="293"/>
      <c r="BO197" s="293"/>
      <c r="BP197" s="293"/>
      <c r="BQ197" s="293"/>
      <c r="BR197" s="293"/>
      <c r="BS197" s="293"/>
      <c r="BT197" s="293"/>
      <c r="BU197" s="293"/>
      <c r="BV197" s="293"/>
      <c r="BW197" s="293"/>
      <c r="BX197" s="293"/>
      <c r="BY197" s="293"/>
      <c r="BZ197" s="293"/>
      <c r="CA197" s="293"/>
      <c r="CB197" s="293"/>
      <c r="CC197" s="293"/>
      <c r="CD197" s="293"/>
      <c r="CE197" s="293"/>
      <c r="CF197" s="293"/>
      <c r="CG197" s="293"/>
      <c r="CH197" s="293"/>
      <c r="CI197" s="293"/>
      <c r="CJ197" s="293"/>
      <c r="CK197" s="293"/>
      <c r="CL197" s="293"/>
      <c r="CM197" s="293"/>
      <c r="CN197" s="293"/>
      <c r="CO197" s="293"/>
    </row>
    <row r="198" customHeight="1" spans="47:93">
      <c r="AU198" s="279"/>
      <c r="AV198" s="279"/>
      <c r="AW198" s="293"/>
      <c r="AX198" s="293"/>
      <c r="AY198" s="293"/>
      <c r="BC198" s="293"/>
      <c r="BD198" s="293"/>
      <c r="BE198" s="293"/>
      <c r="BF198" s="293"/>
      <c r="BG198" s="293"/>
      <c r="BH198" s="293"/>
      <c r="BI198" s="293"/>
      <c r="BJ198" s="293"/>
      <c r="BK198" s="293"/>
      <c r="BL198" s="293"/>
      <c r="BM198" s="293"/>
      <c r="BN198" s="293"/>
      <c r="BO198" s="293"/>
      <c r="BP198" s="293"/>
      <c r="BQ198" s="293"/>
      <c r="BR198" s="293"/>
      <c r="BS198" s="293"/>
      <c r="BT198" s="293"/>
      <c r="BU198" s="293"/>
      <c r="BV198" s="293"/>
      <c r="BW198" s="293"/>
      <c r="BX198" s="293"/>
      <c r="BY198" s="293"/>
      <c r="BZ198" s="293"/>
      <c r="CA198" s="293"/>
      <c r="CB198" s="293"/>
      <c r="CC198" s="293"/>
      <c r="CD198" s="293"/>
      <c r="CE198" s="293"/>
      <c r="CF198" s="293"/>
      <c r="CG198" s="293"/>
      <c r="CH198" s="293"/>
      <c r="CI198" s="293"/>
      <c r="CJ198" s="293"/>
      <c r="CK198" s="293"/>
      <c r="CL198" s="293"/>
      <c r="CM198" s="293"/>
      <c r="CN198" s="293"/>
      <c r="CO198" s="293"/>
    </row>
    <row r="199" customHeight="1" spans="47:93">
      <c r="AU199" s="279"/>
      <c r="AV199" s="279"/>
      <c r="AW199" s="293"/>
      <c r="AX199" s="293"/>
      <c r="AY199" s="293"/>
      <c r="BC199" s="293"/>
      <c r="BD199" s="293"/>
      <c r="BE199" s="293"/>
      <c r="BF199" s="293"/>
      <c r="BG199" s="293"/>
      <c r="BH199" s="293"/>
      <c r="BI199" s="293"/>
      <c r="BJ199" s="293"/>
      <c r="BK199" s="293"/>
      <c r="BL199" s="293"/>
      <c r="BM199" s="293"/>
      <c r="BN199" s="293"/>
      <c r="BO199" s="293"/>
      <c r="BP199" s="293"/>
      <c r="BQ199" s="293"/>
      <c r="BR199" s="293"/>
      <c r="BS199" s="293"/>
      <c r="BT199" s="293"/>
      <c r="BU199" s="293"/>
      <c r="BV199" s="293"/>
      <c r="BW199" s="293"/>
      <c r="BX199" s="293"/>
      <c r="BY199" s="293"/>
      <c r="BZ199" s="293"/>
      <c r="CA199" s="293"/>
      <c r="CB199" s="293"/>
      <c r="CC199" s="293"/>
      <c r="CD199" s="293"/>
      <c r="CE199" s="293"/>
      <c r="CF199" s="293"/>
      <c r="CG199" s="293"/>
      <c r="CH199" s="293"/>
      <c r="CI199" s="293"/>
      <c r="CJ199" s="293"/>
      <c r="CK199" s="293"/>
      <c r="CL199" s="293"/>
      <c r="CM199" s="293"/>
      <c r="CN199" s="293"/>
      <c r="CO199" s="293"/>
    </row>
    <row r="200" customHeight="1" spans="47:93">
      <c r="AU200" s="279"/>
      <c r="AV200" s="279"/>
      <c r="AW200" s="293"/>
      <c r="AX200" s="293"/>
      <c r="AY200" s="293"/>
      <c r="BC200" s="293"/>
      <c r="BD200" s="293"/>
      <c r="BE200" s="293"/>
      <c r="BF200" s="293"/>
      <c r="BG200" s="293"/>
      <c r="BH200" s="293"/>
      <c r="BI200" s="293"/>
      <c r="BJ200" s="293"/>
      <c r="BK200" s="293"/>
      <c r="BL200" s="293"/>
      <c r="BM200" s="293"/>
      <c r="BN200" s="293"/>
      <c r="BO200" s="293"/>
      <c r="BP200" s="293"/>
      <c r="BQ200" s="293"/>
      <c r="BR200" s="293"/>
      <c r="BS200" s="293"/>
      <c r="BT200" s="293"/>
      <c r="BU200" s="293"/>
      <c r="BV200" s="293"/>
      <c r="BW200" s="293"/>
      <c r="BX200" s="293"/>
      <c r="BY200" s="293"/>
      <c r="BZ200" s="293"/>
      <c r="CA200" s="293"/>
      <c r="CB200" s="293"/>
      <c r="CC200" s="293"/>
      <c r="CD200" s="293"/>
      <c r="CE200" s="293"/>
      <c r="CF200" s="293"/>
      <c r="CG200" s="293"/>
      <c r="CH200" s="293"/>
      <c r="CI200" s="293"/>
      <c r="CJ200" s="293"/>
      <c r="CK200" s="293"/>
      <c r="CL200" s="293"/>
      <c r="CM200" s="293"/>
      <c r="CN200" s="293"/>
      <c r="CO200" s="293"/>
    </row>
    <row r="201" customHeight="1" spans="47:93">
      <c r="AU201" s="279"/>
      <c r="AV201" s="279"/>
      <c r="AW201" s="293"/>
      <c r="AX201" s="293"/>
      <c r="AY201" s="293"/>
      <c r="BC201" s="293"/>
      <c r="BD201" s="293"/>
      <c r="BE201" s="293"/>
      <c r="BF201" s="293"/>
      <c r="BG201" s="293"/>
      <c r="BH201" s="293"/>
      <c r="BI201" s="293"/>
      <c r="BJ201" s="293"/>
      <c r="BK201" s="293"/>
      <c r="BL201" s="293"/>
      <c r="BM201" s="293"/>
      <c r="BN201" s="293"/>
      <c r="BO201" s="293"/>
      <c r="BP201" s="293"/>
      <c r="BQ201" s="293"/>
      <c r="BR201" s="293"/>
      <c r="BS201" s="293"/>
      <c r="BT201" s="293"/>
      <c r="BU201" s="293"/>
      <c r="BV201" s="293"/>
      <c r="BW201" s="293"/>
      <c r="BX201" s="293"/>
      <c r="BY201" s="293"/>
      <c r="BZ201" s="293"/>
      <c r="CA201" s="293"/>
      <c r="CB201" s="293"/>
      <c r="CC201" s="293"/>
      <c r="CD201" s="293"/>
      <c r="CE201" s="293"/>
      <c r="CF201" s="293"/>
      <c r="CG201" s="293"/>
      <c r="CH201" s="293"/>
      <c r="CI201" s="293"/>
      <c r="CJ201" s="293"/>
      <c r="CK201" s="293"/>
      <c r="CL201" s="293"/>
      <c r="CM201" s="293"/>
      <c r="CN201" s="293"/>
      <c r="CO201" s="293"/>
    </row>
    <row r="202" customHeight="1" spans="47:93">
      <c r="AU202" s="279"/>
      <c r="AV202" s="279"/>
      <c r="AW202" s="293"/>
      <c r="AX202" s="293"/>
      <c r="AY202" s="293"/>
      <c r="BC202" s="293"/>
      <c r="BD202" s="293"/>
      <c r="BE202" s="293"/>
      <c r="BF202" s="293"/>
      <c r="BG202" s="293"/>
      <c r="BH202" s="293"/>
      <c r="BI202" s="293"/>
      <c r="BJ202" s="293"/>
      <c r="BK202" s="293"/>
      <c r="BL202" s="293"/>
      <c r="BM202" s="293"/>
      <c r="BN202" s="293"/>
      <c r="BO202" s="293"/>
      <c r="BP202" s="293"/>
      <c r="BQ202" s="293"/>
      <c r="BR202" s="293"/>
      <c r="BS202" s="293"/>
      <c r="BT202" s="293"/>
      <c r="BU202" s="293"/>
      <c r="BV202" s="293"/>
      <c r="BW202" s="293"/>
      <c r="BX202" s="293"/>
      <c r="BY202" s="293"/>
      <c r="BZ202" s="293"/>
      <c r="CA202" s="293"/>
      <c r="CB202" s="293"/>
      <c r="CC202" s="293"/>
      <c r="CD202" s="293"/>
      <c r="CE202" s="293"/>
      <c r="CF202" s="293"/>
      <c r="CG202" s="293"/>
      <c r="CH202" s="293"/>
      <c r="CI202" s="293"/>
      <c r="CJ202" s="293"/>
      <c r="CK202" s="293"/>
      <c r="CL202" s="293"/>
      <c r="CM202" s="293"/>
      <c r="CN202" s="293"/>
      <c r="CO202" s="293"/>
    </row>
    <row r="203" customHeight="1" spans="47:93">
      <c r="AU203" s="279"/>
      <c r="AV203" s="279"/>
      <c r="AW203" s="293"/>
      <c r="AX203" s="293"/>
      <c r="AY203" s="293"/>
      <c r="BC203" s="293"/>
      <c r="BD203" s="293"/>
      <c r="BE203" s="293"/>
      <c r="BF203" s="293"/>
      <c r="BG203" s="293"/>
      <c r="BH203" s="293"/>
      <c r="BI203" s="293"/>
      <c r="BJ203" s="293"/>
      <c r="BK203" s="293"/>
      <c r="BL203" s="293"/>
      <c r="BM203" s="293"/>
      <c r="BN203" s="293"/>
      <c r="BO203" s="293"/>
      <c r="BP203" s="293"/>
      <c r="BQ203" s="293"/>
      <c r="BR203" s="293"/>
      <c r="BS203" s="293"/>
      <c r="BT203" s="293"/>
      <c r="BU203" s="293"/>
      <c r="BV203" s="293"/>
      <c r="BW203" s="293"/>
      <c r="BX203" s="293"/>
      <c r="BY203" s="293"/>
      <c r="BZ203" s="293"/>
      <c r="CA203" s="293"/>
      <c r="CB203" s="293"/>
      <c r="CC203" s="293"/>
      <c r="CD203" s="293"/>
      <c r="CE203" s="293"/>
      <c r="CF203" s="293"/>
      <c r="CG203" s="293"/>
      <c r="CH203" s="293"/>
      <c r="CI203" s="293"/>
      <c r="CJ203" s="293"/>
      <c r="CK203" s="293"/>
      <c r="CL203" s="293"/>
      <c r="CM203" s="293"/>
      <c r="CN203" s="293"/>
      <c r="CO203" s="293"/>
    </row>
    <row r="204" customHeight="1" spans="47:93">
      <c r="AU204" s="279"/>
      <c r="AV204" s="279"/>
      <c r="AW204" s="293"/>
      <c r="AX204" s="293"/>
      <c r="AY204" s="293"/>
      <c r="BC204" s="293"/>
      <c r="BD204" s="293"/>
      <c r="BE204" s="293"/>
      <c r="BF204" s="293"/>
      <c r="BG204" s="293"/>
      <c r="BH204" s="293"/>
      <c r="BI204" s="293"/>
      <c r="BJ204" s="293"/>
      <c r="BK204" s="293"/>
      <c r="BL204" s="293"/>
      <c r="BM204" s="293"/>
      <c r="BN204" s="293"/>
      <c r="BO204" s="293"/>
      <c r="BP204" s="293"/>
      <c r="BQ204" s="293"/>
      <c r="BR204" s="293"/>
      <c r="BS204" s="293"/>
      <c r="BT204" s="293"/>
      <c r="BU204" s="293"/>
      <c r="BV204" s="293"/>
      <c r="BW204" s="293"/>
      <c r="BX204" s="293"/>
      <c r="BY204" s="293"/>
      <c r="BZ204" s="293"/>
      <c r="CA204" s="293"/>
      <c r="CB204" s="293"/>
      <c r="CC204" s="293"/>
      <c r="CD204" s="293"/>
      <c r="CE204" s="293"/>
      <c r="CF204" s="293"/>
      <c r="CG204" s="293"/>
      <c r="CH204" s="293"/>
      <c r="CI204" s="293"/>
      <c r="CJ204" s="293"/>
      <c r="CK204" s="293"/>
      <c r="CL204" s="293"/>
      <c r="CM204" s="293"/>
      <c r="CN204" s="293"/>
      <c r="CO204" s="293"/>
    </row>
    <row r="205" customHeight="1" spans="47:93">
      <c r="AU205" s="279"/>
      <c r="AV205" s="279"/>
      <c r="AW205" s="293"/>
      <c r="AX205" s="293"/>
      <c r="AY205" s="293"/>
      <c r="BC205" s="293"/>
      <c r="BD205" s="293"/>
      <c r="BE205" s="293"/>
      <c r="BF205" s="293"/>
      <c r="BG205" s="293"/>
      <c r="BH205" s="293"/>
      <c r="BI205" s="293"/>
      <c r="BJ205" s="293"/>
      <c r="BK205" s="293"/>
      <c r="BL205" s="293"/>
      <c r="BM205" s="293"/>
      <c r="BN205" s="293"/>
      <c r="BO205" s="293"/>
      <c r="BP205" s="293"/>
      <c r="BQ205" s="293"/>
      <c r="BR205" s="293"/>
      <c r="BS205" s="293"/>
      <c r="BT205" s="293"/>
      <c r="BU205" s="293"/>
      <c r="BV205" s="293"/>
      <c r="BW205" s="293"/>
      <c r="BX205" s="293"/>
      <c r="BY205" s="293"/>
      <c r="BZ205" s="293"/>
      <c r="CA205" s="293"/>
      <c r="CB205" s="293"/>
      <c r="CC205" s="293"/>
      <c r="CD205" s="293"/>
      <c r="CE205" s="293"/>
      <c r="CF205" s="293"/>
      <c r="CG205" s="293"/>
      <c r="CH205" s="293"/>
      <c r="CI205" s="293"/>
      <c r="CJ205" s="293"/>
      <c r="CK205" s="293"/>
      <c r="CL205" s="293"/>
      <c r="CM205" s="293"/>
      <c r="CN205" s="293"/>
      <c r="CO205" s="293"/>
    </row>
    <row r="206" customHeight="1" spans="47:93">
      <c r="AU206" s="279"/>
      <c r="AV206" s="279"/>
      <c r="AW206" s="293"/>
      <c r="AX206" s="293"/>
      <c r="AY206" s="293"/>
      <c r="BC206" s="293"/>
      <c r="BD206" s="293"/>
      <c r="BE206" s="293"/>
      <c r="BF206" s="293"/>
      <c r="BG206" s="293"/>
      <c r="BH206" s="293"/>
      <c r="BI206" s="293"/>
      <c r="BJ206" s="293"/>
      <c r="BK206" s="293"/>
      <c r="BL206" s="293"/>
      <c r="BM206" s="293"/>
      <c r="BN206" s="293"/>
      <c r="BO206" s="293"/>
      <c r="BP206" s="293"/>
      <c r="BQ206" s="293"/>
      <c r="BR206" s="293"/>
      <c r="BS206" s="293"/>
      <c r="BT206" s="293"/>
      <c r="BU206" s="293"/>
      <c r="BV206" s="293"/>
      <c r="BW206" s="293"/>
      <c r="BX206" s="293"/>
      <c r="BY206" s="293"/>
      <c r="BZ206" s="293"/>
      <c r="CA206" s="293"/>
      <c r="CB206" s="293"/>
      <c r="CC206" s="293"/>
      <c r="CD206" s="293"/>
      <c r="CE206" s="293"/>
      <c r="CF206" s="293"/>
      <c r="CG206" s="293"/>
      <c r="CH206" s="293"/>
      <c r="CI206" s="293"/>
      <c r="CJ206" s="293"/>
      <c r="CK206" s="293"/>
      <c r="CL206" s="293"/>
      <c r="CM206" s="293"/>
      <c r="CN206" s="293"/>
      <c r="CO206" s="293"/>
    </row>
    <row r="207" customHeight="1" spans="47:93">
      <c r="AU207" s="279"/>
      <c r="AV207" s="279"/>
      <c r="AW207" s="293"/>
      <c r="AX207" s="293"/>
      <c r="AY207" s="293"/>
      <c r="BC207" s="293"/>
      <c r="BD207" s="293"/>
      <c r="BE207" s="293"/>
      <c r="BF207" s="293"/>
      <c r="BG207" s="293"/>
      <c r="BH207" s="293"/>
      <c r="BI207" s="293"/>
      <c r="BJ207" s="293"/>
      <c r="BK207" s="293"/>
      <c r="BL207" s="293"/>
      <c r="BM207" s="293"/>
      <c r="BN207" s="293"/>
      <c r="BO207" s="293"/>
      <c r="BP207" s="293"/>
      <c r="BQ207" s="293"/>
      <c r="BR207" s="293"/>
      <c r="BS207" s="293"/>
      <c r="BT207" s="293"/>
      <c r="BU207" s="293"/>
      <c r="BV207" s="293"/>
      <c r="BW207" s="293"/>
      <c r="BX207" s="293"/>
      <c r="BY207" s="293"/>
      <c r="BZ207" s="293"/>
      <c r="CA207" s="293"/>
      <c r="CB207" s="293"/>
      <c r="CC207" s="293"/>
      <c r="CD207" s="293"/>
      <c r="CE207" s="293"/>
      <c r="CF207" s="293"/>
      <c r="CG207" s="293"/>
      <c r="CH207" s="293"/>
      <c r="CI207" s="293"/>
      <c r="CJ207" s="293"/>
      <c r="CK207" s="293"/>
      <c r="CL207" s="293"/>
      <c r="CM207" s="293"/>
      <c r="CN207" s="293"/>
      <c r="CO207" s="293"/>
    </row>
    <row r="208" customHeight="1" spans="47:93">
      <c r="AU208" s="279"/>
      <c r="AV208" s="279"/>
      <c r="AW208" s="293"/>
      <c r="AX208" s="293"/>
      <c r="AY208" s="293"/>
      <c r="BC208" s="293"/>
      <c r="BD208" s="293"/>
      <c r="BE208" s="293"/>
      <c r="BF208" s="293"/>
      <c r="BG208" s="293"/>
      <c r="BH208" s="293"/>
      <c r="BI208" s="293"/>
      <c r="BJ208" s="293"/>
      <c r="BK208" s="293"/>
      <c r="BL208" s="293"/>
      <c r="BM208" s="293"/>
      <c r="BN208" s="293"/>
      <c r="BO208" s="293"/>
      <c r="BP208" s="293"/>
      <c r="BQ208" s="293"/>
      <c r="BR208" s="293"/>
      <c r="BS208" s="293"/>
      <c r="BT208" s="293"/>
      <c r="BU208" s="293"/>
      <c r="BV208" s="293"/>
      <c r="BW208" s="293"/>
      <c r="BX208" s="293"/>
      <c r="BY208" s="293"/>
      <c r="BZ208" s="293"/>
      <c r="CA208" s="293"/>
      <c r="CB208" s="293"/>
      <c r="CC208" s="293"/>
      <c r="CD208" s="293"/>
      <c r="CE208" s="293"/>
      <c r="CF208" s="293"/>
      <c r="CG208" s="293"/>
      <c r="CH208" s="293"/>
      <c r="CI208" s="293"/>
      <c r="CJ208" s="293"/>
      <c r="CK208" s="293"/>
      <c r="CL208" s="293"/>
      <c r="CM208" s="293"/>
      <c r="CN208" s="293"/>
      <c r="CO208" s="293"/>
    </row>
    <row r="209" customHeight="1" spans="47:93">
      <c r="AU209" s="279"/>
      <c r="AV209" s="279"/>
      <c r="AW209" s="293"/>
      <c r="AX209" s="293"/>
      <c r="AY209" s="293"/>
      <c r="BC209" s="293"/>
      <c r="BD209" s="293"/>
      <c r="BE209" s="293"/>
      <c r="BF209" s="293"/>
      <c r="BG209" s="293"/>
      <c r="BH209" s="293"/>
      <c r="BI209" s="293"/>
      <c r="BJ209" s="293"/>
      <c r="BK209" s="293"/>
      <c r="BL209" s="293"/>
      <c r="BM209" s="293"/>
      <c r="BN209" s="293"/>
      <c r="BO209" s="293"/>
      <c r="BP209" s="293"/>
      <c r="BQ209" s="293"/>
      <c r="BR209" s="293"/>
      <c r="BS209" s="293"/>
      <c r="BT209" s="293"/>
      <c r="BU209" s="293"/>
      <c r="BV209" s="293"/>
      <c r="BW209" s="293"/>
      <c r="BX209" s="293"/>
      <c r="BY209" s="293"/>
      <c r="BZ209" s="293"/>
      <c r="CA209" s="293"/>
      <c r="CB209" s="293"/>
      <c r="CC209" s="293"/>
      <c r="CD209" s="293"/>
      <c r="CE209" s="293"/>
      <c r="CF209" s="293"/>
      <c r="CG209" s="293"/>
      <c r="CH209" s="293"/>
      <c r="CI209" s="293"/>
      <c r="CJ209" s="293"/>
      <c r="CK209" s="293"/>
      <c r="CL209" s="293"/>
      <c r="CM209" s="293"/>
      <c r="CN209" s="293"/>
      <c r="CO209" s="293"/>
    </row>
    <row r="210" customHeight="1" spans="47:93">
      <c r="AU210" s="279"/>
      <c r="AV210" s="279"/>
      <c r="AW210" s="293"/>
      <c r="AX210" s="293"/>
      <c r="AY210" s="293"/>
      <c r="BC210" s="293"/>
      <c r="BD210" s="293"/>
      <c r="BE210" s="293"/>
      <c r="BF210" s="293"/>
      <c r="BG210" s="293"/>
      <c r="BH210" s="293"/>
      <c r="BI210" s="293"/>
      <c r="BJ210" s="293"/>
      <c r="BK210" s="293"/>
      <c r="BL210" s="293"/>
      <c r="BM210" s="293"/>
      <c r="BN210" s="293"/>
      <c r="BO210" s="293"/>
      <c r="BP210" s="293"/>
      <c r="BQ210" s="293"/>
      <c r="BR210" s="293"/>
      <c r="BS210" s="293"/>
      <c r="BT210" s="293"/>
      <c r="BU210" s="293"/>
      <c r="BV210" s="293"/>
      <c r="BW210" s="293"/>
      <c r="BX210" s="293"/>
      <c r="BY210" s="293"/>
      <c r="BZ210" s="293"/>
      <c r="CA210" s="293"/>
      <c r="CB210" s="293"/>
      <c r="CC210" s="293"/>
      <c r="CD210" s="293"/>
      <c r="CE210" s="293"/>
      <c r="CF210" s="293"/>
      <c r="CG210" s="293"/>
      <c r="CH210" s="293"/>
      <c r="CI210" s="293"/>
      <c r="CJ210" s="293"/>
      <c r="CK210" s="293"/>
      <c r="CL210" s="293"/>
      <c r="CM210" s="293"/>
      <c r="CN210" s="293"/>
      <c r="CO210" s="293"/>
    </row>
    <row r="211" customHeight="1" spans="47:93">
      <c r="AU211" s="279"/>
      <c r="AV211" s="279"/>
      <c r="AW211" s="293"/>
      <c r="AX211" s="293"/>
      <c r="AY211" s="293"/>
      <c r="BC211" s="293"/>
      <c r="BD211" s="293"/>
      <c r="BE211" s="293"/>
      <c r="BF211" s="293"/>
      <c r="BG211" s="293"/>
      <c r="BH211" s="293"/>
      <c r="BI211" s="293"/>
      <c r="BJ211" s="293"/>
      <c r="BK211" s="293"/>
      <c r="BL211" s="293"/>
      <c r="BM211" s="293"/>
      <c r="BN211" s="293"/>
      <c r="BO211" s="293"/>
      <c r="BP211" s="293"/>
      <c r="BQ211" s="293"/>
      <c r="BR211" s="293"/>
      <c r="BS211" s="293"/>
      <c r="BT211" s="293"/>
      <c r="BU211" s="293"/>
      <c r="BV211" s="293"/>
      <c r="BW211" s="293"/>
      <c r="BX211" s="293"/>
      <c r="BY211" s="293"/>
      <c r="BZ211" s="293"/>
      <c r="CA211" s="293"/>
      <c r="CB211" s="293"/>
      <c r="CC211" s="293"/>
      <c r="CD211" s="293"/>
      <c r="CE211" s="293"/>
      <c r="CF211" s="293"/>
      <c r="CG211" s="293"/>
      <c r="CH211" s="293"/>
      <c r="CI211" s="293"/>
      <c r="CJ211" s="293"/>
      <c r="CK211" s="293"/>
      <c r="CL211" s="293"/>
      <c r="CM211" s="293"/>
      <c r="CN211" s="293"/>
      <c r="CO211" s="293"/>
    </row>
    <row r="212" customHeight="1" spans="47:93">
      <c r="AU212" s="279"/>
      <c r="AV212" s="279"/>
      <c r="AW212" s="293"/>
      <c r="AX212" s="293"/>
      <c r="AY212" s="293"/>
      <c r="BC212" s="293"/>
      <c r="BD212" s="293"/>
      <c r="BE212" s="293"/>
      <c r="BF212" s="293"/>
      <c r="BG212" s="293"/>
      <c r="BH212" s="293"/>
      <c r="BI212" s="293"/>
      <c r="BJ212" s="293"/>
      <c r="BK212" s="293"/>
      <c r="BL212" s="293"/>
      <c r="BM212" s="293"/>
      <c r="BN212" s="293"/>
      <c r="BO212" s="293"/>
      <c r="BP212" s="293"/>
      <c r="BQ212" s="293"/>
      <c r="BR212" s="293"/>
      <c r="BS212" s="293"/>
      <c r="BT212" s="293"/>
      <c r="BU212" s="293"/>
      <c r="BV212" s="293"/>
      <c r="BW212" s="293"/>
      <c r="BX212" s="293"/>
      <c r="BY212" s="293"/>
      <c r="BZ212" s="293"/>
      <c r="CA212" s="293"/>
      <c r="CB212" s="293"/>
      <c r="CC212" s="293"/>
      <c r="CD212" s="293"/>
      <c r="CE212" s="293"/>
      <c r="CF212" s="293"/>
      <c r="CG212" s="293"/>
      <c r="CH212" s="293"/>
      <c r="CI212" s="293"/>
      <c r="CJ212" s="293"/>
      <c r="CK212" s="293"/>
      <c r="CL212" s="293"/>
      <c r="CM212" s="293"/>
      <c r="CN212" s="293"/>
      <c r="CO212" s="293"/>
    </row>
    <row r="213" customHeight="1" spans="47:93">
      <c r="AU213" s="279"/>
      <c r="AV213" s="279"/>
      <c r="AW213" s="293"/>
      <c r="AX213" s="293"/>
      <c r="AY213" s="293"/>
      <c r="BC213" s="293"/>
      <c r="BD213" s="293"/>
      <c r="BE213" s="293"/>
      <c r="BF213" s="293"/>
      <c r="BG213" s="293"/>
      <c r="BH213" s="293"/>
      <c r="BI213" s="293"/>
      <c r="BJ213" s="293"/>
      <c r="BK213" s="293"/>
      <c r="BL213" s="293"/>
      <c r="BM213" s="293"/>
      <c r="BN213" s="293"/>
      <c r="BO213" s="293"/>
      <c r="BP213" s="293"/>
      <c r="BQ213" s="293"/>
      <c r="BR213" s="293"/>
      <c r="BS213" s="293"/>
      <c r="BT213" s="293"/>
      <c r="BU213" s="293"/>
      <c r="BV213" s="293"/>
      <c r="BW213" s="293"/>
      <c r="BX213" s="293"/>
      <c r="BY213" s="293"/>
      <c r="BZ213" s="293"/>
      <c r="CA213" s="293"/>
      <c r="CB213" s="293"/>
      <c r="CC213" s="293"/>
      <c r="CD213" s="293"/>
      <c r="CE213" s="293"/>
      <c r="CF213" s="293"/>
      <c r="CG213" s="293"/>
      <c r="CH213" s="293"/>
      <c r="CI213" s="293"/>
      <c r="CJ213" s="293"/>
      <c r="CK213" s="293"/>
      <c r="CL213" s="293"/>
      <c r="CM213" s="293"/>
      <c r="CN213" s="293"/>
      <c r="CO213" s="293"/>
    </row>
    <row r="214" customHeight="1" spans="47:93">
      <c r="AU214" s="279"/>
      <c r="AV214" s="279"/>
      <c r="AW214" s="293"/>
      <c r="AX214" s="293"/>
      <c r="AY214" s="293"/>
      <c r="BC214" s="293"/>
      <c r="BD214" s="293"/>
      <c r="BE214" s="293"/>
      <c r="BF214" s="293"/>
      <c r="BG214" s="293"/>
      <c r="BH214" s="293"/>
      <c r="BI214" s="293"/>
      <c r="BJ214" s="293"/>
      <c r="BK214" s="293"/>
      <c r="BL214" s="293"/>
      <c r="BM214" s="293"/>
      <c r="BN214" s="293"/>
      <c r="BO214" s="293"/>
      <c r="BP214" s="293"/>
      <c r="BQ214" s="293"/>
      <c r="BR214" s="293"/>
      <c r="BS214" s="293"/>
      <c r="BT214" s="293"/>
      <c r="BU214" s="293"/>
      <c r="BV214" s="293"/>
      <c r="BW214" s="293"/>
      <c r="BX214" s="293"/>
      <c r="BY214" s="293"/>
      <c r="BZ214" s="293"/>
      <c r="CA214" s="293"/>
      <c r="CB214" s="293"/>
      <c r="CC214" s="293"/>
      <c r="CD214" s="293"/>
      <c r="CE214" s="293"/>
      <c r="CF214" s="293"/>
      <c r="CG214" s="293"/>
      <c r="CH214" s="293"/>
      <c r="CI214" s="293"/>
      <c r="CJ214" s="293"/>
      <c r="CK214" s="293"/>
      <c r="CL214" s="293"/>
      <c r="CM214" s="293"/>
      <c r="CN214" s="293"/>
      <c r="CO214" s="293"/>
    </row>
    <row r="215" customHeight="1" spans="47:93">
      <c r="AU215" s="279"/>
      <c r="AV215" s="279"/>
      <c r="AW215" s="293"/>
      <c r="AX215" s="293"/>
      <c r="AY215" s="293"/>
      <c r="BC215" s="293"/>
      <c r="BD215" s="293"/>
      <c r="BE215" s="293"/>
      <c r="BF215" s="293"/>
      <c r="BG215" s="293"/>
      <c r="BH215" s="293"/>
      <c r="BI215" s="293"/>
      <c r="BJ215" s="293"/>
      <c r="BK215" s="293"/>
      <c r="BL215" s="293"/>
      <c r="BM215" s="293"/>
      <c r="BN215" s="293"/>
      <c r="BO215" s="293"/>
      <c r="BP215" s="293"/>
      <c r="BQ215" s="293"/>
      <c r="BR215" s="293"/>
      <c r="BS215" s="293"/>
      <c r="BT215" s="293"/>
      <c r="BU215" s="293"/>
      <c r="BV215" s="293"/>
      <c r="BW215" s="293"/>
      <c r="BX215" s="293"/>
      <c r="BY215" s="293"/>
      <c r="BZ215" s="293"/>
      <c r="CA215" s="293"/>
      <c r="CB215" s="293"/>
      <c r="CC215" s="293"/>
      <c r="CD215" s="293"/>
      <c r="CE215" s="293"/>
      <c r="CF215" s="293"/>
      <c r="CG215" s="293"/>
      <c r="CH215" s="293"/>
      <c r="CI215" s="293"/>
      <c r="CJ215" s="293"/>
      <c r="CK215" s="293"/>
      <c r="CL215" s="293"/>
      <c r="CM215" s="293"/>
      <c r="CN215" s="293"/>
      <c r="CO215" s="293"/>
    </row>
    <row r="216" customHeight="1" spans="47:93">
      <c r="AU216" s="279"/>
      <c r="AV216" s="279"/>
      <c r="AW216" s="293"/>
      <c r="AX216" s="293"/>
      <c r="AY216" s="293"/>
      <c r="BC216" s="293"/>
      <c r="BD216" s="293"/>
      <c r="BE216" s="293"/>
      <c r="BF216" s="293"/>
      <c r="BG216" s="293"/>
      <c r="BH216" s="293"/>
      <c r="BI216" s="293"/>
      <c r="BJ216" s="293"/>
      <c r="BK216" s="293"/>
      <c r="BL216" s="293"/>
      <c r="BM216" s="293"/>
      <c r="BN216" s="293"/>
      <c r="BO216" s="293"/>
      <c r="BP216" s="293"/>
      <c r="BQ216" s="293"/>
      <c r="BR216" s="293"/>
      <c r="BS216" s="293"/>
      <c r="BT216" s="293"/>
      <c r="BU216" s="293"/>
      <c r="BV216" s="293"/>
      <c r="BW216" s="293"/>
      <c r="BX216" s="293"/>
      <c r="BY216" s="293"/>
      <c r="BZ216" s="293"/>
      <c r="CA216" s="293"/>
      <c r="CB216" s="293"/>
      <c r="CC216" s="293"/>
      <c r="CD216" s="293"/>
      <c r="CE216" s="293"/>
      <c r="CF216" s="293"/>
      <c r="CG216" s="293"/>
      <c r="CH216" s="293"/>
      <c r="CI216" s="293"/>
      <c r="CJ216" s="293"/>
      <c r="CK216" s="293"/>
      <c r="CL216" s="293"/>
      <c r="CM216" s="293"/>
      <c r="CN216" s="293"/>
      <c r="CO216" s="293"/>
    </row>
    <row r="217" customHeight="1" spans="47:93">
      <c r="AU217" s="279"/>
      <c r="AV217" s="279"/>
      <c r="AW217" s="293"/>
      <c r="AX217" s="293"/>
      <c r="AY217" s="293"/>
      <c r="BC217" s="293"/>
      <c r="BD217" s="293"/>
      <c r="BE217" s="293"/>
      <c r="BF217" s="293"/>
      <c r="BG217" s="293"/>
      <c r="BH217" s="293"/>
      <c r="BI217" s="293"/>
      <c r="BJ217" s="293"/>
      <c r="BK217" s="293"/>
      <c r="BL217" s="293"/>
      <c r="BM217" s="293"/>
      <c r="BN217" s="293"/>
      <c r="BO217" s="293"/>
      <c r="BP217" s="293"/>
      <c r="BQ217" s="293"/>
      <c r="BR217" s="293"/>
      <c r="BS217" s="293"/>
      <c r="BT217" s="293"/>
      <c r="BU217" s="293"/>
      <c r="BV217" s="293"/>
      <c r="BW217" s="293"/>
      <c r="BX217" s="293"/>
      <c r="BY217" s="293"/>
      <c r="BZ217" s="293"/>
      <c r="CA217" s="293"/>
      <c r="CB217" s="293"/>
      <c r="CC217" s="293"/>
      <c r="CD217" s="293"/>
      <c r="CE217" s="293"/>
      <c r="CF217" s="293"/>
      <c r="CG217" s="293"/>
      <c r="CH217" s="293"/>
      <c r="CI217" s="293"/>
      <c r="CJ217" s="293"/>
      <c r="CK217" s="293"/>
      <c r="CL217" s="293"/>
      <c r="CM217" s="293"/>
      <c r="CN217" s="293"/>
      <c r="CO217" s="293"/>
    </row>
    <row r="218" customHeight="1" spans="47:93">
      <c r="AU218" s="279"/>
      <c r="AV218" s="279"/>
      <c r="AW218" s="293"/>
      <c r="AX218" s="293"/>
      <c r="AY218" s="293"/>
      <c r="BC218" s="293"/>
      <c r="BD218" s="293"/>
      <c r="BE218" s="293"/>
      <c r="BF218" s="293"/>
      <c r="BG218" s="293"/>
      <c r="BH218" s="293"/>
      <c r="BI218" s="293"/>
      <c r="BJ218" s="293"/>
      <c r="BK218" s="293"/>
      <c r="BL218" s="293"/>
      <c r="BM218" s="293"/>
      <c r="BN218" s="293"/>
      <c r="BO218" s="293"/>
      <c r="BP218" s="293"/>
      <c r="BQ218" s="293"/>
      <c r="BR218" s="293"/>
      <c r="BS218" s="293"/>
      <c r="BT218" s="293"/>
      <c r="BU218" s="293"/>
      <c r="BV218" s="293"/>
      <c r="BW218" s="293"/>
      <c r="BX218" s="293"/>
      <c r="BY218" s="293"/>
      <c r="BZ218" s="293"/>
      <c r="CA218" s="293"/>
      <c r="CB218" s="293"/>
      <c r="CC218" s="293"/>
      <c r="CD218" s="293"/>
      <c r="CE218" s="293"/>
      <c r="CF218" s="293"/>
      <c r="CG218" s="293"/>
      <c r="CH218" s="293"/>
      <c r="CI218" s="293"/>
      <c r="CJ218" s="293"/>
      <c r="CK218" s="293"/>
      <c r="CL218" s="293"/>
      <c r="CM218" s="293"/>
      <c r="CN218" s="293"/>
      <c r="CO218" s="293"/>
    </row>
    <row r="219" customHeight="1" spans="47:93">
      <c r="AU219" s="279"/>
      <c r="AV219" s="279"/>
      <c r="AW219" s="293"/>
      <c r="AX219" s="293"/>
      <c r="AY219" s="293"/>
      <c r="BC219" s="293"/>
      <c r="BD219" s="293"/>
      <c r="BE219" s="293"/>
      <c r="BF219" s="293"/>
      <c r="BG219" s="293"/>
      <c r="BH219" s="293"/>
      <c r="BI219" s="293"/>
      <c r="BJ219" s="293"/>
      <c r="BK219" s="293"/>
      <c r="BL219" s="293"/>
      <c r="BM219" s="293"/>
      <c r="BN219" s="293"/>
      <c r="BO219" s="293"/>
      <c r="BP219" s="293"/>
      <c r="BQ219" s="293"/>
      <c r="BR219" s="293"/>
      <c r="BS219" s="293"/>
      <c r="BT219" s="293"/>
      <c r="BU219" s="293"/>
      <c r="BV219" s="293"/>
      <c r="BW219" s="293"/>
      <c r="BX219" s="293"/>
      <c r="BY219" s="293"/>
      <c r="BZ219" s="293"/>
      <c r="CA219" s="293"/>
      <c r="CB219" s="293"/>
      <c r="CC219" s="293"/>
      <c r="CD219" s="293"/>
      <c r="CE219" s="293"/>
      <c r="CF219" s="293"/>
      <c r="CG219" s="293"/>
      <c r="CH219" s="293"/>
      <c r="CI219" s="293"/>
      <c r="CJ219" s="293"/>
      <c r="CK219" s="293"/>
      <c r="CL219" s="293"/>
      <c r="CM219" s="293"/>
      <c r="CN219" s="293"/>
      <c r="CO219" s="293"/>
    </row>
    <row r="220" customHeight="1" spans="47:93">
      <c r="AU220" s="279"/>
      <c r="AV220" s="279"/>
      <c r="AW220" s="293"/>
      <c r="AX220" s="293"/>
      <c r="AY220" s="293"/>
      <c r="BC220" s="293"/>
      <c r="BD220" s="293"/>
      <c r="BE220" s="293"/>
      <c r="BF220" s="293"/>
      <c r="BG220" s="293"/>
      <c r="BH220" s="293"/>
      <c r="BI220" s="293"/>
      <c r="BJ220" s="293"/>
      <c r="BK220" s="293"/>
      <c r="BL220" s="293"/>
      <c r="BM220" s="293"/>
      <c r="BN220" s="293"/>
      <c r="BO220" s="293"/>
      <c r="BP220" s="293"/>
      <c r="BQ220" s="293"/>
      <c r="BR220" s="293"/>
      <c r="BS220" s="293"/>
      <c r="BT220" s="293"/>
      <c r="BU220" s="293"/>
      <c r="BV220" s="293"/>
      <c r="BW220" s="293"/>
      <c r="BX220" s="293"/>
      <c r="BY220" s="293"/>
      <c r="BZ220" s="293"/>
      <c r="CA220" s="293"/>
      <c r="CB220" s="293"/>
      <c r="CC220" s="293"/>
      <c r="CD220" s="293"/>
      <c r="CE220" s="293"/>
      <c r="CF220" s="293"/>
      <c r="CG220" s="293"/>
      <c r="CH220" s="293"/>
      <c r="CI220" s="293"/>
      <c r="CJ220" s="293"/>
      <c r="CK220" s="293"/>
      <c r="CL220" s="293"/>
      <c r="CM220" s="293"/>
      <c r="CN220" s="293"/>
      <c r="CO220" s="293"/>
    </row>
    <row r="221" customHeight="1" spans="47:93">
      <c r="AU221" s="279"/>
      <c r="AV221" s="279"/>
      <c r="AW221" s="293"/>
      <c r="AX221" s="293"/>
      <c r="AY221" s="293"/>
      <c r="BC221" s="293"/>
      <c r="BD221" s="293"/>
      <c r="BE221" s="293"/>
      <c r="BF221" s="293"/>
      <c r="BG221" s="293"/>
      <c r="BH221" s="293"/>
      <c r="BI221" s="293"/>
      <c r="BJ221" s="293"/>
      <c r="BK221" s="293"/>
      <c r="BL221" s="293"/>
      <c r="BM221" s="293"/>
      <c r="BN221" s="293"/>
      <c r="BO221" s="293"/>
      <c r="BP221" s="293"/>
      <c r="BQ221" s="293"/>
      <c r="BR221" s="293"/>
      <c r="BS221" s="293"/>
      <c r="BT221" s="293"/>
      <c r="BU221" s="293"/>
      <c r="BV221" s="293"/>
      <c r="BW221" s="293"/>
      <c r="BX221" s="293"/>
      <c r="BY221" s="293"/>
      <c r="BZ221" s="293"/>
      <c r="CA221" s="293"/>
      <c r="CB221" s="293"/>
      <c r="CC221" s="293"/>
      <c r="CD221" s="293"/>
      <c r="CE221" s="293"/>
      <c r="CF221" s="293"/>
      <c r="CG221" s="293"/>
      <c r="CH221" s="293"/>
      <c r="CI221" s="293"/>
      <c r="CJ221" s="293"/>
      <c r="CK221" s="293"/>
      <c r="CL221" s="293"/>
      <c r="CM221" s="293"/>
      <c r="CN221" s="293"/>
      <c r="CO221" s="293"/>
    </row>
    <row r="222" customHeight="1" spans="47:93">
      <c r="AU222" s="279"/>
      <c r="AV222" s="279"/>
      <c r="AW222" s="293"/>
      <c r="AX222" s="293"/>
      <c r="AY222" s="293"/>
      <c r="BC222" s="293"/>
      <c r="BD222" s="293"/>
      <c r="BE222" s="293"/>
      <c r="BF222" s="293"/>
      <c r="BG222" s="293"/>
      <c r="BH222" s="293"/>
      <c r="BI222" s="293"/>
      <c r="BJ222" s="293"/>
      <c r="BK222" s="293"/>
      <c r="BL222" s="293"/>
      <c r="BM222" s="293"/>
      <c r="BN222" s="293"/>
      <c r="BO222" s="293"/>
      <c r="BP222" s="293"/>
      <c r="BQ222" s="293"/>
      <c r="BR222" s="293"/>
      <c r="BS222" s="293"/>
      <c r="BT222" s="293"/>
      <c r="BU222" s="293"/>
      <c r="BV222" s="293"/>
      <c r="BW222" s="293"/>
      <c r="BX222" s="293"/>
      <c r="BY222" s="293"/>
      <c r="BZ222" s="293"/>
      <c r="CA222" s="293"/>
      <c r="CB222" s="293"/>
      <c r="CC222" s="293"/>
      <c r="CD222" s="293"/>
      <c r="CE222" s="293"/>
      <c r="CF222" s="293"/>
      <c r="CG222" s="293"/>
      <c r="CH222" s="293"/>
      <c r="CI222" s="293"/>
      <c r="CJ222" s="293"/>
      <c r="CK222" s="293"/>
      <c r="CL222" s="293"/>
      <c r="CM222" s="293"/>
      <c r="CN222" s="293"/>
      <c r="CO222" s="293"/>
    </row>
    <row r="223" customHeight="1" spans="47:93">
      <c r="AU223" s="279"/>
      <c r="AV223" s="279"/>
      <c r="AW223" s="293"/>
      <c r="AX223" s="293"/>
      <c r="AY223" s="293"/>
      <c r="BC223" s="293"/>
      <c r="BD223" s="293"/>
      <c r="BE223" s="293"/>
      <c r="BF223" s="293"/>
      <c r="BG223" s="293"/>
      <c r="BH223" s="293"/>
      <c r="BI223" s="293"/>
      <c r="BJ223" s="293"/>
      <c r="BK223" s="293"/>
      <c r="BL223" s="293"/>
      <c r="BM223" s="293"/>
      <c r="BN223" s="293"/>
      <c r="BO223" s="293"/>
      <c r="BP223" s="293"/>
      <c r="BQ223" s="293"/>
      <c r="BR223" s="293"/>
      <c r="BS223" s="293"/>
      <c r="BT223" s="293"/>
      <c r="BU223" s="293"/>
      <c r="BV223" s="293"/>
      <c r="BW223" s="293"/>
      <c r="BX223" s="293"/>
      <c r="BY223" s="293"/>
      <c r="BZ223" s="293"/>
      <c r="CA223" s="293"/>
      <c r="CB223" s="293"/>
      <c r="CC223" s="293"/>
      <c r="CD223" s="293"/>
      <c r="CE223" s="293"/>
      <c r="CF223" s="293"/>
      <c r="CG223" s="293"/>
      <c r="CH223" s="293"/>
      <c r="CI223" s="293"/>
      <c r="CJ223" s="293"/>
      <c r="CK223" s="293"/>
      <c r="CL223" s="293"/>
      <c r="CM223" s="293"/>
      <c r="CN223" s="293"/>
      <c r="CO223" s="293"/>
    </row>
    <row r="224" customHeight="1" spans="47:93">
      <c r="AU224" s="279"/>
      <c r="AV224" s="279"/>
      <c r="AW224" s="293"/>
      <c r="AX224" s="293"/>
      <c r="AY224" s="293"/>
      <c r="BC224" s="293"/>
      <c r="BD224" s="293"/>
      <c r="BE224" s="293"/>
      <c r="BF224" s="293"/>
      <c r="BG224" s="293"/>
      <c r="BH224" s="293"/>
      <c r="BI224" s="293"/>
      <c r="BJ224" s="293"/>
      <c r="BK224" s="293"/>
      <c r="BL224" s="293"/>
      <c r="BM224" s="293"/>
      <c r="BN224" s="293"/>
      <c r="BO224" s="293"/>
      <c r="BP224" s="293"/>
      <c r="BQ224" s="293"/>
      <c r="BR224" s="293"/>
      <c r="BS224" s="293"/>
      <c r="BT224" s="293"/>
      <c r="BU224" s="293"/>
      <c r="BV224" s="293"/>
      <c r="BW224" s="293"/>
      <c r="BX224" s="293"/>
      <c r="BY224" s="293"/>
      <c r="BZ224" s="293"/>
      <c r="CA224" s="293"/>
      <c r="CB224" s="293"/>
      <c r="CC224" s="293"/>
      <c r="CD224" s="293"/>
      <c r="CE224" s="293"/>
      <c r="CF224" s="293"/>
      <c r="CG224" s="293"/>
      <c r="CH224" s="293"/>
      <c r="CI224" s="293"/>
      <c r="CJ224" s="293"/>
      <c r="CK224" s="293"/>
      <c r="CL224" s="293"/>
      <c r="CM224" s="293"/>
      <c r="CN224" s="293"/>
      <c r="CO224" s="293"/>
    </row>
    <row r="225" customHeight="1" spans="47:93">
      <c r="AU225" s="279"/>
      <c r="AV225" s="279"/>
      <c r="AW225" s="293"/>
      <c r="AX225" s="293"/>
      <c r="AY225" s="293"/>
      <c r="BC225" s="293"/>
      <c r="BD225" s="293"/>
      <c r="BE225" s="293"/>
      <c r="BF225" s="293"/>
      <c r="BG225" s="293"/>
      <c r="BH225" s="293"/>
      <c r="BI225" s="293"/>
      <c r="BJ225" s="293"/>
      <c r="BK225" s="293"/>
      <c r="BL225" s="293"/>
      <c r="BM225" s="293"/>
      <c r="BN225" s="293"/>
      <c r="BO225" s="293"/>
      <c r="BP225" s="293"/>
      <c r="BQ225" s="293"/>
      <c r="BR225" s="293"/>
      <c r="BS225" s="293"/>
      <c r="BT225" s="293"/>
      <c r="BU225" s="293"/>
      <c r="BV225" s="293"/>
      <c r="BW225" s="293"/>
      <c r="BX225" s="293"/>
      <c r="BY225" s="293"/>
      <c r="BZ225" s="293"/>
      <c r="CA225" s="293"/>
      <c r="CB225" s="293"/>
      <c r="CC225" s="293"/>
      <c r="CD225" s="293"/>
      <c r="CE225" s="293"/>
      <c r="CF225" s="293"/>
      <c r="CG225" s="293"/>
      <c r="CH225" s="293"/>
      <c r="CI225" s="293"/>
      <c r="CJ225" s="293"/>
      <c r="CK225" s="293"/>
      <c r="CL225" s="293"/>
      <c r="CM225" s="293"/>
      <c r="CN225" s="293"/>
      <c r="CO225" s="293"/>
    </row>
    <row r="226" customHeight="1" spans="47:93">
      <c r="AU226" s="279"/>
      <c r="AV226" s="279"/>
      <c r="AW226" s="293"/>
      <c r="AX226" s="293"/>
      <c r="AY226" s="293"/>
      <c r="BC226" s="293"/>
      <c r="BD226" s="293"/>
      <c r="BE226" s="293"/>
      <c r="BF226" s="293"/>
      <c r="BG226" s="293"/>
      <c r="BH226" s="293"/>
      <c r="BI226" s="293"/>
      <c r="BJ226" s="293"/>
      <c r="BK226" s="293"/>
      <c r="BL226" s="293"/>
      <c r="BM226" s="293"/>
      <c r="BN226" s="293"/>
      <c r="BO226" s="293"/>
      <c r="BP226" s="293"/>
      <c r="BQ226" s="293"/>
      <c r="BR226" s="293"/>
      <c r="BS226" s="293"/>
      <c r="BT226" s="293"/>
      <c r="BU226" s="293"/>
      <c r="BV226" s="293"/>
      <c r="BW226" s="293"/>
      <c r="BX226" s="293"/>
      <c r="BY226" s="293"/>
      <c r="BZ226" s="293"/>
      <c r="CA226" s="293"/>
      <c r="CB226" s="293"/>
      <c r="CC226" s="293"/>
      <c r="CD226" s="293"/>
      <c r="CE226" s="293"/>
      <c r="CF226" s="293"/>
      <c r="CG226" s="293"/>
      <c r="CH226" s="293"/>
      <c r="CI226" s="293"/>
      <c r="CJ226" s="293"/>
      <c r="CK226" s="293"/>
      <c r="CL226" s="293"/>
      <c r="CM226" s="293"/>
      <c r="CN226" s="293"/>
      <c r="CO226" s="293"/>
    </row>
    <row r="227" customHeight="1" spans="47:93">
      <c r="AU227" s="279"/>
      <c r="AV227" s="279"/>
      <c r="AW227" s="293"/>
      <c r="AX227" s="293"/>
      <c r="AY227" s="293"/>
      <c r="BC227" s="293"/>
      <c r="BD227" s="293"/>
      <c r="BE227" s="293"/>
      <c r="BF227" s="293"/>
      <c r="BG227" s="293"/>
      <c r="BH227" s="293"/>
      <c r="BI227" s="293"/>
      <c r="BJ227" s="293"/>
      <c r="BK227" s="293"/>
      <c r="BL227" s="293"/>
      <c r="BM227" s="293"/>
      <c r="BN227" s="293"/>
      <c r="BO227" s="293"/>
      <c r="BP227" s="293"/>
      <c r="BQ227" s="293"/>
      <c r="BR227" s="293"/>
      <c r="BS227" s="293"/>
      <c r="BT227" s="293"/>
      <c r="BU227" s="293"/>
      <c r="BV227" s="293"/>
      <c r="BW227" s="293"/>
      <c r="BX227" s="293"/>
      <c r="BY227" s="293"/>
      <c r="BZ227" s="293"/>
      <c r="CA227" s="293"/>
      <c r="CB227" s="293"/>
      <c r="CC227" s="293"/>
      <c r="CD227" s="293"/>
      <c r="CE227" s="293"/>
      <c r="CF227" s="293"/>
      <c r="CG227" s="293"/>
      <c r="CH227" s="293"/>
      <c r="CI227" s="293"/>
      <c r="CJ227" s="293"/>
      <c r="CK227" s="293"/>
      <c r="CL227" s="293"/>
      <c r="CM227" s="293"/>
      <c r="CN227" s="293"/>
      <c r="CO227" s="293"/>
    </row>
    <row r="228" customHeight="1" spans="47:93">
      <c r="AU228" s="279"/>
      <c r="AV228" s="279"/>
      <c r="AW228" s="293"/>
      <c r="AX228" s="293"/>
      <c r="AY228" s="293"/>
      <c r="BC228" s="293"/>
      <c r="BD228" s="293"/>
      <c r="BE228" s="293"/>
      <c r="BF228" s="293"/>
      <c r="BG228" s="293"/>
      <c r="BH228" s="293"/>
      <c r="BI228" s="293"/>
      <c r="BJ228" s="293"/>
      <c r="BK228" s="293"/>
      <c r="BL228" s="293"/>
      <c r="BM228" s="293"/>
      <c r="BN228" s="293"/>
      <c r="BO228" s="293"/>
      <c r="BP228" s="293"/>
      <c r="BQ228" s="293"/>
      <c r="BR228" s="293"/>
      <c r="BS228" s="293"/>
      <c r="BT228" s="293"/>
      <c r="BU228" s="293"/>
      <c r="BV228" s="293"/>
      <c r="BW228" s="293"/>
      <c r="BX228" s="293"/>
      <c r="BY228" s="293"/>
      <c r="BZ228" s="293"/>
      <c r="CA228" s="293"/>
      <c r="CB228" s="293"/>
      <c r="CC228" s="293"/>
      <c r="CD228" s="293"/>
      <c r="CE228" s="293"/>
      <c r="CF228" s="293"/>
      <c r="CG228" s="293"/>
      <c r="CH228" s="293"/>
      <c r="CI228" s="293"/>
      <c r="CJ228" s="293"/>
      <c r="CK228" s="293"/>
      <c r="CL228" s="293"/>
      <c r="CM228" s="293"/>
      <c r="CN228" s="293"/>
      <c r="CO228" s="293"/>
    </row>
    <row r="229" customHeight="1" spans="47:93">
      <c r="AU229" s="279"/>
      <c r="AV229" s="279"/>
      <c r="AW229" s="293"/>
      <c r="AX229" s="293"/>
      <c r="AY229" s="293"/>
      <c r="BC229" s="293"/>
      <c r="BD229" s="293"/>
      <c r="BE229" s="293"/>
      <c r="BF229" s="293"/>
      <c r="BG229" s="293"/>
      <c r="BH229" s="293"/>
      <c r="BI229" s="293"/>
      <c r="BJ229" s="293"/>
      <c r="BK229" s="293"/>
      <c r="BL229" s="293"/>
      <c r="BM229" s="293"/>
      <c r="BN229" s="293"/>
      <c r="BO229" s="293"/>
      <c r="BP229" s="293"/>
      <c r="BQ229" s="293"/>
      <c r="BR229" s="293"/>
      <c r="BS229" s="293"/>
      <c r="BT229" s="293"/>
      <c r="BU229" s="293"/>
      <c r="BV229" s="293"/>
      <c r="BW229" s="293"/>
      <c r="BX229" s="293"/>
      <c r="BY229" s="293"/>
      <c r="BZ229" s="293"/>
      <c r="CA229" s="293"/>
      <c r="CB229" s="293"/>
      <c r="CC229" s="293"/>
      <c r="CD229" s="293"/>
      <c r="CE229" s="293"/>
      <c r="CF229" s="293"/>
      <c r="CG229" s="293"/>
      <c r="CH229" s="293"/>
      <c r="CI229" s="293"/>
      <c r="CJ229" s="293"/>
      <c r="CK229" s="293"/>
      <c r="CL229" s="293"/>
      <c r="CM229" s="293"/>
      <c r="CN229" s="293"/>
      <c r="CO229" s="293"/>
    </row>
    <row r="230" customHeight="1" spans="47:93">
      <c r="AU230" s="279"/>
      <c r="AV230" s="279"/>
      <c r="AW230" s="293"/>
      <c r="AX230" s="293"/>
      <c r="AY230" s="293"/>
      <c r="BC230" s="293"/>
      <c r="BD230" s="293"/>
      <c r="BE230" s="293"/>
      <c r="BF230" s="293"/>
      <c r="BG230" s="293"/>
      <c r="BH230" s="293"/>
      <c r="BI230" s="293"/>
      <c r="BJ230" s="293"/>
      <c r="BK230" s="293"/>
      <c r="BL230" s="293"/>
      <c r="BM230" s="293"/>
      <c r="BN230" s="293"/>
      <c r="BO230" s="293"/>
      <c r="BP230" s="293"/>
      <c r="BQ230" s="293"/>
      <c r="BR230" s="293"/>
      <c r="BS230" s="293"/>
      <c r="BT230" s="293"/>
      <c r="BU230" s="293"/>
      <c r="BV230" s="293"/>
      <c r="BW230" s="293"/>
      <c r="BX230" s="293"/>
      <c r="BY230" s="293"/>
      <c r="BZ230" s="293"/>
      <c r="CA230" s="293"/>
      <c r="CB230" s="293"/>
      <c r="CC230" s="293"/>
      <c r="CD230" s="293"/>
      <c r="CE230" s="293"/>
      <c r="CF230" s="293"/>
      <c r="CG230" s="293"/>
      <c r="CH230" s="293"/>
      <c r="CI230" s="293"/>
      <c r="CJ230" s="293"/>
      <c r="CK230" s="293"/>
      <c r="CL230" s="293"/>
      <c r="CM230" s="293"/>
      <c r="CN230" s="293"/>
      <c r="CO230" s="293"/>
    </row>
    <row r="231" customHeight="1" spans="47:93">
      <c r="AU231" s="279"/>
      <c r="AV231" s="279"/>
      <c r="AW231" s="293"/>
      <c r="AX231" s="293"/>
      <c r="AY231" s="293"/>
      <c r="BC231" s="293"/>
      <c r="BD231" s="293"/>
      <c r="BE231" s="293"/>
      <c r="BF231" s="293"/>
      <c r="BG231" s="293"/>
      <c r="BH231" s="293"/>
      <c r="BI231" s="293"/>
      <c r="BJ231" s="293"/>
      <c r="BK231" s="293"/>
      <c r="BL231" s="293"/>
      <c r="BM231" s="293"/>
      <c r="BN231" s="293"/>
      <c r="BO231" s="293"/>
      <c r="BP231" s="293"/>
      <c r="BQ231" s="293"/>
      <c r="BR231" s="293"/>
      <c r="BS231" s="293"/>
      <c r="BT231" s="293"/>
      <c r="BU231" s="293"/>
      <c r="BV231" s="293"/>
      <c r="BW231" s="293"/>
      <c r="BX231" s="293"/>
      <c r="BY231" s="293"/>
      <c r="BZ231" s="293"/>
      <c r="CA231" s="293"/>
      <c r="CB231" s="293"/>
      <c r="CC231" s="293"/>
      <c r="CD231" s="293"/>
      <c r="CE231" s="293"/>
      <c r="CF231" s="293"/>
      <c r="CG231" s="293"/>
      <c r="CH231" s="293"/>
      <c r="CI231" s="293"/>
      <c r="CJ231" s="293"/>
      <c r="CK231" s="293"/>
      <c r="CL231" s="293"/>
      <c r="CM231" s="293"/>
      <c r="CN231" s="293"/>
      <c r="CO231" s="293"/>
    </row>
    <row r="232" customHeight="1" spans="47:93">
      <c r="AU232" s="279"/>
      <c r="AV232" s="279"/>
      <c r="AW232" s="293"/>
      <c r="AX232" s="293"/>
      <c r="AY232" s="293"/>
      <c r="BC232" s="293"/>
      <c r="BD232" s="293"/>
      <c r="BE232" s="293"/>
      <c r="BF232" s="293"/>
      <c r="BG232" s="293"/>
      <c r="BH232" s="293"/>
      <c r="BI232" s="293"/>
      <c r="BJ232" s="293"/>
      <c r="BK232" s="293"/>
      <c r="BL232" s="293"/>
      <c r="BM232" s="293"/>
      <c r="BN232" s="293"/>
      <c r="BO232" s="293"/>
      <c r="BP232" s="293"/>
      <c r="BQ232" s="293"/>
      <c r="BR232" s="293"/>
      <c r="BS232" s="293"/>
      <c r="BT232" s="293"/>
      <c r="BU232" s="293"/>
      <c r="BV232" s="293"/>
      <c r="BW232" s="293"/>
      <c r="BX232" s="293"/>
      <c r="BY232" s="293"/>
      <c r="BZ232" s="293"/>
      <c r="CA232" s="293"/>
      <c r="CB232" s="293"/>
      <c r="CC232" s="293"/>
      <c r="CD232" s="293"/>
      <c r="CE232" s="293"/>
      <c r="CF232" s="293"/>
      <c r="CG232" s="293"/>
      <c r="CH232" s="293"/>
      <c r="CI232" s="293"/>
      <c r="CJ232" s="293"/>
      <c r="CK232" s="293"/>
      <c r="CL232" s="293"/>
      <c r="CM232" s="293"/>
      <c r="CN232" s="293"/>
      <c r="CO232" s="293"/>
    </row>
    <row r="233" customHeight="1" spans="47:93">
      <c r="AU233" s="279"/>
      <c r="AV233" s="279"/>
      <c r="AW233" s="293"/>
      <c r="AX233" s="293"/>
      <c r="AY233" s="293"/>
      <c r="BC233" s="293"/>
      <c r="BD233" s="293"/>
      <c r="BE233" s="293"/>
      <c r="BF233" s="293"/>
      <c r="BG233" s="293"/>
      <c r="BH233" s="293"/>
      <c r="BI233" s="293"/>
      <c r="BJ233" s="293"/>
      <c r="BK233" s="293"/>
      <c r="BL233" s="293"/>
      <c r="BM233" s="293"/>
      <c r="BN233" s="293"/>
      <c r="BO233" s="293"/>
      <c r="BP233" s="293"/>
      <c r="BQ233" s="293"/>
      <c r="BR233" s="293"/>
      <c r="BS233" s="293"/>
      <c r="BT233" s="293"/>
      <c r="BU233" s="293"/>
      <c r="BV233" s="293"/>
      <c r="BW233" s="293"/>
      <c r="BX233" s="293"/>
      <c r="BY233" s="293"/>
      <c r="BZ233" s="293"/>
      <c r="CA233" s="293"/>
      <c r="CB233" s="293"/>
      <c r="CC233" s="293"/>
      <c r="CD233" s="293"/>
      <c r="CE233" s="293"/>
      <c r="CF233" s="293"/>
      <c r="CG233" s="293"/>
      <c r="CH233" s="293"/>
      <c r="CI233" s="293"/>
      <c r="CJ233" s="293"/>
      <c r="CK233" s="293"/>
      <c r="CL233" s="293"/>
      <c r="CM233" s="293"/>
      <c r="CN233" s="293"/>
      <c r="CO233" s="293"/>
    </row>
    <row r="234" customHeight="1" spans="47:93">
      <c r="AU234" s="279"/>
      <c r="AV234" s="279"/>
      <c r="AW234" s="293"/>
      <c r="AX234" s="293"/>
      <c r="AY234" s="293"/>
      <c r="BC234" s="293"/>
      <c r="BD234" s="293"/>
      <c r="BE234" s="293"/>
      <c r="BF234" s="293"/>
      <c r="BG234" s="293"/>
      <c r="BH234" s="293"/>
      <c r="BI234" s="293"/>
      <c r="BJ234" s="293"/>
      <c r="BK234" s="293"/>
      <c r="BL234" s="293"/>
      <c r="BM234" s="293"/>
      <c r="BN234" s="293"/>
      <c r="BO234" s="293"/>
      <c r="BP234" s="293"/>
      <c r="BQ234" s="293"/>
      <c r="BR234" s="293"/>
      <c r="BS234" s="293"/>
      <c r="BT234" s="293"/>
      <c r="BU234" s="293"/>
      <c r="BV234" s="293"/>
      <c r="BW234" s="293"/>
      <c r="BX234" s="293"/>
      <c r="BY234" s="293"/>
      <c r="BZ234" s="293"/>
      <c r="CA234" s="293"/>
      <c r="CB234" s="293"/>
      <c r="CC234" s="293"/>
      <c r="CD234" s="293"/>
      <c r="CE234" s="293"/>
      <c r="CF234" s="293"/>
      <c r="CG234" s="293"/>
      <c r="CH234" s="293"/>
      <c r="CI234" s="293"/>
      <c r="CJ234" s="293"/>
      <c r="CK234" s="293"/>
      <c r="CL234" s="293"/>
      <c r="CM234" s="293"/>
      <c r="CN234" s="293"/>
      <c r="CO234" s="293"/>
    </row>
    <row r="235" customHeight="1" spans="47:93">
      <c r="AU235" s="279"/>
      <c r="AV235" s="279"/>
      <c r="AW235" s="293"/>
      <c r="AX235" s="293"/>
      <c r="AY235" s="293"/>
      <c r="BC235" s="293"/>
      <c r="BD235" s="293"/>
      <c r="BE235" s="293"/>
      <c r="BF235" s="293"/>
      <c r="BG235" s="293"/>
      <c r="BH235" s="293"/>
      <c r="BI235" s="293"/>
      <c r="BJ235" s="293"/>
      <c r="BK235" s="293"/>
      <c r="BL235" s="293"/>
      <c r="BM235" s="293"/>
      <c r="BN235" s="293"/>
      <c r="BO235" s="293"/>
      <c r="BP235" s="293"/>
      <c r="BQ235" s="293"/>
      <c r="BR235" s="293"/>
      <c r="BS235" s="293"/>
      <c r="BT235" s="293"/>
      <c r="BU235" s="293"/>
      <c r="BV235" s="293"/>
      <c r="BW235" s="293"/>
      <c r="BX235" s="293"/>
      <c r="BY235" s="293"/>
      <c r="BZ235" s="293"/>
      <c r="CA235" s="293"/>
      <c r="CB235" s="293"/>
      <c r="CC235" s="293"/>
      <c r="CD235" s="293"/>
      <c r="CE235" s="293"/>
      <c r="CF235" s="293"/>
      <c r="CG235" s="293"/>
      <c r="CH235" s="293"/>
      <c r="CI235" s="293"/>
      <c r="CJ235" s="293"/>
      <c r="CK235" s="293"/>
      <c r="CL235" s="293"/>
      <c r="CM235" s="293"/>
      <c r="CN235" s="293"/>
      <c r="CO235" s="293"/>
    </row>
    <row r="236" customHeight="1" spans="47:93">
      <c r="AU236" s="279"/>
      <c r="AV236" s="279"/>
      <c r="AW236" s="293"/>
      <c r="AX236" s="293"/>
      <c r="AY236" s="293"/>
      <c r="BC236" s="293"/>
      <c r="BD236" s="293"/>
      <c r="BE236" s="293"/>
      <c r="BF236" s="293"/>
      <c r="BG236" s="293"/>
      <c r="BH236" s="293"/>
      <c r="BI236" s="293"/>
      <c r="BJ236" s="293"/>
      <c r="BK236" s="293"/>
      <c r="BL236" s="293"/>
      <c r="BM236" s="293"/>
      <c r="BN236" s="293"/>
      <c r="BO236" s="293"/>
      <c r="BP236" s="293"/>
      <c r="BQ236" s="293"/>
      <c r="BR236" s="293"/>
      <c r="BS236" s="293"/>
      <c r="BT236" s="293"/>
      <c r="BU236" s="293"/>
      <c r="BV236" s="293"/>
      <c r="BW236" s="293"/>
      <c r="BX236" s="293"/>
      <c r="BY236" s="293"/>
      <c r="BZ236" s="293"/>
      <c r="CA236" s="293"/>
      <c r="CB236" s="293"/>
      <c r="CC236" s="293"/>
      <c r="CD236" s="293"/>
      <c r="CE236" s="293"/>
      <c r="CF236" s="293"/>
      <c r="CG236" s="293"/>
      <c r="CH236" s="293"/>
      <c r="CI236" s="293"/>
      <c r="CJ236" s="293"/>
      <c r="CK236" s="293"/>
      <c r="CL236" s="293"/>
      <c r="CM236" s="293"/>
      <c r="CN236" s="293"/>
      <c r="CO236" s="293"/>
    </row>
    <row r="237" customHeight="1" spans="47:93">
      <c r="AU237" s="279"/>
      <c r="AV237" s="279"/>
      <c r="AW237" s="293"/>
      <c r="AX237" s="293"/>
      <c r="AY237" s="293"/>
      <c r="BC237" s="293"/>
      <c r="BD237" s="293"/>
      <c r="BE237" s="293"/>
      <c r="BF237" s="293"/>
      <c r="BG237" s="293"/>
      <c r="BH237" s="293"/>
      <c r="BI237" s="293"/>
      <c r="BJ237" s="293"/>
      <c r="BK237" s="293"/>
      <c r="BL237" s="293"/>
      <c r="BM237" s="293"/>
      <c r="BN237" s="293"/>
      <c r="BO237" s="293"/>
      <c r="BP237" s="293"/>
      <c r="BQ237" s="293"/>
      <c r="BR237" s="293"/>
      <c r="BS237" s="293"/>
      <c r="BT237" s="293"/>
      <c r="BU237" s="293"/>
      <c r="BV237" s="293"/>
      <c r="BW237" s="293"/>
      <c r="BX237" s="293"/>
      <c r="BY237" s="293"/>
      <c r="BZ237" s="293"/>
      <c r="CA237" s="293"/>
      <c r="CB237" s="293"/>
      <c r="CC237" s="293"/>
      <c r="CD237" s="293"/>
      <c r="CE237" s="293"/>
      <c r="CF237" s="293"/>
      <c r="CG237" s="293"/>
      <c r="CH237" s="293"/>
      <c r="CI237" s="293"/>
      <c r="CJ237" s="293"/>
      <c r="CK237" s="293"/>
      <c r="CL237" s="293"/>
      <c r="CM237" s="293"/>
      <c r="CN237" s="293"/>
      <c r="CO237" s="293"/>
    </row>
    <row r="238" customHeight="1" spans="47:93">
      <c r="AU238" s="279"/>
      <c r="AV238" s="279"/>
      <c r="AW238" s="293"/>
      <c r="AX238" s="293"/>
      <c r="AY238" s="293"/>
      <c r="BC238" s="293"/>
      <c r="BD238" s="293"/>
      <c r="BE238" s="293"/>
      <c r="BF238" s="293"/>
      <c r="BG238" s="293"/>
      <c r="BH238" s="293"/>
      <c r="BI238" s="293"/>
      <c r="BJ238" s="293"/>
      <c r="BK238" s="293"/>
      <c r="BL238" s="293"/>
      <c r="BM238" s="293"/>
      <c r="BN238" s="293"/>
      <c r="BO238" s="293"/>
      <c r="BP238" s="293"/>
      <c r="BQ238" s="293"/>
      <c r="BR238" s="293"/>
      <c r="BS238" s="293"/>
      <c r="BT238" s="293"/>
      <c r="BU238" s="293"/>
      <c r="BV238" s="293"/>
      <c r="BW238" s="293"/>
      <c r="BX238" s="293"/>
      <c r="BY238" s="293"/>
      <c r="BZ238" s="293"/>
      <c r="CA238" s="293"/>
      <c r="CB238" s="293"/>
      <c r="CC238" s="293"/>
      <c r="CD238" s="293"/>
      <c r="CE238" s="293"/>
      <c r="CF238" s="293"/>
      <c r="CG238" s="293"/>
      <c r="CH238" s="293"/>
      <c r="CI238" s="293"/>
      <c r="CJ238" s="293"/>
      <c r="CK238" s="293"/>
      <c r="CL238" s="293"/>
      <c r="CM238" s="293"/>
      <c r="CN238" s="293"/>
      <c r="CO238" s="293"/>
    </row>
    <row r="239" customHeight="1" spans="47:93">
      <c r="AU239" s="279"/>
      <c r="AV239" s="279"/>
      <c r="AW239" s="293"/>
      <c r="AX239" s="293"/>
      <c r="AY239" s="293"/>
      <c r="BC239" s="293"/>
      <c r="BD239" s="293"/>
      <c r="BE239" s="293"/>
      <c r="BF239" s="293"/>
      <c r="BG239" s="293"/>
      <c r="BH239" s="293"/>
      <c r="BI239" s="293"/>
      <c r="BJ239" s="293"/>
      <c r="BK239" s="293"/>
      <c r="BL239" s="293"/>
      <c r="BM239" s="293"/>
      <c r="BN239" s="293"/>
      <c r="BO239" s="293"/>
      <c r="BP239" s="293"/>
      <c r="BQ239" s="293"/>
      <c r="BR239" s="293"/>
      <c r="BS239" s="293"/>
      <c r="BT239" s="293"/>
      <c r="BU239" s="293"/>
      <c r="BV239" s="293"/>
      <c r="BW239" s="293"/>
      <c r="BX239" s="293"/>
      <c r="BY239" s="293"/>
      <c r="BZ239" s="293"/>
      <c r="CA239" s="293"/>
      <c r="CB239" s="293"/>
      <c r="CC239" s="293"/>
      <c r="CD239" s="293"/>
      <c r="CE239" s="293"/>
      <c r="CF239" s="293"/>
      <c r="CG239" s="293"/>
      <c r="CH239" s="293"/>
      <c r="CI239" s="293"/>
      <c r="CJ239" s="293"/>
      <c r="CK239" s="293"/>
      <c r="CL239" s="293"/>
      <c r="CM239" s="293"/>
      <c r="CN239" s="293"/>
      <c r="CO239" s="293"/>
    </row>
    <row r="240" customHeight="1" spans="47:93">
      <c r="AU240" s="279"/>
      <c r="AV240" s="279"/>
      <c r="AW240" s="293"/>
      <c r="AX240" s="293"/>
      <c r="AY240" s="293"/>
      <c r="BC240" s="293"/>
      <c r="BD240" s="293"/>
      <c r="BE240" s="293"/>
      <c r="BF240" s="293"/>
      <c r="BG240" s="293"/>
      <c r="BH240" s="293"/>
      <c r="BI240" s="293"/>
      <c r="BJ240" s="293"/>
      <c r="BK240" s="293"/>
      <c r="BL240" s="293"/>
      <c r="BM240" s="293"/>
      <c r="BN240" s="293"/>
      <c r="BO240" s="293"/>
      <c r="BP240" s="293"/>
      <c r="BQ240" s="293"/>
      <c r="BR240" s="293"/>
      <c r="BS240" s="293"/>
      <c r="BT240" s="293"/>
      <c r="BU240" s="293"/>
      <c r="BV240" s="293"/>
      <c r="BW240" s="293"/>
      <c r="BX240" s="293"/>
      <c r="BY240" s="293"/>
      <c r="BZ240" s="293"/>
      <c r="CA240" s="293"/>
      <c r="CB240" s="293"/>
      <c r="CC240" s="293"/>
      <c r="CD240" s="293"/>
      <c r="CE240" s="293"/>
      <c r="CF240" s="293"/>
      <c r="CG240" s="293"/>
      <c r="CH240" s="293"/>
      <c r="CI240" s="293"/>
      <c r="CJ240" s="293"/>
      <c r="CK240" s="293"/>
      <c r="CL240" s="293"/>
      <c r="CM240" s="293"/>
      <c r="CN240" s="293"/>
      <c r="CO240" s="293"/>
    </row>
    <row r="241" customHeight="1" spans="47:93">
      <c r="AU241" s="279"/>
      <c r="AV241" s="279"/>
      <c r="AW241" s="293"/>
      <c r="AX241" s="293"/>
      <c r="AY241" s="293"/>
      <c r="BC241" s="293"/>
      <c r="BD241" s="293"/>
      <c r="BE241" s="293"/>
      <c r="BF241" s="293"/>
      <c r="BG241" s="293"/>
      <c r="BH241" s="293"/>
      <c r="BI241" s="293"/>
      <c r="BJ241" s="293"/>
      <c r="BK241" s="293"/>
      <c r="BL241" s="293"/>
      <c r="BM241" s="293"/>
      <c r="BN241" s="293"/>
      <c r="BO241" s="293"/>
      <c r="BP241" s="293"/>
      <c r="BQ241" s="293"/>
      <c r="BR241" s="293"/>
      <c r="BS241" s="293"/>
      <c r="BT241" s="293"/>
      <c r="BU241" s="293"/>
      <c r="BV241" s="293"/>
      <c r="BW241" s="293"/>
      <c r="BX241" s="293"/>
      <c r="BY241" s="293"/>
      <c r="BZ241" s="293"/>
      <c r="CA241" s="293"/>
      <c r="CB241" s="293"/>
      <c r="CC241" s="293"/>
      <c r="CD241" s="293"/>
      <c r="CE241" s="293"/>
      <c r="CF241" s="293"/>
      <c r="CG241" s="293"/>
      <c r="CH241" s="293"/>
      <c r="CI241" s="293"/>
      <c r="CJ241" s="293"/>
      <c r="CK241" s="293"/>
      <c r="CL241" s="293"/>
      <c r="CM241" s="293"/>
      <c r="CN241" s="293"/>
      <c r="CO241" s="293"/>
    </row>
    <row r="242" customHeight="1" spans="47:93">
      <c r="AU242" s="279"/>
      <c r="AV242" s="279"/>
      <c r="AW242" s="293"/>
      <c r="AX242" s="293"/>
      <c r="AY242" s="293"/>
      <c r="BC242" s="293"/>
      <c r="BD242" s="293"/>
      <c r="BE242" s="293"/>
      <c r="BF242" s="293"/>
      <c r="BG242" s="293"/>
      <c r="BH242" s="293"/>
      <c r="BI242" s="293"/>
      <c r="BJ242" s="293"/>
      <c r="BK242" s="293"/>
      <c r="BL242" s="293"/>
      <c r="BM242" s="293"/>
      <c r="BN242" s="293"/>
      <c r="BO242" s="293"/>
      <c r="BP242" s="293"/>
      <c r="BQ242" s="293"/>
      <c r="BR242" s="293"/>
      <c r="BS242" s="293"/>
      <c r="BT242" s="293"/>
      <c r="BU242" s="293"/>
      <c r="BV242" s="293"/>
      <c r="BW242" s="293"/>
      <c r="BX242" s="293"/>
      <c r="BY242" s="293"/>
      <c r="BZ242" s="293"/>
      <c r="CA242" s="293"/>
      <c r="CB242" s="293"/>
      <c r="CC242" s="293"/>
      <c r="CD242" s="293"/>
      <c r="CE242" s="293"/>
      <c r="CF242" s="293"/>
      <c r="CG242" s="293"/>
      <c r="CH242" s="293"/>
      <c r="CI242" s="293"/>
      <c r="CJ242" s="293"/>
      <c r="CK242" s="293"/>
      <c r="CL242" s="293"/>
      <c r="CM242" s="293"/>
      <c r="CN242" s="293"/>
      <c r="CO242" s="293"/>
    </row>
    <row r="243" customHeight="1" spans="47:93">
      <c r="AU243" s="279"/>
      <c r="AV243" s="279"/>
      <c r="AW243" s="293"/>
      <c r="AX243" s="293"/>
      <c r="AY243" s="293"/>
      <c r="BC243" s="293"/>
      <c r="BD243" s="293"/>
      <c r="BE243" s="293"/>
      <c r="BF243" s="293"/>
      <c r="BG243" s="293"/>
      <c r="BH243" s="293"/>
      <c r="BI243" s="293"/>
      <c r="BJ243" s="293"/>
      <c r="BK243" s="293"/>
      <c r="BL243" s="293"/>
      <c r="BM243" s="293"/>
      <c r="BN243" s="293"/>
      <c r="BO243" s="293"/>
      <c r="BP243" s="293"/>
      <c r="BQ243" s="293"/>
      <c r="BR243" s="293"/>
      <c r="BS243" s="293"/>
      <c r="BT243" s="293"/>
      <c r="BU243" s="293"/>
      <c r="BV243" s="293"/>
      <c r="BW243" s="293"/>
      <c r="BX243" s="293"/>
      <c r="BY243" s="293"/>
      <c r="BZ243" s="293"/>
      <c r="CA243" s="293"/>
      <c r="CB243" s="293"/>
      <c r="CC243" s="293"/>
      <c r="CD243" s="293"/>
      <c r="CE243" s="293"/>
      <c r="CF243" s="293"/>
      <c r="CG243" s="293"/>
      <c r="CH243" s="293"/>
      <c r="CI243" s="293"/>
      <c r="CJ243" s="293"/>
      <c r="CK243" s="293"/>
      <c r="CL243" s="293"/>
      <c r="CM243" s="293"/>
      <c r="CN243" s="293"/>
      <c r="CO243" s="293"/>
    </row>
    <row r="244" customHeight="1" spans="47:93">
      <c r="AU244" s="279"/>
      <c r="AV244" s="279"/>
      <c r="AW244" s="293"/>
      <c r="AX244" s="293"/>
      <c r="AY244" s="293"/>
      <c r="BC244" s="293"/>
      <c r="BD244" s="293"/>
      <c r="BE244" s="293"/>
      <c r="BF244" s="293"/>
      <c r="BG244" s="293"/>
      <c r="BH244" s="293"/>
      <c r="BI244" s="293"/>
      <c r="BJ244" s="293"/>
      <c r="BK244" s="293"/>
      <c r="BL244" s="293"/>
      <c r="BM244" s="293"/>
      <c r="BN244" s="293"/>
      <c r="BO244" s="293"/>
      <c r="BP244" s="293"/>
      <c r="BQ244" s="293"/>
      <c r="BR244" s="293"/>
      <c r="BS244" s="293"/>
      <c r="BT244" s="293"/>
      <c r="BU244" s="293"/>
      <c r="BV244" s="293"/>
      <c r="BW244" s="293"/>
      <c r="BX244" s="293"/>
      <c r="BY244" s="293"/>
      <c r="BZ244" s="293"/>
      <c r="CA244" s="293"/>
      <c r="CB244" s="293"/>
      <c r="CC244" s="293"/>
      <c r="CD244" s="293"/>
      <c r="CE244" s="293"/>
      <c r="CF244" s="293"/>
      <c r="CG244" s="293"/>
      <c r="CH244" s="293"/>
      <c r="CI244" s="293"/>
      <c r="CJ244" s="293"/>
      <c r="CK244" s="293"/>
      <c r="CL244" s="293"/>
      <c r="CM244" s="293"/>
      <c r="CN244" s="293"/>
      <c r="CO244" s="293"/>
    </row>
    <row r="245" customHeight="1" spans="47:93">
      <c r="AU245" s="279"/>
      <c r="AV245" s="279"/>
      <c r="AW245" s="293"/>
      <c r="AX245" s="293"/>
      <c r="AY245" s="293"/>
      <c r="BC245" s="293"/>
      <c r="BD245" s="293"/>
      <c r="BE245" s="293"/>
      <c r="BF245" s="293"/>
      <c r="BG245" s="293"/>
      <c r="BH245" s="293"/>
      <c r="BI245" s="293"/>
      <c r="BJ245" s="293"/>
      <c r="BK245" s="293"/>
      <c r="BL245" s="293"/>
      <c r="BM245" s="293"/>
      <c r="BN245" s="293"/>
      <c r="BO245" s="293"/>
      <c r="BP245" s="293"/>
      <c r="BQ245" s="293"/>
      <c r="BR245" s="293"/>
      <c r="BS245" s="293"/>
      <c r="BT245" s="293"/>
      <c r="BU245" s="293"/>
      <c r="BV245" s="293"/>
      <c r="BW245" s="293"/>
      <c r="BX245" s="293"/>
      <c r="BY245" s="293"/>
      <c r="BZ245" s="293"/>
      <c r="CA245" s="293"/>
      <c r="CB245" s="293"/>
      <c r="CC245" s="293"/>
      <c r="CD245" s="293"/>
      <c r="CE245" s="293"/>
      <c r="CF245" s="293"/>
      <c r="CG245" s="293"/>
      <c r="CH245" s="293"/>
      <c r="CI245" s="293"/>
      <c r="CJ245" s="293"/>
      <c r="CK245" s="293"/>
      <c r="CL245" s="293"/>
      <c r="CM245" s="293"/>
      <c r="CN245" s="293"/>
      <c r="CO245" s="293"/>
    </row>
    <row r="246" customHeight="1" spans="47:93">
      <c r="AU246" s="279"/>
      <c r="AV246" s="279"/>
      <c r="AW246" s="293"/>
      <c r="AX246" s="293"/>
      <c r="AY246" s="293"/>
      <c r="BC246" s="293"/>
      <c r="BD246" s="293"/>
      <c r="BE246" s="293"/>
      <c r="BF246" s="293"/>
      <c r="BG246" s="293"/>
      <c r="BH246" s="293"/>
      <c r="BI246" s="293"/>
      <c r="BJ246" s="293"/>
      <c r="BK246" s="293"/>
      <c r="BL246" s="293"/>
      <c r="BM246" s="293"/>
      <c r="BN246" s="293"/>
      <c r="BO246" s="293"/>
      <c r="BP246" s="293"/>
      <c r="BQ246" s="293"/>
      <c r="BR246" s="293"/>
      <c r="BS246" s="293"/>
      <c r="BT246" s="293"/>
      <c r="BU246" s="293"/>
      <c r="BV246" s="293"/>
      <c r="BW246" s="293"/>
      <c r="BX246" s="293"/>
      <c r="BY246" s="293"/>
      <c r="BZ246" s="293"/>
      <c r="CA246" s="293"/>
      <c r="CB246" s="293"/>
      <c r="CC246" s="293"/>
      <c r="CD246" s="293"/>
      <c r="CE246" s="293"/>
      <c r="CF246" s="293"/>
      <c r="CG246" s="293"/>
      <c r="CH246" s="293"/>
      <c r="CI246" s="293"/>
      <c r="CJ246" s="293"/>
      <c r="CK246" s="293"/>
      <c r="CL246" s="293"/>
      <c r="CM246" s="293"/>
      <c r="CN246" s="293"/>
      <c r="CO246" s="293"/>
    </row>
    <row r="247" customHeight="1" spans="47:93">
      <c r="AU247" s="279"/>
      <c r="AV247" s="279"/>
      <c r="AW247" s="293"/>
      <c r="AX247" s="293"/>
      <c r="AY247" s="293"/>
      <c r="BC247" s="293"/>
      <c r="BD247" s="293"/>
      <c r="BE247" s="293"/>
      <c r="BF247" s="293"/>
      <c r="BG247" s="293"/>
      <c r="BH247" s="293"/>
      <c r="BI247" s="293"/>
      <c r="BJ247" s="293"/>
      <c r="BK247" s="293"/>
      <c r="BL247" s="293"/>
      <c r="BM247" s="293"/>
      <c r="BN247" s="293"/>
      <c r="BO247" s="293"/>
      <c r="BP247" s="293"/>
      <c r="BQ247" s="293"/>
      <c r="BR247" s="293"/>
      <c r="BS247" s="293"/>
      <c r="BT247" s="293"/>
      <c r="BU247" s="293"/>
      <c r="BV247" s="293"/>
      <c r="BW247" s="293"/>
      <c r="BX247" s="293"/>
      <c r="BY247" s="293"/>
      <c r="BZ247" s="293"/>
      <c r="CA247" s="293"/>
      <c r="CB247" s="293"/>
      <c r="CC247" s="293"/>
      <c r="CD247" s="293"/>
      <c r="CE247" s="293"/>
      <c r="CF247" s="293"/>
      <c r="CG247" s="293"/>
      <c r="CH247" s="293"/>
      <c r="CI247" s="293"/>
      <c r="CJ247" s="293"/>
      <c r="CK247" s="293"/>
      <c r="CL247" s="293"/>
      <c r="CM247" s="293"/>
      <c r="CN247" s="293"/>
      <c r="CO247" s="293"/>
    </row>
    <row r="248" customHeight="1" spans="47:93">
      <c r="AU248" s="279"/>
      <c r="AV248" s="279"/>
      <c r="AW248" s="293"/>
      <c r="AX248" s="293"/>
      <c r="AY248" s="293"/>
      <c r="BC248" s="293"/>
      <c r="BD248" s="293"/>
      <c r="BE248" s="293"/>
      <c r="BF248" s="293"/>
      <c r="BG248" s="293"/>
      <c r="BH248" s="293"/>
      <c r="BI248" s="293"/>
      <c r="BJ248" s="293"/>
      <c r="BK248" s="293"/>
      <c r="BL248" s="293"/>
      <c r="BM248" s="293"/>
      <c r="BN248" s="293"/>
      <c r="BO248" s="293"/>
      <c r="BP248" s="293"/>
      <c r="BQ248" s="293"/>
      <c r="BR248" s="293"/>
      <c r="BS248" s="293"/>
      <c r="BT248" s="293"/>
      <c r="BU248" s="293"/>
      <c r="BV248" s="293"/>
      <c r="BW248" s="293"/>
      <c r="BX248" s="293"/>
      <c r="BY248" s="293"/>
      <c r="BZ248" s="293"/>
      <c r="CA248" s="293"/>
      <c r="CB248" s="293"/>
      <c r="CC248" s="293"/>
      <c r="CD248" s="293"/>
      <c r="CE248" s="293"/>
      <c r="CF248" s="293"/>
      <c r="CG248" s="293"/>
      <c r="CH248" s="293"/>
      <c r="CI248" s="293"/>
      <c r="CJ248" s="293"/>
      <c r="CK248" s="293"/>
      <c r="CL248" s="293"/>
      <c r="CM248" s="293"/>
      <c r="CN248" s="293"/>
      <c r="CO248" s="293"/>
    </row>
    <row r="249" customHeight="1" spans="47:93">
      <c r="AU249" s="279"/>
      <c r="AV249" s="279"/>
      <c r="AW249" s="293"/>
      <c r="AX249" s="293"/>
      <c r="AY249" s="293"/>
      <c r="BC249" s="293"/>
      <c r="BD249" s="293"/>
      <c r="BE249" s="293"/>
      <c r="BF249" s="293"/>
      <c r="BG249" s="293"/>
      <c r="BH249" s="293"/>
      <c r="BI249" s="293"/>
      <c r="BJ249" s="293"/>
      <c r="BK249" s="293"/>
      <c r="BL249" s="293"/>
      <c r="BM249" s="293"/>
      <c r="BN249" s="293"/>
      <c r="BO249" s="293"/>
      <c r="BP249" s="293"/>
      <c r="BQ249" s="293"/>
      <c r="BR249" s="293"/>
      <c r="BS249" s="293"/>
      <c r="BT249" s="293"/>
      <c r="BU249" s="293"/>
      <c r="BV249" s="293"/>
      <c r="BW249" s="293"/>
      <c r="BX249" s="293"/>
      <c r="BY249" s="293"/>
      <c r="BZ249" s="293"/>
      <c r="CA249" s="293"/>
      <c r="CB249" s="293"/>
      <c r="CC249" s="293"/>
      <c r="CD249" s="293"/>
      <c r="CE249" s="293"/>
      <c r="CF249" s="293"/>
      <c r="CG249" s="293"/>
      <c r="CH249" s="293"/>
      <c r="CI249" s="293"/>
      <c r="CJ249" s="293"/>
      <c r="CK249" s="293"/>
      <c r="CL249" s="293"/>
      <c r="CM249" s="293"/>
      <c r="CN249" s="293"/>
      <c r="CO249" s="293"/>
    </row>
    <row r="250" customHeight="1" spans="47:93">
      <c r="AU250" s="279"/>
      <c r="AV250" s="279"/>
      <c r="AW250" s="293"/>
      <c r="AX250" s="293"/>
      <c r="AY250" s="293"/>
      <c r="BC250" s="293"/>
      <c r="BD250" s="293"/>
      <c r="BE250" s="293"/>
      <c r="BF250" s="293"/>
      <c r="BG250" s="293"/>
      <c r="BH250" s="293"/>
      <c r="BI250" s="293"/>
      <c r="BJ250" s="293"/>
      <c r="BK250" s="293"/>
      <c r="BL250" s="293"/>
      <c r="BM250" s="293"/>
      <c r="BN250" s="293"/>
      <c r="BO250" s="293"/>
      <c r="BP250" s="293"/>
      <c r="BQ250" s="293"/>
      <c r="BR250" s="293"/>
      <c r="BS250" s="293"/>
      <c r="BT250" s="293"/>
      <c r="BU250" s="293"/>
      <c r="BV250" s="293"/>
      <c r="BW250" s="293"/>
      <c r="BX250" s="293"/>
      <c r="BY250" s="293"/>
      <c r="BZ250" s="293"/>
      <c r="CA250" s="293"/>
      <c r="CB250" s="293"/>
      <c r="CC250" s="293"/>
      <c r="CD250" s="293"/>
      <c r="CE250" s="293"/>
      <c r="CF250" s="293"/>
      <c r="CG250" s="293"/>
      <c r="CH250" s="293"/>
      <c r="CI250" s="293"/>
      <c r="CJ250" s="293"/>
      <c r="CK250" s="293"/>
      <c r="CL250" s="293"/>
      <c r="CM250" s="293"/>
      <c r="CN250" s="293"/>
      <c r="CO250" s="293"/>
    </row>
    <row r="251" customHeight="1" spans="47:93">
      <c r="AU251" s="279"/>
      <c r="AV251" s="279"/>
      <c r="AW251" s="293"/>
      <c r="AX251" s="293"/>
      <c r="AY251" s="293"/>
      <c r="BC251" s="293"/>
      <c r="BD251" s="293"/>
      <c r="BE251" s="293"/>
      <c r="BF251" s="293"/>
      <c r="BG251" s="293"/>
      <c r="BH251" s="293"/>
      <c r="BI251" s="293"/>
      <c r="BJ251" s="293"/>
      <c r="BK251" s="293"/>
      <c r="BL251" s="293"/>
      <c r="BM251" s="293"/>
      <c r="BN251" s="293"/>
      <c r="BO251" s="293"/>
      <c r="BP251" s="293"/>
      <c r="BQ251" s="293"/>
      <c r="BR251" s="293"/>
      <c r="BS251" s="293"/>
      <c r="BT251" s="293"/>
      <c r="BU251" s="293"/>
      <c r="BV251" s="293"/>
      <c r="BW251" s="293"/>
      <c r="BX251" s="293"/>
      <c r="BY251" s="293"/>
      <c r="BZ251" s="293"/>
      <c r="CA251" s="293"/>
      <c r="CB251" s="293"/>
      <c r="CC251" s="293"/>
      <c r="CD251" s="293"/>
      <c r="CE251" s="293"/>
      <c r="CF251" s="293"/>
      <c r="CG251" s="293"/>
      <c r="CH251" s="293"/>
      <c r="CI251" s="293"/>
      <c r="CJ251" s="293"/>
      <c r="CK251" s="293"/>
      <c r="CL251" s="293"/>
      <c r="CM251" s="293"/>
      <c r="CN251" s="293"/>
      <c r="CO251" s="293"/>
    </row>
    <row r="252" customHeight="1" spans="47:93">
      <c r="AU252" s="279"/>
      <c r="AV252" s="279"/>
      <c r="AW252" s="293"/>
      <c r="AX252" s="293"/>
      <c r="AY252" s="293"/>
      <c r="BC252" s="293"/>
      <c r="BD252" s="293"/>
      <c r="BE252" s="293"/>
      <c r="BF252" s="293"/>
      <c r="BG252" s="293"/>
      <c r="BH252" s="293"/>
      <c r="BI252" s="293"/>
      <c r="BJ252" s="293"/>
      <c r="BK252" s="293"/>
      <c r="BL252" s="293"/>
      <c r="BM252" s="293"/>
      <c r="BN252" s="293"/>
      <c r="BO252" s="293"/>
      <c r="BP252" s="293"/>
      <c r="BQ252" s="293"/>
      <c r="BR252" s="293"/>
      <c r="BS252" s="293"/>
      <c r="BT252" s="293"/>
      <c r="BU252" s="293"/>
      <c r="BV252" s="293"/>
      <c r="BW252" s="293"/>
      <c r="BX252" s="293"/>
      <c r="BY252" s="293"/>
      <c r="BZ252" s="293"/>
      <c r="CA252" s="293"/>
      <c r="CB252" s="293"/>
      <c r="CC252" s="293"/>
      <c r="CD252" s="293"/>
      <c r="CE252" s="293"/>
      <c r="CF252" s="293"/>
      <c r="CG252" s="293"/>
      <c r="CH252" s="293"/>
      <c r="CI252" s="293"/>
      <c r="CJ252" s="293"/>
      <c r="CK252" s="293"/>
      <c r="CL252" s="293"/>
      <c r="CM252" s="293"/>
      <c r="CN252" s="293"/>
      <c r="CO252" s="293"/>
    </row>
    <row r="253" customHeight="1" spans="47:93">
      <c r="AU253" s="279"/>
      <c r="AV253" s="279"/>
      <c r="AW253" s="293"/>
      <c r="AX253" s="293"/>
      <c r="AY253" s="293"/>
      <c r="BC253" s="293"/>
      <c r="BD253" s="293"/>
      <c r="BE253" s="293"/>
      <c r="BF253" s="293"/>
      <c r="BG253" s="293"/>
      <c r="BH253" s="293"/>
      <c r="BI253" s="293"/>
      <c r="BJ253" s="293"/>
      <c r="BK253" s="293"/>
      <c r="BL253" s="293"/>
      <c r="BM253" s="293"/>
      <c r="BN253" s="293"/>
      <c r="BO253" s="293"/>
      <c r="BP253" s="293"/>
      <c r="BQ253" s="293"/>
      <c r="BR253" s="293"/>
      <c r="BS253" s="293"/>
      <c r="BT253" s="293"/>
      <c r="BU253" s="293"/>
      <c r="BV253" s="293"/>
      <c r="BW253" s="293"/>
      <c r="BX253" s="293"/>
      <c r="BY253" s="293"/>
      <c r="BZ253" s="293"/>
      <c r="CA253" s="293"/>
      <c r="CB253" s="293"/>
      <c r="CC253" s="293"/>
      <c r="CD253" s="293"/>
      <c r="CE253" s="293"/>
      <c r="CF253" s="293"/>
      <c r="CG253" s="293"/>
      <c r="CH253" s="293"/>
      <c r="CI253" s="293"/>
      <c r="CJ253" s="293"/>
      <c r="CK253" s="293"/>
      <c r="CL253" s="293"/>
      <c r="CM253" s="293"/>
      <c r="CN253" s="293"/>
      <c r="CO253" s="293"/>
    </row>
    <row r="254" customHeight="1" spans="47:93">
      <c r="AU254" s="279"/>
      <c r="AV254" s="279"/>
      <c r="AW254" s="293"/>
      <c r="AX254" s="293"/>
      <c r="AY254" s="293"/>
      <c r="BC254" s="293"/>
      <c r="BD254" s="293"/>
      <c r="BE254" s="293"/>
      <c r="BF254" s="293"/>
      <c r="BG254" s="293"/>
      <c r="BH254" s="293"/>
      <c r="BI254" s="293"/>
      <c r="BJ254" s="293"/>
      <c r="BK254" s="293"/>
      <c r="BL254" s="293"/>
      <c r="BM254" s="293"/>
      <c r="BN254" s="293"/>
      <c r="BO254" s="293"/>
      <c r="BP254" s="293"/>
      <c r="BQ254" s="293"/>
      <c r="BR254" s="293"/>
      <c r="BS254" s="293"/>
      <c r="BT254" s="293"/>
      <c r="BU254" s="293"/>
      <c r="BV254" s="293"/>
      <c r="BW254" s="293"/>
      <c r="BX254" s="293"/>
      <c r="BY254" s="293"/>
      <c r="BZ254" s="293"/>
      <c r="CA254" s="293"/>
      <c r="CB254" s="293"/>
      <c r="CC254" s="293"/>
      <c r="CD254" s="293"/>
      <c r="CE254" s="293"/>
      <c r="CF254" s="293"/>
      <c r="CG254" s="293"/>
      <c r="CH254" s="293"/>
      <c r="CI254" s="293"/>
      <c r="CJ254" s="293"/>
      <c r="CK254" s="293"/>
      <c r="CL254" s="293"/>
      <c r="CM254" s="293"/>
      <c r="CN254" s="293"/>
      <c r="CO254" s="293"/>
    </row>
    <row r="255" customHeight="1" spans="47:93">
      <c r="AU255" s="279"/>
      <c r="AV255" s="279"/>
      <c r="AW255" s="293"/>
      <c r="AX255" s="293"/>
      <c r="AY255" s="293"/>
      <c r="BC255" s="293"/>
      <c r="BD255" s="293"/>
      <c r="BE255" s="293"/>
      <c r="BF255" s="293"/>
      <c r="BG255" s="293"/>
      <c r="BH255" s="293"/>
      <c r="BI255" s="293"/>
      <c r="BJ255" s="293"/>
      <c r="BK255" s="293"/>
      <c r="BL255" s="293"/>
      <c r="BM255" s="293"/>
      <c r="BN255" s="293"/>
      <c r="BO255" s="293"/>
      <c r="BP255" s="293"/>
      <c r="BQ255" s="293"/>
      <c r="BR255" s="293"/>
      <c r="BS255" s="293"/>
      <c r="BT255" s="293"/>
      <c r="BU255" s="293"/>
      <c r="BV255" s="293"/>
      <c r="BW255" s="293"/>
      <c r="BX255" s="293"/>
      <c r="BY255" s="293"/>
      <c r="BZ255" s="293"/>
      <c r="CA255" s="293"/>
      <c r="CB255" s="293"/>
      <c r="CC255" s="293"/>
      <c r="CD255" s="293"/>
      <c r="CE255" s="293"/>
      <c r="CF255" s="293"/>
      <c r="CG255" s="293"/>
      <c r="CH255" s="293"/>
      <c r="CI255" s="293"/>
      <c r="CJ255" s="293"/>
      <c r="CK255" s="293"/>
      <c r="CL255" s="293"/>
      <c r="CM255" s="293"/>
      <c r="CN255" s="293"/>
      <c r="CO255" s="293"/>
    </row>
    <row r="256" customHeight="1" spans="47:93">
      <c r="AU256" s="279"/>
      <c r="AV256" s="279"/>
      <c r="AW256" s="293"/>
      <c r="AX256" s="293"/>
      <c r="AY256" s="293"/>
      <c r="BC256" s="293"/>
      <c r="BD256" s="293"/>
      <c r="BE256" s="293"/>
      <c r="BF256" s="293"/>
      <c r="BG256" s="293"/>
      <c r="BH256" s="293"/>
      <c r="BI256" s="293"/>
      <c r="BJ256" s="293"/>
      <c r="BK256" s="293"/>
      <c r="BL256" s="293"/>
      <c r="BM256" s="293"/>
      <c r="BN256" s="293"/>
      <c r="BO256" s="293"/>
      <c r="BP256" s="293"/>
      <c r="BQ256" s="293"/>
      <c r="BR256" s="293"/>
      <c r="BS256" s="293"/>
      <c r="BT256" s="293"/>
      <c r="BU256" s="293"/>
      <c r="BV256" s="293"/>
      <c r="BW256" s="293"/>
      <c r="BX256" s="293"/>
      <c r="BY256" s="293"/>
      <c r="BZ256" s="293"/>
      <c r="CA256" s="293"/>
      <c r="CB256" s="293"/>
      <c r="CC256" s="293"/>
      <c r="CD256" s="293"/>
      <c r="CE256" s="293"/>
      <c r="CF256" s="293"/>
      <c r="CG256" s="293"/>
      <c r="CH256" s="293"/>
      <c r="CI256" s="293"/>
      <c r="CJ256" s="293"/>
      <c r="CK256" s="293"/>
      <c r="CL256" s="293"/>
      <c r="CM256" s="293"/>
      <c r="CN256" s="293"/>
      <c r="CO256" s="293"/>
    </row>
    <row r="257" customHeight="1" spans="47:93">
      <c r="AU257" s="279"/>
      <c r="AV257" s="279"/>
      <c r="AW257" s="293"/>
      <c r="AX257" s="293"/>
      <c r="AY257" s="293"/>
      <c r="BC257" s="293"/>
      <c r="BD257" s="293"/>
      <c r="BE257" s="293"/>
      <c r="BF257" s="293"/>
      <c r="BG257" s="293"/>
      <c r="BH257" s="293"/>
      <c r="BI257" s="293"/>
      <c r="BJ257" s="293"/>
      <c r="BK257" s="293"/>
      <c r="BL257" s="293"/>
      <c r="BM257" s="293"/>
      <c r="BN257" s="293"/>
      <c r="BO257" s="293"/>
      <c r="BP257" s="293"/>
      <c r="BQ257" s="293"/>
      <c r="BR257" s="293"/>
      <c r="BS257" s="293"/>
      <c r="BT257" s="293"/>
      <c r="BU257" s="293"/>
      <c r="BV257" s="293"/>
      <c r="BW257" s="293"/>
      <c r="BX257" s="293"/>
      <c r="BY257" s="293"/>
      <c r="BZ257" s="293"/>
      <c r="CA257" s="293"/>
      <c r="CB257" s="293"/>
      <c r="CC257" s="293"/>
      <c r="CD257" s="293"/>
      <c r="CE257" s="293"/>
      <c r="CF257" s="293"/>
      <c r="CG257" s="293"/>
      <c r="CH257" s="293"/>
      <c r="CI257" s="293"/>
      <c r="CJ257" s="293"/>
      <c r="CK257" s="293"/>
      <c r="CL257" s="293"/>
      <c r="CM257" s="293"/>
      <c r="CN257" s="293"/>
      <c r="CO257" s="293"/>
    </row>
    <row r="258" customHeight="1" spans="47:93">
      <c r="AU258" s="279"/>
      <c r="AV258" s="279"/>
      <c r="AW258" s="293"/>
      <c r="AX258" s="293"/>
      <c r="AY258" s="293"/>
      <c r="BC258" s="293"/>
      <c r="BD258" s="293"/>
      <c r="BE258" s="293"/>
      <c r="BF258" s="293"/>
      <c r="BG258" s="293"/>
      <c r="BH258" s="293"/>
      <c r="BI258" s="293"/>
      <c r="BJ258" s="293"/>
      <c r="BK258" s="293"/>
      <c r="BL258" s="293"/>
      <c r="BM258" s="293"/>
      <c r="BN258" s="293"/>
      <c r="BO258" s="293"/>
      <c r="BP258" s="293"/>
      <c r="BQ258" s="293"/>
      <c r="BR258" s="293"/>
      <c r="BS258" s="293"/>
      <c r="BT258" s="293"/>
      <c r="BU258" s="293"/>
      <c r="BV258" s="293"/>
      <c r="BW258" s="293"/>
      <c r="BX258" s="293"/>
      <c r="BY258" s="293"/>
      <c r="BZ258" s="293"/>
      <c r="CA258" s="293"/>
      <c r="CB258" s="293"/>
      <c r="CC258" s="293"/>
      <c r="CD258" s="293"/>
      <c r="CE258" s="293"/>
      <c r="CF258" s="293"/>
      <c r="CG258" s="293"/>
      <c r="CH258" s="293"/>
      <c r="CI258" s="293"/>
      <c r="CJ258" s="293"/>
      <c r="CK258" s="293"/>
      <c r="CL258" s="293"/>
      <c r="CM258" s="293"/>
      <c r="CN258" s="293"/>
      <c r="CO258" s="293"/>
    </row>
    <row r="259" customHeight="1" spans="47:93">
      <c r="AU259" s="279"/>
      <c r="AV259" s="279"/>
      <c r="AW259" s="293"/>
      <c r="AX259" s="293"/>
      <c r="AY259" s="293"/>
      <c r="BC259" s="293"/>
      <c r="BD259" s="293"/>
      <c r="BE259" s="293"/>
      <c r="BF259" s="293"/>
      <c r="BG259" s="293"/>
      <c r="BH259" s="293"/>
      <c r="BI259" s="293"/>
      <c r="BJ259" s="293"/>
      <c r="BK259" s="293"/>
      <c r="BL259" s="293"/>
      <c r="BM259" s="293"/>
      <c r="BN259" s="293"/>
      <c r="BO259" s="293"/>
      <c r="BP259" s="293"/>
      <c r="BQ259" s="293"/>
      <c r="BR259" s="293"/>
      <c r="BS259" s="293"/>
      <c r="BT259" s="293"/>
      <c r="BU259" s="293"/>
      <c r="BV259" s="293"/>
      <c r="BW259" s="293"/>
      <c r="BX259" s="293"/>
      <c r="BY259" s="293"/>
      <c r="BZ259" s="293"/>
      <c r="CA259" s="293"/>
      <c r="CB259" s="293"/>
      <c r="CC259" s="293"/>
      <c r="CD259" s="293"/>
      <c r="CE259" s="293"/>
      <c r="CF259" s="293"/>
      <c r="CG259" s="293"/>
      <c r="CH259" s="293"/>
      <c r="CI259" s="293"/>
      <c r="CJ259" s="293"/>
      <c r="CK259" s="293"/>
      <c r="CL259" s="293"/>
      <c r="CM259" s="293"/>
      <c r="CN259" s="293"/>
      <c r="CO259" s="293"/>
    </row>
    <row r="260" customHeight="1" spans="47:93">
      <c r="AU260" s="279"/>
      <c r="AV260" s="279"/>
      <c r="AW260" s="293"/>
      <c r="AX260" s="293"/>
      <c r="AY260" s="293"/>
      <c r="BC260" s="293"/>
      <c r="BD260" s="293"/>
      <c r="BE260" s="293"/>
      <c r="BF260" s="293"/>
      <c r="BG260" s="293"/>
      <c r="BH260" s="293"/>
      <c r="BI260" s="293"/>
      <c r="BJ260" s="293"/>
      <c r="BK260" s="293"/>
      <c r="BL260" s="293"/>
      <c r="BM260" s="293"/>
      <c r="BN260" s="293"/>
      <c r="BO260" s="293"/>
      <c r="BP260" s="293"/>
      <c r="BQ260" s="293"/>
      <c r="BR260" s="293"/>
      <c r="BS260" s="293"/>
      <c r="BT260" s="293"/>
      <c r="BU260" s="293"/>
      <c r="BV260" s="293"/>
      <c r="BW260" s="293"/>
      <c r="BX260" s="293"/>
      <c r="BY260" s="293"/>
      <c r="BZ260" s="293"/>
      <c r="CA260" s="293"/>
      <c r="CB260" s="293"/>
      <c r="CC260" s="293"/>
      <c r="CD260" s="293"/>
      <c r="CE260" s="293"/>
      <c r="CF260" s="293"/>
      <c r="CG260" s="293"/>
      <c r="CH260" s="293"/>
      <c r="CI260" s="293"/>
      <c r="CJ260" s="293"/>
      <c r="CK260" s="293"/>
      <c r="CL260" s="293"/>
      <c r="CM260" s="293"/>
      <c r="CN260" s="293"/>
      <c r="CO260" s="293"/>
    </row>
    <row r="261" customHeight="1" spans="47:93">
      <c r="AU261" s="279"/>
      <c r="AV261" s="279"/>
      <c r="AW261" s="293"/>
      <c r="AX261" s="293"/>
      <c r="AY261" s="293"/>
      <c r="BC261" s="293"/>
      <c r="BD261" s="293"/>
      <c r="BE261" s="293"/>
      <c r="BF261" s="293"/>
      <c r="BG261" s="293"/>
      <c r="BH261" s="293"/>
      <c r="BI261" s="293"/>
      <c r="BJ261" s="293"/>
      <c r="BK261" s="293"/>
      <c r="BL261" s="293"/>
      <c r="BM261" s="293"/>
      <c r="BN261" s="293"/>
      <c r="BO261" s="293"/>
      <c r="BP261" s="293"/>
      <c r="BQ261" s="293"/>
      <c r="BR261" s="293"/>
      <c r="BS261" s="293"/>
      <c r="BT261" s="293"/>
      <c r="BU261" s="293"/>
      <c r="BV261" s="293"/>
      <c r="BW261" s="293"/>
      <c r="BX261" s="293"/>
      <c r="BY261" s="293"/>
      <c r="BZ261" s="293"/>
      <c r="CA261" s="293"/>
      <c r="CB261" s="293"/>
      <c r="CC261" s="293"/>
      <c r="CD261" s="293"/>
      <c r="CE261" s="293"/>
      <c r="CF261" s="293"/>
      <c r="CG261" s="293"/>
      <c r="CH261" s="293"/>
      <c r="CI261" s="293"/>
      <c r="CJ261" s="293"/>
      <c r="CK261" s="293"/>
      <c r="CL261" s="293"/>
      <c r="CM261" s="293"/>
      <c r="CN261" s="293"/>
      <c r="CO261" s="293"/>
    </row>
    <row r="262" customHeight="1" spans="47:93">
      <c r="AU262" s="279"/>
      <c r="AV262" s="279"/>
      <c r="AW262" s="293"/>
      <c r="AX262" s="293"/>
      <c r="AY262" s="293"/>
      <c r="BC262" s="293"/>
      <c r="BD262" s="293"/>
      <c r="BE262" s="293"/>
      <c r="BF262" s="293"/>
      <c r="BG262" s="293"/>
      <c r="BH262" s="293"/>
      <c r="BI262" s="293"/>
      <c r="BJ262" s="293"/>
      <c r="BK262" s="293"/>
      <c r="BL262" s="293"/>
      <c r="BM262" s="293"/>
      <c r="BN262" s="293"/>
      <c r="BO262" s="293"/>
      <c r="BP262" s="293"/>
      <c r="BQ262" s="293"/>
      <c r="BR262" s="293"/>
      <c r="BS262" s="293"/>
      <c r="BT262" s="293"/>
      <c r="BU262" s="293"/>
      <c r="BV262" s="293"/>
      <c r="BW262" s="293"/>
      <c r="BX262" s="293"/>
      <c r="BY262" s="293"/>
      <c r="BZ262" s="293"/>
      <c r="CA262" s="293"/>
      <c r="CB262" s="293"/>
      <c r="CC262" s="293"/>
      <c r="CD262" s="293"/>
      <c r="CE262" s="293"/>
      <c r="CF262" s="293"/>
      <c r="CG262" s="293"/>
      <c r="CH262" s="293"/>
      <c r="CI262" s="293"/>
      <c r="CJ262" s="293"/>
      <c r="CK262" s="293"/>
      <c r="CL262" s="293"/>
      <c r="CM262" s="293"/>
      <c r="CN262" s="293"/>
      <c r="CO262" s="293"/>
    </row>
    <row r="263" customHeight="1" spans="47:93">
      <c r="AU263" s="279"/>
      <c r="AV263" s="279"/>
      <c r="AW263" s="293"/>
      <c r="AX263" s="293"/>
      <c r="AY263" s="293"/>
      <c r="BC263" s="293"/>
      <c r="BD263" s="293"/>
      <c r="BE263" s="293"/>
      <c r="BF263" s="293"/>
      <c r="BG263" s="293"/>
      <c r="BH263" s="293"/>
      <c r="BI263" s="293"/>
      <c r="BJ263" s="293"/>
      <c r="BK263" s="293"/>
      <c r="BL263" s="293"/>
      <c r="BM263" s="293"/>
      <c r="BN263" s="293"/>
      <c r="BO263" s="293"/>
      <c r="BP263" s="293"/>
      <c r="BQ263" s="293"/>
      <c r="BR263" s="293"/>
      <c r="BS263" s="293"/>
      <c r="BT263" s="293"/>
      <c r="BU263" s="293"/>
      <c r="BV263" s="293"/>
      <c r="BW263" s="293"/>
      <c r="BX263" s="293"/>
      <c r="BY263" s="293"/>
      <c r="BZ263" s="293"/>
      <c r="CA263" s="293"/>
      <c r="CB263" s="293"/>
      <c r="CC263" s="293"/>
      <c r="CD263" s="293"/>
      <c r="CE263" s="293"/>
      <c r="CF263" s="293"/>
      <c r="CG263" s="293"/>
      <c r="CH263" s="293"/>
      <c r="CI263" s="293"/>
      <c r="CJ263" s="293"/>
      <c r="CK263" s="293"/>
      <c r="CL263" s="293"/>
      <c r="CM263" s="293"/>
      <c r="CN263" s="293"/>
      <c r="CO263" s="293"/>
    </row>
    <row r="264" customHeight="1" spans="47:93">
      <c r="AU264" s="279"/>
      <c r="AV264" s="279"/>
      <c r="AW264" s="293"/>
      <c r="AX264" s="293"/>
      <c r="AY264" s="293"/>
      <c r="BC264" s="293"/>
      <c r="BD264" s="293"/>
      <c r="BE264" s="293"/>
      <c r="BF264" s="293"/>
      <c r="BG264" s="293"/>
      <c r="BH264" s="293"/>
      <c r="BI264" s="293"/>
      <c r="BJ264" s="293"/>
      <c r="BK264" s="293"/>
      <c r="BL264" s="293"/>
      <c r="BM264" s="293"/>
      <c r="BN264" s="293"/>
      <c r="BO264" s="293"/>
      <c r="BP264" s="293"/>
      <c r="BQ264" s="293"/>
      <c r="BR264" s="293"/>
      <c r="BS264" s="293"/>
      <c r="BT264" s="293"/>
      <c r="BU264" s="293"/>
      <c r="BV264" s="293"/>
      <c r="BW264" s="293"/>
      <c r="BX264" s="293"/>
      <c r="BY264" s="293"/>
      <c r="BZ264" s="293"/>
      <c r="CA264" s="293"/>
      <c r="CB264" s="293"/>
      <c r="CC264" s="293"/>
      <c r="CD264" s="293"/>
      <c r="CE264" s="293"/>
      <c r="CF264" s="293"/>
      <c r="CG264" s="293"/>
      <c r="CH264" s="293"/>
      <c r="CI264" s="293"/>
      <c r="CJ264" s="293"/>
      <c r="CK264" s="293"/>
      <c r="CL264" s="293"/>
      <c r="CM264" s="293"/>
      <c r="CN264" s="293"/>
      <c r="CO264" s="293"/>
    </row>
    <row r="265" customHeight="1" spans="47:93">
      <c r="AU265" s="279"/>
      <c r="AV265" s="279"/>
      <c r="AW265" s="293"/>
      <c r="AX265" s="293"/>
      <c r="AY265" s="293"/>
      <c r="BC265" s="293"/>
      <c r="BD265" s="293"/>
      <c r="BE265" s="293"/>
      <c r="BF265" s="293"/>
      <c r="BG265" s="293"/>
      <c r="BH265" s="293"/>
      <c r="BI265" s="293"/>
      <c r="BJ265" s="293"/>
      <c r="BK265" s="293"/>
      <c r="BL265" s="293"/>
      <c r="BM265" s="293"/>
      <c r="BN265" s="293"/>
      <c r="BO265" s="293"/>
      <c r="BP265" s="293"/>
      <c r="BQ265" s="293"/>
      <c r="BR265" s="293"/>
      <c r="BS265" s="293"/>
      <c r="BT265" s="293"/>
      <c r="BU265" s="293"/>
      <c r="BV265" s="293"/>
      <c r="BW265" s="293"/>
      <c r="BX265" s="293"/>
      <c r="BY265" s="293"/>
      <c r="BZ265" s="293"/>
      <c r="CA265" s="293"/>
      <c r="CB265" s="293"/>
      <c r="CC265" s="293"/>
      <c r="CD265" s="293"/>
      <c r="CE265" s="293"/>
      <c r="CF265" s="293"/>
      <c r="CG265" s="293"/>
      <c r="CH265" s="293"/>
      <c r="CI265" s="293"/>
      <c r="CJ265" s="293"/>
      <c r="CK265" s="293"/>
      <c r="CL265" s="293"/>
      <c r="CM265" s="293"/>
      <c r="CN265" s="293"/>
      <c r="CO265" s="293"/>
    </row>
    <row r="266" customHeight="1" spans="47:93">
      <c r="AU266" s="279"/>
      <c r="AV266" s="279"/>
      <c r="AW266" s="293"/>
      <c r="AX266" s="293"/>
      <c r="AY266" s="293"/>
      <c r="BC266" s="293"/>
      <c r="BD266" s="293"/>
      <c r="BE266" s="293"/>
      <c r="BF266" s="293"/>
      <c r="BG266" s="293"/>
      <c r="BH266" s="293"/>
      <c r="BI266" s="293"/>
      <c r="BJ266" s="293"/>
      <c r="BK266" s="293"/>
      <c r="BL266" s="293"/>
      <c r="BM266" s="293"/>
      <c r="BN266" s="293"/>
      <c r="BO266" s="293"/>
      <c r="BP266" s="293"/>
      <c r="BQ266" s="293"/>
      <c r="BR266" s="293"/>
      <c r="BS266" s="293"/>
      <c r="BT266" s="293"/>
      <c r="BU266" s="293"/>
      <c r="BV266" s="293"/>
      <c r="BW266" s="293"/>
      <c r="BX266" s="293"/>
      <c r="BY266" s="293"/>
      <c r="BZ266" s="293"/>
      <c r="CA266" s="293"/>
      <c r="CB266" s="293"/>
      <c r="CC266" s="293"/>
      <c r="CD266" s="293"/>
      <c r="CE266" s="293"/>
      <c r="CF266" s="293"/>
      <c r="CG266" s="293"/>
      <c r="CH266" s="293"/>
      <c r="CI266" s="293"/>
      <c r="CJ266" s="293"/>
      <c r="CK266" s="293"/>
      <c r="CL266" s="293"/>
      <c r="CM266" s="293"/>
      <c r="CN266" s="293"/>
      <c r="CO266" s="293"/>
    </row>
    <row r="267" customHeight="1" spans="47:93">
      <c r="AU267" s="279"/>
      <c r="AV267" s="279"/>
      <c r="AW267" s="293"/>
      <c r="AX267" s="293"/>
      <c r="AY267" s="293"/>
      <c r="BC267" s="293"/>
      <c r="BD267" s="293"/>
      <c r="BE267" s="293"/>
      <c r="BF267" s="293"/>
      <c r="BG267" s="293"/>
      <c r="BH267" s="293"/>
      <c r="BI267" s="293"/>
      <c r="BJ267" s="293"/>
      <c r="BK267" s="293"/>
      <c r="BL267" s="293"/>
      <c r="BM267" s="293"/>
      <c r="BN267" s="293"/>
      <c r="BO267" s="293"/>
      <c r="BP267" s="293"/>
      <c r="BQ267" s="293"/>
      <c r="BR267" s="293"/>
      <c r="BS267" s="293"/>
      <c r="BT267" s="293"/>
      <c r="BU267" s="293"/>
      <c r="BV267" s="293"/>
      <c r="BW267" s="293"/>
      <c r="BX267" s="293"/>
      <c r="BY267" s="293"/>
      <c r="BZ267" s="293"/>
      <c r="CA267" s="293"/>
      <c r="CB267" s="293"/>
      <c r="CC267" s="293"/>
      <c r="CD267" s="293"/>
      <c r="CE267" s="293"/>
      <c r="CF267" s="293"/>
      <c r="CG267" s="293"/>
      <c r="CH267" s="293"/>
      <c r="CI267" s="293"/>
      <c r="CJ267" s="293"/>
      <c r="CK267" s="293"/>
      <c r="CL267" s="293"/>
      <c r="CM267" s="293"/>
      <c r="CN267" s="293"/>
      <c r="CO267" s="293"/>
    </row>
    <row r="268" customHeight="1" spans="47:93">
      <c r="AU268" s="279"/>
      <c r="AV268" s="279"/>
      <c r="AW268" s="293"/>
      <c r="AX268" s="293"/>
      <c r="AY268" s="293"/>
      <c r="BC268" s="293"/>
      <c r="BD268" s="293"/>
      <c r="BE268" s="293"/>
      <c r="BF268" s="293"/>
      <c r="BG268" s="293"/>
      <c r="BH268" s="293"/>
      <c r="BI268" s="293"/>
      <c r="BJ268" s="293"/>
      <c r="BK268" s="293"/>
      <c r="BL268" s="293"/>
      <c r="BM268" s="293"/>
      <c r="BN268" s="293"/>
      <c r="BO268" s="293"/>
      <c r="BP268" s="293"/>
      <c r="BQ268" s="293"/>
      <c r="BR268" s="293"/>
      <c r="BS268" s="293"/>
      <c r="BT268" s="293"/>
      <c r="BU268" s="293"/>
      <c r="BV268" s="293"/>
      <c r="BW268" s="293"/>
      <c r="BX268" s="293"/>
      <c r="BY268" s="293"/>
      <c r="BZ268" s="293"/>
      <c r="CA268" s="293"/>
      <c r="CB268" s="293"/>
      <c r="CC268" s="293"/>
      <c r="CD268" s="293"/>
      <c r="CE268" s="293"/>
      <c r="CF268" s="293"/>
      <c r="CG268" s="293"/>
      <c r="CH268" s="293"/>
      <c r="CI268" s="293"/>
      <c r="CJ268" s="293"/>
      <c r="CK268" s="293"/>
      <c r="CL268" s="293"/>
      <c r="CM268" s="293"/>
      <c r="CN268" s="293"/>
      <c r="CO268" s="293"/>
    </row>
    <row r="269" customHeight="1" spans="47:93">
      <c r="AU269" s="279"/>
      <c r="AV269" s="279"/>
      <c r="AW269" s="293"/>
      <c r="AX269" s="293"/>
      <c r="AY269" s="293"/>
      <c r="BC269" s="293"/>
      <c r="BD269" s="293"/>
      <c r="BE269" s="293"/>
      <c r="BF269" s="293"/>
      <c r="BG269" s="293"/>
      <c r="BH269" s="293"/>
      <c r="BI269" s="293"/>
      <c r="BJ269" s="293"/>
      <c r="BK269" s="293"/>
      <c r="BL269" s="293"/>
      <c r="BM269" s="293"/>
      <c r="BN269" s="293"/>
      <c r="BO269" s="293"/>
      <c r="BP269" s="293"/>
      <c r="BQ269" s="293"/>
      <c r="BR269" s="293"/>
      <c r="BS269" s="293"/>
      <c r="BT269" s="293"/>
      <c r="BU269" s="293"/>
      <c r="BV269" s="293"/>
      <c r="BW269" s="293"/>
      <c r="BX269" s="293"/>
      <c r="BY269" s="293"/>
      <c r="BZ269" s="293"/>
      <c r="CA269" s="293"/>
      <c r="CB269" s="293"/>
      <c r="CC269" s="293"/>
      <c r="CD269" s="293"/>
      <c r="CE269" s="293"/>
      <c r="CF269" s="293"/>
      <c r="CG269" s="293"/>
      <c r="CH269" s="293"/>
      <c r="CI269" s="293"/>
      <c r="CJ269" s="293"/>
      <c r="CK269" s="293"/>
      <c r="CL269" s="293"/>
      <c r="CM269" s="293"/>
      <c r="CN269" s="293"/>
      <c r="CO269" s="293"/>
    </row>
    <row r="270" customHeight="1" spans="47:93">
      <c r="AU270" s="279"/>
      <c r="AV270" s="279"/>
      <c r="AW270" s="293"/>
      <c r="AX270" s="293"/>
      <c r="AY270" s="293"/>
      <c r="BC270" s="293"/>
      <c r="BD270" s="293"/>
      <c r="BE270" s="293"/>
      <c r="BF270" s="293"/>
      <c r="BG270" s="293"/>
      <c r="BH270" s="293"/>
      <c r="BI270" s="293"/>
      <c r="BJ270" s="293"/>
      <c r="BK270" s="293"/>
      <c r="BL270" s="293"/>
      <c r="BM270" s="293"/>
      <c r="BN270" s="293"/>
      <c r="BO270" s="293"/>
      <c r="BP270" s="293"/>
      <c r="BQ270" s="293"/>
      <c r="BR270" s="293"/>
      <c r="BS270" s="293"/>
      <c r="BT270" s="293"/>
      <c r="BU270" s="293"/>
      <c r="BV270" s="293"/>
      <c r="BW270" s="293"/>
      <c r="BX270" s="293"/>
      <c r="BY270" s="293"/>
      <c r="BZ270" s="293"/>
      <c r="CA270" s="293"/>
      <c r="CB270" s="293"/>
      <c r="CC270" s="293"/>
      <c r="CD270" s="293"/>
      <c r="CE270" s="293"/>
      <c r="CF270" s="293"/>
      <c r="CG270" s="293"/>
      <c r="CH270" s="293"/>
      <c r="CI270" s="293"/>
      <c r="CJ270" s="293"/>
      <c r="CK270" s="293"/>
      <c r="CL270" s="293"/>
      <c r="CM270" s="293"/>
      <c r="CN270" s="293"/>
      <c r="CO270" s="293"/>
    </row>
    <row r="271" customHeight="1" spans="47:93">
      <c r="AU271" s="279"/>
      <c r="AV271" s="279"/>
      <c r="AW271" s="293"/>
      <c r="AX271" s="293"/>
      <c r="AY271" s="293"/>
      <c r="BC271" s="293"/>
      <c r="BD271" s="293"/>
      <c r="BE271" s="293"/>
      <c r="BF271" s="293"/>
      <c r="BG271" s="293"/>
      <c r="BH271" s="293"/>
      <c r="BI271" s="293"/>
      <c r="BJ271" s="293"/>
      <c r="BK271" s="293"/>
      <c r="BL271" s="293"/>
      <c r="BM271" s="293"/>
      <c r="BN271" s="293"/>
      <c r="BO271" s="293"/>
      <c r="BP271" s="293"/>
      <c r="BQ271" s="293"/>
      <c r="BR271" s="293"/>
      <c r="BS271" s="293"/>
      <c r="BT271" s="293"/>
      <c r="BU271" s="293"/>
      <c r="BV271" s="293"/>
      <c r="BW271" s="293"/>
      <c r="BX271" s="293"/>
      <c r="BY271" s="293"/>
      <c r="BZ271" s="293"/>
      <c r="CA271" s="293"/>
      <c r="CB271" s="293"/>
      <c r="CC271" s="293"/>
      <c r="CD271" s="293"/>
      <c r="CE271" s="293"/>
      <c r="CF271" s="293"/>
      <c r="CG271" s="293"/>
      <c r="CH271" s="293"/>
      <c r="CI271" s="293"/>
      <c r="CJ271" s="293"/>
      <c r="CK271" s="293"/>
      <c r="CL271" s="293"/>
      <c r="CM271" s="293"/>
      <c r="CN271" s="293"/>
      <c r="CO271" s="293"/>
    </row>
    <row r="272" customHeight="1" spans="47:93">
      <c r="AU272" s="279"/>
      <c r="AV272" s="279"/>
      <c r="AW272" s="293"/>
      <c r="AX272" s="293"/>
      <c r="AY272" s="293"/>
      <c r="BC272" s="293"/>
      <c r="BD272" s="293"/>
      <c r="BE272" s="293"/>
      <c r="BF272" s="293"/>
      <c r="BG272" s="293"/>
      <c r="BH272" s="293"/>
      <c r="BI272" s="293"/>
      <c r="BJ272" s="293"/>
      <c r="BK272" s="293"/>
      <c r="BL272" s="293"/>
      <c r="BM272" s="293"/>
      <c r="BN272" s="293"/>
      <c r="BO272" s="293"/>
      <c r="BP272" s="293"/>
      <c r="BQ272" s="293"/>
      <c r="BR272" s="293"/>
      <c r="BS272" s="293"/>
      <c r="BT272" s="293"/>
      <c r="BU272" s="293"/>
      <c r="BV272" s="293"/>
      <c r="BW272" s="293"/>
      <c r="BX272" s="293"/>
      <c r="BY272" s="293"/>
      <c r="BZ272" s="293"/>
      <c r="CA272" s="293"/>
      <c r="CB272" s="293"/>
      <c r="CC272" s="293"/>
      <c r="CD272" s="293"/>
      <c r="CE272" s="293"/>
      <c r="CF272" s="293"/>
      <c r="CG272" s="293"/>
      <c r="CH272" s="293"/>
      <c r="CI272" s="293"/>
      <c r="CJ272" s="293"/>
      <c r="CK272" s="293"/>
      <c r="CL272" s="293"/>
      <c r="CM272" s="293"/>
      <c r="CN272" s="293"/>
      <c r="CO272" s="293"/>
    </row>
    <row r="273" customHeight="1" spans="47:93">
      <c r="AU273" s="279"/>
      <c r="AV273" s="279"/>
      <c r="AW273" s="293"/>
      <c r="AX273" s="293"/>
      <c r="AY273" s="293"/>
      <c r="BC273" s="293"/>
      <c r="BD273" s="293"/>
      <c r="BE273" s="293"/>
      <c r="BF273" s="293"/>
      <c r="BG273" s="293"/>
      <c r="BH273" s="293"/>
      <c r="BI273" s="293"/>
      <c r="BJ273" s="293"/>
      <c r="BK273" s="293"/>
      <c r="BL273" s="293"/>
      <c r="BM273" s="293"/>
      <c r="BN273" s="293"/>
      <c r="BO273" s="293"/>
      <c r="BP273" s="293"/>
      <c r="BQ273" s="293"/>
      <c r="BR273" s="293"/>
      <c r="BS273" s="293"/>
      <c r="BT273" s="293"/>
      <c r="BU273" s="293"/>
      <c r="BV273" s="293"/>
      <c r="BW273" s="293"/>
      <c r="BX273" s="293"/>
      <c r="BY273" s="293"/>
      <c r="BZ273" s="293"/>
      <c r="CA273" s="293"/>
      <c r="CB273" s="293"/>
      <c r="CC273" s="293"/>
      <c r="CD273" s="293"/>
      <c r="CE273" s="293"/>
      <c r="CF273" s="293"/>
      <c r="CG273" s="293"/>
      <c r="CH273" s="293"/>
      <c r="CI273" s="293"/>
      <c r="CJ273" s="293"/>
      <c r="CK273" s="293"/>
      <c r="CL273" s="293"/>
      <c r="CM273" s="293"/>
      <c r="CN273" s="293"/>
      <c r="CO273" s="293"/>
    </row>
    <row r="274" customHeight="1" spans="47:93">
      <c r="AU274" s="279"/>
      <c r="AV274" s="279"/>
      <c r="AW274" s="293"/>
      <c r="AX274" s="293"/>
      <c r="AY274" s="293"/>
      <c r="BC274" s="293"/>
      <c r="BD274" s="293"/>
      <c r="BE274" s="293"/>
      <c r="BF274" s="293"/>
      <c r="BG274" s="293"/>
      <c r="BH274" s="293"/>
      <c r="BI274" s="293"/>
      <c r="BJ274" s="293"/>
      <c r="BK274" s="293"/>
      <c r="BL274" s="293"/>
      <c r="BM274" s="293"/>
      <c r="BN274" s="293"/>
      <c r="BO274" s="293"/>
      <c r="BP274" s="293"/>
      <c r="BQ274" s="293"/>
      <c r="BR274" s="293"/>
      <c r="BS274" s="293"/>
      <c r="BT274" s="293"/>
      <c r="BU274" s="293"/>
      <c r="BV274" s="293"/>
      <c r="BW274" s="293"/>
      <c r="BX274" s="293"/>
      <c r="BY274" s="293"/>
      <c r="BZ274" s="293"/>
      <c r="CA274" s="293"/>
      <c r="CB274" s="293"/>
      <c r="CC274" s="293"/>
      <c r="CD274" s="293"/>
      <c r="CE274" s="293"/>
      <c r="CF274" s="293"/>
      <c r="CG274" s="293"/>
      <c r="CH274" s="293"/>
      <c r="CI274" s="293"/>
      <c r="CJ274" s="293"/>
      <c r="CK274" s="293"/>
      <c r="CL274" s="293"/>
      <c r="CM274" s="293"/>
      <c r="CN274" s="293"/>
      <c r="CO274" s="293"/>
    </row>
    <row r="275" customHeight="1" spans="47:93">
      <c r="AU275" s="279"/>
      <c r="AV275" s="279"/>
      <c r="AW275" s="293"/>
      <c r="AX275" s="293"/>
      <c r="AY275" s="293"/>
      <c r="BC275" s="293"/>
      <c r="BD275" s="293"/>
      <c r="BE275" s="293"/>
      <c r="BF275" s="293"/>
      <c r="BG275" s="293"/>
      <c r="BH275" s="293"/>
      <c r="BI275" s="293"/>
      <c r="BJ275" s="293"/>
      <c r="BK275" s="293"/>
      <c r="BL275" s="293"/>
      <c r="BM275" s="293"/>
      <c r="BN275" s="293"/>
      <c r="BO275" s="293"/>
      <c r="BP275" s="293"/>
      <c r="BQ275" s="293"/>
      <c r="BR275" s="293"/>
      <c r="BS275" s="293"/>
      <c r="BT275" s="293"/>
      <c r="BU275" s="293"/>
      <c r="BV275" s="293"/>
      <c r="BW275" s="293"/>
      <c r="BX275" s="293"/>
      <c r="BY275" s="293"/>
      <c r="BZ275" s="293"/>
      <c r="CA275" s="293"/>
      <c r="CB275" s="293"/>
      <c r="CC275" s="293"/>
      <c r="CD275" s="293"/>
      <c r="CE275" s="293"/>
      <c r="CF275" s="293"/>
      <c r="CG275" s="293"/>
      <c r="CH275" s="293"/>
      <c r="CI275" s="293"/>
      <c r="CJ275" s="293"/>
      <c r="CK275" s="293"/>
      <c r="CL275" s="293"/>
      <c r="CM275" s="293"/>
      <c r="CN275" s="293"/>
      <c r="CO275" s="293"/>
    </row>
    <row r="276" customHeight="1" spans="47:93">
      <c r="AU276" s="279"/>
      <c r="AV276" s="279"/>
      <c r="AW276" s="293"/>
      <c r="AX276" s="293"/>
      <c r="AY276" s="293"/>
      <c r="BC276" s="293"/>
      <c r="BD276" s="293"/>
      <c r="BE276" s="293"/>
      <c r="BF276" s="293"/>
      <c r="BG276" s="293"/>
      <c r="BH276" s="293"/>
      <c r="BI276" s="293"/>
      <c r="BJ276" s="293"/>
      <c r="BK276" s="293"/>
      <c r="BL276" s="293"/>
      <c r="BM276" s="293"/>
      <c r="BN276" s="293"/>
      <c r="BO276" s="293"/>
      <c r="BP276" s="293"/>
      <c r="BQ276" s="293"/>
      <c r="BR276" s="293"/>
      <c r="BS276" s="293"/>
      <c r="BT276" s="293"/>
      <c r="BU276" s="293"/>
      <c r="BV276" s="293"/>
      <c r="BW276" s="293"/>
      <c r="BX276" s="293"/>
      <c r="BY276" s="293"/>
      <c r="BZ276" s="293"/>
      <c r="CA276" s="293"/>
      <c r="CB276" s="293"/>
      <c r="CC276" s="293"/>
      <c r="CD276" s="293"/>
      <c r="CE276" s="293"/>
      <c r="CF276" s="293"/>
      <c r="CG276" s="293"/>
      <c r="CH276" s="293"/>
      <c r="CI276" s="293"/>
      <c r="CJ276" s="293"/>
      <c r="CK276" s="293"/>
      <c r="CL276" s="293"/>
      <c r="CM276" s="293"/>
      <c r="CN276" s="293"/>
      <c r="CO276" s="293"/>
    </row>
    <row r="277" customHeight="1" spans="47:93">
      <c r="AU277" s="279"/>
      <c r="AV277" s="279"/>
      <c r="AW277" s="293"/>
      <c r="AX277" s="293"/>
      <c r="AY277" s="293"/>
      <c r="BC277" s="293"/>
      <c r="BD277" s="293"/>
      <c r="BE277" s="293"/>
      <c r="BF277" s="293"/>
      <c r="BG277" s="293"/>
      <c r="BH277" s="293"/>
      <c r="BI277" s="293"/>
      <c r="BJ277" s="293"/>
      <c r="BK277" s="293"/>
      <c r="BL277" s="293"/>
      <c r="BM277" s="293"/>
      <c r="BN277" s="293"/>
      <c r="BO277" s="293"/>
      <c r="BP277" s="293"/>
      <c r="BQ277" s="293"/>
      <c r="BR277" s="293"/>
      <c r="BS277" s="293"/>
      <c r="BT277" s="293"/>
      <c r="BU277" s="293"/>
      <c r="BV277" s="293"/>
      <c r="BW277" s="293"/>
      <c r="BX277" s="293"/>
      <c r="BY277" s="293"/>
      <c r="BZ277" s="293"/>
      <c r="CA277" s="293"/>
      <c r="CB277" s="293"/>
      <c r="CC277" s="293"/>
      <c r="CD277" s="293"/>
      <c r="CE277" s="293"/>
      <c r="CF277" s="293"/>
      <c r="CG277" s="293"/>
      <c r="CH277" s="293"/>
      <c r="CI277" s="293"/>
      <c r="CJ277" s="293"/>
      <c r="CK277" s="293"/>
      <c r="CL277" s="293"/>
      <c r="CM277" s="293"/>
      <c r="CN277" s="293"/>
      <c r="CO277" s="293"/>
    </row>
    <row r="278" customHeight="1" spans="47:93">
      <c r="AU278" s="279"/>
      <c r="AV278" s="279"/>
      <c r="AW278" s="293"/>
      <c r="AX278" s="293"/>
      <c r="AY278" s="293"/>
      <c r="BC278" s="293"/>
      <c r="BD278" s="293"/>
      <c r="BE278" s="293"/>
      <c r="BF278" s="293"/>
      <c r="BG278" s="293"/>
      <c r="BH278" s="293"/>
      <c r="BI278" s="293"/>
      <c r="BJ278" s="293"/>
      <c r="BK278" s="293"/>
      <c r="BL278" s="293"/>
      <c r="BM278" s="293"/>
      <c r="BN278" s="293"/>
      <c r="BO278" s="293"/>
      <c r="BP278" s="293"/>
      <c r="BQ278" s="293"/>
      <c r="BR278" s="293"/>
      <c r="BS278" s="293"/>
      <c r="BT278" s="293"/>
      <c r="BU278" s="293"/>
      <c r="BV278" s="293"/>
      <c r="BW278" s="293"/>
      <c r="BX278" s="293"/>
      <c r="BY278" s="293"/>
      <c r="BZ278" s="293"/>
      <c r="CA278" s="293"/>
      <c r="CB278" s="293"/>
      <c r="CC278" s="293"/>
      <c r="CD278" s="293"/>
      <c r="CE278" s="293"/>
      <c r="CF278" s="293"/>
      <c r="CG278" s="293"/>
      <c r="CH278" s="293"/>
      <c r="CI278" s="293"/>
      <c r="CJ278" s="293"/>
      <c r="CK278" s="293"/>
      <c r="CL278" s="293"/>
      <c r="CM278" s="293"/>
      <c r="CN278" s="293"/>
      <c r="CO278" s="293"/>
    </row>
    <row r="279" customHeight="1" spans="47:93">
      <c r="AU279" s="279"/>
      <c r="AV279" s="279"/>
      <c r="AW279" s="293"/>
      <c r="AX279" s="293"/>
      <c r="AY279" s="293"/>
      <c r="BC279" s="293"/>
      <c r="BD279" s="293"/>
      <c r="BE279" s="293"/>
      <c r="BF279" s="293"/>
      <c r="BG279" s="293"/>
      <c r="BH279" s="293"/>
      <c r="BI279" s="293"/>
      <c r="BJ279" s="293"/>
      <c r="BK279" s="293"/>
      <c r="BL279" s="293"/>
      <c r="BM279" s="293"/>
      <c r="BN279" s="293"/>
      <c r="BO279" s="293"/>
      <c r="BP279" s="293"/>
      <c r="BQ279" s="293"/>
      <c r="BR279" s="293"/>
      <c r="BS279" s="293"/>
      <c r="BT279" s="293"/>
      <c r="BU279" s="293"/>
      <c r="BV279" s="293"/>
      <c r="BW279" s="293"/>
      <c r="BX279" s="293"/>
      <c r="BY279" s="293"/>
      <c r="BZ279" s="293"/>
      <c r="CA279" s="293"/>
      <c r="CB279" s="293"/>
      <c r="CC279" s="293"/>
      <c r="CD279" s="293"/>
      <c r="CE279" s="293"/>
      <c r="CF279" s="293"/>
      <c r="CG279" s="293"/>
      <c r="CH279" s="293"/>
      <c r="CI279" s="293"/>
      <c r="CJ279" s="293"/>
      <c r="CK279" s="293"/>
      <c r="CL279" s="293"/>
      <c r="CM279" s="293"/>
      <c r="CN279" s="293"/>
      <c r="CO279" s="293"/>
    </row>
    <row r="280" customHeight="1" spans="47:93">
      <c r="AU280" s="279"/>
      <c r="AV280" s="279"/>
      <c r="AW280" s="293"/>
      <c r="AX280" s="293"/>
      <c r="AY280" s="293"/>
      <c r="BC280" s="293"/>
      <c r="BD280" s="293"/>
      <c r="BE280" s="293"/>
      <c r="BF280" s="293"/>
      <c r="BG280" s="293"/>
      <c r="BH280" s="293"/>
      <c r="BI280" s="293"/>
      <c r="BJ280" s="293"/>
      <c r="BK280" s="293"/>
      <c r="BL280" s="293"/>
      <c r="BM280" s="293"/>
      <c r="BN280" s="293"/>
      <c r="BO280" s="293"/>
      <c r="BP280" s="293"/>
      <c r="BQ280" s="293"/>
      <c r="BR280" s="293"/>
      <c r="BS280" s="293"/>
      <c r="BT280" s="293"/>
      <c r="BU280" s="293"/>
      <c r="BV280" s="293"/>
      <c r="BW280" s="293"/>
      <c r="BX280" s="293"/>
      <c r="BY280" s="293"/>
      <c r="BZ280" s="293"/>
      <c r="CA280" s="293"/>
      <c r="CB280" s="293"/>
      <c r="CC280" s="293"/>
      <c r="CD280" s="293"/>
      <c r="CE280" s="293"/>
      <c r="CF280" s="293"/>
      <c r="CG280" s="293"/>
      <c r="CH280" s="293"/>
      <c r="CI280" s="293"/>
      <c r="CJ280" s="293"/>
      <c r="CK280" s="293"/>
      <c r="CL280" s="293"/>
      <c r="CM280" s="293"/>
      <c r="CN280" s="293"/>
      <c r="CO280" s="293"/>
    </row>
    <row r="281" customHeight="1" spans="47:93">
      <c r="AU281" s="279"/>
      <c r="AV281" s="279"/>
      <c r="AW281" s="293"/>
      <c r="AX281" s="293"/>
      <c r="AY281" s="293"/>
      <c r="BC281" s="293"/>
      <c r="BD281" s="293"/>
      <c r="BE281" s="293"/>
      <c r="BF281" s="293"/>
      <c r="BG281" s="293"/>
      <c r="BH281" s="293"/>
      <c r="BI281" s="293"/>
      <c r="BJ281" s="293"/>
      <c r="BK281" s="293"/>
      <c r="BL281" s="293"/>
      <c r="BM281" s="293"/>
      <c r="BN281" s="293"/>
      <c r="BO281" s="293"/>
      <c r="BP281" s="293"/>
      <c r="BQ281" s="293"/>
      <c r="BR281" s="293"/>
      <c r="BS281" s="293"/>
      <c r="BT281" s="293"/>
      <c r="BU281" s="293"/>
      <c r="BV281" s="293"/>
      <c r="BW281" s="293"/>
      <c r="BX281" s="293"/>
      <c r="BY281" s="293"/>
      <c r="BZ281" s="293"/>
      <c r="CA281" s="293"/>
      <c r="CB281" s="293"/>
      <c r="CC281" s="293"/>
      <c r="CD281" s="293"/>
      <c r="CE281" s="293"/>
      <c r="CF281" s="293"/>
      <c r="CG281" s="293"/>
      <c r="CH281" s="293"/>
      <c r="CI281" s="293"/>
      <c r="CJ281" s="293"/>
      <c r="CK281" s="293"/>
      <c r="CL281" s="293"/>
      <c r="CM281" s="293"/>
      <c r="CN281" s="293"/>
      <c r="CO281" s="293"/>
    </row>
    <row r="282" customHeight="1" spans="47:93">
      <c r="AU282" s="279"/>
      <c r="AV282" s="279"/>
      <c r="AW282" s="293"/>
      <c r="AX282" s="293"/>
      <c r="AY282" s="293"/>
      <c r="BC282" s="293"/>
      <c r="BD282" s="293"/>
      <c r="BE282" s="293"/>
      <c r="BF282" s="293"/>
      <c r="BG282" s="293"/>
      <c r="BH282" s="293"/>
      <c r="BI282" s="293"/>
      <c r="BJ282" s="293"/>
      <c r="BK282" s="293"/>
      <c r="BL282" s="293"/>
      <c r="BM282" s="293"/>
      <c r="BN282" s="293"/>
      <c r="BO282" s="293"/>
      <c r="BP282" s="293"/>
      <c r="BQ282" s="293"/>
      <c r="BR282" s="293"/>
      <c r="BS282" s="293"/>
      <c r="BT282" s="293"/>
      <c r="BU282" s="293"/>
      <c r="BV282" s="293"/>
      <c r="BW282" s="293"/>
      <c r="BX282" s="293"/>
      <c r="BY282" s="293"/>
      <c r="BZ282" s="293"/>
      <c r="CA282" s="293"/>
      <c r="CB282" s="293"/>
      <c r="CC282" s="293"/>
      <c r="CD282" s="293"/>
      <c r="CE282" s="293"/>
      <c r="CF282" s="293"/>
      <c r="CG282" s="293"/>
      <c r="CH282" s="293"/>
      <c r="CI282" s="293"/>
      <c r="CJ282" s="293"/>
      <c r="CK282" s="293"/>
      <c r="CL282" s="293"/>
      <c r="CM282" s="293"/>
      <c r="CN282" s="293"/>
      <c r="CO282" s="293"/>
    </row>
    <row r="283" customHeight="1" spans="47:93">
      <c r="AU283" s="279"/>
      <c r="AV283" s="279"/>
      <c r="AW283" s="293"/>
      <c r="AX283" s="293"/>
      <c r="AY283" s="293"/>
      <c r="BC283" s="293"/>
      <c r="BD283" s="293"/>
      <c r="BE283" s="293"/>
      <c r="BF283" s="293"/>
      <c r="BG283" s="293"/>
      <c r="BH283" s="293"/>
      <c r="BI283" s="293"/>
      <c r="BJ283" s="293"/>
      <c r="BK283" s="293"/>
      <c r="BL283" s="293"/>
      <c r="BM283" s="293"/>
      <c r="BN283" s="293"/>
      <c r="BO283" s="293"/>
      <c r="BP283" s="293"/>
      <c r="BQ283" s="293"/>
      <c r="BR283" s="293"/>
      <c r="BS283" s="293"/>
      <c r="BT283" s="293"/>
      <c r="BU283" s="293"/>
      <c r="BV283" s="293"/>
      <c r="BW283" s="293"/>
      <c r="BX283" s="293"/>
      <c r="BY283" s="293"/>
      <c r="BZ283" s="293"/>
      <c r="CA283" s="293"/>
      <c r="CB283" s="293"/>
      <c r="CC283" s="293"/>
      <c r="CD283" s="293"/>
      <c r="CE283" s="293"/>
      <c r="CF283" s="293"/>
      <c r="CG283" s="293"/>
      <c r="CH283" s="293"/>
      <c r="CI283" s="293"/>
      <c r="CJ283" s="293"/>
      <c r="CK283" s="293"/>
      <c r="CL283" s="293"/>
      <c r="CM283" s="293"/>
      <c r="CN283" s="293"/>
      <c r="CO283" s="293"/>
    </row>
    <row r="284" customHeight="1" spans="47:93">
      <c r="AU284" s="279"/>
      <c r="AV284" s="279"/>
      <c r="AW284" s="293"/>
      <c r="AX284" s="293"/>
      <c r="AY284" s="293"/>
      <c r="BC284" s="293"/>
      <c r="BD284" s="293"/>
      <c r="BE284" s="293"/>
      <c r="BF284" s="293"/>
      <c r="BG284" s="293"/>
      <c r="BH284" s="293"/>
      <c r="BI284" s="293"/>
      <c r="BJ284" s="293"/>
      <c r="BK284" s="293"/>
      <c r="BL284" s="293"/>
      <c r="BM284" s="293"/>
      <c r="BN284" s="293"/>
      <c r="BO284" s="293"/>
      <c r="BP284" s="293"/>
      <c r="BQ284" s="293"/>
      <c r="BR284" s="293"/>
      <c r="BS284" s="293"/>
      <c r="BT284" s="293"/>
      <c r="BU284" s="293"/>
      <c r="BV284" s="293"/>
      <c r="BW284" s="293"/>
      <c r="BX284" s="293"/>
      <c r="BY284" s="293"/>
      <c r="BZ284" s="293"/>
      <c r="CA284" s="293"/>
      <c r="CB284" s="293"/>
      <c r="CC284" s="293"/>
      <c r="CD284" s="293"/>
      <c r="CE284" s="293"/>
      <c r="CF284" s="293"/>
      <c r="CG284" s="293"/>
      <c r="CH284" s="293"/>
      <c r="CI284" s="293"/>
      <c r="CJ284" s="293"/>
      <c r="CK284" s="293"/>
      <c r="CL284" s="293"/>
      <c r="CM284" s="293"/>
      <c r="CN284" s="293"/>
      <c r="CO284" s="293"/>
    </row>
    <row r="285" customHeight="1" spans="47:93">
      <c r="AU285" s="279"/>
      <c r="AV285" s="279"/>
      <c r="AW285" s="293"/>
      <c r="AX285" s="293"/>
      <c r="AY285" s="293"/>
      <c r="BC285" s="293"/>
      <c r="BD285" s="293"/>
      <c r="BE285" s="293"/>
      <c r="BF285" s="293"/>
      <c r="BG285" s="293"/>
      <c r="BH285" s="293"/>
      <c r="BI285" s="293"/>
      <c r="BJ285" s="293"/>
      <c r="BK285" s="293"/>
      <c r="BL285" s="293"/>
      <c r="BM285" s="293"/>
      <c r="BN285" s="293"/>
      <c r="BO285" s="293"/>
      <c r="BP285" s="293"/>
      <c r="BQ285" s="293"/>
      <c r="BR285" s="293"/>
      <c r="BS285" s="293"/>
      <c r="BT285" s="293"/>
      <c r="BU285" s="293"/>
      <c r="BV285" s="293"/>
      <c r="BW285" s="293"/>
      <c r="BX285" s="293"/>
      <c r="BY285" s="293"/>
      <c r="BZ285" s="293"/>
      <c r="CA285" s="293"/>
      <c r="CB285" s="293"/>
      <c r="CC285" s="293"/>
      <c r="CD285" s="293"/>
      <c r="CE285" s="293"/>
      <c r="CF285" s="293"/>
      <c r="CG285" s="293"/>
      <c r="CH285" s="293"/>
      <c r="CI285" s="293"/>
      <c r="CJ285" s="293"/>
      <c r="CK285" s="293"/>
      <c r="CL285" s="293"/>
      <c r="CM285" s="293"/>
      <c r="CN285" s="293"/>
      <c r="CO285" s="293"/>
    </row>
    <row r="286" customHeight="1" spans="47:93">
      <c r="AU286" s="279"/>
      <c r="AV286" s="279"/>
      <c r="AW286" s="293"/>
      <c r="AX286" s="293"/>
      <c r="AY286" s="293"/>
      <c r="BC286" s="293"/>
      <c r="BD286" s="293"/>
      <c r="BE286" s="293"/>
      <c r="BF286" s="293"/>
      <c r="BG286" s="293"/>
      <c r="BH286" s="293"/>
      <c r="BI286" s="293"/>
      <c r="BJ286" s="293"/>
      <c r="BK286" s="293"/>
      <c r="BL286" s="293"/>
      <c r="BM286" s="293"/>
      <c r="BN286" s="293"/>
      <c r="BO286" s="293"/>
      <c r="BP286" s="293"/>
      <c r="BQ286" s="293"/>
      <c r="BR286" s="293"/>
      <c r="BS286" s="293"/>
      <c r="BT286" s="293"/>
      <c r="BU286" s="293"/>
      <c r="BV286" s="293"/>
      <c r="BW286" s="293"/>
      <c r="BX286" s="293"/>
      <c r="BY286" s="293"/>
      <c r="BZ286" s="293"/>
      <c r="CA286" s="293"/>
      <c r="CB286" s="293"/>
      <c r="CC286" s="293"/>
      <c r="CD286" s="293"/>
      <c r="CE286" s="293"/>
      <c r="CF286" s="293"/>
      <c r="CG286" s="293"/>
      <c r="CH286" s="293"/>
      <c r="CI286" s="293"/>
      <c r="CJ286" s="293"/>
      <c r="CK286" s="293"/>
      <c r="CL286" s="293"/>
      <c r="CM286" s="293"/>
      <c r="CN286" s="293"/>
      <c r="CO286" s="293"/>
    </row>
    <row r="287" customHeight="1" spans="47:93">
      <c r="AU287" s="279"/>
      <c r="AV287" s="279"/>
      <c r="AW287" s="293"/>
      <c r="AX287" s="293"/>
      <c r="AY287" s="293"/>
      <c r="BC287" s="293"/>
      <c r="BD287" s="293"/>
      <c r="BE287" s="293"/>
      <c r="BF287" s="293"/>
      <c r="BG287" s="293"/>
      <c r="BH287" s="293"/>
      <c r="BI287" s="293"/>
      <c r="BJ287" s="293"/>
      <c r="BK287" s="293"/>
      <c r="BL287" s="293"/>
      <c r="BM287" s="293"/>
      <c r="BN287" s="293"/>
      <c r="BO287" s="293"/>
      <c r="BP287" s="293"/>
      <c r="BQ287" s="293"/>
      <c r="BR287" s="293"/>
      <c r="BS287" s="293"/>
      <c r="BT287" s="293"/>
      <c r="BU287" s="293"/>
      <c r="BV287" s="293"/>
      <c r="BW287" s="293"/>
      <c r="BX287" s="293"/>
      <c r="BY287" s="293"/>
      <c r="BZ287" s="293"/>
      <c r="CA287" s="293"/>
      <c r="CB287" s="293"/>
      <c r="CC287" s="293"/>
      <c r="CD287" s="293"/>
      <c r="CE287" s="293"/>
      <c r="CF287" s="293"/>
      <c r="CG287" s="293"/>
      <c r="CH287" s="293"/>
      <c r="CI287" s="293"/>
      <c r="CJ287" s="293"/>
      <c r="CK287" s="293"/>
      <c r="CL287" s="293"/>
      <c r="CM287" s="293"/>
      <c r="CN287" s="293"/>
      <c r="CO287" s="293"/>
    </row>
    <row r="288" customHeight="1" spans="47:93">
      <c r="AU288" s="279"/>
      <c r="AV288" s="279"/>
      <c r="AW288" s="293"/>
      <c r="AX288" s="293"/>
      <c r="AY288" s="293"/>
      <c r="BC288" s="293"/>
      <c r="BD288" s="293"/>
      <c r="BE288" s="293"/>
      <c r="BF288" s="293"/>
      <c r="BG288" s="293"/>
      <c r="BH288" s="293"/>
      <c r="BI288" s="293"/>
      <c r="BJ288" s="293"/>
      <c r="BK288" s="293"/>
      <c r="BL288" s="293"/>
      <c r="BM288" s="293"/>
      <c r="BN288" s="293"/>
      <c r="BO288" s="293"/>
      <c r="BP288" s="293"/>
      <c r="BQ288" s="293"/>
      <c r="BR288" s="293"/>
      <c r="BS288" s="293"/>
      <c r="BT288" s="293"/>
      <c r="BU288" s="293"/>
      <c r="BV288" s="293"/>
      <c r="BW288" s="293"/>
      <c r="BX288" s="293"/>
      <c r="BY288" s="293"/>
      <c r="BZ288" s="293"/>
      <c r="CA288" s="293"/>
      <c r="CB288" s="293"/>
      <c r="CC288" s="293"/>
      <c r="CD288" s="293"/>
      <c r="CE288" s="293"/>
      <c r="CF288" s="293"/>
      <c r="CG288" s="293"/>
      <c r="CH288" s="293"/>
      <c r="CI288" s="293"/>
      <c r="CJ288" s="293"/>
      <c r="CK288" s="293"/>
      <c r="CL288" s="293"/>
      <c r="CM288" s="293"/>
      <c r="CN288" s="293"/>
      <c r="CO288" s="293"/>
    </row>
    <row r="289" customHeight="1" spans="47:93">
      <c r="AU289" s="279"/>
      <c r="AV289" s="279"/>
      <c r="AW289" s="293"/>
      <c r="AX289" s="293"/>
      <c r="AY289" s="293"/>
      <c r="BC289" s="293"/>
      <c r="BD289" s="293"/>
      <c r="BE289" s="293"/>
      <c r="BF289" s="293"/>
      <c r="BG289" s="293"/>
      <c r="BH289" s="293"/>
      <c r="BI289" s="293"/>
      <c r="BJ289" s="293"/>
      <c r="BK289" s="293"/>
      <c r="BL289" s="293"/>
      <c r="BM289" s="293"/>
      <c r="BN289" s="293"/>
      <c r="BO289" s="293"/>
      <c r="BP289" s="293"/>
      <c r="BQ289" s="293"/>
      <c r="BR289" s="293"/>
      <c r="BS289" s="293"/>
      <c r="BT289" s="293"/>
      <c r="BU289" s="293"/>
      <c r="BV289" s="293"/>
      <c r="BW289" s="293"/>
      <c r="BX289" s="293"/>
      <c r="BY289" s="293"/>
      <c r="BZ289" s="293"/>
      <c r="CA289" s="293"/>
      <c r="CB289" s="293"/>
      <c r="CC289" s="293"/>
      <c r="CD289" s="293"/>
      <c r="CE289" s="293"/>
      <c r="CF289" s="293"/>
      <c r="CG289" s="293"/>
      <c r="CH289" s="293"/>
      <c r="CI289" s="293"/>
      <c r="CJ289" s="293"/>
      <c r="CK289" s="293"/>
      <c r="CL289" s="293"/>
      <c r="CM289" s="293"/>
      <c r="CN289" s="293"/>
      <c r="CO289" s="293"/>
    </row>
    <row r="290" customHeight="1" spans="47:93">
      <c r="AU290" s="279"/>
      <c r="AV290" s="279"/>
      <c r="AW290" s="293"/>
      <c r="AX290" s="293"/>
      <c r="AY290" s="293"/>
      <c r="BC290" s="293"/>
      <c r="BD290" s="293"/>
      <c r="BE290" s="293"/>
      <c r="BF290" s="293"/>
      <c r="BG290" s="293"/>
      <c r="BH290" s="293"/>
      <c r="BI290" s="293"/>
      <c r="BJ290" s="293"/>
      <c r="BK290" s="293"/>
      <c r="BL290" s="293"/>
      <c r="BM290" s="293"/>
      <c r="BN290" s="293"/>
      <c r="BO290" s="293"/>
      <c r="BP290" s="293"/>
      <c r="BQ290" s="293"/>
      <c r="BR290" s="293"/>
      <c r="BS290" s="293"/>
      <c r="BT290" s="293"/>
      <c r="BU290" s="293"/>
      <c r="BV290" s="293"/>
      <c r="BW290" s="293"/>
      <c r="BX290" s="293"/>
      <c r="BY290" s="293"/>
      <c r="BZ290" s="293"/>
      <c r="CA290" s="293"/>
      <c r="CB290" s="293"/>
      <c r="CC290" s="293"/>
      <c r="CD290" s="293"/>
      <c r="CE290" s="293"/>
      <c r="CF290" s="293"/>
      <c r="CG290" s="293"/>
      <c r="CH290" s="293"/>
      <c r="CI290" s="293"/>
      <c r="CJ290" s="293"/>
      <c r="CK290" s="293"/>
      <c r="CL290" s="293"/>
      <c r="CM290" s="293"/>
      <c r="CN290" s="293"/>
      <c r="CO290" s="293"/>
    </row>
    <row r="291" customHeight="1" spans="47:93">
      <c r="AU291" s="279"/>
      <c r="AV291" s="279"/>
      <c r="AW291" s="293"/>
      <c r="AX291" s="293"/>
      <c r="AY291" s="293"/>
      <c r="BC291" s="293"/>
      <c r="BD291" s="293"/>
      <c r="BE291" s="293"/>
      <c r="BF291" s="293"/>
      <c r="BG291" s="293"/>
      <c r="BH291" s="293"/>
      <c r="BI291" s="293"/>
      <c r="BJ291" s="293"/>
      <c r="BK291" s="293"/>
      <c r="BL291" s="293"/>
      <c r="BM291" s="293"/>
      <c r="BN291" s="293"/>
      <c r="BO291" s="293"/>
      <c r="BP291" s="293"/>
      <c r="BQ291" s="293"/>
      <c r="BR291" s="293"/>
      <c r="BS291" s="293"/>
      <c r="BT291" s="293"/>
      <c r="BU291" s="293"/>
      <c r="BV291" s="293"/>
      <c r="BW291" s="293"/>
      <c r="BX291" s="293"/>
      <c r="BY291" s="293"/>
      <c r="BZ291" s="293"/>
      <c r="CA291" s="293"/>
      <c r="CB291" s="293"/>
      <c r="CC291" s="293"/>
      <c r="CD291" s="293"/>
      <c r="CE291" s="293"/>
      <c r="CF291" s="293"/>
      <c r="CG291" s="293"/>
      <c r="CH291" s="293"/>
      <c r="CI291" s="293"/>
      <c r="CJ291" s="293"/>
      <c r="CK291" s="293"/>
      <c r="CL291" s="293"/>
      <c r="CM291" s="293"/>
      <c r="CN291" s="293"/>
      <c r="CO291" s="293"/>
    </row>
    <row r="292" customHeight="1" spans="47:93">
      <c r="AU292" s="279"/>
      <c r="AV292" s="279"/>
      <c r="AW292" s="293"/>
      <c r="AX292" s="293"/>
      <c r="AY292" s="293"/>
      <c r="BC292" s="293"/>
      <c r="BD292" s="293"/>
      <c r="BE292" s="293"/>
      <c r="BF292" s="293"/>
      <c r="BG292" s="293"/>
      <c r="BH292" s="293"/>
      <c r="BI292" s="293"/>
      <c r="BJ292" s="293"/>
      <c r="BK292" s="293"/>
      <c r="BL292" s="293"/>
      <c r="BM292" s="293"/>
      <c r="BN292" s="293"/>
      <c r="BO292" s="293"/>
      <c r="BP292" s="293"/>
      <c r="BQ292" s="293"/>
      <c r="BR292" s="293"/>
      <c r="BS292" s="293"/>
      <c r="BT292" s="293"/>
      <c r="BU292" s="293"/>
      <c r="BV292" s="293"/>
      <c r="BW292" s="293"/>
      <c r="BX292" s="293"/>
      <c r="BY292" s="293"/>
      <c r="BZ292" s="293"/>
      <c r="CA292" s="293"/>
      <c r="CB292" s="293"/>
      <c r="CC292" s="293"/>
      <c r="CD292" s="293"/>
      <c r="CE292" s="293"/>
      <c r="CF292" s="293"/>
      <c r="CG292" s="293"/>
      <c r="CH292" s="293"/>
      <c r="CI292" s="293"/>
      <c r="CJ292" s="293"/>
      <c r="CK292" s="293"/>
      <c r="CL292" s="293"/>
      <c r="CM292" s="293"/>
      <c r="CN292" s="293"/>
      <c r="CO292" s="293"/>
    </row>
    <row r="293" customHeight="1" spans="47:93">
      <c r="AU293" s="279"/>
      <c r="AV293" s="279"/>
      <c r="AW293" s="293"/>
      <c r="AX293" s="293"/>
      <c r="AY293" s="293"/>
      <c r="BC293" s="293"/>
      <c r="BD293" s="293"/>
      <c r="BE293" s="293"/>
      <c r="BF293" s="293"/>
      <c r="BG293" s="293"/>
      <c r="BH293" s="293"/>
      <c r="BI293" s="293"/>
      <c r="BJ293" s="293"/>
      <c r="BK293" s="293"/>
      <c r="BL293" s="293"/>
      <c r="BM293" s="293"/>
      <c r="BN293" s="293"/>
      <c r="BO293" s="293"/>
      <c r="BP293" s="293"/>
      <c r="BQ293" s="293"/>
      <c r="BR293" s="293"/>
      <c r="BS293" s="293"/>
      <c r="BT293" s="293"/>
      <c r="BU293" s="293"/>
      <c r="BV293" s="293"/>
      <c r="BW293" s="293"/>
      <c r="BX293" s="293"/>
      <c r="BY293" s="293"/>
      <c r="BZ293" s="293"/>
      <c r="CA293" s="293"/>
      <c r="CB293" s="293"/>
      <c r="CC293" s="293"/>
      <c r="CD293" s="293"/>
      <c r="CE293" s="293"/>
      <c r="CF293" s="293"/>
      <c r="CG293" s="293"/>
      <c r="CH293" s="293"/>
      <c r="CI293" s="293"/>
      <c r="CJ293" s="293"/>
      <c r="CK293" s="293"/>
      <c r="CL293" s="293"/>
      <c r="CM293" s="293"/>
      <c r="CN293" s="293"/>
      <c r="CO293" s="293"/>
    </row>
    <row r="294" customHeight="1" spans="47:93">
      <c r="AU294" s="279"/>
      <c r="AV294" s="279"/>
      <c r="AW294" s="293"/>
      <c r="AX294" s="293"/>
      <c r="AY294" s="293"/>
      <c r="BC294" s="293"/>
      <c r="BD294" s="293"/>
      <c r="BE294" s="293"/>
      <c r="BF294" s="293"/>
      <c r="BG294" s="293"/>
      <c r="BH294" s="293"/>
      <c r="BI294" s="293"/>
      <c r="BJ294" s="293"/>
      <c r="BK294" s="293"/>
      <c r="BL294" s="293"/>
      <c r="BM294" s="293"/>
      <c r="BN294" s="293"/>
      <c r="BO294" s="293"/>
      <c r="BP294" s="293"/>
      <c r="BQ294" s="293"/>
      <c r="BR294" s="293"/>
      <c r="BS294" s="293"/>
      <c r="BT294" s="293"/>
      <c r="BU294" s="293"/>
      <c r="BV294" s="293"/>
      <c r="BW294" s="293"/>
      <c r="BX294" s="293"/>
      <c r="BY294" s="293"/>
      <c r="BZ294" s="293"/>
      <c r="CA294" s="293"/>
      <c r="CB294" s="293"/>
      <c r="CC294" s="293"/>
      <c r="CD294" s="293"/>
      <c r="CE294" s="293"/>
      <c r="CF294" s="293"/>
      <c r="CG294" s="293"/>
      <c r="CH294" s="293"/>
      <c r="CI294" s="293"/>
      <c r="CJ294" s="293"/>
      <c r="CK294" s="293"/>
      <c r="CL294" s="293"/>
      <c r="CM294" s="293"/>
      <c r="CN294" s="293"/>
      <c r="CO294" s="293"/>
    </row>
    <row r="295" customHeight="1" spans="47:93">
      <c r="AU295" s="279"/>
      <c r="AV295" s="279"/>
      <c r="AW295" s="293"/>
      <c r="AX295" s="293"/>
      <c r="AY295" s="293"/>
      <c r="BC295" s="293"/>
      <c r="BD295" s="293"/>
      <c r="BE295" s="293"/>
      <c r="BF295" s="293"/>
      <c r="BG295" s="293"/>
      <c r="BH295" s="293"/>
      <c r="BI295" s="293"/>
      <c r="BJ295" s="293"/>
      <c r="BK295" s="293"/>
      <c r="BL295" s="293"/>
      <c r="BM295" s="293"/>
      <c r="BN295" s="293"/>
      <c r="BO295" s="293"/>
      <c r="BP295" s="293"/>
      <c r="BQ295" s="293"/>
      <c r="BR295" s="293"/>
      <c r="BS295" s="293"/>
      <c r="BT295" s="293"/>
      <c r="BU295" s="293"/>
      <c r="BV295" s="293"/>
      <c r="BW295" s="293"/>
      <c r="BX295" s="293"/>
      <c r="BY295" s="293"/>
      <c r="BZ295" s="293"/>
      <c r="CA295" s="293"/>
      <c r="CB295" s="293"/>
      <c r="CC295" s="293"/>
      <c r="CD295" s="293"/>
      <c r="CE295" s="293"/>
      <c r="CF295" s="293"/>
      <c r="CG295" s="293"/>
      <c r="CH295" s="293"/>
      <c r="CI295" s="293"/>
      <c r="CJ295" s="293"/>
      <c r="CK295" s="293"/>
      <c r="CL295" s="293"/>
      <c r="CM295" s="293"/>
      <c r="CN295" s="293"/>
      <c r="CO295" s="293"/>
    </row>
    <row r="296" customHeight="1" spans="47:93">
      <c r="AU296" s="279"/>
      <c r="AV296" s="279"/>
      <c r="AW296" s="293"/>
      <c r="AX296" s="293"/>
      <c r="AY296" s="293"/>
      <c r="BC296" s="293"/>
      <c r="BD296" s="293"/>
      <c r="BE296" s="293"/>
      <c r="BF296" s="293"/>
      <c r="BG296" s="293"/>
      <c r="BH296" s="293"/>
      <c r="BI296" s="293"/>
      <c r="BJ296" s="293"/>
      <c r="BK296" s="293"/>
      <c r="BL296" s="293"/>
      <c r="BM296" s="293"/>
      <c r="BN296" s="293"/>
      <c r="BO296" s="293"/>
      <c r="BP296" s="293"/>
      <c r="BQ296" s="293"/>
      <c r="BR296" s="293"/>
      <c r="BS296" s="293"/>
      <c r="BT296" s="293"/>
      <c r="BU296" s="293"/>
      <c r="BV296" s="293"/>
      <c r="BW296" s="293"/>
      <c r="BX296" s="293"/>
      <c r="BY296" s="293"/>
      <c r="BZ296" s="293"/>
      <c r="CA296" s="293"/>
      <c r="CB296" s="293"/>
      <c r="CC296" s="293"/>
      <c r="CD296" s="293"/>
      <c r="CE296" s="293"/>
      <c r="CF296" s="293"/>
      <c r="CG296" s="293"/>
      <c r="CH296" s="293"/>
      <c r="CI296" s="293"/>
      <c r="CJ296" s="293"/>
      <c r="CK296" s="293"/>
      <c r="CL296" s="293"/>
      <c r="CM296" s="293"/>
      <c r="CN296" s="293"/>
      <c r="CO296" s="293"/>
    </row>
    <row r="297" customHeight="1" spans="47:93">
      <c r="AU297" s="279"/>
      <c r="AV297" s="279"/>
      <c r="AW297" s="293"/>
      <c r="AX297" s="293"/>
      <c r="AY297" s="293"/>
      <c r="BC297" s="293"/>
      <c r="BD297" s="293"/>
      <c r="BE297" s="293"/>
      <c r="BF297" s="293"/>
      <c r="BG297" s="293"/>
      <c r="BH297" s="293"/>
      <c r="BI297" s="293"/>
      <c r="BJ297" s="293"/>
      <c r="BK297" s="293"/>
      <c r="BL297" s="293"/>
      <c r="BM297" s="293"/>
      <c r="BN297" s="293"/>
      <c r="BO297" s="293"/>
      <c r="BP297" s="293"/>
      <c r="BQ297" s="293"/>
      <c r="BR297" s="293"/>
      <c r="BS297" s="293"/>
      <c r="BT297" s="293"/>
      <c r="BU297" s="293"/>
      <c r="BV297" s="293"/>
      <c r="BW297" s="293"/>
      <c r="BX297" s="293"/>
      <c r="BY297" s="293"/>
      <c r="BZ297" s="293"/>
      <c r="CA297" s="293"/>
      <c r="CB297" s="293"/>
      <c r="CC297" s="293"/>
      <c r="CD297" s="293"/>
      <c r="CE297" s="293"/>
      <c r="CF297" s="293"/>
      <c r="CG297" s="293"/>
      <c r="CH297" s="293"/>
      <c r="CI297" s="293"/>
      <c r="CJ297" s="293"/>
      <c r="CK297" s="293"/>
      <c r="CL297" s="293"/>
      <c r="CM297" s="293"/>
      <c r="CN297" s="293"/>
      <c r="CO297" s="293"/>
    </row>
    <row r="298" customHeight="1" spans="47:93">
      <c r="AU298" s="279"/>
      <c r="AV298" s="279"/>
      <c r="AW298" s="293"/>
      <c r="AX298" s="293"/>
      <c r="AY298" s="293"/>
      <c r="BC298" s="293"/>
      <c r="BD298" s="293"/>
      <c r="BE298" s="293"/>
      <c r="BF298" s="293"/>
      <c r="BG298" s="293"/>
      <c r="BH298" s="293"/>
      <c r="BI298" s="293"/>
      <c r="BJ298" s="293"/>
      <c r="BK298" s="293"/>
      <c r="BL298" s="293"/>
      <c r="BM298" s="293"/>
      <c r="BN298" s="293"/>
      <c r="BO298" s="293"/>
      <c r="BP298" s="293"/>
      <c r="BQ298" s="293"/>
      <c r="BR298" s="293"/>
      <c r="BS298" s="293"/>
      <c r="BT298" s="293"/>
      <c r="BU298" s="293"/>
      <c r="BV298" s="293"/>
      <c r="BW298" s="293"/>
      <c r="BX298" s="293"/>
      <c r="BY298" s="293"/>
      <c r="BZ298" s="293"/>
      <c r="CA298" s="293"/>
      <c r="CB298" s="293"/>
      <c r="CC298" s="293"/>
      <c r="CD298" s="293"/>
      <c r="CE298" s="293"/>
      <c r="CF298" s="293"/>
      <c r="CG298" s="293"/>
      <c r="CH298" s="293"/>
      <c r="CI298" s="293"/>
      <c r="CJ298" s="293"/>
      <c r="CK298" s="293"/>
      <c r="CL298" s="293"/>
      <c r="CM298" s="293"/>
      <c r="CN298" s="293"/>
      <c r="CO298" s="293"/>
    </row>
    <row r="299" customHeight="1" spans="47:93">
      <c r="AU299" s="279"/>
      <c r="AV299" s="279"/>
      <c r="AW299" s="293"/>
      <c r="AX299" s="293"/>
      <c r="AY299" s="293"/>
      <c r="BC299" s="293"/>
      <c r="BD299" s="293"/>
      <c r="BE299" s="293"/>
      <c r="BF299" s="293"/>
      <c r="BG299" s="293"/>
      <c r="BH299" s="293"/>
      <c r="BI299" s="293"/>
      <c r="BJ299" s="293"/>
      <c r="BK299" s="293"/>
      <c r="BL299" s="293"/>
      <c r="BM299" s="293"/>
      <c r="BN299" s="293"/>
      <c r="BO299" s="293"/>
      <c r="BP299" s="293"/>
      <c r="BQ299" s="293"/>
      <c r="BR299" s="293"/>
      <c r="BS299" s="293"/>
      <c r="BT299" s="293"/>
      <c r="BU299" s="293"/>
      <c r="BV299" s="293"/>
      <c r="BW299" s="293"/>
      <c r="BX299" s="293"/>
      <c r="BY299" s="293"/>
      <c r="BZ299" s="293"/>
      <c r="CA299" s="293"/>
      <c r="CB299" s="293"/>
      <c r="CC299" s="293"/>
      <c r="CD299" s="293"/>
      <c r="CE299" s="293"/>
      <c r="CF299" s="293"/>
      <c r="CG299" s="293"/>
      <c r="CH299" s="293"/>
      <c r="CI299" s="293"/>
      <c r="CJ299" s="293"/>
      <c r="CK299" s="293"/>
      <c r="CL299" s="293"/>
      <c r="CM299" s="293"/>
      <c r="CN299" s="293"/>
      <c r="CO299" s="293"/>
    </row>
    <row r="300" customHeight="1" spans="47:93">
      <c r="AU300" s="279"/>
      <c r="AV300" s="279"/>
      <c r="AW300" s="293"/>
      <c r="AX300" s="293"/>
      <c r="AY300" s="293"/>
      <c r="BC300" s="293"/>
      <c r="BD300" s="293"/>
      <c r="BE300" s="293"/>
      <c r="BF300" s="293"/>
      <c r="BG300" s="293"/>
      <c r="BH300" s="293"/>
      <c r="BI300" s="293"/>
      <c r="BJ300" s="293"/>
      <c r="BK300" s="293"/>
      <c r="BL300" s="293"/>
      <c r="BM300" s="293"/>
      <c r="BN300" s="293"/>
      <c r="BO300" s="293"/>
      <c r="BP300" s="293"/>
      <c r="BQ300" s="293"/>
      <c r="BR300" s="293"/>
      <c r="BS300" s="293"/>
      <c r="BT300" s="293"/>
      <c r="BU300" s="293"/>
      <c r="BV300" s="293"/>
      <c r="BW300" s="293"/>
      <c r="BX300" s="293"/>
      <c r="BY300" s="293"/>
      <c r="BZ300" s="293"/>
      <c r="CA300" s="293"/>
      <c r="CB300" s="293"/>
      <c r="CC300" s="293"/>
      <c r="CD300" s="293"/>
      <c r="CE300" s="293"/>
      <c r="CF300" s="293"/>
      <c r="CG300" s="293"/>
      <c r="CH300" s="293"/>
      <c r="CI300" s="293"/>
      <c r="CJ300" s="293"/>
      <c r="CK300" s="293"/>
      <c r="CL300" s="293"/>
      <c r="CM300" s="293"/>
      <c r="CN300" s="293"/>
      <c r="CO300" s="293"/>
    </row>
    <row r="301" customHeight="1" spans="47:93">
      <c r="AU301" s="279"/>
      <c r="AV301" s="279"/>
      <c r="AW301" s="293"/>
      <c r="AX301" s="293"/>
      <c r="AY301" s="293"/>
      <c r="BC301" s="293"/>
      <c r="BD301" s="293"/>
      <c r="BE301" s="293"/>
      <c r="BF301" s="293"/>
      <c r="BG301" s="293"/>
      <c r="BH301" s="293"/>
      <c r="BI301" s="293"/>
      <c r="BJ301" s="293"/>
      <c r="BK301" s="293"/>
      <c r="BL301" s="293"/>
      <c r="BM301" s="293"/>
      <c r="BN301" s="293"/>
      <c r="BO301" s="293"/>
      <c r="BP301" s="293"/>
      <c r="BQ301" s="293"/>
      <c r="BR301" s="293"/>
      <c r="BS301" s="293"/>
      <c r="BT301" s="293"/>
      <c r="BU301" s="293"/>
      <c r="BV301" s="293"/>
      <c r="BW301" s="293"/>
      <c r="BX301" s="293"/>
      <c r="BY301" s="293"/>
      <c r="BZ301" s="293"/>
      <c r="CA301" s="293"/>
      <c r="CB301" s="293"/>
      <c r="CC301" s="293"/>
      <c r="CD301" s="293"/>
      <c r="CE301" s="293"/>
      <c r="CF301" s="293"/>
      <c r="CG301" s="293"/>
      <c r="CH301" s="293"/>
      <c r="CI301" s="293"/>
      <c r="CJ301" s="293"/>
      <c r="CK301" s="293"/>
      <c r="CL301" s="293"/>
      <c r="CM301" s="293"/>
      <c r="CN301" s="293"/>
      <c r="CO301" s="293"/>
    </row>
    <row r="302" customHeight="1" spans="47:93">
      <c r="AU302" s="279"/>
      <c r="AV302" s="279"/>
      <c r="AW302" s="293"/>
      <c r="AX302" s="293"/>
      <c r="AY302" s="293"/>
      <c r="BC302" s="293"/>
      <c r="BD302" s="293"/>
      <c r="BE302" s="293"/>
      <c r="BF302" s="293"/>
      <c r="BG302" s="293"/>
      <c r="BH302" s="293"/>
      <c r="BI302" s="293"/>
      <c r="BJ302" s="293"/>
      <c r="BK302" s="293"/>
      <c r="BL302" s="293"/>
      <c r="BM302" s="293"/>
      <c r="BN302" s="293"/>
      <c r="BO302" s="293"/>
      <c r="BP302" s="293"/>
      <c r="BQ302" s="293"/>
      <c r="BR302" s="293"/>
      <c r="BS302" s="293"/>
      <c r="BT302" s="293"/>
      <c r="BU302" s="293"/>
      <c r="BV302" s="293"/>
      <c r="BW302" s="293"/>
      <c r="BX302" s="293"/>
      <c r="BY302" s="293"/>
      <c r="BZ302" s="293"/>
      <c r="CA302" s="293"/>
      <c r="CB302" s="293"/>
      <c r="CC302" s="293"/>
      <c r="CD302" s="293"/>
      <c r="CE302" s="293"/>
      <c r="CF302" s="293"/>
      <c r="CG302" s="293"/>
      <c r="CH302" s="293"/>
      <c r="CI302" s="293"/>
      <c r="CJ302" s="293"/>
      <c r="CK302" s="293"/>
      <c r="CL302" s="293"/>
      <c r="CM302" s="293"/>
      <c r="CN302" s="293"/>
      <c r="CO302" s="293"/>
    </row>
    <row r="303" customHeight="1" spans="47:93">
      <c r="AU303" s="279"/>
      <c r="AV303" s="279"/>
      <c r="AW303" s="293"/>
      <c r="AX303" s="293"/>
      <c r="AY303" s="293"/>
      <c r="BC303" s="293"/>
      <c r="BD303" s="293"/>
      <c r="BE303" s="293"/>
      <c r="BF303" s="293"/>
      <c r="BG303" s="293"/>
      <c r="BH303" s="293"/>
      <c r="BI303" s="293"/>
      <c r="BJ303" s="293"/>
      <c r="BK303" s="293"/>
      <c r="BL303" s="293"/>
      <c r="BM303" s="293"/>
      <c r="BN303" s="293"/>
      <c r="BO303" s="293"/>
      <c r="BP303" s="293"/>
      <c r="BQ303" s="293"/>
      <c r="BR303" s="293"/>
      <c r="BS303" s="293"/>
      <c r="BT303" s="293"/>
      <c r="BU303" s="293"/>
      <c r="BV303" s="293"/>
      <c r="BW303" s="293"/>
      <c r="BX303" s="293"/>
      <c r="BY303" s="293"/>
      <c r="BZ303" s="293"/>
      <c r="CA303" s="293"/>
      <c r="CB303" s="293"/>
      <c r="CC303" s="293"/>
      <c r="CD303" s="293"/>
      <c r="CE303" s="293"/>
      <c r="CF303" s="293"/>
      <c r="CG303" s="293"/>
      <c r="CH303" s="293"/>
      <c r="CI303" s="293"/>
      <c r="CJ303" s="293"/>
      <c r="CK303" s="293"/>
      <c r="CL303" s="293"/>
      <c r="CM303" s="293"/>
      <c r="CN303" s="293"/>
      <c r="CO303" s="293"/>
    </row>
    <row r="304" customHeight="1" spans="47:93">
      <c r="AU304" s="279"/>
      <c r="AV304" s="279"/>
      <c r="AW304" s="293"/>
      <c r="AX304" s="293"/>
      <c r="AY304" s="293"/>
      <c r="BC304" s="293"/>
      <c r="BD304" s="293"/>
      <c r="BE304" s="293"/>
      <c r="BF304" s="293"/>
      <c r="BG304" s="293"/>
      <c r="BH304" s="293"/>
      <c r="BI304" s="293"/>
      <c r="BJ304" s="293"/>
      <c r="BK304" s="293"/>
      <c r="BL304" s="293"/>
      <c r="BM304" s="293"/>
      <c r="BN304" s="293"/>
      <c r="BO304" s="293"/>
      <c r="BP304" s="293"/>
      <c r="BQ304" s="293"/>
      <c r="BR304" s="293"/>
      <c r="BS304" s="293"/>
      <c r="BT304" s="293"/>
      <c r="BU304" s="293"/>
      <c r="BV304" s="293"/>
      <c r="BW304" s="293"/>
      <c r="BX304" s="293"/>
      <c r="BY304" s="293"/>
      <c r="BZ304" s="293"/>
      <c r="CA304" s="293"/>
      <c r="CB304" s="293"/>
      <c r="CC304" s="293"/>
      <c r="CD304" s="293"/>
      <c r="CE304" s="293"/>
      <c r="CF304" s="293"/>
      <c r="CG304" s="293"/>
      <c r="CH304" s="293"/>
      <c r="CI304" s="293"/>
      <c r="CJ304" s="293"/>
      <c r="CK304" s="293"/>
      <c r="CL304" s="293"/>
      <c r="CM304" s="293"/>
      <c r="CN304" s="293"/>
      <c r="CO304" s="293"/>
    </row>
    <row r="305" customHeight="1" spans="47:93">
      <c r="AU305" s="279"/>
      <c r="AV305" s="279"/>
      <c r="AW305" s="293"/>
      <c r="AX305" s="293"/>
      <c r="AY305" s="293"/>
      <c r="BC305" s="293"/>
      <c r="BD305" s="293"/>
      <c r="BE305" s="293"/>
      <c r="BF305" s="293"/>
      <c r="BG305" s="293"/>
      <c r="BH305" s="293"/>
      <c r="BI305" s="293"/>
      <c r="BJ305" s="293"/>
      <c r="BK305" s="293"/>
      <c r="BL305" s="293"/>
      <c r="BM305" s="293"/>
      <c r="BN305" s="293"/>
      <c r="BO305" s="293"/>
      <c r="BP305" s="293"/>
      <c r="BQ305" s="293"/>
      <c r="BR305" s="293"/>
      <c r="BS305" s="293"/>
      <c r="BT305" s="293"/>
      <c r="BU305" s="293"/>
      <c r="BV305" s="293"/>
      <c r="BW305" s="293"/>
      <c r="BX305" s="293"/>
      <c r="BY305" s="293"/>
      <c r="BZ305" s="293"/>
      <c r="CA305" s="293"/>
      <c r="CB305" s="293"/>
      <c r="CC305" s="293"/>
      <c r="CD305" s="293"/>
      <c r="CE305" s="293"/>
      <c r="CF305" s="293"/>
      <c r="CG305" s="293"/>
      <c r="CH305" s="293"/>
      <c r="CI305" s="293"/>
      <c r="CJ305" s="293"/>
      <c r="CK305" s="293"/>
      <c r="CL305" s="293"/>
      <c r="CM305" s="293"/>
      <c r="CN305" s="293"/>
      <c r="CO305" s="293"/>
    </row>
    <row r="306" customHeight="1" spans="47:93">
      <c r="AU306" s="279"/>
      <c r="AV306" s="279"/>
      <c r="AW306" s="293"/>
      <c r="AX306" s="293"/>
      <c r="AY306" s="293"/>
      <c r="BC306" s="293"/>
      <c r="BD306" s="293"/>
      <c r="BE306" s="293"/>
      <c r="BF306" s="293"/>
      <c r="BG306" s="293"/>
      <c r="BH306" s="293"/>
      <c r="BI306" s="293"/>
      <c r="BJ306" s="293"/>
      <c r="BK306" s="293"/>
      <c r="BL306" s="293"/>
      <c r="BM306" s="293"/>
      <c r="BN306" s="293"/>
      <c r="BO306" s="293"/>
      <c r="BP306" s="293"/>
      <c r="BQ306" s="293"/>
      <c r="BR306" s="293"/>
      <c r="BS306" s="293"/>
      <c r="BT306" s="293"/>
      <c r="BU306" s="293"/>
      <c r="BV306" s="293"/>
      <c r="BW306" s="293"/>
      <c r="BX306" s="293"/>
      <c r="BY306" s="293"/>
      <c r="BZ306" s="293"/>
      <c r="CA306" s="293"/>
      <c r="CB306" s="293"/>
      <c r="CC306" s="293"/>
      <c r="CD306" s="293"/>
      <c r="CE306" s="293"/>
      <c r="CF306" s="293"/>
      <c r="CG306" s="293"/>
      <c r="CH306" s="293"/>
      <c r="CI306" s="293"/>
      <c r="CJ306" s="293"/>
      <c r="CK306" s="293"/>
      <c r="CL306" s="293"/>
      <c r="CM306" s="293"/>
      <c r="CN306" s="293"/>
      <c r="CO306" s="293"/>
    </row>
    <row r="307" customHeight="1" spans="47:93">
      <c r="AU307" s="279"/>
      <c r="AV307" s="279"/>
      <c r="AW307" s="293"/>
      <c r="AX307" s="293"/>
      <c r="AY307" s="293"/>
      <c r="BC307" s="293"/>
      <c r="BD307" s="293"/>
      <c r="BE307" s="293"/>
      <c r="BF307" s="293"/>
      <c r="BG307" s="293"/>
      <c r="BH307" s="293"/>
      <c r="BI307" s="293"/>
      <c r="BJ307" s="293"/>
      <c r="BK307" s="293"/>
      <c r="BL307" s="293"/>
      <c r="BM307" s="293"/>
      <c r="BN307" s="293"/>
      <c r="BO307" s="293"/>
      <c r="BP307" s="293"/>
      <c r="BQ307" s="293"/>
      <c r="BR307" s="293"/>
      <c r="BS307" s="293"/>
      <c r="BT307" s="293"/>
      <c r="BU307" s="293"/>
      <c r="BV307" s="293"/>
      <c r="BW307" s="293"/>
      <c r="BX307" s="293"/>
      <c r="BY307" s="293"/>
      <c r="BZ307" s="293"/>
      <c r="CA307" s="293"/>
      <c r="CB307" s="293"/>
      <c r="CC307" s="293"/>
      <c r="CD307" s="293"/>
      <c r="CE307" s="293"/>
      <c r="CF307" s="293"/>
      <c r="CG307" s="293"/>
      <c r="CH307" s="293"/>
      <c r="CI307" s="293"/>
      <c r="CJ307" s="293"/>
      <c r="CK307" s="293"/>
      <c r="CL307" s="293"/>
      <c r="CM307" s="293"/>
      <c r="CN307" s="293"/>
      <c r="CO307" s="293"/>
    </row>
    <row r="308" customHeight="1" spans="47:93">
      <c r="AU308" s="279"/>
      <c r="AV308" s="279"/>
      <c r="AW308" s="293"/>
      <c r="AX308" s="293"/>
      <c r="AY308" s="293"/>
      <c r="BC308" s="293"/>
      <c r="BD308" s="293"/>
      <c r="BE308" s="293"/>
      <c r="BF308" s="293"/>
      <c r="BG308" s="293"/>
      <c r="BH308" s="293"/>
      <c r="BI308" s="293"/>
      <c r="BJ308" s="293"/>
      <c r="BK308" s="293"/>
      <c r="BL308" s="293"/>
      <c r="BM308" s="293"/>
      <c r="BN308" s="293"/>
      <c r="BO308" s="293"/>
      <c r="BP308" s="293"/>
      <c r="BQ308" s="293"/>
      <c r="BR308" s="293"/>
      <c r="BS308" s="293"/>
      <c r="BT308" s="293"/>
      <c r="BU308" s="293"/>
      <c r="BV308" s="293"/>
      <c r="BW308" s="293"/>
      <c r="BX308" s="293"/>
      <c r="BY308" s="293"/>
      <c r="BZ308" s="293"/>
      <c r="CA308" s="293"/>
      <c r="CB308" s="293"/>
      <c r="CC308" s="293"/>
      <c r="CD308" s="293"/>
      <c r="CE308" s="293"/>
      <c r="CF308" s="293"/>
      <c r="CG308" s="293"/>
      <c r="CH308" s="293"/>
      <c r="CI308" s="293"/>
      <c r="CJ308" s="293"/>
      <c r="CK308" s="293"/>
      <c r="CL308" s="293"/>
      <c r="CM308" s="293"/>
      <c r="CN308" s="293"/>
      <c r="CO308" s="293"/>
    </row>
    <row r="309" customHeight="1" spans="47:93">
      <c r="AU309" s="279"/>
      <c r="AV309" s="279"/>
      <c r="AW309" s="293"/>
      <c r="AX309" s="293"/>
      <c r="AY309" s="293"/>
      <c r="BC309" s="293"/>
      <c r="BD309" s="293"/>
      <c r="BE309" s="293"/>
      <c r="BF309" s="293"/>
      <c r="BG309" s="293"/>
      <c r="BH309" s="293"/>
      <c r="BI309" s="293"/>
      <c r="BJ309" s="293"/>
      <c r="BK309" s="293"/>
      <c r="BL309" s="293"/>
      <c r="BM309" s="293"/>
      <c r="BN309" s="293"/>
      <c r="BO309" s="293"/>
      <c r="BP309" s="293"/>
      <c r="BQ309" s="293"/>
      <c r="BR309" s="293"/>
      <c r="BS309" s="293"/>
      <c r="BT309" s="293"/>
      <c r="BU309" s="293"/>
      <c r="BV309" s="293"/>
      <c r="BW309" s="293"/>
      <c r="BX309" s="293"/>
      <c r="BY309" s="293"/>
      <c r="BZ309" s="293"/>
      <c r="CA309" s="293"/>
      <c r="CB309" s="293"/>
      <c r="CC309" s="293"/>
      <c r="CD309" s="293"/>
      <c r="CE309" s="293"/>
      <c r="CF309" s="293"/>
      <c r="CG309" s="293"/>
      <c r="CH309" s="293"/>
      <c r="CI309" s="293"/>
      <c r="CJ309" s="293"/>
      <c r="CK309" s="293"/>
      <c r="CL309" s="293"/>
      <c r="CM309" s="293"/>
      <c r="CN309" s="293"/>
      <c r="CO309" s="293"/>
    </row>
    <row r="310" customHeight="1" spans="47:93">
      <c r="AU310" s="279"/>
      <c r="AV310" s="279"/>
      <c r="AW310" s="293"/>
      <c r="AX310" s="293"/>
      <c r="AY310" s="293"/>
      <c r="BC310" s="293"/>
      <c r="BD310" s="293"/>
      <c r="BE310" s="293"/>
      <c r="BF310" s="293"/>
      <c r="BG310" s="293"/>
      <c r="BH310" s="293"/>
      <c r="BI310" s="293"/>
      <c r="BJ310" s="293"/>
      <c r="BK310" s="293"/>
      <c r="BL310" s="293"/>
      <c r="BM310" s="293"/>
      <c r="BN310" s="293"/>
      <c r="BO310" s="293"/>
      <c r="BP310" s="293"/>
      <c r="BQ310" s="293"/>
      <c r="BR310" s="293"/>
      <c r="BS310" s="293"/>
      <c r="BT310" s="293"/>
      <c r="BU310" s="293"/>
      <c r="BV310" s="293"/>
      <c r="BW310" s="293"/>
      <c r="BX310" s="293"/>
      <c r="BY310" s="293"/>
      <c r="BZ310" s="293"/>
      <c r="CA310" s="293"/>
      <c r="CB310" s="293"/>
      <c r="CC310" s="293"/>
      <c r="CD310" s="293"/>
      <c r="CE310" s="293"/>
      <c r="CF310" s="293"/>
      <c r="CG310" s="293"/>
      <c r="CH310" s="293"/>
      <c r="CI310" s="293"/>
      <c r="CJ310" s="293"/>
      <c r="CK310" s="293"/>
      <c r="CL310" s="293"/>
      <c r="CM310" s="293"/>
      <c r="CN310" s="293"/>
      <c r="CO310" s="293"/>
    </row>
    <row r="311" customHeight="1" spans="47:93">
      <c r="AU311" s="279"/>
      <c r="AV311" s="279"/>
      <c r="AW311" s="293"/>
      <c r="AX311" s="293"/>
      <c r="AY311" s="293"/>
      <c r="BC311" s="293"/>
      <c r="BD311" s="293"/>
      <c r="BE311" s="293"/>
      <c r="BF311" s="293"/>
      <c r="BG311" s="293"/>
      <c r="BH311" s="293"/>
      <c r="BI311" s="293"/>
      <c r="BJ311" s="293"/>
      <c r="BK311" s="293"/>
      <c r="BL311" s="293"/>
      <c r="BM311" s="293"/>
      <c r="BN311" s="293"/>
      <c r="BO311" s="293"/>
      <c r="BP311" s="293"/>
      <c r="BQ311" s="293"/>
      <c r="BR311" s="293"/>
      <c r="BS311" s="293"/>
      <c r="BT311" s="293"/>
      <c r="BU311" s="293"/>
      <c r="BV311" s="293"/>
      <c r="BW311" s="293"/>
      <c r="BX311" s="293"/>
      <c r="BY311" s="293"/>
      <c r="BZ311" s="293"/>
      <c r="CA311" s="293"/>
      <c r="CB311" s="293"/>
      <c r="CC311" s="293"/>
      <c r="CD311" s="293"/>
      <c r="CE311" s="293"/>
      <c r="CF311" s="293"/>
      <c r="CG311" s="293"/>
      <c r="CH311" s="293"/>
      <c r="CI311" s="293"/>
      <c r="CJ311" s="293"/>
      <c r="CK311" s="293"/>
      <c r="CL311" s="293"/>
      <c r="CM311" s="293"/>
      <c r="CN311" s="293"/>
      <c r="CO311" s="293"/>
    </row>
    <row r="312" customHeight="1" spans="47:93">
      <c r="AU312" s="279"/>
      <c r="AV312" s="279"/>
      <c r="AW312" s="293"/>
      <c r="AX312" s="293"/>
      <c r="AY312" s="293"/>
      <c r="BC312" s="293"/>
      <c r="BD312" s="293"/>
      <c r="BE312" s="293"/>
      <c r="BF312" s="293"/>
      <c r="BG312" s="293"/>
      <c r="BH312" s="293"/>
      <c r="BI312" s="293"/>
      <c r="BJ312" s="293"/>
      <c r="BK312" s="293"/>
      <c r="BL312" s="293"/>
      <c r="BM312" s="293"/>
      <c r="BN312" s="293"/>
      <c r="BO312" s="293"/>
      <c r="BP312" s="293"/>
      <c r="BQ312" s="293"/>
      <c r="BR312" s="293"/>
      <c r="BS312" s="293"/>
      <c r="BT312" s="293"/>
      <c r="BU312" s="293"/>
      <c r="BV312" s="293"/>
      <c r="BW312" s="293"/>
      <c r="BX312" s="293"/>
      <c r="BY312" s="293"/>
      <c r="BZ312" s="293"/>
      <c r="CA312" s="293"/>
      <c r="CB312" s="293"/>
      <c r="CC312" s="293"/>
      <c r="CD312" s="293"/>
      <c r="CE312" s="293"/>
      <c r="CF312" s="293"/>
      <c r="CG312" s="293"/>
      <c r="CH312" s="293"/>
      <c r="CI312" s="293"/>
      <c r="CJ312" s="293"/>
      <c r="CK312" s="293"/>
      <c r="CL312" s="293"/>
      <c r="CM312" s="293"/>
      <c r="CN312" s="293"/>
      <c r="CO312" s="293"/>
    </row>
    <row r="313" customHeight="1" spans="47:93">
      <c r="AU313" s="279"/>
      <c r="AV313" s="279"/>
      <c r="AW313" s="293"/>
      <c r="AX313" s="293"/>
      <c r="AY313" s="293"/>
      <c r="BC313" s="293"/>
      <c r="BD313" s="293"/>
      <c r="BE313" s="293"/>
      <c r="BF313" s="293"/>
      <c r="BG313" s="293"/>
      <c r="BH313" s="293"/>
      <c r="BI313" s="293"/>
      <c r="BJ313" s="293"/>
      <c r="BK313" s="293"/>
      <c r="BL313" s="293"/>
      <c r="BM313" s="293"/>
      <c r="BN313" s="293"/>
      <c r="BO313" s="293"/>
      <c r="BP313" s="293"/>
      <c r="BQ313" s="293"/>
      <c r="BR313" s="293"/>
      <c r="BS313" s="293"/>
      <c r="BT313" s="293"/>
      <c r="BU313" s="293"/>
      <c r="BV313" s="293"/>
      <c r="BW313" s="293"/>
      <c r="BX313" s="293"/>
      <c r="BY313" s="293"/>
      <c r="BZ313" s="293"/>
      <c r="CA313" s="293"/>
      <c r="CB313" s="293"/>
      <c r="CC313" s="293"/>
      <c r="CD313" s="293"/>
      <c r="CE313" s="293"/>
      <c r="CF313" s="293"/>
      <c r="CG313" s="293"/>
      <c r="CH313" s="293"/>
      <c r="CI313" s="293"/>
      <c r="CJ313" s="293"/>
      <c r="CK313" s="293"/>
      <c r="CL313" s="293"/>
      <c r="CM313" s="293"/>
      <c r="CN313" s="293"/>
      <c r="CO313" s="293"/>
    </row>
    <row r="314" customHeight="1" spans="47:93">
      <c r="AU314" s="279"/>
      <c r="AV314" s="279"/>
      <c r="AW314" s="293"/>
      <c r="AX314" s="293"/>
      <c r="AY314" s="293"/>
      <c r="BC314" s="293"/>
      <c r="BD314" s="293"/>
      <c r="BE314" s="293"/>
      <c r="BF314" s="293"/>
      <c r="BG314" s="293"/>
      <c r="BH314" s="293"/>
      <c r="BI314" s="293"/>
      <c r="BJ314" s="293"/>
      <c r="BK314" s="293"/>
      <c r="BL314" s="293"/>
      <c r="BM314" s="293"/>
      <c r="BN314" s="293"/>
      <c r="BO314" s="293"/>
      <c r="BP314" s="293"/>
      <c r="BQ314" s="293"/>
      <c r="BR314" s="293"/>
      <c r="BS314" s="293"/>
      <c r="BT314" s="293"/>
      <c r="BU314" s="293"/>
      <c r="BV314" s="293"/>
      <c r="BW314" s="293"/>
      <c r="BX314" s="293"/>
      <c r="BY314" s="293"/>
      <c r="BZ314" s="293"/>
      <c r="CA314" s="293"/>
      <c r="CB314" s="293"/>
      <c r="CC314" s="293"/>
      <c r="CD314" s="293"/>
      <c r="CE314" s="293"/>
      <c r="CF314" s="293"/>
      <c r="CG314" s="293"/>
      <c r="CH314" s="293"/>
      <c r="CI314" s="293"/>
      <c r="CJ314" s="293"/>
      <c r="CK314" s="293"/>
      <c r="CL314" s="293"/>
      <c r="CM314" s="293"/>
      <c r="CN314" s="293"/>
      <c r="CO314" s="293"/>
    </row>
    <row r="315" customHeight="1" spans="47:93">
      <c r="AU315" s="279"/>
      <c r="AV315" s="279"/>
      <c r="AW315" s="293"/>
      <c r="AX315" s="293"/>
      <c r="AY315" s="293"/>
      <c r="BC315" s="293"/>
      <c r="BD315" s="293"/>
      <c r="BE315" s="293"/>
      <c r="BF315" s="293"/>
      <c r="BG315" s="293"/>
      <c r="BH315" s="293"/>
      <c r="BI315" s="293"/>
      <c r="BJ315" s="293"/>
      <c r="BK315" s="293"/>
      <c r="BL315" s="293"/>
      <c r="BM315" s="293"/>
      <c r="BN315" s="293"/>
      <c r="BO315" s="293"/>
      <c r="BP315" s="293"/>
      <c r="BQ315" s="293"/>
      <c r="BR315" s="293"/>
      <c r="BS315" s="293"/>
      <c r="BT315" s="293"/>
      <c r="BU315" s="293"/>
      <c r="BV315" s="293"/>
      <c r="BW315" s="293"/>
      <c r="BX315" s="293"/>
      <c r="BY315" s="293"/>
      <c r="BZ315" s="293"/>
      <c r="CA315" s="293"/>
      <c r="CB315" s="293"/>
      <c r="CC315" s="293"/>
      <c r="CD315" s="293"/>
      <c r="CE315" s="293"/>
      <c r="CF315" s="293"/>
      <c r="CG315" s="293"/>
      <c r="CH315" s="293"/>
      <c r="CI315" s="293"/>
      <c r="CJ315" s="293"/>
      <c r="CK315" s="293"/>
      <c r="CL315" s="293"/>
      <c r="CM315" s="293"/>
      <c r="CN315" s="293"/>
      <c r="CO315" s="293"/>
    </row>
    <row r="316" customHeight="1" spans="47:93">
      <c r="AU316" s="279"/>
      <c r="AV316" s="279"/>
      <c r="AW316" s="293"/>
      <c r="AX316" s="293"/>
      <c r="AY316" s="293"/>
      <c r="BC316" s="293"/>
      <c r="BD316" s="293"/>
      <c r="BE316" s="293"/>
      <c r="BF316" s="293"/>
      <c r="BG316" s="293"/>
      <c r="BH316" s="293"/>
      <c r="BI316" s="293"/>
      <c r="BJ316" s="293"/>
      <c r="BK316" s="293"/>
      <c r="BL316" s="293"/>
      <c r="BM316" s="293"/>
      <c r="BN316" s="293"/>
      <c r="BO316" s="293"/>
      <c r="BP316" s="293"/>
      <c r="BQ316" s="293"/>
      <c r="BR316" s="293"/>
      <c r="BS316" s="293"/>
      <c r="BT316" s="293"/>
      <c r="BU316" s="293"/>
      <c r="BV316" s="293"/>
      <c r="BW316" s="293"/>
      <c r="BX316" s="293"/>
      <c r="BY316" s="293"/>
      <c r="BZ316" s="293"/>
      <c r="CA316" s="293"/>
      <c r="CB316" s="293"/>
      <c r="CC316" s="293"/>
      <c r="CD316" s="293"/>
      <c r="CE316" s="293"/>
      <c r="CF316" s="293"/>
      <c r="CG316" s="293"/>
      <c r="CH316" s="293"/>
      <c r="CI316" s="293"/>
      <c r="CJ316" s="293"/>
      <c r="CK316" s="293"/>
      <c r="CL316" s="293"/>
      <c r="CM316" s="293"/>
      <c r="CN316" s="293"/>
      <c r="CO316" s="293"/>
    </row>
    <row r="317" customHeight="1" spans="47:93">
      <c r="AU317" s="279"/>
      <c r="AV317" s="279"/>
      <c r="AW317" s="293"/>
      <c r="AX317" s="293"/>
      <c r="AY317" s="293"/>
      <c r="BC317" s="293"/>
      <c r="BD317" s="293"/>
      <c r="BE317" s="293"/>
      <c r="BF317" s="293"/>
      <c r="BG317" s="293"/>
      <c r="BH317" s="293"/>
      <c r="BI317" s="293"/>
      <c r="BJ317" s="293"/>
      <c r="BK317" s="293"/>
      <c r="BL317" s="293"/>
      <c r="BM317" s="293"/>
      <c r="BN317" s="293"/>
      <c r="BO317" s="293"/>
      <c r="BP317" s="293"/>
      <c r="BQ317" s="293"/>
      <c r="BR317" s="293"/>
      <c r="BS317" s="293"/>
      <c r="BT317" s="293"/>
      <c r="BU317" s="293"/>
      <c r="BV317" s="293"/>
      <c r="BW317" s="293"/>
      <c r="BX317" s="293"/>
      <c r="BY317" s="293"/>
      <c r="BZ317" s="293"/>
      <c r="CA317" s="293"/>
      <c r="CB317" s="293"/>
      <c r="CC317" s="293"/>
      <c r="CD317" s="293"/>
      <c r="CE317" s="293"/>
      <c r="CF317" s="293"/>
      <c r="CG317" s="293"/>
      <c r="CH317" s="293"/>
      <c r="CI317" s="293"/>
      <c r="CJ317" s="293"/>
      <c r="CK317" s="293"/>
      <c r="CL317" s="293"/>
      <c r="CM317" s="293"/>
      <c r="CN317" s="293"/>
      <c r="CO317" s="293"/>
    </row>
    <row r="318" customHeight="1" spans="47:93">
      <c r="AU318" s="279"/>
      <c r="AV318" s="279"/>
      <c r="AW318" s="293"/>
      <c r="AX318" s="293"/>
      <c r="AY318" s="293"/>
      <c r="BC318" s="293"/>
      <c r="BD318" s="293"/>
      <c r="BE318" s="293"/>
      <c r="BF318" s="293"/>
      <c r="BG318" s="293"/>
      <c r="BH318" s="293"/>
      <c r="BI318" s="293"/>
      <c r="BJ318" s="293"/>
      <c r="BK318" s="293"/>
      <c r="BL318" s="293"/>
      <c r="BM318" s="293"/>
      <c r="BN318" s="293"/>
      <c r="BO318" s="293"/>
      <c r="BP318" s="293"/>
      <c r="BQ318" s="293"/>
      <c r="BR318" s="293"/>
      <c r="BS318" s="293"/>
      <c r="BT318" s="293"/>
      <c r="BU318" s="293"/>
      <c r="BV318" s="293"/>
      <c r="BW318" s="293"/>
      <c r="BX318" s="293"/>
      <c r="BY318" s="293"/>
      <c r="BZ318" s="293"/>
      <c r="CA318" s="293"/>
      <c r="CB318" s="293"/>
      <c r="CC318" s="293"/>
      <c r="CD318" s="293"/>
      <c r="CE318" s="293"/>
      <c r="CF318" s="293"/>
      <c r="CG318" s="293"/>
      <c r="CH318" s="293"/>
      <c r="CI318" s="293"/>
      <c r="CJ318" s="293"/>
      <c r="CK318" s="293"/>
      <c r="CL318" s="293"/>
      <c r="CM318" s="293"/>
      <c r="CN318" s="293"/>
      <c r="CO318" s="293"/>
    </row>
    <row r="319" customHeight="1" spans="47:93">
      <c r="AU319" s="279"/>
      <c r="AV319" s="279"/>
      <c r="AW319" s="293"/>
      <c r="AX319" s="293"/>
      <c r="AY319" s="293"/>
      <c r="BC319" s="293"/>
      <c r="BD319" s="293"/>
      <c r="BE319" s="293"/>
      <c r="BF319" s="293"/>
      <c r="BG319" s="293"/>
      <c r="BH319" s="293"/>
      <c r="BI319" s="293"/>
      <c r="BJ319" s="293"/>
      <c r="BK319" s="293"/>
      <c r="BL319" s="293"/>
      <c r="BM319" s="293"/>
      <c r="BN319" s="293"/>
      <c r="BO319" s="293"/>
      <c r="BP319" s="293"/>
      <c r="BQ319" s="293"/>
      <c r="BR319" s="293"/>
      <c r="BS319" s="293"/>
      <c r="BT319" s="293"/>
      <c r="BU319" s="293"/>
      <c r="BV319" s="293"/>
      <c r="BW319" s="293"/>
      <c r="BX319" s="293"/>
      <c r="BY319" s="293"/>
      <c r="BZ319" s="293"/>
      <c r="CA319" s="293"/>
      <c r="CB319" s="293"/>
      <c r="CC319" s="293"/>
      <c r="CD319" s="293"/>
      <c r="CE319" s="293"/>
      <c r="CF319" s="293"/>
      <c r="CG319" s="293"/>
      <c r="CH319" s="293"/>
      <c r="CI319" s="293"/>
      <c r="CJ319" s="293"/>
      <c r="CK319" s="293"/>
      <c r="CL319" s="293"/>
      <c r="CM319" s="293"/>
      <c r="CN319" s="293"/>
      <c r="CO319" s="293"/>
    </row>
    <row r="320" customHeight="1" spans="47:93">
      <c r="AU320" s="279"/>
      <c r="AV320" s="279"/>
      <c r="AW320" s="293"/>
      <c r="AX320" s="293"/>
      <c r="AY320" s="293"/>
      <c r="BC320" s="293"/>
      <c r="BD320" s="293"/>
      <c r="BE320" s="293"/>
      <c r="BF320" s="293"/>
      <c r="BG320" s="293"/>
      <c r="BH320" s="293"/>
      <c r="BI320" s="293"/>
      <c r="BJ320" s="293"/>
      <c r="BK320" s="293"/>
      <c r="BL320" s="293"/>
      <c r="BM320" s="293"/>
      <c r="BN320" s="293"/>
      <c r="BO320" s="293"/>
      <c r="BP320" s="293"/>
      <c r="BQ320" s="293"/>
      <c r="BR320" s="293"/>
      <c r="BS320" s="293"/>
      <c r="BT320" s="293"/>
      <c r="BU320" s="293"/>
      <c r="BV320" s="293"/>
      <c r="BW320" s="293"/>
      <c r="BX320" s="293"/>
      <c r="BY320" s="293"/>
      <c r="BZ320" s="293"/>
      <c r="CA320" s="293"/>
      <c r="CB320" s="293"/>
      <c r="CC320" s="293"/>
      <c r="CD320" s="293"/>
      <c r="CE320" s="293"/>
      <c r="CF320" s="293"/>
      <c r="CG320" s="293"/>
      <c r="CH320" s="293"/>
      <c r="CI320" s="293"/>
      <c r="CJ320" s="293"/>
      <c r="CK320" s="293"/>
      <c r="CL320" s="293"/>
      <c r="CM320" s="293"/>
      <c r="CN320" s="293"/>
      <c r="CO320" s="293"/>
    </row>
    <row r="321" customHeight="1" spans="47:93">
      <c r="AU321" s="279"/>
      <c r="AV321" s="279"/>
      <c r="AW321" s="293"/>
      <c r="AX321" s="293"/>
      <c r="AY321" s="293"/>
      <c r="BC321" s="293"/>
      <c r="BD321" s="293"/>
      <c r="BE321" s="293"/>
      <c r="BF321" s="293"/>
      <c r="BG321" s="293"/>
      <c r="BH321" s="293"/>
      <c r="BI321" s="293"/>
      <c r="BJ321" s="293"/>
      <c r="BK321" s="293"/>
      <c r="BL321" s="293"/>
      <c r="BM321" s="293"/>
      <c r="BN321" s="293"/>
      <c r="BO321" s="293"/>
      <c r="BP321" s="293"/>
      <c r="BQ321" s="293"/>
      <c r="BR321" s="293"/>
      <c r="BS321" s="293"/>
      <c r="BT321" s="293"/>
      <c r="BU321" s="293"/>
      <c r="BV321" s="293"/>
      <c r="BW321" s="293"/>
      <c r="BX321" s="293"/>
      <c r="BY321" s="293"/>
      <c r="BZ321" s="293"/>
      <c r="CA321" s="293"/>
      <c r="CB321" s="293"/>
      <c r="CC321" s="293"/>
      <c r="CD321" s="293"/>
      <c r="CE321" s="293"/>
      <c r="CF321" s="293"/>
      <c r="CG321" s="293"/>
      <c r="CH321" s="293"/>
      <c r="CI321" s="293"/>
      <c r="CJ321" s="293"/>
      <c r="CK321" s="293"/>
      <c r="CL321" s="293"/>
      <c r="CM321" s="293"/>
      <c r="CN321" s="293"/>
      <c r="CO321" s="293"/>
    </row>
    <row r="322" customHeight="1" spans="47:93">
      <c r="AU322" s="279"/>
      <c r="AV322" s="279"/>
      <c r="AW322" s="293"/>
      <c r="AX322" s="293"/>
      <c r="AY322" s="293"/>
      <c r="BC322" s="293"/>
      <c r="BD322" s="293"/>
      <c r="BE322" s="293"/>
      <c r="BF322" s="293"/>
      <c r="BG322" s="293"/>
      <c r="BH322" s="293"/>
      <c r="BI322" s="293"/>
      <c r="BJ322" s="293"/>
      <c r="BK322" s="293"/>
      <c r="BL322" s="293"/>
      <c r="BM322" s="293"/>
      <c r="BN322" s="293"/>
      <c r="BO322" s="293"/>
      <c r="BP322" s="293"/>
      <c r="BQ322" s="293"/>
      <c r="BR322" s="293"/>
      <c r="BS322" s="293"/>
      <c r="BT322" s="293"/>
      <c r="BU322" s="293"/>
      <c r="BV322" s="293"/>
      <c r="BW322" s="293"/>
      <c r="BX322" s="293"/>
      <c r="BY322" s="293"/>
      <c r="BZ322" s="293"/>
      <c r="CA322" s="293"/>
      <c r="CB322" s="293"/>
      <c r="CC322" s="293"/>
      <c r="CD322" s="293"/>
      <c r="CE322" s="293"/>
      <c r="CF322" s="293"/>
      <c r="CG322" s="293"/>
      <c r="CH322" s="293"/>
      <c r="CI322" s="293"/>
      <c r="CJ322" s="293"/>
      <c r="CK322" s="293"/>
      <c r="CL322" s="293"/>
      <c r="CM322" s="293"/>
      <c r="CN322" s="293"/>
      <c r="CO322" s="293"/>
    </row>
    <row r="323" customHeight="1" spans="47:93">
      <c r="AU323" s="279"/>
      <c r="AV323" s="279"/>
      <c r="AW323" s="293"/>
      <c r="AX323" s="293"/>
      <c r="AY323" s="293"/>
      <c r="BC323" s="293"/>
      <c r="BD323" s="293"/>
      <c r="BE323" s="293"/>
      <c r="BF323" s="293"/>
      <c r="BG323" s="293"/>
      <c r="BH323" s="293"/>
      <c r="BI323" s="293"/>
      <c r="BJ323" s="293"/>
      <c r="BK323" s="293"/>
      <c r="BL323" s="293"/>
      <c r="BM323" s="293"/>
      <c r="BN323" s="293"/>
      <c r="BO323" s="293"/>
      <c r="BP323" s="293"/>
      <c r="BQ323" s="293"/>
      <c r="BR323" s="293"/>
      <c r="BS323" s="293"/>
      <c r="BT323" s="293"/>
      <c r="BU323" s="293"/>
      <c r="BV323" s="293"/>
      <c r="BW323" s="293"/>
      <c r="BX323" s="293"/>
      <c r="BY323" s="293"/>
      <c r="BZ323" s="293"/>
      <c r="CA323" s="293"/>
      <c r="CB323" s="293"/>
      <c r="CC323" s="293"/>
      <c r="CD323" s="293"/>
      <c r="CE323" s="293"/>
      <c r="CF323" s="293"/>
      <c r="CG323" s="293"/>
      <c r="CH323" s="293"/>
      <c r="CI323" s="293"/>
      <c r="CJ323" s="293"/>
      <c r="CK323" s="293"/>
      <c r="CL323" s="293"/>
      <c r="CM323" s="293"/>
      <c r="CN323" s="293"/>
      <c r="CO323" s="293"/>
    </row>
    <row r="324" customHeight="1" spans="47:93">
      <c r="AU324" s="279"/>
      <c r="AV324" s="279"/>
      <c r="AW324" s="293"/>
      <c r="AX324" s="293"/>
      <c r="AY324" s="293"/>
      <c r="BC324" s="293"/>
      <c r="BD324" s="293"/>
      <c r="BE324" s="293"/>
      <c r="BF324" s="293"/>
      <c r="BG324" s="293"/>
      <c r="BH324" s="293"/>
      <c r="BI324" s="293"/>
      <c r="BJ324" s="293"/>
      <c r="BK324" s="293"/>
      <c r="BL324" s="293"/>
      <c r="BM324" s="293"/>
      <c r="BN324" s="293"/>
      <c r="BO324" s="293"/>
      <c r="BP324" s="293"/>
      <c r="BQ324" s="293"/>
      <c r="BR324" s="293"/>
      <c r="BS324" s="293"/>
      <c r="BT324" s="293"/>
      <c r="BU324" s="293"/>
      <c r="BV324" s="293"/>
      <c r="BW324" s="293"/>
      <c r="BX324" s="293"/>
      <c r="BY324" s="293"/>
      <c r="BZ324" s="293"/>
      <c r="CA324" s="293"/>
      <c r="CB324" s="293"/>
      <c r="CC324" s="293"/>
      <c r="CD324" s="293"/>
      <c r="CE324" s="293"/>
      <c r="CF324" s="293"/>
      <c r="CG324" s="293"/>
      <c r="CH324" s="293"/>
      <c r="CI324" s="293"/>
      <c r="CJ324" s="293"/>
      <c r="CK324" s="293"/>
      <c r="CL324" s="293"/>
      <c r="CM324" s="293"/>
      <c r="CN324" s="293"/>
      <c r="CO324" s="293"/>
    </row>
    <row r="325" customHeight="1" spans="47:93">
      <c r="AU325" s="279"/>
      <c r="AV325" s="279"/>
      <c r="AW325" s="293"/>
      <c r="AX325" s="293"/>
      <c r="AY325" s="293"/>
      <c r="BC325" s="293"/>
      <c r="BD325" s="293"/>
      <c r="BE325" s="293"/>
      <c r="BF325" s="293"/>
      <c r="BG325" s="293"/>
      <c r="BH325" s="293"/>
      <c r="BI325" s="293"/>
      <c r="BJ325" s="293"/>
      <c r="BK325" s="293"/>
      <c r="BL325" s="293"/>
      <c r="BM325" s="293"/>
      <c r="BN325" s="293"/>
      <c r="BO325" s="293"/>
      <c r="BP325" s="293"/>
      <c r="BQ325" s="293"/>
      <c r="BR325" s="293"/>
      <c r="BS325" s="293"/>
      <c r="BT325" s="293"/>
      <c r="BU325" s="293"/>
      <c r="BV325" s="293"/>
      <c r="BW325" s="293"/>
      <c r="BX325" s="293"/>
      <c r="BY325" s="293"/>
      <c r="BZ325" s="293"/>
      <c r="CA325" s="293"/>
      <c r="CB325" s="293"/>
      <c r="CC325" s="293"/>
      <c r="CD325" s="293"/>
      <c r="CE325" s="293"/>
      <c r="CF325" s="293"/>
      <c r="CG325" s="293"/>
      <c r="CH325" s="293"/>
      <c r="CI325" s="293"/>
      <c r="CJ325" s="293"/>
      <c r="CK325" s="293"/>
      <c r="CL325" s="293"/>
      <c r="CM325" s="293"/>
      <c r="CN325" s="293"/>
      <c r="CO325" s="293"/>
    </row>
    <row r="326" customHeight="1" spans="47:93">
      <c r="AU326" s="279"/>
      <c r="AV326" s="279"/>
      <c r="AW326" s="293"/>
      <c r="AX326" s="293"/>
      <c r="AY326" s="293"/>
      <c r="BC326" s="293"/>
      <c r="BD326" s="293"/>
      <c r="BE326" s="293"/>
      <c r="BF326" s="293"/>
      <c r="BG326" s="293"/>
      <c r="BH326" s="293"/>
      <c r="BI326" s="293"/>
      <c r="BJ326" s="293"/>
      <c r="BK326" s="293"/>
      <c r="BL326" s="293"/>
      <c r="BM326" s="293"/>
      <c r="BN326" s="293"/>
      <c r="BO326" s="293"/>
      <c r="BP326" s="293"/>
      <c r="BQ326" s="293"/>
      <c r="BR326" s="293"/>
      <c r="BS326" s="293"/>
      <c r="BT326" s="293"/>
      <c r="BU326" s="293"/>
      <c r="BV326" s="293"/>
      <c r="BW326" s="293"/>
      <c r="BX326" s="293"/>
      <c r="BY326" s="293"/>
      <c r="BZ326" s="293"/>
      <c r="CA326" s="293"/>
      <c r="CB326" s="293"/>
      <c r="CC326" s="293"/>
      <c r="CD326" s="293"/>
      <c r="CE326" s="293"/>
      <c r="CF326" s="293"/>
      <c r="CG326" s="293"/>
      <c r="CH326" s="293"/>
      <c r="CI326" s="293"/>
      <c r="CJ326" s="293"/>
      <c r="CK326" s="293"/>
      <c r="CL326" s="293"/>
      <c r="CM326" s="293"/>
      <c r="CN326" s="293"/>
      <c r="CO326" s="293"/>
    </row>
    <row r="327" customHeight="1" spans="47:93">
      <c r="AU327" s="279"/>
      <c r="AV327" s="279"/>
      <c r="AW327" s="293"/>
      <c r="AX327" s="293"/>
      <c r="AY327" s="293"/>
      <c r="BC327" s="293"/>
      <c r="BD327" s="293"/>
      <c r="BE327" s="293"/>
      <c r="BF327" s="293"/>
      <c r="BG327" s="293"/>
      <c r="BH327" s="293"/>
      <c r="BI327" s="293"/>
      <c r="BJ327" s="293"/>
      <c r="BK327" s="293"/>
      <c r="BL327" s="293"/>
      <c r="BM327" s="293"/>
      <c r="BN327" s="293"/>
      <c r="BO327" s="293"/>
      <c r="BP327" s="293"/>
      <c r="BQ327" s="293"/>
      <c r="BR327" s="293"/>
      <c r="BS327" s="293"/>
      <c r="BT327" s="293"/>
      <c r="BU327" s="293"/>
      <c r="BV327" s="293"/>
      <c r="BW327" s="293"/>
      <c r="BX327" s="293"/>
      <c r="BY327" s="293"/>
      <c r="BZ327" s="293"/>
      <c r="CA327" s="293"/>
      <c r="CB327" s="293"/>
      <c r="CC327" s="293"/>
      <c r="CD327" s="293"/>
      <c r="CE327" s="293"/>
      <c r="CF327" s="293"/>
      <c r="CG327" s="293"/>
      <c r="CH327" s="293"/>
      <c r="CI327" s="293"/>
      <c r="CJ327" s="293"/>
      <c r="CK327" s="293"/>
      <c r="CL327" s="293"/>
      <c r="CM327" s="293"/>
      <c r="CN327" s="293"/>
      <c r="CO327" s="293"/>
    </row>
    <row r="328" customHeight="1" spans="47:93">
      <c r="AU328" s="279"/>
      <c r="AV328" s="279"/>
      <c r="AW328" s="293"/>
      <c r="AX328" s="293"/>
      <c r="AY328" s="293"/>
      <c r="BC328" s="293"/>
      <c r="BD328" s="293"/>
      <c r="BE328" s="293"/>
      <c r="BF328" s="293"/>
      <c r="BG328" s="293"/>
      <c r="BH328" s="293"/>
      <c r="BI328" s="293"/>
      <c r="BJ328" s="293"/>
      <c r="BK328" s="293"/>
      <c r="BL328" s="293"/>
      <c r="BM328" s="293"/>
      <c r="BN328" s="293"/>
      <c r="BO328" s="293"/>
      <c r="BP328" s="293"/>
      <c r="BQ328" s="293"/>
      <c r="BR328" s="293"/>
      <c r="BS328" s="293"/>
      <c r="BT328" s="293"/>
      <c r="BU328" s="293"/>
      <c r="BV328" s="293"/>
      <c r="BW328" s="293"/>
      <c r="BX328" s="293"/>
      <c r="BY328" s="293"/>
      <c r="BZ328" s="293"/>
      <c r="CA328" s="293"/>
      <c r="CB328" s="293"/>
      <c r="CC328" s="293"/>
      <c r="CD328" s="293"/>
      <c r="CE328" s="293"/>
      <c r="CF328" s="293"/>
      <c r="CG328" s="293"/>
      <c r="CH328" s="293"/>
      <c r="CI328" s="293"/>
      <c r="CJ328" s="293"/>
      <c r="CK328" s="293"/>
      <c r="CL328" s="293"/>
      <c r="CM328" s="293"/>
      <c r="CN328" s="293"/>
      <c r="CO328" s="293"/>
    </row>
    <row r="329" customHeight="1" spans="47:93">
      <c r="AU329" s="279"/>
      <c r="AV329" s="279"/>
      <c r="AW329" s="293"/>
      <c r="AX329" s="293"/>
      <c r="AY329" s="293"/>
      <c r="BC329" s="293"/>
      <c r="BD329" s="293"/>
      <c r="BE329" s="293"/>
      <c r="BF329" s="293"/>
      <c r="BG329" s="293"/>
      <c r="BH329" s="293"/>
      <c r="BI329" s="293"/>
      <c r="BJ329" s="293"/>
      <c r="BK329" s="293"/>
      <c r="BL329" s="293"/>
      <c r="BM329" s="293"/>
      <c r="BN329" s="293"/>
      <c r="BO329" s="293"/>
      <c r="BP329" s="293"/>
      <c r="BQ329" s="293"/>
      <c r="BR329" s="293"/>
      <c r="BS329" s="293"/>
      <c r="BT329" s="293"/>
      <c r="BU329" s="293"/>
      <c r="BV329" s="293"/>
      <c r="BW329" s="293"/>
      <c r="BX329" s="293"/>
      <c r="BY329" s="293"/>
      <c r="BZ329" s="293"/>
      <c r="CA329" s="293"/>
      <c r="CB329" s="293"/>
      <c r="CC329" s="293"/>
      <c r="CD329" s="293"/>
      <c r="CE329" s="293"/>
      <c r="CF329" s="293"/>
      <c r="CG329" s="293"/>
      <c r="CH329" s="293"/>
      <c r="CI329" s="293"/>
      <c r="CJ329" s="293"/>
      <c r="CK329" s="293"/>
      <c r="CL329" s="293"/>
      <c r="CM329" s="293"/>
      <c r="CN329" s="293"/>
      <c r="CO329" s="293"/>
    </row>
    <row r="330" customHeight="1" spans="47:93">
      <c r="AU330" s="279"/>
      <c r="AV330" s="279"/>
      <c r="AW330" s="293"/>
      <c r="AX330" s="293"/>
      <c r="AY330" s="293"/>
      <c r="BC330" s="293"/>
      <c r="BD330" s="293"/>
      <c r="BE330" s="293"/>
      <c r="BF330" s="293"/>
      <c r="BG330" s="293"/>
      <c r="BH330" s="293"/>
      <c r="BI330" s="293"/>
      <c r="BJ330" s="293"/>
      <c r="BK330" s="293"/>
      <c r="BL330" s="293"/>
      <c r="BM330" s="293"/>
      <c r="BN330" s="293"/>
      <c r="BO330" s="293"/>
      <c r="BP330" s="293"/>
      <c r="BQ330" s="293"/>
      <c r="BR330" s="293"/>
      <c r="BS330" s="293"/>
      <c r="BT330" s="293"/>
      <c r="BU330" s="293"/>
      <c r="BV330" s="293"/>
      <c r="BW330" s="293"/>
      <c r="BX330" s="293"/>
      <c r="BY330" s="293"/>
      <c r="BZ330" s="293"/>
      <c r="CA330" s="293"/>
      <c r="CB330" s="293"/>
      <c r="CC330" s="293"/>
      <c r="CD330" s="293"/>
      <c r="CE330" s="293"/>
      <c r="CF330" s="293"/>
      <c r="CG330" s="293"/>
      <c r="CH330" s="293"/>
      <c r="CI330" s="293"/>
      <c r="CJ330" s="293"/>
      <c r="CK330" s="293"/>
      <c r="CL330" s="293"/>
      <c r="CM330" s="293"/>
      <c r="CN330" s="293"/>
      <c r="CO330" s="293"/>
    </row>
    <row r="331" customHeight="1" spans="47:93">
      <c r="AU331" s="279"/>
      <c r="AV331" s="279"/>
      <c r="AW331" s="293"/>
      <c r="AX331" s="293"/>
      <c r="AY331" s="293"/>
      <c r="BC331" s="293"/>
      <c r="BD331" s="293"/>
      <c r="BE331" s="293"/>
      <c r="BF331" s="293"/>
      <c r="BG331" s="293"/>
      <c r="BH331" s="293"/>
      <c r="BI331" s="293"/>
      <c r="BJ331" s="293"/>
      <c r="BK331" s="293"/>
      <c r="BL331" s="293"/>
      <c r="BM331" s="293"/>
      <c r="BN331" s="293"/>
      <c r="BO331" s="293"/>
      <c r="BP331" s="293"/>
      <c r="BQ331" s="293"/>
      <c r="BR331" s="293"/>
      <c r="BS331" s="293"/>
      <c r="BT331" s="293"/>
      <c r="BU331" s="293"/>
      <c r="BV331" s="293"/>
      <c r="BW331" s="293"/>
      <c r="BX331" s="293"/>
      <c r="BY331" s="293"/>
      <c r="BZ331" s="293"/>
      <c r="CA331" s="293"/>
      <c r="CB331" s="293"/>
      <c r="CC331" s="293"/>
      <c r="CD331" s="293"/>
      <c r="CE331" s="293"/>
      <c r="CF331" s="293"/>
      <c r="CG331" s="293"/>
      <c r="CH331" s="293"/>
      <c r="CI331" s="293"/>
      <c r="CJ331" s="293"/>
      <c r="CK331" s="293"/>
      <c r="CL331" s="293"/>
      <c r="CM331" s="293"/>
      <c r="CN331" s="293"/>
      <c r="CO331" s="293"/>
    </row>
    <row r="332" customHeight="1" spans="47:93">
      <c r="AU332" s="279"/>
      <c r="AV332" s="279"/>
      <c r="AW332" s="293"/>
      <c r="AX332" s="293"/>
      <c r="AY332" s="293"/>
      <c r="BC332" s="293"/>
      <c r="BD332" s="293"/>
      <c r="BE332" s="293"/>
      <c r="BF332" s="293"/>
      <c r="BG332" s="293"/>
      <c r="BH332" s="293"/>
      <c r="BI332" s="293"/>
      <c r="BJ332" s="293"/>
      <c r="BK332" s="293"/>
      <c r="BL332" s="293"/>
      <c r="BM332" s="293"/>
      <c r="BN332" s="293"/>
      <c r="BO332" s="293"/>
      <c r="BP332" s="293"/>
      <c r="BQ332" s="293"/>
      <c r="BR332" s="293"/>
      <c r="BS332" s="293"/>
      <c r="BT332" s="293"/>
      <c r="BU332" s="293"/>
      <c r="BV332" s="293"/>
      <c r="BW332" s="293"/>
      <c r="BX332" s="293"/>
      <c r="BY332" s="293"/>
      <c r="BZ332" s="293"/>
      <c r="CA332" s="293"/>
      <c r="CB332" s="293"/>
      <c r="CC332" s="293"/>
      <c r="CD332" s="293"/>
      <c r="CE332" s="293"/>
      <c r="CF332" s="293"/>
      <c r="CG332" s="293"/>
      <c r="CH332" s="293"/>
      <c r="CI332" s="293"/>
      <c r="CJ332" s="293"/>
      <c r="CK332" s="293"/>
      <c r="CL332" s="293"/>
      <c r="CM332" s="293"/>
      <c r="CN332" s="293"/>
      <c r="CO332" s="293"/>
    </row>
    <row r="333" customHeight="1" spans="47:93">
      <c r="AU333" s="279"/>
      <c r="AV333" s="279"/>
      <c r="AW333" s="293"/>
      <c r="AX333" s="293"/>
      <c r="AY333" s="293"/>
      <c r="BC333" s="293"/>
      <c r="BD333" s="293"/>
      <c r="BE333" s="293"/>
      <c r="BF333" s="293"/>
      <c r="BG333" s="293"/>
      <c r="BH333" s="293"/>
      <c r="BI333" s="293"/>
      <c r="BJ333" s="293"/>
      <c r="BK333" s="293"/>
      <c r="BL333" s="293"/>
      <c r="BM333" s="293"/>
      <c r="BN333" s="293"/>
      <c r="BO333" s="293"/>
      <c r="BP333" s="293"/>
      <c r="BQ333" s="293"/>
      <c r="BR333" s="293"/>
      <c r="BS333" s="293"/>
      <c r="BT333" s="293"/>
      <c r="BU333" s="293"/>
      <c r="BV333" s="293"/>
      <c r="BW333" s="293"/>
      <c r="BX333" s="293"/>
      <c r="BY333" s="293"/>
      <c r="BZ333" s="293"/>
      <c r="CA333" s="293"/>
      <c r="CB333" s="293"/>
      <c r="CC333" s="293"/>
      <c r="CD333" s="293"/>
      <c r="CE333" s="293"/>
      <c r="CF333" s="293"/>
      <c r="CG333" s="293"/>
      <c r="CH333" s="293"/>
      <c r="CI333" s="293"/>
      <c r="CJ333" s="293"/>
      <c r="CK333" s="293"/>
      <c r="CL333" s="293"/>
      <c r="CM333" s="293"/>
      <c r="CN333" s="293"/>
      <c r="CO333" s="293"/>
    </row>
    <row r="334" customHeight="1" spans="47:93">
      <c r="AU334" s="279"/>
      <c r="AV334" s="279"/>
      <c r="AW334" s="293"/>
      <c r="AX334" s="293"/>
      <c r="AY334" s="293"/>
      <c r="BC334" s="293"/>
      <c r="BD334" s="293"/>
      <c r="BE334" s="293"/>
      <c r="BF334" s="293"/>
      <c r="BG334" s="293"/>
      <c r="BH334" s="293"/>
      <c r="BI334" s="293"/>
      <c r="BJ334" s="293"/>
      <c r="BK334" s="293"/>
      <c r="BL334" s="293"/>
      <c r="BM334" s="293"/>
      <c r="BN334" s="293"/>
      <c r="BO334" s="293"/>
      <c r="BP334" s="293"/>
      <c r="BQ334" s="293"/>
      <c r="BR334" s="293"/>
      <c r="BS334" s="293"/>
      <c r="BT334" s="293"/>
      <c r="BU334" s="293"/>
      <c r="BV334" s="293"/>
      <c r="BW334" s="293"/>
      <c r="BX334" s="293"/>
      <c r="BY334" s="293"/>
      <c r="BZ334" s="293"/>
      <c r="CA334" s="293"/>
      <c r="CB334" s="293"/>
      <c r="CC334" s="293"/>
      <c r="CD334" s="293"/>
      <c r="CE334" s="293"/>
      <c r="CF334" s="293"/>
      <c r="CG334" s="293"/>
      <c r="CH334" s="293"/>
      <c r="CI334" s="293"/>
      <c r="CJ334" s="293"/>
      <c r="CK334" s="293"/>
      <c r="CL334" s="293"/>
      <c r="CM334" s="293"/>
      <c r="CN334" s="293"/>
      <c r="CO334" s="293"/>
    </row>
    <row r="335" customHeight="1" spans="47:93">
      <c r="AU335" s="279"/>
      <c r="AV335" s="279"/>
      <c r="AW335" s="293"/>
      <c r="AX335" s="293"/>
      <c r="AY335" s="293"/>
      <c r="BC335" s="293"/>
      <c r="BD335" s="293"/>
      <c r="BE335" s="293"/>
      <c r="BF335" s="293"/>
      <c r="BG335" s="293"/>
      <c r="BH335" s="293"/>
      <c r="BI335" s="293"/>
      <c r="BJ335" s="293"/>
      <c r="BK335" s="293"/>
      <c r="BL335" s="293"/>
      <c r="BM335" s="293"/>
      <c r="BN335" s="293"/>
      <c r="BO335" s="293"/>
      <c r="BP335" s="293"/>
      <c r="BQ335" s="293"/>
      <c r="BR335" s="293"/>
      <c r="BS335" s="293"/>
      <c r="BT335" s="293"/>
      <c r="BU335" s="293"/>
      <c r="BV335" s="293"/>
      <c r="BW335" s="293"/>
      <c r="BX335" s="293"/>
      <c r="BY335" s="293"/>
      <c r="BZ335" s="293"/>
      <c r="CA335" s="293"/>
      <c r="CB335" s="293"/>
      <c r="CC335" s="293"/>
      <c r="CD335" s="293"/>
      <c r="CE335" s="293"/>
      <c r="CF335" s="293"/>
      <c r="CG335" s="293"/>
      <c r="CH335" s="293"/>
      <c r="CI335" s="293"/>
      <c r="CJ335" s="293"/>
      <c r="CK335" s="293"/>
      <c r="CL335" s="293"/>
      <c r="CM335" s="293"/>
      <c r="CN335" s="293"/>
      <c r="CO335" s="293"/>
    </row>
    <row r="336" customHeight="1" spans="47:93">
      <c r="AU336" s="279"/>
      <c r="AV336" s="279"/>
      <c r="AW336" s="293"/>
      <c r="AX336" s="293"/>
      <c r="AY336" s="293"/>
      <c r="BC336" s="293"/>
      <c r="BD336" s="293"/>
      <c r="BE336" s="293"/>
      <c r="BF336" s="293"/>
      <c r="BG336" s="293"/>
      <c r="BH336" s="293"/>
      <c r="BI336" s="293"/>
      <c r="BJ336" s="293"/>
      <c r="BK336" s="293"/>
      <c r="BL336" s="293"/>
      <c r="BM336" s="293"/>
      <c r="BN336" s="293"/>
      <c r="BO336" s="293"/>
      <c r="BP336" s="293"/>
      <c r="BQ336" s="293"/>
      <c r="BR336" s="293"/>
      <c r="BS336" s="293"/>
      <c r="BT336" s="293"/>
      <c r="BU336" s="293"/>
      <c r="BV336" s="293"/>
      <c r="BW336" s="293"/>
      <c r="BX336" s="293"/>
      <c r="BY336" s="293"/>
      <c r="BZ336" s="293"/>
      <c r="CA336" s="293"/>
      <c r="CB336" s="293"/>
      <c r="CC336" s="293"/>
      <c r="CD336" s="293"/>
      <c r="CE336" s="293"/>
      <c r="CF336" s="293"/>
      <c r="CG336" s="293"/>
      <c r="CH336" s="293"/>
      <c r="CI336" s="293"/>
      <c r="CJ336" s="293"/>
      <c r="CK336" s="293"/>
      <c r="CL336" s="293"/>
      <c r="CM336" s="293"/>
      <c r="CN336" s="293"/>
      <c r="CO336" s="293"/>
    </row>
    <row r="337" customHeight="1" spans="47:93">
      <c r="AU337" s="279"/>
      <c r="AV337" s="279"/>
      <c r="AW337" s="293"/>
      <c r="AX337" s="293"/>
      <c r="AY337" s="293"/>
      <c r="BC337" s="293"/>
      <c r="BD337" s="293"/>
      <c r="BE337" s="293"/>
      <c r="BF337" s="293"/>
      <c r="BG337" s="293"/>
      <c r="BH337" s="293"/>
      <c r="BI337" s="293"/>
      <c r="BJ337" s="293"/>
      <c r="BK337" s="293"/>
      <c r="BL337" s="293"/>
      <c r="BM337" s="293"/>
      <c r="BN337" s="293"/>
      <c r="BO337" s="293"/>
      <c r="BP337" s="293"/>
      <c r="BQ337" s="293"/>
      <c r="BR337" s="293"/>
      <c r="BS337" s="293"/>
      <c r="BT337" s="293"/>
      <c r="BU337" s="293"/>
      <c r="BV337" s="293"/>
      <c r="BW337" s="293"/>
      <c r="BX337" s="293"/>
      <c r="BY337" s="293"/>
      <c r="BZ337" s="293"/>
      <c r="CA337" s="293"/>
      <c r="CB337" s="293"/>
      <c r="CC337" s="293"/>
      <c r="CD337" s="293"/>
      <c r="CE337" s="293"/>
      <c r="CF337" s="293"/>
      <c r="CG337" s="293"/>
      <c r="CH337" s="293"/>
      <c r="CI337" s="293"/>
      <c r="CJ337" s="293"/>
      <c r="CK337" s="293"/>
      <c r="CL337" s="293"/>
      <c r="CM337" s="293"/>
      <c r="CN337" s="293"/>
      <c r="CO337" s="293"/>
    </row>
    <row r="338" customHeight="1" spans="47:93">
      <c r="AU338" s="279"/>
      <c r="AV338" s="279"/>
      <c r="AW338" s="293"/>
      <c r="AX338" s="293"/>
      <c r="AY338" s="293"/>
      <c r="BC338" s="293"/>
      <c r="BD338" s="293"/>
      <c r="BE338" s="293"/>
      <c r="BF338" s="293"/>
      <c r="BG338" s="293"/>
      <c r="BH338" s="293"/>
      <c r="BI338" s="293"/>
      <c r="BJ338" s="293"/>
      <c r="BK338" s="293"/>
      <c r="BL338" s="293"/>
      <c r="BM338" s="293"/>
      <c r="BN338" s="293"/>
      <c r="BO338" s="293"/>
      <c r="BP338" s="293"/>
      <c r="BQ338" s="293"/>
      <c r="BR338" s="293"/>
      <c r="BS338" s="293"/>
      <c r="BT338" s="293"/>
      <c r="BU338" s="293"/>
      <c r="BV338" s="293"/>
      <c r="BW338" s="293"/>
      <c r="BX338" s="293"/>
      <c r="BY338" s="293"/>
      <c r="BZ338" s="293"/>
      <c r="CA338" s="293"/>
      <c r="CB338" s="293"/>
      <c r="CC338" s="293"/>
      <c r="CD338" s="293"/>
      <c r="CE338" s="293"/>
      <c r="CF338" s="293"/>
      <c r="CG338" s="293"/>
      <c r="CH338" s="293"/>
      <c r="CI338" s="293"/>
      <c r="CJ338" s="293"/>
      <c r="CK338" s="293"/>
      <c r="CL338" s="293"/>
      <c r="CM338" s="293"/>
      <c r="CN338" s="293"/>
      <c r="CO338" s="293"/>
    </row>
    <row r="339" customHeight="1" spans="47:93">
      <c r="AU339" s="279"/>
      <c r="AV339" s="279"/>
      <c r="AW339" s="293"/>
      <c r="AX339" s="293"/>
      <c r="AY339" s="293"/>
      <c r="BC339" s="293"/>
      <c r="BD339" s="293"/>
      <c r="BE339" s="293"/>
      <c r="BF339" s="293"/>
      <c r="BG339" s="293"/>
      <c r="BH339" s="293"/>
      <c r="BI339" s="293"/>
      <c r="BJ339" s="293"/>
      <c r="BK339" s="293"/>
      <c r="BL339" s="293"/>
      <c r="BM339" s="293"/>
      <c r="BN339" s="293"/>
      <c r="BO339" s="293"/>
      <c r="BP339" s="293"/>
      <c r="BQ339" s="293"/>
      <c r="BR339" s="293"/>
      <c r="BS339" s="293"/>
      <c r="BT339" s="293"/>
      <c r="BU339" s="293"/>
      <c r="BV339" s="293"/>
      <c r="BW339" s="293"/>
      <c r="BX339" s="293"/>
      <c r="BY339" s="293"/>
      <c r="BZ339" s="293"/>
      <c r="CA339" s="293"/>
      <c r="CB339" s="293"/>
      <c r="CC339" s="293"/>
      <c r="CD339" s="293"/>
      <c r="CE339" s="293"/>
      <c r="CF339" s="293"/>
      <c r="CG339" s="293"/>
      <c r="CH339" s="293"/>
      <c r="CI339" s="293"/>
      <c r="CJ339" s="293"/>
      <c r="CK339" s="293"/>
      <c r="CL339" s="293"/>
      <c r="CM339" s="293"/>
      <c r="CN339" s="293"/>
      <c r="CO339" s="293"/>
    </row>
    <row r="340" customHeight="1" spans="47:93">
      <c r="AU340" s="279"/>
      <c r="AV340" s="279"/>
      <c r="AW340" s="293"/>
      <c r="AX340" s="293"/>
      <c r="AY340" s="293"/>
      <c r="BC340" s="293"/>
      <c r="BD340" s="293"/>
      <c r="BE340" s="293"/>
      <c r="BF340" s="293"/>
      <c r="BG340" s="293"/>
      <c r="BH340" s="293"/>
      <c r="BI340" s="293"/>
      <c r="BJ340" s="293"/>
      <c r="BK340" s="293"/>
      <c r="BL340" s="293"/>
      <c r="BM340" s="293"/>
      <c r="BN340" s="293"/>
      <c r="BO340" s="293"/>
      <c r="BP340" s="293"/>
      <c r="BQ340" s="293"/>
      <c r="BR340" s="293"/>
      <c r="BS340" s="293"/>
      <c r="BT340" s="293"/>
      <c r="BU340" s="293"/>
      <c r="BV340" s="293"/>
      <c r="BW340" s="293"/>
      <c r="BX340" s="293"/>
      <c r="BY340" s="293"/>
      <c r="BZ340" s="293"/>
      <c r="CA340" s="293"/>
      <c r="CB340" s="293"/>
      <c r="CC340" s="293"/>
      <c r="CD340" s="293"/>
      <c r="CE340" s="293"/>
      <c r="CF340" s="293"/>
      <c r="CG340" s="293"/>
      <c r="CH340" s="293"/>
      <c r="CI340" s="293"/>
      <c r="CJ340" s="293"/>
      <c r="CK340" s="293"/>
      <c r="CL340" s="293"/>
      <c r="CM340" s="293"/>
      <c r="CN340" s="293"/>
      <c r="CO340" s="293"/>
    </row>
    <row r="341" customHeight="1" spans="47:93">
      <c r="AU341" s="279"/>
      <c r="AV341" s="279"/>
      <c r="AW341" s="293"/>
      <c r="AX341" s="293"/>
      <c r="AY341" s="293"/>
      <c r="BC341" s="293"/>
      <c r="BD341" s="293"/>
      <c r="BE341" s="293"/>
      <c r="BF341" s="293"/>
      <c r="BG341" s="293"/>
      <c r="BH341" s="293"/>
      <c r="BI341" s="293"/>
      <c r="BJ341" s="293"/>
      <c r="BK341" s="293"/>
      <c r="BL341" s="293"/>
      <c r="BM341" s="293"/>
      <c r="BN341" s="293"/>
      <c r="BO341" s="293"/>
      <c r="BP341" s="293"/>
      <c r="BQ341" s="293"/>
      <c r="BR341" s="293"/>
      <c r="BS341" s="293"/>
      <c r="BT341" s="293"/>
      <c r="BU341" s="293"/>
      <c r="BV341" s="293"/>
      <c r="BW341" s="293"/>
      <c r="BX341" s="293"/>
      <c r="BY341" s="293"/>
      <c r="BZ341" s="293"/>
      <c r="CA341" s="293"/>
      <c r="CB341" s="293"/>
      <c r="CC341" s="293"/>
      <c r="CD341" s="293"/>
      <c r="CE341" s="293"/>
      <c r="CF341" s="293"/>
      <c r="CG341" s="293"/>
      <c r="CH341" s="293"/>
      <c r="CI341" s="293"/>
      <c r="CJ341" s="293"/>
      <c r="CK341" s="293"/>
      <c r="CL341" s="293"/>
      <c r="CM341" s="293"/>
      <c r="CN341" s="293"/>
      <c r="CO341" s="293"/>
    </row>
    <row r="342" customHeight="1" spans="47:93">
      <c r="AU342" s="279"/>
      <c r="AV342" s="279"/>
      <c r="AW342" s="293"/>
      <c r="AX342" s="293"/>
      <c r="AY342" s="293"/>
      <c r="BC342" s="293"/>
      <c r="BD342" s="293"/>
      <c r="BE342" s="293"/>
      <c r="BF342" s="293"/>
      <c r="BG342" s="293"/>
      <c r="BH342" s="293"/>
      <c r="BI342" s="293"/>
      <c r="BJ342" s="293"/>
      <c r="BK342" s="293"/>
      <c r="BL342" s="293"/>
      <c r="BM342" s="293"/>
      <c r="BN342" s="293"/>
      <c r="BO342" s="293"/>
      <c r="BP342" s="293"/>
      <c r="BQ342" s="293"/>
      <c r="BR342" s="293"/>
      <c r="BS342" s="293"/>
      <c r="BT342" s="293"/>
      <c r="BU342" s="293"/>
      <c r="BV342" s="293"/>
      <c r="BW342" s="293"/>
      <c r="BX342" s="293"/>
      <c r="BY342" s="293"/>
      <c r="BZ342" s="293"/>
      <c r="CA342" s="293"/>
      <c r="CB342" s="293"/>
      <c r="CC342" s="293"/>
      <c r="CD342" s="293"/>
      <c r="CE342" s="293"/>
      <c r="CF342" s="293"/>
      <c r="CG342" s="293"/>
      <c r="CH342" s="293"/>
      <c r="CI342" s="293"/>
      <c r="CJ342" s="293"/>
      <c r="CK342" s="293"/>
      <c r="CL342" s="293"/>
      <c r="CM342" s="293"/>
      <c r="CN342" s="293"/>
      <c r="CO342" s="293"/>
    </row>
    <row r="343" customHeight="1" spans="47:93">
      <c r="AU343" s="279"/>
      <c r="AV343" s="279"/>
      <c r="AW343" s="293"/>
      <c r="AX343" s="293"/>
      <c r="AY343" s="293"/>
      <c r="BC343" s="293"/>
      <c r="BD343" s="293"/>
      <c r="BE343" s="293"/>
      <c r="BF343" s="293"/>
      <c r="BG343" s="293"/>
      <c r="BH343" s="293"/>
      <c r="BI343" s="293"/>
      <c r="BJ343" s="293"/>
      <c r="BK343" s="293"/>
      <c r="BL343" s="293"/>
      <c r="BM343" s="293"/>
      <c r="BN343" s="293"/>
      <c r="BO343" s="293"/>
      <c r="BP343" s="293"/>
      <c r="BQ343" s="293"/>
      <c r="BR343" s="293"/>
      <c r="BS343" s="293"/>
      <c r="BT343" s="293"/>
      <c r="BU343" s="293"/>
      <c r="BV343" s="293"/>
      <c r="BW343" s="293"/>
      <c r="BX343" s="293"/>
      <c r="BY343" s="293"/>
      <c r="BZ343" s="293"/>
      <c r="CA343" s="293"/>
      <c r="CB343" s="293"/>
      <c r="CC343" s="293"/>
      <c r="CD343" s="293"/>
      <c r="CE343" s="293"/>
      <c r="CF343" s="293"/>
      <c r="CG343" s="293"/>
      <c r="CH343" s="293"/>
      <c r="CI343" s="293"/>
      <c r="CJ343" s="293"/>
      <c r="CK343" s="293"/>
      <c r="CL343" s="293"/>
      <c r="CM343" s="293"/>
      <c r="CN343" s="293"/>
      <c r="CO343" s="293"/>
    </row>
    <row r="344" customHeight="1" spans="47:93">
      <c r="AU344" s="279"/>
      <c r="AV344" s="279"/>
      <c r="AW344" s="293"/>
      <c r="AX344" s="293"/>
      <c r="AY344" s="293"/>
      <c r="BC344" s="293"/>
      <c r="BD344" s="293"/>
      <c r="BE344" s="293"/>
      <c r="BF344" s="293"/>
      <c r="BG344" s="293"/>
      <c r="BH344" s="293"/>
      <c r="BI344" s="293"/>
      <c r="BJ344" s="293"/>
      <c r="BK344" s="293"/>
      <c r="BL344" s="293"/>
      <c r="BM344" s="293"/>
      <c r="BN344" s="293"/>
      <c r="BO344" s="293"/>
      <c r="BP344" s="293"/>
      <c r="BQ344" s="293"/>
      <c r="BR344" s="293"/>
      <c r="BS344" s="293"/>
      <c r="BT344" s="293"/>
      <c r="BU344" s="293"/>
      <c r="BV344" s="293"/>
      <c r="BW344" s="293"/>
      <c r="BX344" s="293"/>
      <c r="BY344" s="293"/>
      <c r="BZ344" s="293"/>
      <c r="CA344" s="293"/>
      <c r="CB344" s="293"/>
      <c r="CC344" s="293"/>
      <c r="CD344" s="293"/>
      <c r="CE344" s="293"/>
      <c r="CF344" s="293"/>
      <c r="CG344" s="293"/>
      <c r="CH344" s="293"/>
      <c r="CI344" s="293"/>
      <c r="CJ344" s="293"/>
      <c r="CK344" s="293"/>
      <c r="CL344" s="293"/>
      <c r="CM344" s="293"/>
      <c r="CN344" s="293"/>
      <c r="CO344" s="293"/>
    </row>
    <row r="345" customHeight="1" spans="47:93">
      <c r="AU345" s="279"/>
      <c r="AV345" s="279"/>
      <c r="AW345" s="293"/>
      <c r="AX345" s="293"/>
      <c r="AY345" s="293"/>
      <c r="BC345" s="293"/>
      <c r="BD345" s="293"/>
      <c r="BE345" s="293"/>
      <c r="BF345" s="293"/>
      <c r="BG345" s="293"/>
      <c r="BH345" s="293"/>
      <c r="BI345" s="293"/>
      <c r="BJ345" s="293"/>
      <c r="BK345" s="293"/>
      <c r="BL345" s="293"/>
      <c r="BM345" s="293"/>
      <c r="BN345" s="293"/>
      <c r="BO345" s="293"/>
      <c r="BP345" s="293"/>
      <c r="BQ345" s="293"/>
      <c r="BR345" s="293"/>
      <c r="BS345" s="293"/>
      <c r="BT345" s="293"/>
      <c r="BU345" s="293"/>
      <c r="BV345" s="293"/>
      <c r="BW345" s="293"/>
      <c r="BX345" s="293"/>
      <c r="BY345" s="293"/>
      <c r="BZ345" s="293"/>
      <c r="CA345" s="293"/>
      <c r="CB345" s="293"/>
      <c r="CC345" s="293"/>
      <c r="CD345" s="293"/>
      <c r="CE345" s="293"/>
      <c r="CF345" s="293"/>
      <c r="CG345" s="293"/>
      <c r="CH345" s="293"/>
      <c r="CI345" s="293"/>
      <c r="CJ345" s="293"/>
      <c r="CK345" s="293"/>
      <c r="CL345" s="293"/>
      <c r="CM345" s="293"/>
      <c r="CN345" s="293"/>
      <c r="CO345" s="293"/>
    </row>
    <row r="346" customHeight="1" spans="47:93">
      <c r="AU346" s="279"/>
      <c r="AV346" s="279"/>
      <c r="AW346" s="293"/>
      <c r="AX346" s="293"/>
      <c r="AY346" s="293"/>
      <c r="BC346" s="293"/>
      <c r="BD346" s="293"/>
      <c r="BE346" s="293"/>
      <c r="BF346" s="293"/>
      <c r="BG346" s="293"/>
      <c r="BH346" s="293"/>
      <c r="BI346" s="293"/>
      <c r="BJ346" s="293"/>
      <c r="BK346" s="293"/>
      <c r="BL346" s="293"/>
      <c r="BM346" s="293"/>
      <c r="BN346" s="293"/>
      <c r="BO346" s="293"/>
      <c r="BP346" s="293"/>
      <c r="BQ346" s="293"/>
      <c r="BR346" s="293"/>
      <c r="BS346" s="293"/>
      <c r="BT346" s="293"/>
      <c r="BU346" s="293"/>
      <c r="BV346" s="293"/>
      <c r="BW346" s="293"/>
      <c r="BX346" s="293"/>
      <c r="BY346" s="293"/>
      <c r="BZ346" s="293"/>
      <c r="CA346" s="293"/>
      <c r="CB346" s="293"/>
      <c r="CC346" s="293"/>
      <c r="CD346" s="293"/>
      <c r="CE346" s="293"/>
      <c r="CF346" s="293"/>
      <c r="CG346" s="293"/>
      <c r="CH346" s="293"/>
      <c r="CI346" s="293"/>
      <c r="CJ346" s="293"/>
      <c r="CK346" s="293"/>
      <c r="CL346" s="293"/>
      <c r="CM346" s="293"/>
      <c r="CN346" s="293"/>
      <c r="CO346" s="293"/>
    </row>
    <row r="347" customHeight="1" spans="47:93">
      <c r="AU347" s="279"/>
      <c r="AV347" s="279"/>
      <c r="AW347" s="293"/>
      <c r="AX347" s="293"/>
      <c r="AY347" s="293"/>
      <c r="BC347" s="293"/>
      <c r="BD347" s="293"/>
      <c r="BE347" s="293"/>
      <c r="BF347" s="293"/>
      <c r="BG347" s="293"/>
      <c r="BH347" s="293"/>
      <c r="BI347" s="293"/>
      <c r="BJ347" s="293"/>
      <c r="BK347" s="293"/>
      <c r="BL347" s="293"/>
      <c r="BM347" s="293"/>
      <c r="BN347" s="293"/>
      <c r="BO347" s="293"/>
      <c r="BP347" s="293"/>
      <c r="BQ347" s="293"/>
      <c r="BR347" s="293"/>
      <c r="BS347" s="293"/>
      <c r="BT347" s="293"/>
      <c r="BU347" s="293"/>
      <c r="BV347" s="293"/>
      <c r="BW347" s="293"/>
      <c r="BX347" s="293"/>
      <c r="BY347" s="293"/>
      <c r="BZ347" s="293"/>
      <c r="CA347" s="293"/>
      <c r="CB347" s="293"/>
      <c r="CC347" s="293"/>
      <c r="CD347" s="293"/>
      <c r="CE347" s="293"/>
      <c r="CF347" s="293"/>
      <c r="CG347" s="293"/>
      <c r="CH347" s="293"/>
      <c r="CI347" s="293"/>
      <c r="CJ347" s="293"/>
      <c r="CK347" s="293"/>
      <c r="CL347" s="293"/>
      <c r="CM347" s="293"/>
      <c r="CN347" s="293"/>
      <c r="CO347" s="293"/>
    </row>
    <row r="348" customHeight="1" spans="47:93">
      <c r="AU348" s="279"/>
      <c r="AV348" s="279"/>
      <c r="AW348" s="293"/>
      <c r="AX348" s="293"/>
      <c r="AY348" s="293"/>
      <c r="BC348" s="293"/>
      <c r="BD348" s="293"/>
      <c r="BE348" s="293"/>
      <c r="BF348" s="293"/>
      <c r="BG348" s="293"/>
      <c r="BH348" s="293"/>
      <c r="BI348" s="293"/>
      <c r="BJ348" s="293"/>
      <c r="BK348" s="293"/>
      <c r="BL348" s="293"/>
      <c r="BM348" s="293"/>
      <c r="BN348" s="293"/>
      <c r="BO348" s="293"/>
      <c r="BP348" s="293"/>
      <c r="BQ348" s="293"/>
      <c r="BR348" s="293"/>
      <c r="BS348" s="293"/>
      <c r="BT348" s="293"/>
      <c r="BU348" s="293"/>
      <c r="BV348" s="293"/>
      <c r="BW348" s="293"/>
      <c r="BX348" s="293"/>
      <c r="BY348" s="293"/>
      <c r="BZ348" s="293"/>
      <c r="CA348" s="293"/>
      <c r="CB348" s="293"/>
      <c r="CC348" s="293"/>
      <c r="CD348" s="293"/>
      <c r="CE348" s="293"/>
      <c r="CF348" s="293"/>
      <c r="CG348" s="293"/>
      <c r="CH348" s="293"/>
      <c r="CI348" s="293"/>
      <c r="CJ348" s="293"/>
      <c r="CK348" s="293"/>
      <c r="CL348" s="293"/>
      <c r="CM348" s="293"/>
      <c r="CN348" s="293"/>
      <c r="CO348" s="293"/>
    </row>
    <row r="349" customHeight="1" spans="47:93">
      <c r="AU349" s="279"/>
      <c r="AV349" s="279"/>
      <c r="AW349" s="293"/>
      <c r="AX349" s="293"/>
      <c r="AY349" s="293"/>
      <c r="BC349" s="293"/>
      <c r="BD349" s="293"/>
      <c r="BE349" s="293"/>
      <c r="BF349" s="293"/>
      <c r="BG349" s="293"/>
      <c r="BH349" s="293"/>
      <c r="BI349" s="293"/>
      <c r="BJ349" s="293"/>
      <c r="BK349" s="293"/>
      <c r="BL349" s="293"/>
      <c r="BM349" s="293"/>
      <c r="BN349" s="293"/>
      <c r="BO349" s="293"/>
      <c r="BP349" s="293"/>
      <c r="BQ349" s="293"/>
      <c r="BR349" s="293"/>
      <c r="BS349" s="293"/>
      <c r="BT349" s="293"/>
      <c r="BU349" s="293"/>
      <c r="BV349" s="293"/>
      <c r="BW349" s="293"/>
      <c r="BX349" s="293"/>
      <c r="BY349" s="293"/>
      <c r="BZ349" s="293"/>
      <c r="CA349" s="293"/>
      <c r="CB349" s="293"/>
      <c r="CC349" s="293"/>
      <c r="CD349" s="293"/>
      <c r="CE349" s="293"/>
      <c r="CF349" s="293"/>
      <c r="CG349" s="293"/>
      <c r="CH349" s="293"/>
      <c r="CI349" s="293"/>
      <c r="CJ349" s="293"/>
      <c r="CK349" s="293"/>
      <c r="CL349" s="293"/>
      <c r="CM349" s="293"/>
      <c r="CN349" s="293"/>
      <c r="CO349" s="293"/>
    </row>
    <row r="350" customHeight="1" spans="47:93">
      <c r="AU350" s="279"/>
      <c r="AV350" s="279"/>
      <c r="AW350" s="293"/>
      <c r="AX350" s="293"/>
      <c r="AY350" s="293"/>
      <c r="BC350" s="293"/>
      <c r="BD350" s="293"/>
      <c r="BE350" s="293"/>
      <c r="BF350" s="293"/>
      <c r="BG350" s="293"/>
      <c r="BH350" s="293"/>
      <c r="BI350" s="293"/>
      <c r="BJ350" s="293"/>
      <c r="BK350" s="293"/>
      <c r="BL350" s="293"/>
      <c r="BM350" s="293"/>
      <c r="BN350" s="293"/>
      <c r="BO350" s="293"/>
      <c r="BP350" s="293"/>
      <c r="BQ350" s="293"/>
      <c r="BR350" s="293"/>
      <c r="BS350" s="293"/>
      <c r="BT350" s="293"/>
      <c r="BU350" s="293"/>
      <c r="BV350" s="293"/>
      <c r="BW350" s="293"/>
      <c r="BX350" s="293"/>
      <c r="BY350" s="293"/>
      <c r="BZ350" s="293"/>
      <c r="CA350" s="293"/>
      <c r="CB350" s="293"/>
      <c r="CC350" s="293"/>
      <c r="CD350" s="293"/>
      <c r="CE350" s="293"/>
      <c r="CF350" s="293"/>
      <c r="CG350" s="293"/>
      <c r="CH350" s="293"/>
      <c r="CI350" s="293"/>
      <c r="CJ350" s="293"/>
      <c r="CK350" s="293"/>
      <c r="CL350" s="293"/>
      <c r="CM350" s="293"/>
      <c r="CN350" s="293"/>
      <c r="CO350" s="293"/>
    </row>
    <row r="351" customHeight="1" spans="47:93">
      <c r="AU351" s="279"/>
      <c r="AV351" s="279"/>
      <c r="AW351" s="293"/>
      <c r="AX351" s="293"/>
      <c r="AY351" s="293"/>
      <c r="BC351" s="293"/>
      <c r="BD351" s="293"/>
      <c r="BE351" s="293"/>
      <c r="BF351" s="293"/>
      <c r="BG351" s="293"/>
      <c r="BH351" s="293"/>
      <c r="BI351" s="293"/>
      <c r="BJ351" s="293"/>
      <c r="BK351" s="293"/>
      <c r="BL351" s="293"/>
      <c r="BM351" s="293"/>
      <c r="BN351" s="293"/>
      <c r="BO351" s="293"/>
      <c r="BP351" s="293"/>
      <c r="BQ351" s="293"/>
      <c r="BR351" s="293"/>
      <c r="BS351" s="293"/>
      <c r="BT351" s="293"/>
      <c r="BU351" s="293"/>
      <c r="BV351" s="293"/>
      <c r="BW351" s="293"/>
      <c r="BX351" s="293"/>
      <c r="BY351" s="293"/>
      <c r="BZ351" s="293"/>
      <c r="CA351" s="293"/>
      <c r="CB351" s="293"/>
      <c r="CC351" s="293"/>
      <c r="CD351" s="293"/>
      <c r="CE351" s="293"/>
      <c r="CF351" s="293"/>
      <c r="CG351" s="293"/>
      <c r="CH351" s="293"/>
      <c r="CI351" s="293"/>
      <c r="CJ351" s="293"/>
      <c r="CK351" s="293"/>
      <c r="CL351" s="293"/>
      <c r="CM351" s="293"/>
      <c r="CN351" s="293"/>
      <c r="CO351" s="293"/>
    </row>
    <row r="352" customHeight="1" spans="47:93">
      <c r="AU352" s="279"/>
      <c r="AV352" s="279"/>
      <c r="AW352" s="293"/>
      <c r="AX352" s="293"/>
      <c r="AY352" s="293"/>
      <c r="BC352" s="293"/>
      <c r="BD352" s="293"/>
      <c r="BE352" s="293"/>
      <c r="BF352" s="293"/>
      <c r="BG352" s="293"/>
      <c r="BH352" s="293"/>
      <c r="BI352" s="293"/>
      <c r="BJ352" s="293"/>
      <c r="BK352" s="293"/>
      <c r="BL352" s="293"/>
      <c r="BM352" s="293"/>
      <c r="BN352" s="293"/>
      <c r="BO352" s="293"/>
      <c r="BP352" s="293"/>
      <c r="BQ352" s="293"/>
      <c r="BR352" s="293"/>
      <c r="BS352" s="293"/>
      <c r="BT352" s="293"/>
      <c r="BU352" s="293"/>
      <c r="BV352" s="293"/>
      <c r="BW352" s="293"/>
      <c r="BX352" s="293"/>
      <c r="BY352" s="293"/>
      <c r="BZ352" s="293"/>
      <c r="CA352" s="293"/>
      <c r="CB352" s="293"/>
      <c r="CC352" s="293"/>
      <c r="CD352" s="293"/>
      <c r="CE352" s="293"/>
      <c r="CF352" s="293"/>
      <c r="CG352" s="293"/>
      <c r="CH352" s="293"/>
      <c r="CI352" s="293"/>
      <c r="CJ352" s="293"/>
      <c r="CK352" s="293"/>
      <c r="CL352" s="293"/>
      <c r="CM352" s="293"/>
      <c r="CN352" s="293"/>
      <c r="CO352" s="293"/>
    </row>
    <row r="353" customHeight="1" spans="47:93">
      <c r="AU353" s="279"/>
      <c r="AV353" s="279"/>
      <c r="AW353" s="293"/>
      <c r="AX353" s="293"/>
      <c r="AY353" s="293"/>
      <c r="BC353" s="293"/>
      <c r="BD353" s="293"/>
      <c r="BE353" s="293"/>
      <c r="BF353" s="293"/>
      <c r="BG353" s="293"/>
      <c r="BH353" s="293"/>
      <c r="BI353" s="293"/>
      <c r="BJ353" s="293"/>
      <c r="BK353" s="293"/>
      <c r="BL353" s="293"/>
      <c r="BM353" s="293"/>
      <c r="BN353" s="293"/>
      <c r="BO353" s="293"/>
      <c r="BP353" s="293"/>
      <c r="BQ353" s="293"/>
      <c r="BR353" s="293"/>
      <c r="BS353" s="293"/>
      <c r="BT353" s="293"/>
      <c r="BU353" s="293"/>
      <c r="BV353" s="293"/>
      <c r="BW353" s="293"/>
      <c r="BX353" s="293"/>
      <c r="BY353" s="293"/>
      <c r="BZ353" s="293"/>
      <c r="CA353" s="293"/>
      <c r="CB353" s="293"/>
      <c r="CC353" s="293"/>
      <c r="CD353" s="293"/>
      <c r="CE353" s="293"/>
      <c r="CF353" s="293"/>
      <c r="CG353" s="293"/>
      <c r="CH353" s="293"/>
      <c r="CI353" s="293"/>
      <c r="CJ353" s="293"/>
      <c r="CK353" s="293"/>
      <c r="CL353" s="293"/>
      <c r="CM353" s="293"/>
      <c r="CN353" s="293"/>
      <c r="CO353" s="293"/>
    </row>
    <row r="354" customHeight="1" spans="47:93">
      <c r="AU354" s="279"/>
      <c r="AV354" s="279"/>
      <c r="AW354" s="293"/>
      <c r="AX354" s="293"/>
      <c r="AY354" s="293"/>
      <c r="BC354" s="293"/>
      <c r="BD354" s="293"/>
      <c r="BE354" s="293"/>
      <c r="BF354" s="293"/>
      <c r="BG354" s="293"/>
      <c r="BH354" s="293"/>
      <c r="BI354" s="293"/>
      <c r="BJ354" s="293"/>
      <c r="BK354" s="293"/>
      <c r="BL354" s="293"/>
      <c r="BM354" s="293"/>
      <c r="BN354" s="293"/>
      <c r="BO354" s="293"/>
      <c r="BP354" s="293"/>
      <c r="BQ354" s="293"/>
      <c r="BR354" s="293"/>
      <c r="BS354" s="293"/>
      <c r="BT354" s="293"/>
      <c r="BU354" s="293"/>
      <c r="BV354" s="293"/>
      <c r="BW354" s="293"/>
      <c r="BX354" s="293"/>
      <c r="BY354" s="293"/>
      <c r="BZ354" s="293"/>
      <c r="CA354" s="293"/>
      <c r="CB354" s="293"/>
      <c r="CC354" s="293"/>
      <c r="CD354" s="293"/>
      <c r="CE354" s="293"/>
      <c r="CF354" s="293"/>
      <c r="CG354" s="293"/>
      <c r="CH354" s="293"/>
      <c r="CI354" s="293"/>
      <c r="CJ354" s="293"/>
      <c r="CK354" s="293"/>
      <c r="CL354" s="293"/>
      <c r="CM354" s="293"/>
      <c r="CN354" s="293"/>
      <c r="CO354" s="293"/>
    </row>
    <row r="355" customHeight="1" spans="47:93">
      <c r="AU355" s="279"/>
      <c r="AV355" s="279"/>
      <c r="AW355" s="293"/>
      <c r="AX355" s="293"/>
      <c r="AY355" s="293"/>
      <c r="BC355" s="293"/>
      <c r="BD355" s="293"/>
      <c r="BE355" s="293"/>
      <c r="BF355" s="293"/>
      <c r="BG355" s="293"/>
      <c r="BH355" s="293"/>
      <c r="BI355" s="293"/>
      <c r="BJ355" s="293"/>
      <c r="BK355" s="293"/>
      <c r="BL355" s="293"/>
      <c r="BM355" s="293"/>
      <c r="BN355" s="293"/>
      <c r="BO355" s="293"/>
      <c r="BP355" s="293"/>
      <c r="BQ355" s="293"/>
      <c r="BR355" s="293"/>
      <c r="BS355" s="293"/>
      <c r="BT355" s="293"/>
      <c r="BU355" s="293"/>
      <c r="BV355" s="293"/>
      <c r="BW355" s="293"/>
      <c r="BX355" s="293"/>
      <c r="BY355" s="293"/>
      <c r="BZ355" s="293"/>
      <c r="CA355" s="293"/>
      <c r="CB355" s="293"/>
      <c r="CC355" s="293"/>
      <c r="CD355" s="293"/>
      <c r="CE355" s="293"/>
      <c r="CF355" s="293"/>
      <c r="CG355" s="293"/>
      <c r="CH355" s="293"/>
      <c r="CI355" s="293"/>
      <c r="CJ355" s="293"/>
      <c r="CK355" s="293"/>
      <c r="CL355" s="293"/>
      <c r="CM355" s="293"/>
      <c r="CN355" s="293"/>
      <c r="CO355" s="293"/>
    </row>
    <row r="356" customHeight="1" spans="47:93">
      <c r="AU356" s="279"/>
      <c r="AV356" s="279"/>
      <c r="AW356" s="293"/>
      <c r="AX356" s="293"/>
      <c r="AY356" s="293"/>
      <c r="BC356" s="293"/>
      <c r="BD356" s="293"/>
      <c r="BE356" s="293"/>
      <c r="BF356" s="293"/>
      <c r="BG356" s="293"/>
      <c r="BH356" s="293"/>
      <c r="BI356" s="293"/>
      <c r="BJ356" s="293"/>
      <c r="BK356" s="293"/>
      <c r="BL356" s="293"/>
      <c r="BM356" s="293"/>
      <c r="BN356" s="293"/>
      <c r="BO356" s="293"/>
      <c r="BP356" s="293"/>
      <c r="BQ356" s="293"/>
      <c r="BR356" s="293"/>
      <c r="BS356" s="293"/>
      <c r="BT356" s="293"/>
      <c r="BU356" s="293"/>
      <c r="BV356" s="293"/>
      <c r="BW356" s="293"/>
      <c r="BX356" s="293"/>
      <c r="BY356" s="293"/>
      <c r="BZ356" s="293"/>
      <c r="CA356" s="293"/>
      <c r="CB356" s="293"/>
      <c r="CC356" s="293"/>
      <c r="CD356" s="293"/>
      <c r="CE356" s="293"/>
      <c r="CF356" s="293"/>
      <c r="CG356" s="293"/>
      <c r="CH356" s="293"/>
      <c r="CI356" s="293"/>
      <c r="CJ356" s="293"/>
      <c r="CK356" s="293"/>
      <c r="CL356" s="293"/>
      <c r="CM356" s="293"/>
      <c r="CN356" s="293"/>
      <c r="CO356" s="293"/>
    </row>
    <row r="357" customHeight="1" spans="47:93">
      <c r="AU357" s="279"/>
      <c r="AV357" s="279"/>
      <c r="AW357" s="293"/>
      <c r="AX357" s="293"/>
      <c r="AY357" s="293"/>
      <c r="BC357" s="293"/>
      <c r="BD357" s="293"/>
      <c r="BE357" s="293"/>
      <c r="BF357" s="293"/>
      <c r="BG357" s="293"/>
      <c r="BH357" s="293"/>
      <c r="BI357" s="293"/>
      <c r="BJ357" s="293"/>
      <c r="BK357" s="293"/>
      <c r="BL357" s="293"/>
      <c r="BM357" s="293"/>
      <c r="BN357" s="293"/>
      <c r="BO357" s="293"/>
      <c r="BP357" s="293"/>
      <c r="BQ357" s="293"/>
      <c r="BR357" s="293"/>
      <c r="BS357" s="293"/>
      <c r="BT357" s="293"/>
      <c r="BU357" s="293"/>
      <c r="BV357" s="293"/>
      <c r="BW357" s="293"/>
      <c r="BX357" s="293"/>
      <c r="BY357" s="293"/>
      <c r="BZ357" s="293"/>
      <c r="CA357" s="293"/>
      <c r="CB357" s="293"/>
      <c r="CC357" s="293"/>
      <c r="CD357" s="293"/>
      <c r="CE357" s="293"/>
      <c r="CF357" s="293"/>
      <c r="CG357" s="293"/>
      <c r="CH357" s="293"/>
      <c r="CI357" s="293"/>
      <c r="CJ357" s="293"/>
      <c r="CK357" s="293"/>
      <c r="CL357" s="293"/>
      <c r="CM357" s="293"/>
      <c r="CN357" s="293"/>
      <c r="CO357" s="293"/>
    </row>
    <row r="358" customHeight="1" spans="47:93">
      <c r="AU358" s="279"/>
      <c r="AV358" s="279"/>
      <c r="AW358" s="293"/>
      <c r="AX358" s="293"/>
      <c r="AY358" s="293"/>
      <c r="BC358" s="293"/>
      <c r="BD358" s="293"/>
      <c r="BE358" s="293"/>
      <c r="BF358" s="293"/>
      <c r="BG358" s="293"/>
      <c r="BH358" s="293"/>
      <c r="BI358" s="293"/>
      <c r="BJ358" s="293"/>
      <c r="BK358" s="293"/>
      <c r="BL358" s="293"/>
      <c r="BM358" s="293"/>
      <c r="BN358" s="293"/>
      <c r="BO358" s="293"/>
      <c r="BP358" s="293"/>
      <c r="BQ358" s="293"/>
      <c r="BR358" s="293"/>
      <c r="BS358" s="293"/>
      <c r="BT358" s="293"/>
      <c r="BU358" s="293"/>
      <c r="BV358" s="293"/>
      <c r="BW358" s="293"/>
      <c r="BX358" s="293"/>
      <c r="BY358" s="293"/>
      <c r="BZ358" s="293"/>
      <c r="CA358" s="293"/>
      <c r="CB358" s="293"/>
      <c r="CC358" s="293"/>
      <c r="CD358" s="293"/>
      <c r="CE358" s="293"/>
      <c r="CF358" s="293"/>
      <c r="CG358" s="293"/>
      <c r="CH358" s="293"/>
      <c r="CI358" s="293"/>
      <c r="CJ358" s="293"/>
      <c r="CK358" s="293"/>
      <c r="CL358" s="293"/>
      <c r="CM358" s="293"/>
      <c r="CN358" s="293"/>
      <c r="CO358" s="293"/>
    </row>
    <row r="359" customHeight="1" spans="47:93">
      <c r="AU359" s="279"/>
      <c r="AV359" s="279"/>
      <c r="AW359" s="293"/>
      <c r="AX359" s="293"/>
      <c r="AY359" s="293"/>
      <c r="BC359" s="293"/>
      <c r="BD359" s="293"/>
      <c r="BE359" s="293"/>
      <c r="BF359" s="293"/>
      <c r="BG359" s="293"/>
      <c r="BH359" s="293"/>
      <c r="BI359" s="293"/>
      <c r="BJ359" s="293"/>
      <c r="BK359" s="293"/>
      <c r="BL359" s="293"/>
      <c r="BM359" s="293"/>
      <c r="BN359" s="293"/>
      <c r="BO359" s="293"/>
      <c r="BP359" s="293"/>
      <c r="BQ359" s="293"/>
      <c r="BR359" s="293"/>
      <c r="BS359" s="293"/>
      <c r="BT359" s="293"/>
      <c r="BU359" s="293"/>
      <c r="BV359" s="293"/>
      <c r="BW359" s="293"/>
      <c r="BX359" s="293"/>
      <c r="BY359" s="293"/>
      <c r="BZ359" s="293"/>
      <c r="CA359" s="293"/>
      <c r="CB359" s="293"/>
      <c r="CC359" s="293"/>
      <c r="CD359" s="293"/>
      <c r="CE359" s="293"/>
      <c r="CF359" s="293"/>
      <c r="CG359" s="293"/>
      <c r="CH359" s="293"/>
      <c r="CI359" s="293"/>
      <c r="CJ359" s="293"/>
      <c r="CK359" s="293"/>
      <c r="CL359" s="293"/>
      <c r="CM359" s="293"/>
      <c r="CN359" s="293"/>
      <c r="CO359" s="293"/>
    </row>
    <row r="360" customHeight="1" spans="47:93">
      <c r="AU360" s="279"/>
      <c r="AV360" s="279"/>
      <c r="AW360" s="293"/>
      <c r="AX360" s="293"/>
      <c r="AY360" s="293"/>
      <c r="BC360" s="293"/>
      <c r="BD360" s="293"/>
      <c r="BE360" s="293"/>
      <c r="BF360" s="293"/>
      <c r="BG360" s="293"/>
      <c r="BH360" s="293"/>
      <c r="BI360" s="293"/>
      <c r="BJ360" s="293"/>
      <c r="BK360" s="293"/>
      <c r="BL360" s="293"/>
      <c r="BM360" s="293"/>
      <c r="BN360" s="293"/>
      <c r="BO360" s="293"/>
      <c r="BP360" s="293"/>
      <c r="BQ360" s="293"/>
      <c r="BR360" s="293"/>
      <c r="BS360" s="293"/>
      <c r="BT360" s="293"/>
      <c r="BU360" s="293"/>
      <c r="BV360" s="293"/>
      <c r="BW360" s="293"/>
      <c r="BX360" s="293"/>
      <c r="BY360" s="293"/>
      <c r="BZ360" s="293"/>
      <c r="CA360" s="293"/>
      <c r="CB360" s="293"/>
      <c r="CC360" s="293"/>
      <c r="CD360" s="293"/>
      <c r="CE360" s="293"/>
      <c r="CF360" s="293"/>
      <c r="CG360" s="293"/>
      <c r="CH360" s="293"/>
      <c r="CI360" s="293"/>
      <c r="CJ360" s="293"/>
      <c r="CK360" s="293"/>
      <c r="CL360" s="293"/>
      <c r="CM360" s="293"/>
      <c r="CN360" s="293"/>
      <c r="CO360" s="293"/>
    </row>
    <row r="361" customHeight="1" spans="47:93">
      <c r="AU361" s="279"/>
      <c r="AV361" s="279"/>
      <c r="AW361" s="293"/>
      <c r="AX361" s="293"/>
      <c r="AY361" s="293"/>
      <c r="BC361" s="293"/>
      <c r="BD361" s="293"/>
      <c r="BE361" s="293"/>
      <c r="BF361" s="293"/>
      <c r="BG361" s="293"/>
      <c r="BH361" s="293"/>
      <c r="BI361" s="293"/>
      <c r="BJ361" s="293"/>
      <c r="BK361" s="293"/>
      <c r="BL361" s="293"/>
      <c r="BM361" s="293"/>
      <c r="BN361" s="293"/>
      <c r="BO361" s="293"/>
      <c r="BP361" s="293"/>
      <c r="BQ361" s="293"/>
      <c r="BR361" s="293"/>
      <c r="BS361" s="293"/>
      <c r="BT361" s="293"/>
      <c r="BU361" s="293"/>
      <c r="BV361" s="293"/>
      <c r="BW361" s="293"/>
      <c r="BX361" s="293"/>
      <c r="BY361" s="293"/>
      <c r="BZ361" s="293"/>
      <c r="CA361" s="293"/>
      <c r="CB361" s="293"/>
      <c r="CC361" s="293"/>
      <c r="CD361" s="293"/>
      <c r="CE361" s="293"/>
      <c r="CF361" s="293"/>
      <c r="CG361" s="293"/>
      <c r="CH361" s="293"/>
      <c r="CI361" s="293"/>
      <c r="CJ361" s="293"/>
      <c r="CK361" s="293"/>
      <c r="CL361" s="293"/>
      <c r="CM361" s="293"/>
      <c r="CN361" s="293"/>
      <c r="CO361" s="293"/>
    </row>
    <row r="362" customHeight="1" spans="47:93">
      <c r="AU362" s="279"/>
      <c r="AV362" s="279"/>
      <c r="AW362" s="293"/>
      <c r="AX362" s="293"/>
      <c r="AY362" s="293"/>
      <c r="BC362" s="293"/>
      <c r="BD362" s="293"/>
      <c r="BE362" s="293"/>
      <c r="BF362" s="293"/>
      <c r="BG362" s="293"/>
      <c r="BH362" s="293"/>
      <c r="BI362" s="293"/>
      <c r="BJ362" s="293"/>
      <c r="BK362" s="293"/>
      <c r="BL362" s="293"/>
      <c r="BM362" s="293"/>
      <c r="BN362" s="293"/>
      <c r="BO362" s="293"/>
      <c r="BP362" s="293"/>
      <c r="BQ362" s="293"/>
      <c r="BR362" s="293"/>
      <c r="BS362" s="293"/>
      <c r="BT362" s="293"/>
      <c r="BU362" s="293"/>
      <c r="BV362" s="293"/>
      <c r="BW362" s="293"/>
      <c r="BX362" s="293"/>
      <c r="BY362" s="293"/>
      <c r="BZ362" s="293"/>
      <c r="CA362" s="293"/>
      <c r="CB362" s="293"/>
      <c r="CC362" s="293"/>
      <c r="CD362" s="293"/>
      <c r="CE362" s="293"/>
      <c r="CF362" s="293"/>
      <c r="CG362" s="293"/>
      <c r="CH362" s="293"/>
      <c r="CI362" s="293"/>
      <c r="CJ362" s="293"/>
      <c r="CK362" s="293"/>
      <c r="CL362" s="293"/>
      <c r="CM362" s="293"/>
      <c r="CN362" s="293"/>
      <c r="CO362" s="293"/>
    </row>
    <row r="363" customHeight="1" spans="47:93">
      <c r="AU363" s="279"/>
      <c r="AV363" s="279"/>
      <c r="AW363" s="293"/>
      <c r="AX363" s="293"/>
      <c r="AY363" s="293"/>
      <c r="BC363" s="293"/>
      <c r="BD363" s="293"/>
      <c r="BE363" s="293"/>
      <c r="BF363" s="293"/>
      <c r="BG363" s="293"/>
      <c r="BH363" s="293"/>
      <c r="BI363" s="293"/>
      <c r="BJ363" s="293"/>
      <c r="BK363" s="293"/>
      <c r="BL363" s="293"/>
      <c r="BM363" s="293"/>
      <c r="BN363" s="293"/>
      <c r="BO363" s="293"/>
      <c r="BP363" s="293"/>
      <c r="BQ363" s="293"/>
      <c r="BR363" s="293"/>
      <c r="BS363" s="293"/>
      <c r="BT363" s="293"/>
      <c r="BU363" s="293"/>
      <c r="BV363" s="293"/>
      <c r="BW363" s="293"/>
      <c r="BX363" s="293"/>
      <c r="BY363" s="293"/>
      <c r="BZ363" s="293"/>
      <c r="CA363" s="293"/>
      <c r="CB363" s="293"/>
      <c r="CC363" s="293"/>
      <c r="CD363" s="293"/>
      <c r="CE363" s="293"/>
      <c r="CF363" s="293"/>
      <c r="CG363" s="293"/>
      <c r="CH363" s="293"/>
      <c r="CI363" s="293"/>
      <c r="CJ363" s="293"/>
      <c r="CK363" s="293"/>
      <c r="CL363" s="293"/>
      <c r="CM363" s="293"/>
      <c r="CN363" s="293"/>
      <c r="CO363" s="293"/>
    </row>
    <row r="364" customHeight="1" spans="47:93">
      <c r="AU364" s="279"/>
      <c r="AV364" s="279"/>
      <c r="AW364" s="293"/>
      <c r="AX364" s="293"/>
      <c r="AY364" s="293"/>
      <c r="BC364" s="293"/>
      <c r="BD364" s="293"/>
      <c r="BE364" s="293"/>
      <c r="BF364" s="293"/>
      <c r="BG364" s="293"/>
      <c r="BH364" s="293"/>
      <c r="BI364" s="293"/>
      <c r="BJ364" s="293"/>
      <c r="BK364" s="293"/>
      <c r="BL364" s="293"/>
      <c r="BM364" s="293"/>
      <c r="BN364" s="293"/>
      <c r="BO364" s="293"/>
      <c r="BP364" s="293"/>
      <c r="BQ364" s="293"/>
      <c r="BR364" s="293"/>
      <c r="BS364" s="293"/>
      <c r="BT364" s="293"/>
      <c r="BU364" s="293"/>
      <c r="BV364" s="293"/>
      <c r="BW364" s="293"/>
      <c r="BX364" s="293"/>
      <c r="BY364" s="293"/>
      <c r="BZ364" s="293"/>
      <c r="CA364" s="293"/>
      <c r="CB364" s="293"/>
      <c r="CC364" s="293"/>
      <c r="CD364" s="293"/>
      <c r="CE364" s="293"/>
      <c r="CF364" s="293"/>
      <c r="CG364" s="293"/>
      <c r="CH364" s="293"/>
      <c r="CI364" s="293"/>
      <c r="CJ364" s="293"/>
      <c r="CK364" s="293"/>
      <c r="CL364" s="293"/>
      <c r="CM364" s="293"/>
      <c r="CN364" s="293"/>
      <c r="CO364" s="293"/>
    </row>
    <row r="365" customHeight="1" spans="47:93">
      <c r="AU365" s="279"/>
      <c r="AV365" s="279"/>
      <c r="AW365" s="293"/>
      <c r="AX365" s="293"/>
      <c r="AY365" s="293"/>
      <c r="BC365" s="293"/>
      <c r="BD365" s="293"/>
      <c r="BE365" s="293"/>
      <c r="BF365" s="293"/>
      <c r="BG365" s="293"/>
      <c r="BH365" s="293"/>
      <c r="BI365" s="293"/>
      <c r="BJ365" s="293"/>
      <c r="BK365" s="293"/>
      <c r="BL365" s="293"/>
      <c r="BM365" s="293"/>
      <c r="BN365" s="293"/>
      <c r="BO365" s="293"/>
      <c r="BP365" s="293"/>
      <c r="BQ365" s="293"/>
      <c r="BR365" s="293"/>
      <c r="BS365" s="293"/>
      <c r="BT365" s="293"/>
      <c r="BU365" s="293"/>
      <c r="BV365" s="293"/>
      <c r="BW365" s="293"/>
      <c r="BX365" s="293"/>
      <c r="BY365" s="293"/>
      <c r="BZ365" s="293"/>
      <c r="CA365" s="293"/>
      <c r="CB365" s="293"/>
      <c r="CC365" s="293"/>
      <c r="CD365" s="293"/>
      <c r="CE365" s="293"/>
      <c r="CF365" s="293"/>
      <c r="CG365" s="293"/>
      <c r="CH365" s="293"/>
      <c r="CI365" s="293"/>
      <c r="CJ365" s="293"/>
      <c r="CK365" s="293"/>
      <c r="CL365" s="293"/>
      <c r="CM365" s="293"/>
      <c r="CN365" s="293"/>
      <c r="CO365" s="293"/>
    </row>
    <row r="366" customHeight="1" spans="47:93">
      <c r="AU366" s="279"/>
      <c r="AV366" s="279"/>
      <c r="AW366" s="293"/>
      <c r="AX366" s="293"/>
      <c r="AY366" s="293"/>
      <c r="BC366" s="293"/>
      <c r="BD366" s="293"/>
      <c r="BE366" s="293"/>
      <c r="BF366" s="293"/>
      <c r="BG366" s="293"/>
      <c r="BH366" s="293"/>
      <c r="BI366" s="293"/>
      <c r="BJ366" s="293"/>
      <c r="BK366" s="293"/>
      <c r="BL366" s="293"/>
      <c r="BM366" s="293"/>
      <c r="BN366" s="293"/>
      <c r="BO366" s="293"/>
      <c r="BP366" s="293"/>
      <c r="BQ366" s="293"/>
      <c r="BR366" s="293"/>
      <c r="BS366" s="293"/>
      <c r="BT366" s="293"/>
      <c r="BU366" s="293"/>
      <c r="BV366" s="293"/>
      <c r="BW366" s="293"/>
      <c r="BX366" s="293"/>
      <c r="BY366" s="293"/>
      <c r="BZ366" s="293"/>
      <c r="CA366" s="293"/>
      <c r="CB366" s="293"/>
      <c r="CC366" s="293"/>
      <c r="CD366" s="293"/>
      <c r="CE366" s="293"/>
      <c r="CF366" s="293"/>
      <c r="CG366" s="293"/>
      <c r="CH366" s="293"/>
      <c r="CI366" s="293"/>
      <c r="CJ366" s="293"/>
      <c r="CK366" s="293"/>
      <c r="CL366" s="293"/>
      <c r="CM366" s="293"/>
      <c r="CN366" s="293"/>
      <c r="CO366" s="293"/>
    </row>
    <row r="367" customHeight="1" spans="47:93">
      <c r="AU367" s="279"/>
      <c r="AV367" s="279"/>
      <c r="AW367" s="293"/>
      <c r="AX367" s="293"/>
      <c r="AY367" s="293"/>
      <c r="BC367" s="293"/>
      <c r="BD367" s="293"/>
      <c r="BE367" s="293"/>
      <c r="BF367" s="293"/>
      <c r="BG367" s="293"/>
      <c r="BH367" s="293"/>
      <c r="BI367" s="293"/>
      <c r="BJ367" s="293"/>
      <c r="BK367" s="293"/>
      <c r="BL367" s="293"/>
      <c r="BM367" s="293"/>
      <c r="BN367" s="293"/>
      <c r="BO367" s="293"/>
      <c r="BP367" s="293"/>
      <c r="BQ367" s="293"/>
      <c r="BR367" s="293"/>
      <c r="BS367" s="293"/>
      <c r="BT367" s="293"/>
      <c r="BU367" s="293"/>
      <c r="BV367" s="293"/>
      <c r="BW367" s="293"/>
      <c r="BX367" s="293"/>
      <c r="BY367" s="293"/>
      <c r="BZ367" s="293"/>
      <c r="CA367" s="293"/>
      <c r="CB367" s="293"/>
      <c r="CC367" s="293"/>
      <c r="CD367" s="293"/>
      <c r="CE367" s="293"/>
      <c r="CF367" s="293"/>
      <c r="CG367" s="293"/>
      <c r="CH367" s="293"/>
      <c r="CI367" s="293"/>
      <c r="CJ367" s="293"/>
      <c r="CK367" s="293"/>
      <c r="CL367" s="293"/>
      <c r="CM367" s="293"/>
      <c r="CN367" s="293"/>
      <c r="CO367" s="293"/>
    </row>
    <row r="368" customHeight="1" spans="47:93">
      <c r="AU368" s="279"/>
      <c r="AV368" s="279"/>
      <c r="AW368" s="293"/>
      <c r="AX368" s="293"/>
      <c r="AY368" s="293"/>
      <c r="BC368" s="293"/>
      <c r="BD368" s="293"/>
      <c r="BE368" s="293"/>
      <c r="BF368" s="293"/>
      <c r="BG368" s="293"/>
      <c r="BH368" s="293"/>
      <c r="BI368" s="293"/>
      <c r="BJ368" s="293"/>
      <c r="BK368" s="293"/>
      <c r="BL368" s="293"/>
      <c r="BM368" s="293"/>
      <c r="BN368" s="293"/>
      <c r="BO368" s="293"/>
      <c r="BP368" s="293"/>
      <c r="BQ368" s="293"/>
      <c r="BR368" s="293"/>
      <c r="BS368" s="293"/>
      <c r="BT368" s="293"/>
      <c r="BU368" s="293"/>
      <c r="BV368" s="293"/>
      <c r="BW368" s="293"/>
      <c r="BX368" s="293"/>
      <c r="BY368" s="293"/>
      <c r="BZ368" s="293"/>
      <c r="CA368" s="293"/>
      <c r="CB368" s="293"/>
      <c r="CC368" s="293"/>
      <c r="CD368" s="293"/>
      <c r="CE368" s="293"/>
      <c r="CF368" s="293"/>
      <c r="CG368" s="293"/>
      <c r="CH368" s="293"/>
      <c r="CI368" s="293"/>
      <c r="CJ368" s="293"/>
      <c r="CK368" s="293"/>
      <c r="CL368" s="293"/>
      <c r="CM368" s="293"/>
      <c r="CN368" s="293"/>
      <c r="CO368" s="293"/>
    </row>
    <row r="369" customHeight="1" spans="47:93">
      <c r="AU369" s="279"/>
      <c r="AV369" s="279"/>
      <c r="AW369" s="293"/>
      <c r="AX369" s="293"/>
      <c r="AY369" s="293"/>
      <c r="BC369" s="293"/>
      <c r="BD369" s="293"/>
      <c r="BE369" s="293"/>
      <c r="BF369" s="293"/>
      <c r="BG369" s="293"/>
      <c r="BH369" s="293"/>
      <c r="BI369" s="293"/>
      <c r="BJ369" s="293"/>
      <c r="BK369" s="293"/>
      <c r="BL369" s="293"/>
      <c r="BM369" s="293"/>
      <c r="BN369" s="293"/>
      <c r="BO369" s="293"/>
      <c r="BP369" s="293"/>
      <c r="BQ369" s="293"/>
      <c r="BR369" s="293"/>
      <c r="BS369" s="293"/>
      <c r="BT369" s="293"/>
      <c r="BU369" s="293"/>
      <c r="BV369" s="293"/>
      <c r="BW369" s="293"/>
      <c r="BX369" s="293"/>
      <c r="BY369" s="293"/>
      <c r="BZ369" s="293"/>
      <c r="CA369" s="293"/>
      <c r="CB369" s="293"/>
      <c r="CC369" s="293"/>
      <c r="CD369" s="293"/>
      <c r="CE369" s="293"/>
      <c r="CF369" s="293"/>
      <c r="CG369" s="293"/>
      <c r="CH369" s="293"/>
      <c r="CI369" s="293"/>
      <c r="CJ369" s="293"/>
      <c r="CK369" s="293"/>
      <c r="CL369" s="293"/>
      <c r="CM369" s="293"/>
      <c r="CN369" s="293"/>
      <c r="CO369" s="293"/>
    </row>
    <row r="370" customHeight="1" spans="47:93">
      <c r="AU370" s="279"/>
      <c r="AV370" s="279"/>
      <c r="AW370" s="293"/>
      <c r="AX370" s="293"/>
      <c r="AY370" s="293"/>
      <c r="BC370" s="293"/>
      <c r="BD370" s="293"/>
      <c r="BE370" s="293"/>
      <c r="BF370" s="293"/>
      <c r="BG370" s="293"/>
      <c r="BH370" s="293"/>
      <c r="BI370" s="293"/>
      <c r="BJ370" s="293"/>
      <c r="BK370" s="293"/>
      <c r="BL370" s="293"/>
      <c r="BM370" s="293"/>
      <c r="BN370" s="293"/>
      <c r="BO370" s="293"/>
      <c r="BP370" s="293"/>
      <c r="BQ370" s="293"/>
      <c r="BR370" s="293"/>
      <c r="BS370" s="293"/>
      <c r="BT370" s="293"/>
      <c r="BU370" s="293"/>
      <c r="BV370" s="293"/>
      <c r="BW370" s="293"/>
      <c r="BX370" s="293"/>
      <c r="BY370" s="293"/>
      <c r="BZ370" s="293"/>
      <c r="CA370" s="293"/>
      <c r="CB370" s="293"/>
      <c r="CC370" s="293"/>
      <c r="CD370" s="293"/>
      <c r="CE370" s="293"/>
      <c r="CF370" s="293"/>
      <c r="CG370" s="293"/>
      <c r="CH370" s="293"/>
      <c r="CI370" s="293"/>
      <c r="CJ370" s="293"/>
      <c r="CK370" s="293"/>
      <c r="CL370" s="293"/>
      <c r="CM370" s="293"/>
      <c r="CN370" s="293"/>
      <c r="CO370" s="293"/>
    </row>
    <row r="371" customHeight="1" spans="47:93">
      <c r="AU371" s="279"/>
      <c r="AV371" s="279"/>
      <c r="AW371" s="293"/>
      <c r="AX371" s="293"/>
      <c r="AY371" s="293"/>
      <c r="BC371" s="293"/>
      <c r="BD371" s="293"/>
      <c r="BE371" s="293"/>
      <c r="BF371" s="293"/>
      <c r="BG371" s="293"/>
      <c r="BH371" s="293"/>
      <c r="BI371" s="293"/>
      <c r="BJ371" s="293"/>
      <c r="BK371" s="293"/>
      <c r="BL371" s="293"/>
      <c r="BM371" s="293"/>
      <c r="BN371" s="293"/>
      <c r="BO371" s="293"/>
      <c r="BP371" s="293"/>
      <c r="BQ371" s="293"/>
      <c r="BR371" s="293"/>
      <c r="BS371" s="293"/>
      <c r="BT371" s="293"/>
      <c r="BU371" s="293"/>
      <c r="BV371" s="293"/>
      <c r="BW371" s="293"/>
      <c r="BX371" s="293"/>
      <c r="BY371" s="293"/>
      <c r="BZ371" s="293"/>
      <c r="CA371" s="293"/>
      <c r="CB371" s="293"/>
      <c r="CC371" s="293"/>
      <c r="CD371" s="293"/>
      <c r="CE371" s="293"/>
      <c r="CF371" s="293"/>
      <c r="CG371" s="293"/>
      <c r="CH371" s="293"/>
      <c r="CI371" s="293"/>
      <c r="CJ371" s="293"/>
      <c r="CK371" s="293"/>
      <c r="CL371" s="293"/>
      <c r="CM371" s="293"/>
      <c r="CN371" s="293"/>
      <c r="CO371" s="293"/>
    </row>
    <row r="372" customHeight="1" spans="47:93">
      <c r="AU372" s="279"/>
      <c r="AV372" s="279"/>
      <c r="AW372" s="293"/>
      <c r="AX372" s="293"/>
      <c r="AY372" s="293"/>
      <c r="BC372" s="293"/>
      <c r="BD372" s="293"/>
      <c r="BE372" s="293"/>
      <c r="BF372" s="293"/>
      <c r="BG372" s="293"/>
      <c r="BH372" s="293"/>
      <c r="BI372" s="293"/>
      <c r="BJ372" s="293"/>
      <c r="BK372" s="293"/>
      <c r="BL372" s="293"/>
      <c r="BM372" s="293"/>
      <c r="BN372" s="293"/>
      <c r="BO372" s="293"/>
      <c r="BP372" s="293"/>
      <c r="BQ372" s="293"/>
      <c r="BR372" s="293"/>
      <c r="BS372" s="293"/>
      <c r="BT372" s="293"/>
      <c r="BU372" s="293"/>
      <c r="BV372" s="293"/>
      <c r="BW372" s="293"/>
      <c r="BX372" s="293"/>
      <c r="BY372" s="293"/>
      <c r="BZ372" s="293"/>
      <c r="CA372" s="293"/>
      <c r="CB372" s="293"/>
      <c r="CC372" s="293"/>
      <c r="CD372" s="293"/>
      <c r="CE372" s="293"/>
      <c r="CF372" s="293"/>
      <c r="CG372" s="293"/>
      <c r="CH372" s="293"/>
      <c r="CI372" s="293"/>
      <c r="CJ372" s="293"/>
      <c r="CK372" s="293"/>
      <c r="CL372" s="293"/>
      <c r="CM372" s="293"/>
      <c r="CN372" s="293"/>
      <c r="CO372" s="293"/>
    </row>
    <row r="373" customHeight="1" spans="47:93">
      <c r="AU373" s="279"/>
      <c r="AV373" s="279"/>
      <c r="AW373" s="293"/>
      <c r="AX373" s="293"/>
      <c r="AY373" s="293"/>
      <c r="BC373" s="293"/>
      <c r="BD373" s="293"/>
      <c r="BE373" s="293"/>
      <c r="BF373" s="293"/>
      <c r="BG373" s="293"/>
      <c r="BH373" s="293"/>
      <c r="BI373" s="293"/>
      <c r="BJ373" s="293"/>
      <c r="BK373" s="293"/>
      <c r="BL373" s="293"/>
      <c r="BM373" s="293"/>
      <c r="BN373" s="293"/>
      <c r="BO373" s="293"/>
      <c r="BP373" s="293"/>
      <c r="BQ373" s="293"/>
      <c r="BR373" s="293"/>
      <c r="BS373" s="293"/>
      <c r="BT373" s="293"/>
      <c r="BU373" s="293"/>
      <c r="BV373" s="293"/>
      <c r="BW373" s="293"/>
      <c r="BX373" s="293"/>
      <c r="BY373" s="293"/>
      <c r="BZ373" s="293"/>
      <c r="CA373" s="293"/>
      <c r="CB373" s="293"/>
      <c r="CC373" s="293"/>
      <c r="CD373" s="293"/>
      <c r="CE373" s="293"/>
      <c r="CF373" s="293"/>
      <c r="CG373" s="293"/>
      <c r="CH373" s="293"/>
      <c r="CI373" s="293"/>
      <c r="CJ373" s="293"/>
      <c r="CK373" s="293"/>
      <c r="CL373" s="293"/>
      <c r="CM373" s="293"/>
      <c r="CN373" s="293"/>
      <c r="CO373" s="293"/>
    </row>
    <row r="374" customHeight="1" spans="47:93">
      <c r="AU374" s="279"/>
      <c r="AV374" s="279"/>
      <c r="AW374" s="293"/>
      <c r="AX374" s="293"/>
      <c r="AY374" s="293"/>
      <c r="BC374" s="293"/>
      <c r="BD374" s="293"/>
      <c r="BE374" s="293"/>
      <c r="BF374" s="293"/>
      <c r="BG374" s="293"/>
      <c r="BH374" s="293"/>
      <c r="BI374" s="293"/>
      <c r="BJ374" s="293"/>
      <c r="BK374" s="293"/>
      <c r="BL374" s="293"/>
      <c r="BM374" s="293"/>
      <c r="BN374" s="293"/>
      <c r="BO374" s="293"/>
      <c r="BP374" s="293"/>
      <c r="BQ374" s="293"/>
      <c r="BR374" s="293"/>
      <c r="BS374" s="293"/>
      <c r="BT374" s="293"/>
      <c r="BU374" s="293"/>
      <c r="BV374" s="293"/>
      <c r="BW374" s="293"/>
      <c r="BX374" s="293"/>
      <c r="BY374" s="293"/>
      <c r="BZ374" s="293"/>
      <c r="CA374" s="293"/>
      <c r="CB374" s="293"/>
      <c r="CC374" s="293"/>
      <c r="CD374" s="293"/>
      <c r="CE374" s="293"/>
      <c r="CF374" s="293"/>
      <c r="CG374" s="293"/>
      <c r="CH374" s="293"/>
      <c r="CI374" s="293"/>
      <c r="CJ374" s="293"/>
      <c r="CK374" s="293"/>
      <c r="CL374" s="293"/>
      <c r="CM374" s="293"/>
      <c r="CN374" s="293"/>
      <c r="CO374" s="293"/>
    </row>
    <row r="375" customHeight="1" spans="47:93">
      <c r="AU375" s="279"/>
      <c r="AV375" s="279"/>
      <c r="AW375" s="293"/>
      <c r="AX375" s="293"/>
      <c r="AY375" s="293"/>
      <c r="BC375" s="293"/>
      <c r="BD375" s="293"/>
      <c r="BE375" s="293"/>
      <c r="BF375" s="293"/>
      <c r="BG375" s="293"/>
      <c r="BH375" s="293"/>
      <c r="BI375" s="293"/>
      <c r="BJ375" s="293"/>
      <c r="BK375" s="293"/>
      <c r="BL375" s="293"/>
      <c r="BM375" s="293"/>
      <c r="BN375" s="293"/>
      <c r="BO375" s="293"/>
      <c r="BP375" s="293"/>
      <c r="BQ375" s="293"/>
      <c r="BR375" s="293"/>
      <c r="BS375" s="293"/>
      <c r="BT375" s="293"/>
      <c r="BU375" s="293"/>
      <c r="BV375" s="293"/>
      <c r="BW375" s="293"/>
      <c r="BX375" s="293"/>
      <c r="BY375" s="293"/>
      <c r="BZ375" s="293"/>
      <c r="CA375" s="293"/>
      <c r="CB375" s="293"/>
      <c r="CC375" s="293"/>
      <c r="CD375" s="293"/>
      <c r="CE375" s="293"/>
      <c r="CF375" s="293"/>
      <c r="CG375" s="293"/>
      <c r="CH375" s="293"/>
      <c r="CI375" s="293"/>
      <c r="CJ375" s="293"/>
      <c r="CK375" s="293"/>
      <c r="CL375" s="293"/>
      <c r="CM375" s="293"/>
      <c r="CN375" s="293"/>
      <c r="CO375" s="293"/>
    </row>
    <row r="376" customHeight="1" spans="47:93">
      <c r="AU376" s="279"/>
      <c r="AV376" s="279"/>
      <c r="AW376" s="293"/>
      <c r="AX376" s="293"/>
      <c r="AY376" s="293"/>
      <c r="BC376" s="293"/>
      <c r="BD376" s="293"/>
      <c r="BE376" s="293"/>
      <c r="BF376" s="293"/>
      <c r="BG376" s="293"/>
      <c r="BH376" s="293"/>
      <c r="BI376" s="293"/>
      <c r="BJ376" s="293"/>
      <c r="BK376" s="293"/>
      <c r="BL376" s="293"/>
      <c r="BM376" s="293"/>
      <c r="BN376" s="293"/>
      <c r="BO376" s="293"/>
      <c r="BP376" s="293"/>
      <c r="BQ376" s="293"/>
      <c r="BR376" s="293"/>
      <c r="BS376" s="293"/>
      <c r="BT376" s="293"/>
      <c r="BU376" s="293"/>
      <c r="BV376" s="293"/>
      <c r="BW376" s="293"/>
      <c r="BX376" s="293"/>
      <c r="BY376" s="293"/>
      <c r="BZ376" s="293"/>
      <c r="CA376" s="293"/>
      <c r="CB376" s="293"/>
      <c r="CC376" s="293"/>
      <c r="CD376" s="293"/>
      <c r="CE376" s="293"/>
      <c r="CF376" s="293"/>
      <c r="CG376" s="293"/>
      <c r="CH376" s="293"/>
      <c r="CI376" s="293"/>
      <c r="CJ376" s="293"/>
      <c r="CK376" s="293"/>
      <c r="CL376" s="293"/>
      <c r="CM376" s="293"/>
      <c r="CN376" s="293"/>
      <c r="CO376" s="293"/>
    </row>
    <row r="377" customHeight="1" spans="47:93">
      <c r="AU377" s="279"/>
      <c r="AV377" s="279"/>
      <c r="AW377" s="293"/>
      <c r="AX377" s="293"/>
      <c r="AY377" s="293"/>
      <c r="BC377" s="293"/>
      <c r="BD377" s="293"/>
      <c r="BE377" s="293"/>
      <c r="BF377" s="293"/>
      <c r="BG377" s="293"/>
      <c r="BH377" s="293"/>
      <c r="BI377" s="293"/>
      <c r="BJ377" s="293"/>
      <c r="BK377" s="293"/>
      <c r="BL377" s="293"/>
      <c r="BM377" s="293"/>
      <c r="BN377" s="293"/>
      <c r="BO377" s="293"/>
      <c r="BP377" s="293"/>
      <c r="BQ377" s="293"/>
      <c r="BR377" s="293"/>
      <c r="BS377" s="293"/>
      <c r="BT377" s="293"/>
      <c r="BU377" s="293"/>
      <c r="BV377" s="293"/>
      <c r="BW377" s="293"/>
      <c r="BX377" s="293"/>
      <c r="BY377" s="293"/>
      <c r="BZ377" s="293"/>
      <c r="CA377" s="293"/>
      <c r="CB377" s="293"/>
      <c r="CC377" s="293"/>
      <c r="CD377" s="293"/>
      <c r="CE377" s="293"/>
      <c r="CF377" s="293"/>
      <c r="CG377" s="293"/>
      <c r="CH377" s="293"/>
      <c r="CI377" s="293"/>
      <c r="CJ377" s="293"/>
      <c r="CK377" s="293"/>
      <c r="CL377" s="293"/>
      <c r="CM377" s="293"/>
      <c r="CN377" s="293"/>
      <c r="CO377" s="293"/>
    </row>
    <row r="378" customHeight="1" spans="47:93">
      <c r="AU378" s="279"/>
      <c r="AV378" s="279"/>
      <c r="AW378" s="293"/>
      <c r="AX378" s="293"/>
      <c r="AY378" s="293"/>
      <c r="BC378" s="293"/>
      <c r="BD378" s="293"/>
      <c r="BE378" s="293"/>
      <c r="BF378" s="293"/>
      <c r="BG378" s="293"/>
      <c r="BH378" s="293"/>
      <c r="BI378" s="293"/>
      <c r="BJ378" s="293"/>
      <c r="BK378" s="293"/>
      <c r="BL378" s="293"/>
      <c r="BM378" s="293"/>
      <c r="BN378" s="293"/>
      <c r="BO378" s="293"/>
      <c r="BP378" s="293"/>
      <c r="BQ378" s="293"/>
      <c r="BR378" s="293"/>
      <c r="BS378" s="293"/>
      <c r="BT378" s="293"/>
      <c r="BU378" s="293"/>
      <c r="BV378" s="293"/>
      <c r="BW378" s="293"/>
      <c r="BX378" s="293"/>
      <c r="BY378" s="293"/>
      <c r="BZ378" s="293"/>
      <c r="CA378" s="293"/>
      <c r="CB378" s="293"/>
      <c r="CC378" s="293"/>
      <c r="CD378" s="293"/>
      <c r="CE378" s="293"/>
      <c r="CF378" s="293"/>
      <c r="CG378" s="293"/>
      <c r="CH378" s="293"/>
      <c r="CI378" s="293"/>
      <c r="CJ378" s="293"/>
      <c r="CK378" s="293"/>
      <c r="CL378" s="293"/>
      <c r="CM378" s="293"/>
      <c r="CN378" s="293"/>
      <c r="CO378" s="293"/>
    </row>
    <row r="379" customHeight="1" spans="47:93">
      <c r="AU379" s="279"/>
      <c r="AV379" s="279"/>
      <c r="AW379" s="293"/>
      <c r="AX379" s="293"/>
      <c r="AY379" s="293"/>
      <c r="BC379" s="293"/>
      <c r="BD379" s="293"/>
      <c r="BE379" s="293"/>
      <c r="BF379" s="293"/>
      <c r="BG379" s="293"/>
      <c r="BH379" s="293"/>
      <c r="BI379" s="293"/>
      <c r="BJ379" s="293"/>
      <c r="BK379" s="293"/>
      <c r="BL379" s="293"/>
      <c r="BM379" s="293"/>
      <c r="BN379" s="293"/>
      <c r="BO379" s="293"/>
      <c r="BP379" s="293"/>
      <c r="BQ379" s="293"/>
      <c r="BR379" s="293"/>
      <c r="BS379" s="293"/>
      <c r="BT379" s="293"/>
      <c r="BU379" s="293"/>
      <c r="BV379" s="293"/>
      <c r="BW379" s="293"/>
      <c r="BX379" s="293"/>
      <c r="BY379" s="293"/>
      <c r="BZ379" s="293"/>
      <c r="CA379" s="293"/>
      <c r="CB379" s="293"/>
      <c r="CC379" s="293"/>
      <c r="CD379" s="293"/>
      <c r="CE379" s="293"/>
      <c r="CF379" s="293"/>
      <c r="CG379" s="293"/>
      <c r="CH379" s="293"/>
      <c r="CI379" s="293"/>
      <c r="CJ379" s="293"/>
      <c r="CK379" s="293"/>
      <c r="CL379" s="293"/>
      <c r="CM379" s="293"/>
      <c r="CN379" s="293"/>
      <c r="CO379" s="293"/>
    </row>
    <row r="380" customHeight="1" spans="47:93">
      <c r="AU380" s="279"/>
      <c r="AV380" s="279"/>
      <c r="AW380" s="293"/>
      <c r="AX380" s="293"/>
      <c r="AY380" s="293"/>
      <c r="BC380" s="293"/>
      <c r="BD380" s="293"/>
      <c r="BE380" s="293"/>
      <c r="BF380" s="293"/>
      <c r="BG380" s="293"/>
      <c r="BH380" s="293"/>
      <c r="BI380" s="293"/>
      <c r="BJ380" s="293"/>
      <c r="BK380" s="293"/>
      <c r="BL380" s="293"/>
      <c r="BM380" s="293"/>
      <c r="BN380" s="293"/>
      <c r="BO380" s="293"/>
      <c r="BP380" s="293"/>
      <c r="BQ380" s="293"/>
      <c r="BR380" s="293"/>
      <c r="BS380" s="293"/>
      <c r="BT380" s="293"/>
      <c r="BU380" s="293"/>
      <c r="BV380" s="293"/>
      <c r="BW380" s="293"/>
      <c r="BX380" s="293"/>
      <c r="BY380" s="293"/>
      <c r="BZ380" s="293"/>
      <c r="CA380" s="293"/>
      <c r="CB380" s="293"/>
      <c r="CC380" s="293"/>
      <c r="CD380" s="293"/>
      <c r="CE380" s="293"/>
      <c r="CF380" s="293"/>
      <c r="CG380" s="293"/>
      <c r="CH380" s="293"/>
      <c r="CI380" s="293"/>
      <c r="CJ380" s="293"/>
      <c r="CK380" s="293"/>
      <c r="CL380" s="293"/>
      <c r="CM380" s="293"/>
      <c r="CN380" s="293"/>
      <c r="CO380" s="293"/>
    </row>
    <row r="381" customHeight="1" spans="47:93">
      <c r="AU381" s="279"/>
      <c r="AV381" s="279"/>
      <c r="AW381" s="293"/>
      <c r="AX381" s="293"/>
      <c r="AY381" s="293"/>
      <c r="BC381" s="293"/>
      <c r="BD381" s="293"/>
      <c r="BE381" s="293"/>
      <c r="BF381" s="293"/>
      <c r="BG381" s="293"/>
      <c r="BH381" s="293"/>
      <c r="BI381" s="293"/>
      <c r="BJ381" s="293"/>
      <c r="BK381" s="293"/>
      <c r="BL381" s="293"/>
      <c r="BM381" s="293"/>
      <c r="BN381" s="293"/>
      <c r="BO381" s="293"/>
      <c r="BP381" s="293"/>
      <c r="BQ381" s="293"/>
      <c r="BR381" s="293"/>
      <c r="BS381" s="293"/>
      <c r="BT381" s="293"/>
      <c r="BU381" s="293"/>
      <c r="BV381" s="293"/>
      <c r="BW381" s="293"/>
      <c r="BX381" s="293"/>
      <c r="BY381" s="293"/>
      <c r="BZ381" s="293"/>
      <c r="CA381" s="293"/>
      <c r="CB381" s="293"/>
      <c r="CC381" s="293"/>
      <c r="CD381" s="293"/>
      <c r="CE381" s="293"/>
      <c r="CF381" s="293"/>
      <c r="CG381" s="293"/>
      <c r="CH381" s="293"/>
      <c r="CI381" s="293"/>
      <c r="CJ381" s="293"/>
      <c r="CK381" s="293"/>
      <c r="CL381" s="293"/>
      <c r="CM381" s="293"/>
      <c r="CN381" s="293"/>
      <c r="CO381" s="293"/>
    </row>
    <row r="382" customHeight="1" spans="47:93">
      <c r="AU382" s="279"/>
      <c r="AV382" s="279"/>
      <c r="AW382" s="293"/>
      <c r="AX382" s="293"/>
      <c r="AY382" s="293"/>
      <c r="BC382" s="293"/>
      <c r="BD382" s="293"/>
      <c r="BE382" s="293"/>
      <c r="BF382" s="293"/>
      <c r="BG382" s="293"/>
      <c r="BH382" s="293"/>
      <c r="BI382" s="293"/>
      <c r="BJ382" s="293"/>
      <c r="BK382" s="293"/>
      <c r="BL382" s="293"/>
      <c r="BM382" s="293"/>
      <c r="BN382" s="293"/>
      <c r="BO382" s="293"/>
      <c r="BP382" s="293"/>
      <c r="BQ382" s="293"/>
      <c r="BR382" s="293"/>
      <c r="BS382" s="293"/>
      <c r="BT382" s="293"/>
      <c r="BU382" s="293"/>
      <c r="BV382" s="293"/>
      <c r="BW382" s="293"/>
      <c r="BX382" s="293"/>
      <c r="BY382" s="293"/>
      <c r="BZ382" s="293"/>
      <c r="CA382" s="293"/>
      <c r="CB382" s="293"/>
      <c r="CC382" s="293"/>
      <c r="CD382" s="293"/>
      <c r="CE382" s="293"/>
      <c r="CF382" s="293"/>
      <c r="CG382" s="293"/>
      <c r="CH382" s="293"/>
      <c r="CI382" s="293"/>
      <c r="CJ382" s="293"/>
      <c r="CK382" s="293"/>
      <c r="CL382" s="293"/>
      <c r="CM382" s="293"/>
      <c r="CN382" s="293"/>
      <c r="CO382" s="293"/>
    </row>
    <row r="383" customHeight="1" spans="47:93">
      <c r="AU383" s="279"/>
      <c r="AV383" s="279"/>
      <c r="AW383" s="293"/>
      <c r="AX383" s="293"/>
      <c r="AY383" s="293"/>
      <c r="BC383" s="293"/>
      <c r="BD383" s="293"/>
      <c r="BE383" s="293"/>
      <c r="BF383" s="293"/>
      <c r="BG383" s="293"/>
      <c r="BH383" s="293"/>
      <c r="BI383" s="293"/>
      <c r="BJ383" s="293"/>
      <c r="BK383" s="293"/>
      <c r="BL383" s="293"/>
      <c r="BM383" s="293"/>
      <c r="BN383" s="293"/>
      <c r="BO383" s="293"/>
      <c r="BP383" s="293"/>
      <c r="BQ383" s="293"/>
      <c r="BR383" s="293"/>
      <c r="BS383" s="293"/>
      <c r="BT383" s="293"/>
      <c r="BU383" s="293"/>
      <c r="BV383" s="293"/>
      <c r="BW383" s="293"/>
      <c r="BX383" s="293"/>
      <c r="BY383" s="293"/>
      <c r="BZ383" s="293"/>
      <c r="CA383" s="293"/>
      <c r="CB383" s="293"/>
      <c r="CC383" s="293"/>
      <c r="CD383" s="293"/>
      <c r="CE383" s="293"/>
      <c r="CF383" s="293"/>
      <c r="CG383" s="293"/>
      <c r="CH383" s="293"/>
      <c r="CI383" s="293"/>
      <c r="CJ383" s="293"/>
      <c r="CK383" s="293"/>
      <c r="CL383" s="293"/>
      <c r="CM383" s="293"/>
      <c r="CN383" s="293"/>
      <c r="CO383" s="293"/>
    </row>
    <row r="384" customHeight="1" spans="47:93">
      <c r="AU384" s="279"/>
      <c r="AV384" s="279"/>
      <c r="AW384" s="293"/>
      <c r="AX384" s="293"/>
      <c r="AY384" s="293"/>
      <c r="BC384" s="293"/>
      <c r="BD384" s="293"/>
      <c r="BE384" s="293"/>
      <c r="BF384" s="293"/>
      <c r="BG384" s="293"/>
      <c r="BH384" s="293"/>
      <c r="BI384" s="293"/>
      <c r="BJ384" s="293"/>
      <c r="BK384" s="293"/>
      <c r="BL384" s="293"/>
      <c r="BM384" s="293"/>
      <c r="BN384" s="293"/>
      <c r="BO384" s="293"/>
      <c r="BP384" s="293"/>
      <c r="BQ384" s="293"/>
      <c r="BR384" s="293"/>
      <c r="BS384" s="293"/>
      <c r="BT384" s="293"/>
      <c r="BU384" s="293"/>
      <c r="BV384" s="293"/>
      <c r="BW384" s="293"/>
      <c r="BX384" s="293"/>
      <c r="BY384" s="293"/>
      <c r="BZ384" s="293"/>
      <c r="CA384" s="293"/>
      <c r="CB384" s="293"/>
      <c r="CC384" s="293"/>
      <c r="CD384" s="293"/>
      <c r="CE384" s="293"/>
      <c r="CF384" s="293"/>
      <c r="CG384" s="293"/>
      <c r="CH384" s="293"/>
      <c r="CI384" s="293"/>
      <c r="CJ384" s="293"/>
      <c r="CK384" s="293"/>
      <c r="CL384" s="293"/>
      <c r="CM384" s="293"/>
      <c r="CN384" s="293"/>
      <c r="CO384" s="293"/>
    </row>
    <row r="385" customHeight="1" spans="47:93">
      <c r="AU385" s="279"/>
      <c r="AV385" s="279"/>
      <c r="AW385" s="293"/>
      <c r="AX385" s="293"/>
      <c r="AY385" s="293"/>
      <c r="BC385" s="293"/>
      <c r="BD385" s="293"/>
      <c r="BE385" s="293"/>
      <c r="BF385" s="293"/>
      <c r="BG385" s="293"/>
      <c r="BH385" s="293"/>
      <c r="BI385" s="293"/>
      <c r="BJ385" s="293"/>
      <c r="BK385" s="293"/>
      <c r="BL385" s="293"/>
      <c r="BM385" s="293"/>
      <c r="BN385" s="293"/>
      <c r="BO385" s="293"/>
      <c r="BP385" s="293"/>
      <c r="BQ385" s="293"/>
      <c r="BR385" s="293"/>
      <c r="BS385" s="293"/>
      <c r="BT385" s="293"/>
      <c r="BU385" s="293"/>
      <c r="BV385" s="293"/>
      <c r="BW385" s="293"/>
      <c r="BX385" s="293"/>
      <c r="BY385" s="293"/>
      <c r="BZ385" s="293"/>
      <c r="CA385" s="293"/>
      <c r="CB385" s="293"/>
      <c r="CC385" s="293"/>
      <c r="CD385" s="293"/>
      <c r="CE385" s="293"/>
      <c r="CF385" s="293"/>
      <c r="CG385" s="293"/>
      <c r="CH385" s="293"/>
      <c r="CI385" s="293"/>
      <c r="CJ385" s="293"/>
      <c r="CK385" s="293"/>
      <c r="CL385" s="293"/>
      <c r="CM385" s="293"/>
      <c r="CN385" s="293"/>
      <c r="CO385" s="293"/>
    </row>
    <row r="386" customHeight="1" spans="47:93">
      <c r="AU386" s="279"/>
      <c r="AV386" s="279"/>
      <c r="AW386" s="293"/>
      <c r="AX386" s="293"/>
      <c r="AY386" s="293"/>
      <c r="BC386" s="293"/>
      <c r="BD386" s="293"/>
      <c r="BE386" s="293"/>
      <c r="BF386" s="293"/>
      <c r="BG386" s="293"/>
      <c r="BH386" s="293"/>
      <c r="BI386" s="293"/>
      <c r="BJ386" s="293"/>
      <c r="BK386" s="293"/>
      <c r="BL386" s="293"/>
      <c r="BM386" s="293"/>
      <c r="BN386" s="293"/>
      <c r="BO386" s="293"/>
      <c r="BP386" s="293"/>
      <c r="BQ386" s="293"/>
      <c r="BR386" s="293"/>
      <c r="BS386" s="293"/>
      <c r="BT386" s="293"/>
      <c r="BU386" s="293"/>
      <c r="BV386" s="293"/>
      <c r="BW386" s="293"/>
      <c r="BX386" s="293"/>
      <c r="BY386" s="293"/>
      <c r="BZ386" s="293"/>
      <c r="CA386" s="293"/>
      <c r="CB386" s="293"/>
      <c r="CC386" s="293"/>
      <c r="CD386" s="293"/>
      <c r="CE386" s="293"/>
      <c r="CF386" s="293"/>
      <c r="CG386" s="293"/>
      <c r="CH386" s="293"/>
      <c r="CI386" s="293"/>
      <c r="CJ386" s="293"/>
      <c r="CK386" s="293"/>
      <c r="CL386" s="293"/>
      <c r="CM386" s="293"/>
      <c r="CN386" s="293"/>
      <c r="CO386" s="293"/>
    </row>
    <row r="387" customHeight="1" spans="47:93">
      <c r="AU387" s="279"/>
      <c r="AV387" s="279"/>
      <c r="AW387" s="293"/>
      <c r="AX387" s="293"/>
      <c r="AY387" s="293"/>
      <c r="BC387" s="293"/>
      <c r="BD387" s="293"/>
      <c r="BE387" s="293"/>
      <c r="BF387" s="293"/>
      <c r="BG387" s="293"/>
      <c r="BH387" s="293"/>
      <c r="BI387" s="293"/>
      <c r="BJ387" s="293"/>
      <c r="BK387" s="293"/>
      <c r="BL387" s="293"/>
      <c r="BM387" s="293"/>
      <c r="BN387" s="293"/>
      <c r="BO387" s="293"/>
      <c r="BP387" s="293"/>
      <c r="BQ387" s="293"/>
      <c r="BR387" s="293"/>
      <c r="BS387" s="293"/>
      <c r="BT387" s="293"/>
      <c r="BU387" s="293"/>
      <c r="BV387" s="293"/>
      <c r="BW387" s="293"/>
      <c r="BX387" s="293"/>
      <c r="BY387" s="293"/>
      <c r="BZ387" s="293"/>
      <c r="CA387" s="293"/>
      <c r="CB387" s="293"/>
      <c r="CC387" s="293"/>
      <c r="CD387" s="293"/>
      <c r="CE387" s="293"/>
      <c r="CF387" s="293"/>
      <c r="CG387" s="293"/>
      <c r="CH387" s="293"/>
      <c r="CI387" s="293"/>
      <c r="CJ387" s="293"/>
      <c r="CK387" s="293"/>
      <c r="CL387" s="293"/>
      <c r="CM387" s="293"/>
      <c r="CN387" s="293"/>
      <c r="CO387" s="293"/>
    </row>
    <row r="388" customHeight="1" spans="47:93">
      <c r="AU388" s="279"/>
      <c r="AV388" s="279"/>
      <c r="AW388" s="293"/>
      <c r="AX388" s="293"/>
      <c r="AY388" s="293"/>
      <c r="BC388" s="293"/>
      <c r="BD388" s="293"/>
      <c r="BE388" s="293"/>
      <c r="BF388" s="293"/>
      <c r="BG388" s="293"/>
      <c r="BH388" s="293"/>
      <c r="BI388" s="293"/>
      <c r="BJ388" s="293"/>
      <c r="BK388" s="293"/>
      <c r="BL388" s="293"/>
      <c r="BM388" s="293"/>
      <c r="BN388" s="293"/>
      <c r="BO388" s="293"/>
      <c r="BP388" s="293"/>
      <c r="BQ388" s="293"/>
      <c r="BR388" s="293"/>
      <c r="BS388" s="293"/>
      <c r="BT388" s="293"/>
      <c r="BU388" s="293"/>
      <c r="BV388" s="293"/>
      <c r="BW388" s="293"/>
      <c r="BX388" s="293"/>
      <c r="BY388" s="293"/>
      <c r="BZ388" s="293"/>
      <c r="CA388" s="293"/>
      <c r="CB388" s="293"/>
      <c r="CC388" s="293"/>
      <c r="CD388" s="293"/>
      <c r="CE388" s="293"/>
      <c r="CF388" s="293"/>
      <c r="CG388" s="293"/>
      <c r="CH388" s="293"/>
      <c r="CI388" s="293"/>
      <c r="CJ388" s="293"/>
      <c r="CK388" s="293"/>
      <c r="CL388" s="293"/>
      <c r="CM388" s="293"/>
      <c r="CN388" s="293"/>
      <c r="CO388" s="293"/>
    </row>
    <row r="389" customHeight="1" spans="47:93">
      <c r="AU389" s="279"/>
      <c r="AV389" s="279"/>
      <c r="AW389" s="293"/>
      <c r="AX389" s="293"/>
      <c r="AY389" s="293"/>
      <c r="BC389" s="293"/>
      <c r="BD389" s="293"/>
      <c r="BE389" s="293"/>
      <c r="BF389" s="293"/>
      <c r="BG389" s="293"/>
      <c r="BH389" s="293"/>
      <c r="BI389" s="293"/>
      <c r="BJ389" s="293"/>
      <c r="BK389" s="293"/>
      <c r="BL389" s="293"/>
      <c r="BM389" s="293"/>
      <c r="BN389" s="293"/>
      <c r="BO389" s="293"/>
      <c r="BP389" s="293"/>
      <c r="BQ389" s="293"/>
      <c r="BR389" s="293"/>
      <c r="BS389" s="293"/>
      <c r="BT389" s="293"/>
      <c r="BU389" s="293"/>
      <c r="BV389" s="293"/>
      <c r="BW389" s="293"/>
      <c r="BX389" s="293"/>
      <c r="BY389" s="293"/>
      <c r="BZ389" s="293"/>
      <c r="CA389" s="293"/>
      <c r="CB389" s="293"/>
      <c r="CC389" s="293"/>
      <c r="CD389" s="293"/>
      <c r="CE389" s="293"/>
      <c r="CF389" s="293"/>
      <c r="CG389" s="293"/>
      <c r="CH389" s="293"/>
      <c r="CI389" s="293"/>
      <c r="CJ389" s="293"/>
      <c r="CK389" s="293"/>
      <c r="CL389" s="293"/>
      <c r="CM389" s="293"/>
      <c r="CN389" s="293"/>
      <c r="CO389" s="293"/>
    </row>
    <row r="390" customHeight="1" spans="47:93">
      <c r="AU390" s="279"/>
      <c r="AV390" s="279"/>
      <c r="AW390" s="293"/>
      <c r="AX390" s="293"/>
      <c r="AY390" s="293"/>
      <c r="BC390" s="293"/>
      <c r="BD390" s="293"/>
      <c r="BE390" s="293"/>
      <c r="BF390" s="293"/>
      <c r="BG390" s="293"/>
      <c r="BH390" s="293"/>
      <c r="BI390" s="293"/>
      <c r="BJ390" s="293"/>
      <c r="BK390" s="293"/>
      <c r="BL390" s="293"/>
      <c r="BM390" s="293"/>
      <c r="BN390" s="293"/>
      <c r="BO390" s="293"/>
      <c r="BP390" s="293"/>
      <c r="BQ390" s="293"/>
      <c r="BR390" s="293"/>
      <c r="BS390" s="293"/>
      <c r="BT390" s="293"/>
      <c r="BU390" s="293"/>
      <c r="BV390" s="293"/>
      <c r="BW390" s="293"/>
      <c r="BX390" s="293"/>
      <c r="BY390" s="293"/>
      <c r="BZ390" s="293"/>
      <c r="CA390" s="293"/>
      <c r="CB390" s="293"/>
      <c r="CC390" s="293"/>
      <c r="CD390" s="293"/>
      <c r="CE390" s="293"/>
      <c r="CF390" s="293"/>
      <c r="CG390" s="293"/>
      <c r="CH390" s="293"/>
      <c r="CI390" s="293"/>
      <c r="CJ390" s="293"/>
      <c r="CK390" s="293"/>
      <c r="CL390" s="293"/>
      <c r="CM390" s="293"/>
      <c r="CN390" s="293"/>
      <c r="CO390" s="293"/>
    </row>
    <row r="391" customHeight="1" spans="47:93">
      <c r="AU391" s="279"/>
      <c r="AV391" s="279"/>
      <c r="AW391" s="293"/>
      <c r="AX391" s="293"/>
      <c r="AY391" s="293"/>
      <c r="BC391" s="293"/>
      <c r="BD391" s="293"/>
      <c r="BE391" s="293"/>
      <c r="BF391" s="293"/>
      <c r="BG391" s="293"/>
      <c r="BH391" s="293"/>
      <c r="BI391" s="293"/>
      <c r="BJ391" s="293"/>
      <c r="BK391" s="293"/>
      <c r="BL391" s="293"/>
      <c r="BM391" s="293"/>
      <c r="BN391" s="293"/>
      <c r="BO391" s="293"/>
      <c r="BP391" s="293"/>
      <c r="BQ391" s="293"/>
      <c r="BR391" s="293"/>
      <c r="BS391" s="293"/>
      <c r="BT391" s="293"/>
      <c r="BU391" s="293"/>
      <c r="BV391" s="293"/>
      <c r="BW391" s="293"/>
      <c r="BX391" s="293"/>
      <c r="BY391" s="293"/>
      <c r="BZ391" s="293"/>
      <c r="CA391" s="293"/>
      <c r="CB391" s="293"/>
      <c r="CC391" s="293"/>
      <c r="CD391" s="293"/>
      <c r="CE391" s="293"/>
      <c r="CF391" s="293"/>
      <c r="CG391" s="293"/>
      <c r="CH391" s="293"/>
      <c r="CI391" s="293"/>
      <c r="CJ391" s="293"/>
      <c r="CK391" s="293"/>
      <c r="CL391" s="293"/>
      <c r="CM391" s="293"/>
      <c r="CN391" s="293"/>
      <c r="CO391" s="293"/>
    </row>
    <row r="392" customHeight="1" spans="47:93">
      <c r="AU392" s="279"/>
      <c r="AV392" s="279"/>
      <c r="AW392" s="293"/>
      <c r="AX392" s="293"/>
      <c r="AY392" s="293"/>
      <c r="BC392" s="293"/>
      <c r="BD392" s="293"/>
      <c r="BE392" s="293"/>
      <c r="BF392" s="293"/>
      <c r="BG392" s="293"/>
      <c r="BH392" s="293"/>
      <c r="BI392" s="293"/>
      <c r="BJ392" s="293"/>
      <c r="BK392" s="293"/>
      <c r="BL392" s="293"/>
      <c r="BM392" s="293"/>
      <c r="BN392" s="293"/>
      <c r="BO392" s="293"/>
      <c r="BP392" s="293"/>
      <c r="BQ392" s="293"/>
      <c r="BR392" s="293"/>
      <c r="BS392" s="293"/>
      <c r="BT392" s="293"/>
      <c r="BU392" s="293"/>
      <c r="BV392" s="293"/>
      <c r="BW392" s="293"/>
      <c r="BX392" s="293"/>
      <c r="BY392" s="293"/>
      <c r="BZ392" s="293"/>
      <c r="CA392" s="293"/>
      <c r="CB392" s="293"/>
      <c r="CC392" s="293"/>
      <c r="CD392" s="293"/>
      <c r="CE392" s="293"/>
      <c r="CF392" s="293"/>
      <c r="CG392" s="293"/>
      <c r="CH392" s="293"/>
      <c r="CI392" s="293"/>
      <c r="CJ392" s="293"/>
      <c r="CK392" s="293"/>
      <c r="CL392" s="293"/>
      <c r="CM392" s="293"/>
      <c r="CN392" s="293"/>
      <c r="CO392" s="293"/>
    </row>
    <row r="393" customHeight="1" spans="47:93">
      <c r="AU393" s="279"/>
      <c r="AV393" s="279"/>
      <c r="AW393" s="293"/>
      <c r="AX393" s="293"/>
      <c r="AY393" s="293"/>
      <c r="BC393" s="293"/>
      <c r="BD393" s="293"/>
      <c r="BE393" s="293"/>
      <c r="BF393" s="293"/>
      <c r="BG393" s="293"/>
      <c r="BH393" s="293"/>
      <c r="BI393" s="293"/>
      <c r="BJ393" s="293"/>
      <c r="BK393" s="293"/>
      <c r="BL393" s="293"/>
      <c r="BM393" s="293"/>
      <c r="BN393" s="293"/>
      <c r="BO393" s="293"/>
      <c r="BP393" s="293"/>
      <c r="BQ393" s="293"/>
      <c r="BR393" s="293"/>
      <c r="BS393" s="293"/>
      <c r="BT393" s="293"/>
      <c r="BU393" s="293"/>
      <c r="BV393" s="293"/>
      <c r="BW393" s="293"/>
      <c r="BX393" s="293"/>
      <c r="BY393" s="293"/>
      <c r="BZ393" s="293"/>
      <c r="CA393" s="293"/>
      <c r="CB393" s="293"/>
      <c r="CC393" s="293"/>
      <c r="CD393" s="293"/>
      <c r="CE393" s="293"/>
      <c r="CF393" s="293"/>
      <c r="CG393" s="293"/>
      <c r="CH393" s="293"/>
      <c r="CI393" s="293"/>
      <c r="CJ393" s="293"/>
      <c r="CK393" s="293"/>
      <c r="CL393" s="293"/>
      <c r="CM393" s="293"/>
      <c r="CN393" s="293"/>
      <c r="CO393" s="293"/>
    </row>
    <row r="394" customHeight="1" spans="47:93">
      <c r="AU394" s="279"/>
      <c r="AV394" s="279"/>
      <c r="AW394" s="293"/>
      <c r="AX394" s="293"/>
      <c r="AY394" s="293"/>
      <c r="BC394" s="293"/>
      <c r="BD394" s="293"/>
      <c r="BE394" s="293"/>
      <c r="BF394" s="293"/>
      <c r="BG394" s="293"/>
      <c r="BH394" s="293"/>
      <c r="BI394" s="293"/>
      <c r="BJ394" s="293"/>
      <c r="BK394" s="293"/>
      <c r="BL394" s="293"/>
      <c r="BM394" s="293"/>
      <c r="BN394" s="293"/>
      <c r="BO394" s="293"/>
      <c r="BP394" s="293"/>
      <c r="BQ394" s="293"/>
      <c r="BR394" s="293"/>
      <c r="BS394" s="293"/>
      <c r="BT394" s="293"/>
      <c r="BU394" s="293"/>
      <c r="BV394" s="293"/>
      <c r="BW394" s="293"/>
      <c r="BX394" s="293"/>
      <c r="BY394" s="293"/>
      <c r="BZ394" s="293"/>
      <c r="CA394" s="293"/>
      <c r="CB394" s="293"/>
      <c r="CC394" s="293"/>
      <c r="CD394" s="293"/>
      <c r="CE394" s="293"/>
      <c r="CF394" s="293"/>
      <c r="CG394" s="293"/>
      <c r="CH394" s="293"/>
      <c r="CI394" s="293"/>
      <c r="CJ394" s="293"/>
      <c r="CK394" s="293"/>
      <c r="CL394" s="293"/>
      <c r="CM394" s="293"/>
      <c r="CN394" s="293"/>
      <c r="CO394" s="293"/>
    </row>
    <row r="395" customHeight="1" spans="47:93">
      <c r="AU395" s="279"/>
      <c r="AV395" s="279"/>
      <c r="AW395" s="293"/>
      <c r="AX395" s="293"/>
      <c r="AY395" s="293"/>
      <c r="BC395" s="293"/>
      <c r="BD395" s="293"/>
      <c r="BE395" s="293"/>
      <c r="BF395" s="293"/>
      <c r="BG395" s="293"/>
      <c r="BH395" s="293"/>
      <c r="BI395" s="293"/>
      <c r="BJ395" s="293"/>
      <c r="BK395" s="293"/>
      <c r="BL395" s="293"/>
      <c r="BM395" s="293"/>
      <c r="BN395" s="293"/>
      <c r="BO395" s="293"/>
      <c r="BP395" s="293"/>
      <c r="BQ395" s="293"/>
      <c r="BR395" s="293"/>
      <c r="BS395" s="293"/>
      <c r="BT395" s="293"/>
      <c r="BU395" s="293"/>
      <c r="BV395" s="293"/>
      <c r="BW395" s="293"/>
      <c r="BX395" s="293"/>
      <c r="BY395" s="293"/>
      <c r="BZ395" s="293"/>
      <c r="CA395" s="293"/>
      <c r="CB395" s="293"/>
      <c r="CC395" s="293"/>
      <c r="CD395" s="293"/>
      <c r="CE395" s="293"/>
      <c r="CF395" s="293"/>
      <c r="CG395" s="293"/>
      <c r="CH395" s="293"/>
      <c r="CI395" s="293"/>
      <c r="CJ395" s="293"/>
      <c r="CK395" s="293"/>
      <c r="CL395" s="293"/>
      <c r="CM395" s="293"/>
      <c r="CN395" s="293"/>
      <c r="CO395" s="293"/>
    </row>
    <row r="396" customHeight="1" spans="47:93">
      <c r="AU396" s="279"/>
      <c r="AV396" s="279"/>
      <c r="AW396" s="293"/>
      <c r="AX396" s="293"/>
      <c r="AY396" s="293"/>
      <c r="BC396" s="293"/>
      <c r="BD396" s="293"/>
      <c r="BE396" s="293"/>
      <c r="BF396" s="293"/>
      <c r="BG396" s="293"/>
      <c r="BH396" s="293"/>
      <c r="BI396" s="293"/>
      <c r="BJ396" s="293"/>
      <c r="BK396" s="293"/>
      <c r="BL396" s="293"/>
      <c r="BM396" s="293"/>
      <c r="BN396" s="293"/>
      <c r="BO396" s="293"/>
      <c r="BP396" s="293"/>
      <c r="BQ396" s="293"/>
      <c r="BR396" s="293"/>
      <c r="BS396" s="293"/>
      <c r="BT396" s="293"/>
      <c r="BU396" s="293"/>
      <c r="BV396" s="293"/>
      <c r="BW396" s="293"/>
      <c r="BX396" s="293"/>
      <c r="BY396" s="293"/>
      <c r="BZ396" s="293"/>
      <c r="CA396" s="293"/>
      <c r="CB396" s="293"/>
      <c r="CC396" s="293"/>
      <c r="CD396" s="293"/>
      <c r="CE396" s="293"/>
      <c r="CF396" s="293"/>
      <c r="CG396" s="293"/>
      <c r="CH396" s="293"/>
      <c r="CI396" s="293"/>
      <c r="CJ396" s="293"/>
      <c r="CK396" s="293"/>
      <c r="CL396" s="293"/>
      <c r="CM396" s="293"/>
      <c r="CN396" s="293"/>
      <c r="CO396" s="293"/>
    </row>
    <row r="397" customHeight="1" spans="47:93">
      <c r="AU397" s="279"/>
      <c r="AV397" s="279"/>
      <c r="AW397" s="293"/>
      <c r="AX397" s="293"/>
      <c r="AY397" s="293"/>
      <c r="BC397" s="293"/>
      <c r="BD397" s="293"/>
      <c r="BE397" s="293"/>
      <c r="BF397" s="293"/>
      <c r="BG397" s="293"/>
      <c r="BH397" s="293"/>
      <c r="BI397" s="293"/>
      <c r="BJ397" s="293"/>
      <c r="BK397" s="293"/>
      <c r="BL397" s="293"/>
      <c r="BM397" s="293"/>
      <c r="BN397" s="293"/>
      <c r="BO397" s="293"/>
      <c r="BP397" s="293"/>
      <c r="BQ397" s="293"/>
      <c r="BR397" s="293"/>
      <c r="BS397" s="293"/>
      <c r="BT397" s="293"/>
      <c r="BU397" s="293"/>
      <c r="BV397" s="293"/>
      <c r="BW397" s="293"/>
      <c r="BX397" s="293"/>
      <c r="BY397" s="293"/>
      <c r="BZ397" s="293"/>
      <c r="CA397" s="293"/>
      <c r="CB397" s="293"/>
      <c r="CC397" s="293"/>
      <c r="CD397" s="293"/>
      <c r="CE397" s="293"/>
      <c r="CF397" s="293"/>
      <c r="CG397" s="293"/>
      <c r="CH397" s="293"/>
      <c r="CI397" s="293"/>
      <c r="CJ397" s="293"/>
      <c r="CK397" s="293"/>
      <c r="CL397" s="293"/>
      <c r="CM397" s="293"/>
      <c r="CN397" s="293"/>
      <c r="CO397" s="293"/>
    </row>
    <row r="398" customHeight="1" spans="47:93">
      <c r="AU398" s="279"/>
      <c r="AV398" s="279"/>
      <c r="AW398" s="293"/>
      <c r="AX398" s="293"/>
      <c r="AY398" s="293"/>
      <c r="BC398" s="293"/>
      <c r="BD398" s="293"/>
      <c r="BE398" s="293"/>
      <c r="BF398" s="293"/>
      <c r="BG398" s="293"/>
      <c r="BH398" s="293"/>
      <c r="BI398" s="293"/>
      <c r="BJ398" s="293"/>
      <c r="BK398" s="293"/>
      <c r="BL398" s="293"/>
      <c r="BM398" s="293"/>
      <c r="BN398" s="293"/>
      <c r="BO398" s="293"/>
      <c r="BP398" s="293"/>
      <c r="BQ398" s="293"/>
      <c r="BR398" s="293"/>
      <c r="BS398" s="293"/>
      <c r="BT398" s="293"/>
      <c r="BU398" s="293"/>
      <c r="BV398" s="293"/>
      <c r="BW398" s="293"/>
      <c r="BX398" s="293"/>
      <c r="BY398" s="293"/>
      <c r="BZ398" s="293"/>
      <c r="CA398" s="293"/>
      <c r="CB398" s="293"/>
      <c r="CC398" s="293"/>
      <c r="CD398" s="293"/>
      <c r="CE398" s="293"/>
      <c r="CF398" s="293"/>
      <c r="CG398" s="293"/>
      <c r="CH398" s="293"/>
      <c r="CI398" s="293"/>
      <c r="CJ398" s="293"/>
      <c r="CK398" s="293"/>
      <c r="CL398" s="293"/>
      <c r="CM398" s="293"/>
      <c r="CN398" s="293"/>
      <c r="CO398" s="293"/>
    </row>
    <row r="399" customHeight="1" spans="47:93">
      <c r="AU399" s="279"/>
      <c r="AV399" s="279"/>
      <c r="AW399" s="293"/>
      <c r="AX399" s="293"/>
      <c r="AY399" s="293"/>
      <c r="BC399" s="293"/>
      <c r="BD399" s="293"/>
      <c r="BE399" s="293"/>
      <c r="BF399" s="293"/>
      <c r="BG399" s="293"/>
      <c r="BH399" s="293"/>
      <c r="BI399" s="293"/>
      <c r="BJ399" s="293"/>
      <c r="BK399" s="293"/>
      <c r="BL399" s="293"/>
      <c r="BM399" s="293"/>
      <c r="BN399" s="293"/>
      <c r="BO399" s="293"/>
      <c r="BP399" s="293"/>
      <c r="BQ399" s="293"/>
      <c r="BR399" s="293"/>
      <c r="BS399" s="293"/>
      <c r="BT399" s="293"/>
      <c r="BU399" s="293"/>
      <c r="BV399" s="293"/>
      <c r="BW399" s="293"/>
      <c r="BX399" s="293"/>
      <c r="BY399" s="293"/>
      <c r="BZ399" s="293"/>
      <c r="CA399" s="293"/>
      <c r="CB399" s="293"/>
      <c r="CC399" s="293"/>
      <c r="CD399" s="293"/>
      <c r="CE399" s="293"/>
      <c r="CF399" s="293"/>
      <c r="CG399" s="293"/>
      <c r="CH399" s="293"/>
      <c r="CI399" s="293"/>
      <c r="CJ399" s="293"/>
      <c r="CK399" s="293"/>
      <c r="CL399" s="293"/>
      <c r="CM399" s="293"/>
      <c r="CN399" s="293"/>
      <c r="CO399" s="293"/>
    </row>
    <row r="400" customHeight="1" spans="47:93">
      <c r="AU400" s="279"/>
      <c r="AV400" s="279"/>
      <c r="AW400" s="293"/>
      <c r="AX400" s="293"/>
      <c r="AY400" s="293"/>
      <c r="BC400" s="293"/>
      <c r="BD400" s="293"/>
      <c r="BE400" s="293"/>
      <c r="BF400" s="293"/>
      <c r="BG400" s="293"/>
      <c r="BH400" s="293"/>
      <c r="BI400" s="293"/>
      <c r="BJ400" s="293"/>
      <c r="BK400" s="293"/>
      <c r="BL400" s="293"/>
      <c r="BM400" s="293"/>
      <c r="BN400" s="293"/>
      <c r="BO400" s="293"/>
      <c r="BP400" s="293"/>
      <c r="BQ400" s="293"/>
      <c r="BR400" s="293"/>
      <c r="BS400" s="293"/>
      <c r="BT400" s="293"/>
      <c r="BU400" s="293"/>
      <c r="BV400" s="293"/>
      <c r="BW400" s="293"/>
      <c r="BX400" s="293"/>
      <c r="BY400" s="293"/>
      <c r="BZ400" s="293"/>
      <c r="CA400" s="293"/>
      <c r="CB400" s="293"/>
      <c r="CC400" s="293"/>
      <c r="CD400" s="293"/>
      <c r="CE400" s="293"/>
      <c r="CF400" s="293"/>
      <c r="CG400" s="293"/>
      <c r="CH400" s="293"/>
      <c r="CI400" s="293"/>
      <c r="CJ400" s="293"/>
      <c r="CK400" s="293"/>
      <c r="CL400" s="293"/>
      <c r="CM400" s="293"/>
      <c r="CN400" s="293"/>
      <c r="CO400" s="293"/>
    </row>
    <row r="401" customHeight="1" spans="47:93">
      <c r="AU401" s="279"/>
      <c r="AV401" s="279"/>
      <c r="AW401" s="293"/>
      <c r="AX401" s="293"/>
      <c r="AY401" s="293"/>
      <c r="BC401" s="293"/>
      <c r="BD401" s="293"/>
      <c r="BE401" s="293"/>
      <c r="BF401" s="293"/>
      <c r="BG401" s="293"/>
      <c r="BH401" s="293"/>
      <c r="BI401" s="293"/>
      <c r="BJ401" s="293"/>
      <c r="BK401" s="293"/>
      <c r="BL401" s="293"/>
      <c r="BM401" s="293"/>
      <c r="BN401" s="293"/>
      <c r="BO401" s="293"/>
      <c r="BP401" s="293"/>
      <c r="BQ401" s="293"/>
      <c r="BR401" s="293"/>
      <c r="BS401" s="293"/>
      <c r="BT401" s="293"/>
      <c r="BU401" s="293"/>
      <c r="BV401" s="293"/>
      <c r="BW401" s="293"/>
      <c r="BX401" s="293"/>
      <c r="BY401" s="293"/>
      <c r="BZ401" s="293"/>
      <c r="CA401" s="293"/>
      <c r="CB401" s="293"/>
      <c r="CC401" s="293"/>
      <c r="CD401" s="293"/>
      <c r="CE401" s="293"/>
      <c r="CF401" s="293"/>
      <c r="CG401" s="293"/>
      <c r="CH401" s="293"/>
      <c r="CI401" s="293"/>
      <c r="CJ401" s="293"/>
      <c r="CK401" s="293"/>
      <c r="CL401" s="293"/>
      <c r="CM401" s="293"/>
      <c r="CN401" s="293"/>
      <c r="CO401" s="293"/>
    </row>
    <row r="402" customHeight="1" spans="47:93">
      <c r="AU402" s="279"/>
      <c r="AV402" s="279"/>
      <c r="AW402" s="293"/>
      <c r="AX402" s="293"/>
      <c r="AY402" s="293"/>
      <c r="BC402" s="293"/>
      <c r="BD402" s="293"/>
      <c r="BE402" s="293"/>
      <c r="BF402" s="293"/>
      <c r="BG402" s="293"/>
      <c r="BH402" s="293"/>
      <c r="BI402" s="293"/>
      <c r="BJ402" s="293"/>
      <c r="BK402" s="293"/>
      <c r="BL402" s="293"/>
      <c r="BM402" s="293"/>
      <c r="BN402" s="293"/>
      <c r="BO402" s="293"/>
      <c r="BP402" s="293"/>
      <c r="BQ402" s="293"/>
      <c r="BR402" s="293"/>
      <c r="BS402" s="293"/>
      <c r="BT402" s="293"/>
      <c r="BU402" s="293"/>
      <c r="BV402" s="293"/>
      <c r="BW402" s="293"/>
      <c r="BX402" s="293"/>
      <c r="BY402" s="293"/>
      <c r="BZ402" s="293"/>
      <c r="CA402" s="293"/>
      <c r="CB402" s="293"/>
      <c r="CC402" s="293"/>
      <c r="CD402" s="293"/>
      <c r="CE402" s="293"/>
      <c r="CF402" s="293"/>
      <c r="CG402" s="293"/>
      <c r="CH402" s="293"/>
      <c r="CI402" s="293"/>
      <c r="CJ402" s="293"/>
      <c r="CK402" s="293"/>
      <c r="CL402" s="293"/>
      <c r="CM402" s="293"/>
      <c r="CN402" s="293"/>
      <c r="CO402" s="293"/>
    </row>
    <row r="403" customHeight="1" spans="47:93">
      <c r="AU403" s="279"/>
      <c r="AV403" s="279"/>
      <c r="AW403" s="293"/>
      <c r="AX403" s="293"/>
      <c r="AY403" s="293"/>
      <c r="BC403" s="293"/>
      <c r="BD403" s="293"/>
      <c r="BE403" s="293"/>
      <c r="BF403" s="293"/>
      <c r="BG403" s="293"/>
      <c r="BH403" s="293"/>
      <c r="BI403" s="293"/>
      <c r="BJ403" s="293"/>
      <c r="BK403" s="293"/>
      <c r="BL403" s="293"/>
      <c r="BM403" s="293"/>
      <c r="BN403" s="293"/>
      <c r="BO403" s="293"/>
      <c r="BP403" s="293"/>
      <c r="BQ403" s="293"/>
      <c r="BR403" s="293"/>
      <c r="BS403" s="293"/>
      <c r="BT403" s="293"/>
      <c r="BU403" s="293"/>
      <c r="BV403" s="293"/>
      <c r="BW403" s="293"/>
      <c r="BX403" s="293"/>
      <c r="BY403" s="293"/>
      <c r="BZ403" s="293"/>
      <c r="CA403" s="293"/>
      <c r="CB403" s="293"/>
      <c r="CC403" s="293"/>
      <c r="CD403" s="293"/>
      <c r="CE403" s="293"/>
      <c r="CF403" s="293"/>
      <c r="CG403" s="293"/>
      <c r="CH403" s="293"/>
      <c r="CI403" s="293"/>
      <c r="CJ403" s="293"/>
      <c r="CK403" s="293"/>
      <c r="CL403" s="293"/>
      <c r="CM403" s="293"/>
      <c r="CN403" s="293"/>
      <c r="CO403" s="293"/>
    </row>
    <row r="404" customHeight="1" spans="47:93">
      <c r="AU404" s="279"/>
      <c r="AV404" s="279"/>
      <c r="AW404" s="293"/>
      <c r="AX404" s="293"/>
      <c r="AY404" s="293"/>
      <c r="BC404" s="293"/>
      <c r="BD404" s="293"/>
      <c r="BE404" s="293"/>
      <c r="BF404" s="293"/>
      <c r="BG404" s="293"/>
      <c r="BH404" s="293"/>
      <c r="BI404" s="293"/>
      <c r="BJ404" s="293"/>
      <c r="BK404" s="293"/>
      <c r="BL404" s="293"/>
      <c r="BM404" s="293"/>
      <c r="BN404" s="293"/>
      <c r="BO404" s="293"/>
      <c r="BP404" s="293"/>
      <c r="BQ404" s="293"/>
      <c r="BR404" s="293"/>
      <c r="BS404" s="293"/>
      <c r="BT404" s="293"/>
      <c r="BU404" s="293"/>
      <c r="BV404" s="293"/>
      <c r="BW404" s="293"/>
      <c r="BX404" s="293"/>
      <c r="BY404" s="293"/>
      <c r="BZ404" s="293"/>
      <c r="CA404" s="293"/>
      <c r="CB404" s="293"/>
      <c r="CC404" s="293"/>
      <c r="CD404" s="293"/>
      <c r="CE404" s="293"/>
      <c r="CF404" s="293"/>
      <c r="CG404" s="293"/>
      <c r="CH404" s="293"/>
      <c r="CI404" s="293"/>
      <c r="CJ404" s="293"/>
      <c r="CK404" s="293"/>
      <c r="CL404" s="293"/>
      <c r="CM404" s="293"/>
      <c r="CN404" s="293"/>
      <c r="CO404" s="293"/>
    </row>
    <row r="405" customHeight="1" spans="47:93">
      <c r="AU405" s="279"/>
      <c r="AV405" s="279"/>
      <c r="AW405" s="293"/>
      <c r="AX405" s="293"/>
      <c r="AY405" s="293"/>
      <c r="BC405" s="293"/>
      <c r="BD405" s="293"/>
      <c r="BE405" s="293"/>
      <c r="BF405" s="293"/>
      <c r="BG405" s="293"/>
      <c r="BH405" s="293"/>
      <c r="BI405" s="293"/>
      <c r="BJ405" s="293"/>
      <c r="BK405" s="293"/>
      <c r="BL405" s="293"/>
      <c r="BM405" s="293"/>
      <c r="BN405" s="293"/>
      <c r="BO405" s="293"/>
      <c r="BP405" s="293"/>
      <c r="BQ405" s="293"/>
      <c r="BR405" s="293"/>
      <c r="BS405" s="293"/>
      <c r="BT405" s="293"/>
      <c r="BU405" s="293"/>
      <c r="BV405" s="293"/>
      <c r="BW405" s="293"/>
      <c r="BX405" s="293"/>
      <c r="BY405" s="293"/>
      <c r="BZ405" s="293"/>
      <c r="CA405" s="293"/>
      <c r="CB405" s="293"/>
      <c r="CC405" s="293"/>
      <c r="CD405" s="293"/>
      <c r="CE405" s="293"/>
      <c r="CF405" s="293"/>
      <c r="CG405" s="293"/>
      <c r="CH405" s="293"/>
      <c r="CI405" s="293"/>
      <c r="CJ405" s="293"/>
      <c r="CK405" s="293"/>
      <c r="CL405" s="293"/>
      <c r="CM405" s="293"/>
      <c r="CN405" s="293"/>
      <c r="CO405" s="293"/>
    </row>
    <row r="406" customHeight="1" spans="47:93">
      <c r="AU406" s="279"/>
      <c r="AV406" s="279"/>
      <c r="AW406" s="293"/>
      <c r="AX406" s="293"/>
      <c r="AY406" s="293"/>
      <c r="BC406" s="293"/>
      <c r="BD406" s="293"/>
      <c r="BE406" s="293"/>
      <c r="BF406" s="293"/>
      <c r="BG406" s="293"/>
      <c r="BH406" s="293"/>
      <c r="BI406" s="293"/>
      <c r="BJ406" s="293"/>
      <c r="BK406" s="293"/>
      <c r="BL406" s="293"/>
      <c r="BM406" s="293"/>
      <c r="BN406" s="293"/>
      <c r="BO406" s="293"/>
      <c r="BP406" s="293"/>
      <c r="BQ406" s="293"/>
      <c r="BR406" s="293"/>
      <c r="BS406" s="293"/>
      <c r="BT406" s="293"/>
      <c r="BU406" s="293"/>
      <c r="BV406" s="293"/>
      <c r="BW406" s="293"/>
      <c r="BX406" s="293"/>
      <c r="BY406" s="293"/>
      <c r="BZ406" s="293"/>
      <c r="CA406" s="293"/>
      <c r="CB406" s="293"/>
      <c r="CC406" s="293"/>
      <c r="CD406" s="293"/>
      <c r="CE406" s="293"/>
      <c r="CF406" s="293"/>
      <c r="CG406" s="293"/>
      <c r="CH406" s="293"/>
      <c r="CI406" s="293"/>
      <c r="CJ406" s="293"/>
      <c r="CK406" s="293"/>
      <c r="CL406" s="293"/>
      <c r="CM406" s="293"/>
      <c r="CN406" s="293"/>
      <c r="CO406" s="293"/>
    </row>
    <row r="407" customHeight="1" spans="47:93">
      <c r="AU407" s="279"/>
      <c r="AV407" s="279"/>
      <c r="AW407" s="293"/>
      <c r="AX407" s="293"/>
      <c r="AY407" s="293"/>
      <c r="BC407" s="293"/>
      <c r="BD407" s="293"/>
      <c r="BE407" s="293"/>
      <c r="BF407" s="293"/>
      <c r="BG407" s="293"/>
      <c r="BH407" s="293"/>
      <c r="BI407" s="293"/>
      <c r="BJ407" s="293"/>
      <c r="BK407" s="293"/>
      <c r="BL407" s="293"/>
      <c r="BM407" s="293"/>
      <c r="BN407" s="293"/>
      <c r="BO407" s="293"/>
      <c r="BP407" s="293"/>
      <c r="BQ407" s="293"/>
      <c r="BR407" s="293"/>
      <c r="BS407" s="293"/>
      <c r="BT407" s="293"/>
      <c r="BU407" s="293"/>
      <c r="BV407" s="293"/>
      <c r="BW407" s="293"/>
      <c r="BX407" s="293"/>
      <c r="BY407" s="293"/>
      <c r="BZ407" s="293"/>
      <c r="CA407" s="293"/>
      <c r="CB407" s="293"/>
      <c r="CC407" s="293"/>
      <c r="CD407" s="293"/>
      <c r="CE407" s="293"/>
      <c r="CF407" s="293"/>
      <c r="CG407" s="293"/>
      <c r="CH407" s="293"/>
      <c r="CI407" s="293"/>
      <c r="CJ407" s="293"/>
      <c r="CK407" s="293"/>
      <c r="CL407" s="293"/>
      <c r="CM407" s="293"/>
      <c r="CN407" s="293"/>
      <c r="CO407" s="293"/>
    </row>
    <row r="408" customHeight="1" spans="47:93">
      <c r="AU408" s="279"/>
      <c r="AV408" s="279"/>
      <c r="AW408" s="293"/>
      <c r="AX408" s="293"/>
      <c r="AY408" s="293"/>
      <c r="BC408" s="293"/>
      <c r="BD408" s="293"/>
      <c r="BE408" s="293"/>
      <c r="BF408" s="293"/>
      <c r="BG408" s="293"/>
      <c r="BH408" s="293"/>
      <c r="BI408" s="293"/>
      <c r="BJ408" s="293"/>
      <c r="BK408" s="293"/>
      <c r="BL408" s="293"/>
      <c r="BM408" s="293"/>
      <c r="BN408" s="293"/>
      <c r="BO408" s="293"/>
      <c r="BP408" s="293"/>
      <c r="BQ408" s="293"/>
      <c r="BR408" s="293"/>
      <c r="BS408" s="293"/>
      <c r="BT408" s="293"/>
      <c r="BU408" s="293"/>
      <c r="BV408" s="293"/>
      <c r="BW408" s="293"/>
      <c r="BX408" s="293"/>
      <c r="BY408" s="293"/>
      <c r="BZ408" s="293"/>
      <c r="CA408" s="293"/>
      <c r="CB408" s="293"/>
      <c r="CC408" s="293"/>
      <c r="CD408" s="293"/>
      <c r="CE408" s="293"/>
      <c r="CF408" s="293"/>
      <c r="CG408" s="293"/>
      <c r="CH408" s="293"/>
      <c r="CI408" s="293"/>
      <c r="CJ408" s="293"/>
      <c r="CK408" s="293"/>
      <c r="CL408" s="293"/>
      <c r="CM408" s="293"/>
      <c r="CN408" s="293"/>
      <c r="CO408" s="293"/>
    </row>
    <row r="409" customHeight="1" spans="47:93">
      <c r="AU409" s="279"/>
      <c r="AV409" s="279"/>
      <c r="AW409" s="293"/>
      <c r="AX409" s="293"/>
      <c r="AY409" s="293"/>
      <c r="BC409" s="293"/>
      <c r="BD409" s="293"/>
      <c r="BE409" s="293"/>
      <c r="BF409" s="293"/>
      <c r="BG409" s="293"/>
      <c r="BH409" s="293"/>
      <c r="BI409" s="293"/>
      <c r="BJ409" s="293"/>
      <c r="BK409" s="293"/>
      <c r="BL409" s="293"/>
      <c r="BM409" s="293"/>
      <c r="BN409" s="293"/>
      <c r="BO409" s="293"/>
      <c r="BP409" s="293"/>
      <c r="BQ409" s="293"/>
      <c r="BR409" s="293"/>
      <c r="BS409" s="293"/>
      <c r="BT409" s="293"/>
      <c r="BU409" s="293"/>
      <c r="BV409" s="293"/>
      <c r="BW409" s="293"/>
      <c r="BX409" s="293"/>
      <c r="BY409" s="293"/>
      <c r="BZ409" s="293"/>
      <c r="CA409" s="293"/>
      <c r="CB409" s="293"/>
      <c r="CC409" s="293"/>
      <c r="CD409" s="293"/>
      <c r="CE409" s="293"/>
      <c r="CF409" s="293"/>
      <c r="CG409" s="293"/>
      <c r="CH409" s="293"/>
      <c r="CI409" s="293"/>
      <c r="CJ409" s="293"/>
      <c r="CK409" s="293"/>
      <c r="CL409" s="293"/>
      <c r="CM409" s="293"/>
      <c r="CN409" s="293"/>
      <c r="CO409" s="293"/>
    </row>
    <row r="410" customHeight="1" spans="47:93">
      <c r="AU410" s="279"/>
      <c r="AV410" s="279"/>
      <c r="AW410" s="293"/>
      <c r="AX410" s="293"/>
      <c r="AY410" s="293"/>
      <c r="BC410" s="293"/>
      <c r="BD410" s="293"/>
      <c r="BE410" s="293"/>
      <c r="BF410" s="293"/>
      <c r="BG410" s="293"/>
      <c r="BH410" s="293"/>
      <c r="BI410" s="293"/>
      <c r="BJ410" s="293"/>
      <c r="BK410" s="293"/>
      <c r="BL410" s="293"/>
      <c r="BM410" s="293"/>
      <c r="BN410" s="293"/>
      <c r="BO410" s="293"/>
      <c r="BP410" s="293"/>
      <c r="BQ410" s="293"/>
      <c r="BR410" s="293"/>
      <c r="BS410" s="293"/>
      <c r="BT410" s="293"/>
      <c r="BU410" s="293"/>
      <c r="BV410" s="293"/>
      <c r="BW410" s="293"/>
      <c r="BX410" s="293"/>
      <c r="BY410" s="293"/>
      <c r="BZ410" s="293"/>
      <c r="CA410" s="293"/>
      <c r="CB410" s="293"/>
      <c r="CC410" s="293"/>
      <c r="CD410" s="293"/>
      <c r="CE410" s="293"/>
      <c r="CF410" s="293"/>
      <c r="CG410" s="293"/>
      <c r="CH410" s="293"/>
      <c r="CI410" s="293"/>
      <c r="CJ410" s="293"/>
      <c r="CK410" s="293"/>
      <c r="CL410" s="293"/>
      <c r="CM410" s="293"/>
      <c r="CN410" s="293"/>
      <c r="CO410" s="293"/>
    </row>
    <row r="411" customHeight="1" spans="47:93">
      <c r="AU411" s="279"/>
      <c r="AV411" s="279"/>
      <c r="AW411" s="293"/>
      <c r="AX411" s="293"/>
      <c r="AY411" s="293"/>
      <c r="BC411" s="293"/>
      <c r="BD411" s="293"/>
      <c r="BE411" s="293"/>
      <c r="BF411" s="293"/>
      <c r="BG411" s="293"/>
      <c r="BH411" s="293"/>
      <c r="BI411" s="293"/>
      <c r="BJ411" s="293"/>
      <c r="BK411" s="293"/>
      <c r="BL411" s="293"/>
      <c r="BM411" s="293"/>
      <c r="BN411" s="293"/>
      <c r="BO411" s="293"/>
      <c r="BP411" s="293"/>
      <c r="BQ411" s="293"/>
      <c r="BR411" s="293"/>
      <c r="BS411" s="293"/>
      <c r="BT411" s="293"/>
      <c r="BU411" s="293"/>
      <c r="BV411" s="293"/>
      <c r="BW411" s="293"/>
      <c r="BX411" s="293"/>
      <c r="BY411" s="293"/>
      <c r="BZ411" s="293"/>
      <c r="CA411" s="293"/>
      <c r="CB411" s="293"/>
      <c r="CC411" s="293"/>
      <c r="CD411" s="293"/>
      <c r="CE411" s="293"/>
      <c r="CF411" s="293"/>
      <c r="CG411" s="293"/>
      <c r="CH411" s="293"/>
      <c r="CI411" s="293"/>
      <c r="CJ411" s="293"/>
      <c r="CK411" s="293"/>
      <c r="CL411" s="293"/>
      <c r="CM411" s="293"/>
      <c r="CN411" s="293"/>
      <c r="CO411" s="293"/>
    </row>
    <row r="412" customHeight="1" spans="47:93">
      <c r="AU412" s="279"/>
      <c r="AV412" s="279"/>
      <c r="AW412" s="293"/>
      <c r="AX412" s="293"/>
      <c r="AY412" s="293"/>
      <c r="BC412" s="293"/>
      <c r="BD412" s="293"/>
      <c r="BE412" s="293"/>
      <c r="BF412" s="293"/>
      <c r="BG412" s="293"/>
      <c r="BH412" s="293"/>
      <c r="BI412" s="293"/>
      <c r="BJ412" s="293"/>
      <c r="BK412" s="293"/>
      <c r="BL412" s="293"/>
      <c r="BM412" s="293"/>
      <c r="BN412" s="293"/>
      <c r="BO412" s="293"/>
      <c r="BP412" s="293"/>
      <c r="BQ412" s="293"/>
      <c r="BR412" s="293"/>
      <c r="BS412" s="293"/>
      <c r="BT412" s="293"/>
      <c r="BU412" s="293"/>
      <c r="BV412" s="293"/>
      <c r="BW412" s="293"/>
      <c r="BX412" s="293"/>
      <c r="BY412" s="293"/>
      <c r="BZ412" s="293"/>
      <c r="CA412" s="293"/>
      <c r="CB412" s="293"/>
      <c r="CC412" s="293"/>
      <c r="CD412" s="293"/>
      <c r="CE412" s="293"/>
      <c r="CF412" s="293"/>
      <c r="CG412" s="293"/>
      <c r="CH412" s="293"/>
      <c r="CI412" s="293"/>
      <c r="CJ412" s="293"/>
      <c r="CK412" s="293"/>
      <c r="CL412" s="293"/>
      <c r="CM412" s="293"/>
      <c r="CN412" s="293"/>
      <c r="CO412" s="293"/>
    </row>
    <row r="413" customHeight="1" spans="47:93">
      <c r="AU413" s="279"/>
      <c r="AV413" s="279"/>
      <c r="AW413" s="293"/>
      <c r="AX413" s="293"/>
      <c r="AY413" s="293"/>
      <c r="BC413" s="293"/>
      <c r="BD413" s="293"/>
      <c r="BE413" s="293"/>
      <c r="BF413" s="293"/>
      <c r="BG413" s="293"/>
      <c r="BH413" s="293"/>
      <c r="BI413" s="293"/>
      <c r="BJ413" s="293"/>
      <c r="BK413" s="293"/>
      <c r="BL413" s="293"/>
      <c r="BM413" s="293"/>
      <c r="BN413" s="293"/>
      <c r="BO413" s="293"/>
      <c r="BP413" s="293"/>
      <c r="BQ413" s="293"/>
      <c r="BR413" s="293"/>
      <c r="BS413" s="293"/>
      <c r="BT413" s="293"/>
      <c r="BU413" s="293"/>
      <c r="BV413" s="293"/>
      <c r="BW413" s="293"/>
      <c r="BX413" s="293"/>
      <c r="BY413" s="293"/>
      <c r="BZ413" s="293"/>
      <c r="CA413" s="293"/>
      <c r="CB413" s="293"/>
      <c r="CC413" s="293"/>
      <c r="CD413" s="293"/>
      <c r="CE413" s="293"/>
      <c r="CF413" s="293"/>
      <c r="CG413" s="293"/>
      <c r="CH413" s="293"/>
      <c r="CI413" s="293"/>
      <c r="CJ413" s="293"/>
      <c r="CK413" s="293"/>
      <c r="CL413" s="293"/>
      <c r="CM413" s="293"/>
      <c r="CN413" s="293"/>
      <c r="CO413" s="293"/>
    </row>
    <row r="414" customHeight="1" spans="47:93">
      <c r="AU414" s="279"/>
      <c r="AV414" s="279"/>
      <c r="AW414" s="293"/>
      <c r="AX414" s="293"/>
      <c r="AY414" s="293"/>
      <c r="BC414" s="293"/>
      <c r="BD414" s="293"/>
      <c r="BE414" s="293"/>
      <c r="BF414" s="293"/>
      <c r="BG414" s="293"/>
      <c r="BH414" s="293"/>
      <c r="BI414" s="293"/>
      <c r="BJ414" s="293"/>
      <c r="BK414" s="293"/>
      <c r="BL414" s="293"/>
      <c r="BM414" s="293"/>
      <c r="BN414" s="293"/>
      <c r="BO414" s="293"/>
      <c r="BP414" s="293"/>
      <c r="BQ414" s="293"/>
      <c r="BR414" s="293"/>
      <c r="BS414" s="293"/>
      <c r="BT414" s="293"/>
      <c r="BU414" s="293"/>
      <c r="BV414" s="293"/>
      <c r="BW414" s="293"/>
      <c r="BX414" s="293"/>
      <c r="BY414" s="293"/>
      <c r="BZ414" s="293"/>
      <c r="CA414" s="293"/>
      <c r="CB414" s="293"/>
      <c r="CC414" s="293"/>
      <c r="CD414" s="293"/>
      <c r="CE414" s="293"/>
      <c r="CF414" s="293"/>
      <c r="CG414" s="293"/>
      <c r="CH414" s="293"/>
      <c r="CI414" s="293"/>
      <c r="CJ414" s="293"/>
      <c r="CK414" s="293"/>
      <c r="CL414" s="293"/>
      <c r="CM414" s="293"/>
      <c r="CN414" s="293"/>
      <c r="CO414" s="293"/>
    </row>
    <row r="415" customHeight="1" spans="47:93">
      <c r="AU415" s="279"/>
      <c r="AV415" s="279"/>
      <c r="AW415" s="293"/>
      <c r="AX415" s="293"/>
      <c r="AY415" s="293"/>
      <c r="BC415" s="293"/>
      <c r="BD415" s="293"/>
      <c r="BE415" s="293"/>
      <c r="BF415" s="293"/>
      <c r="BG415" s="293"/>
      <c r="BH415" s="293"/>
      <c r="BI415" s="293"/>
      <c r="BJ415" s="293"/>
      <c r="BK415" s="293"/>
      <c r="BL415" s="293"/>
      <c r="BM415" s="293"/>
      <c r="BN415" s="293"/>
      <c r="BO415" s="293"/>
      <c r="BP415" s="293"/>
      <c r="BQ415" s="293"/>
      <c r="BR415" s="293"/>
      <c r="BS415" s="293"/>
      <c r="BT415" s="293"/>
      <c r="BU415" s="293"/>
      <c r="BV415" s="293"/>
      <c r="BW415" s="293"/>
      <c r="BX415" s="293"/>
      <c r="BY415" s="293"/>
      <c r="BZ415" s="293"/>
      <c r="CA415" s="293"/>
      <c r="CB415" s="293"/>
      <c r="CC415" s="293"/>
      <c r="CD415" s="293"/>
      <c r="CE415" s="293"/>
      <c r="CF415" s="293"/>
      <c r="CG415" s="293"/>
      <c r="CH415" s="293"/>
      <c r="CI415" s="293"/>
      <c r="CJ415" s="293"/>
      <c r="CK415" s="293"/>
      <c r="CL415" s="293"/>
      <c r="CM415" s="293"/>
      <c r="CN415" s="293"/>
      <c r="CO415" s="293"/>
    </row>
    <row r="416" customHeight="1" spans="47:93">
      <c r="AU416" s="279"/>
      <c r="AV416" s="279"/>
      <c r="AW416" s="293"/>
      <c r="AX416" s="293"/>
      <c r="AY416" s="293"/>
      <c r="BC416" s="293"/>
      <c r="BD416" s="293"/>
      <c r="BE416" s="293"/>
      <c r="BF416" s="293"/>
      <c r="BG416" s="293"/>
      <c r="BH416" s="293"/>
      <c r="BI416" s="293"/>
      <c r="BJ416" s="293"/>
      <c r="BK416" s="293"/>
      <c r="BL416" s="293"/>
      <c r="BM416" s="293"/>
      <c r="BN416" s="293"/>
      <c r="BO416" s="293"/>
      <c r="BP416" s="293"/>
      <c r="BQ416" s="293"/>
      <c r="BR416" s="293"/>
      <c r="BS416" s="293"/>
      <c r="BT416" s="293"/>
      <c r="BU416" s="293"/>
      <c r="BV416" s="293"/>
      <c r="BW416" s="293"/>
      <c r="BX416" s="293"/>
      <c r="BY416" s="293"/>
      <c r="BZ416" s="293"/>
      <c r="CA416" s="293"/>
      <c r="CB416" s="293"/>
      <c r="CC416" s="293"/>
      <c r="CD416" s="293"/>
      <c r="CE416" s="293"/>
      <c r="CF416" s="293"/>
      <c r="CG416" s="293"/>
      <c r="CH416" s="293"/>
      <c r="CI416" s="293"/>
      <c r="CJ416" s="293"/>
      <c r="CK416" s="293"/>
      <c r="CL416" s="293"/>
      <c r="CM416" s="293"/>
      <c r="CN416" s="293"/>
      <c r="CO416" s="293"/>
    </row>
    <row r="417" customHeight="1" spans="47:93">
      <c r="AU417" s="279"/>
      <c r="AV417" s="279"/>
      <c r="AW417" s="293"/>
      <c r="AX417" s="293"/>
      <c r="AY417" s="293"/>
      <c r="BC417" s="293"/>
      <c r="BD417" s="293"/>
      <c r="BE417" s="293"/>
      <c r="BF417" s="293"/>
      <c r="BG417" s="293"/>
      <c r="BH417" s="293"/>
      <c r="BI417" s="293"/>
      <c r="BJ417" s="293"/>
      <c r="BK417" s="293"/>
      <c r="BL417" s="293"/>
      <c r="BM417" s="293"/>
      <c r="BN417" s="293"/>
      <c r="BO417" s="293"/>
      <c r="BP417" s="293"/>
      <c r="BQ417" s="293"/>
      <c r="BR417" s="293"/>
      <c r="BS417" s="293"/>
      <c r="BT417" s="293"/>
      <c r="BU417" s="293"/>
      <c r="BV417" s="293"/>
      <c r="BW417" s="293"/>
      <c r="BX417" s="293"/>
      <c r="BY417" s="293"/>
      <c r="BZ417" s="293"/>
      <c r="CA417" s="293"/>
      <c r="CB417" s="293"/>
      <c r="CC417" s="293"/>
      <c r="CD417" s="293"/>
      <c r="CE417" s="293"/>
      <c r="CF417" s="293"/>
      <c r="CG417" s="293"/>
      <c r="CH417" s="293"/>
      <c r="CI417" s="293"/>
      <c r="CJ417" s="293"/>
      <c r="CK417" s="293"/>
      <c r="CL417" s="293"/>
      <c r="CM417" s="293"/>
      <c r="CN417" s="293"/>
      <c r="CO417" s="293"/>
    </row>
    <row r="418" customHeight="1" spans="47:93">
      <c r="AU418" s="279"/>
      <c r="AV418" s="279"/>
      <c r="AW418" s="293"/>
      <c r="AX418" s="293"/>
      <c r="AY418" s="293"/>
      <c r="BC418" s="293"/>
      <c r="BD418" s="293"/>
      <c r="BE418" s="293"/>
      <c r="BF418" s="293"/>
      <c r="BG418" s="293"/>
      <c r="BH418" s="293"/>
      <c r="BI418" s="293"/>
      <c r="BJ418" s="293"/>
      <c r="BK418" s="293"/>
      <c r="BL418" s="293"/>
      <c r="BM418" s="293"/>
      <c r="BN418" s="293"/>
      <c r="BO418" s="293"/>
      <c r="BP418" s="293"/>
      <c r="BQ418" s="293"/>
      <c r="BR418" s="293"/>
      <c r="BS418" s="293"/>
      <c r="BT418" s="293"/>
      <c r="BU418" s="293"/>
      <c r="BV418" s="293"/>
      <c r="BW418" s="293"/>
      <c r="BX418" s="293"/>
      <c r="BY418" s="293"/>
      <c r="BZ418" s="293"/>
      <c r="CA418" s="293"/>
      <c r="CB418" s="293"/>
      <c r="CC418" s="293"/>
      <c r="CD418" s="293"/>
      <c r="CE418" s="293"/>
      <c r="CF418" s="293"/>
      <c r="CG418" s="293"/>
      <c r="CH418" s="293"/>
      <c r="CI418" s="293"/>
      <c r="CJ418" s="293"/>
      <c r="CK418" s="293"/>
      <c r="CL418" s="293"/>
      <c r="CM418" s="293"/>
      <c r="CN418" s="293"/>
      <c r="CO418" s="293"/>
    </row>
    <row r="419" customHeight="1" spans="47:93">
      <c r="AU419" s="279"/>
      <c r="AV419" s="279"/>
      <c r="AW419" s="293"/>
      <c r="AX419" s="293"/>
      <c r="AY419" s="293"/>
      <c r="BC419" s="293"/>
      <c r="BD419" s="293"/>
      <c r="BE419" s="293"/>
      <c r="BF419" s="293"/>
      <c r="BG419" s="293"/>
      <c r="BH419" s="293"/>
      <c r="BI419" s="293"/>
      <c r="BJ419" s="293"/>
      <c r="BK419" s="293"/>
      <c r="BL419" s="293"/>
      <c r="BM419" s="293"/>
      <c r="BN419" s="293"/>
      <c r="BO419" s="293"/>
      <c r="BP419" s="293"/>
      <c r="BQ419" s="293"/>
      <c r="BR419" s="293"/>
      <c r="BS419" s="293"/>
      <c r="BT419" s="293"/>
      <c r="BU419" s="293"/>
      <c r="BV419" s="293"/>
      <c r="BW419" s="293"/>
      <c r="BX419" s="293"/>
      <c r="BY419" s="293"/>
      <c r="BZ419" s="293"/>
      <c r="CA419" s="293"/>
      <c r="CB419" s="293"/>
      <c r="CC419" s="293"/>
      <c r="CD419" s="293"/>
      <c r="CE419" s="293"/>
      <c r="CF419" s="293"/>
      <c r="CG419" s="293"/>
      <c r="CH419" s="293"/>
      <c r="CI419" s="293"/>
      <c r="CJ419" s="293"/>
      <c r="CK419" s="293"/>
      <c r="CL419" s="293"/>
      <c r="CM419" s="293"/>
      <c r="CN419" s="293"/>
      <c r="CO419" s="293"/>
    </row>
    <row r="420" customHeight="1" spans="47:93">
      <c r="AU420" s="279"/>
      <c r="AV420" s="279"/>
      <c r="AW420" s="293"/>
      <c r="AX420" s="293"/>
      <c r="AY420" s="293"/>
      <c r="BC420" s="293"/>
      <c r="BD420" s="293"/>
      <c r="BE420" s="293"/>
      <c r="BF420" s="293"/>
      <c r="BG420" s="293"/>
      <c r="BH420" s="293"/>
      <c r="BI420" s="293"/>
      <c r="BJ420" s="293"/>
      <c r="BK420" s="293"/>
      <c r="BL420" s="293"/>
      <c r="BM420" s="293"/>
      <c r="BN420" s="293"/>
      <c r="BO420" s="293"/>
      <c r="BP420" s="293"/>
      <c r="BQ420" s="293"/>
      <c r="BR420" s="293"/>
      <c r="BS420" s="293"/>
      <c r="BT420" s="293"/>
      <c r="BU420" s="293"/>
      <c r="BV420" s="293"/>
      <c r="BW420" s="293"/>
      <c r="BX420" s="293"/>
      <c r="BY420" s="293"/>
      <c r="BZ420" s="293"/>
      <c r="CA420" s="293"/>
      <c r="CB420" s="293"/>
      <c r="CC420" s="293"/>
      <c r="CD420" s="293"/>
      <c r="CE420" s="293"/>
      <c r="CF420" s="293"/>
      <c r="CG420" s="293"/>
      <c r="CH420" s="293"/>
      <c r="CI420" s="293"/>
      <c r="CJ420" s="293"/>
      <c r="CK420" s="293"/>
      <c r="CL420" s="293"/>
      <c r="CM420" s="293"/>
      <c r="CN420" s="293"/>
      <c r="CO420" s="293"/>
    </row>
    <row r="421" customHeight="1" spans="47:93">
      <c r="AU421" s="279"/>
      <c r="AV421" s="279"/>
      <c r="AW421" s="293"/>
      <c r="AX421" s="293"/>
      <c r="AY421" s="293"/>
      <c r="BC421" s="293"/>
      <c r="BD421" s="293"/>
      <c r="BE421" s="293"/>
      <c r="BF421" s="293"/>
      <c r="BG421" s="293"/>
      <c r="BH421" s="293"/>
      <c r="BI421" s="293"/>
      <c r="BJ421" s="293"/>
      <c r="BK421" s="293"/>
      <c r="BL421" s="293"/>
      <c r="BM421" s="293"/>
      <c r="BN421" s="293"/>
      <c r="BO421" s="293"/>
      <c r="BP421" s="293"/>
      <c r="BQ421" s="293"/>
      <c r="BR421" s="293"/>
      <c r="BS421" s="293"/>
      <c r="BT421" s="293"/>
      <c r="BU421" s="293"/>
      <c r="BV421" s="293"/>
      <c r="BW421" s="293"/>
      <c r="BX421" s="293"/>
      <c r="BY421" s="293"/>
      <c r="BZ421" s="293"/>
      <c r="CA421" s="293"/>
      <c r="CB421" s="293"/>
      <c r="CC421" s="293"/>
      <c r="CD421" s="293"/>
      <c r="CE421" s="293"/>
      <c r="CF421" s="293"/>
      <c r="CG421" s="293"/>
      <c r="CH421" s="293"/>
      <c r="CI421" s="293"/>
      <c r="CJ421" s="293"/>
      <c r="CK421" s="293"/>
      <c r="CL421" s="293"/>
      <c r="CM421" s="293"/>
      <c r="CN421" s="293"/>
      <c r="CO421" s="293"/>
    </row>
    <row r="422" customHeight="1" spans="47:93">
      <c r="AU422" s="279"/>
      <c r="AV422" s="279"/>
      <c r="AW422" s="293"/>
      <c r="AX422" s="293"/>
      <c r="AY422" s="293"/>
      <c r="BC422" s="293"/>
      <c r="BD422" s="293"/>
      <c r="BE422" s="293"/>
      <c r="BF422" s="293"/>
      <c r="BG422" s="293"/>
      <c r="BH422" s="293"/>
      <c r="BI422" s="293"/>
      <c r="BJ422" s="293"/>
      <c r="BK422" s="293"/>
      <c r="BL422" s="293"/>
      <c r="BM422" s="293"/>
      <c r="BN422" s="293"/>
      <c r="BO422" s="293"/>
      <c r="BP422" s="293"/>
      <c r="BQ422" s="293"/>
      <c r="BR422" s="293"/>
      <c r="BS422" s="293"/>
      <c r="BT422" s="293"/>
      <c r="BU422" s="293"/>
      <c r="BV422" s="293"/>
      <c r="BW422" s="293"/>
      <c r="BX422" s="293"/>
      <c r="BY422" s="293"/>
      <c r="BZ422" s="293"/>
      <c r="CA422" s="293"/>
      <c r="CB422" s="293"/>
      <c r="CC422" s="293"/>
      <c r="CD422" s="293"/>
      <c r="CE422" s="293"/>
      <c r="CF422" s="293"/>
      <c r="CG422" s="293"/>
      <c r="CH422" s="293"/>
      <c r="CI422" s="293"/>
      <c r="CJ422" s="293"/>
      <c r="CK422" s="293"/>
      <c r="CL422" s="293"/>
      <c r="CM422" s="293"/>
      <c r="CN422" s="293"/>
      <c r="CO422" s="293"/>
    </row>
    <row r="423" customHeight="1" spans="47:93">
      <c r="AU423" s="279"/>
      <c r="AV423" s="279"/>
      <c r="AW423" s="293"/>
      <c r="AX423" s="293"/>
      <c r="AY423" s="293"/>
      <c r="BC423" s="293"/>
      <c r="BD423" s="293"/>
      <c r="BE423" s="293"/>
      <c r="BF423" s="293"/>
      <c r="BG423" s="293"/>
      <c r="BH423" s="293"/>
      <c r="BI423" s="293"/>
      <c r="BJ423" s="293"/>
      <c r="BK423" s="293"/>
      <c r="BL423" s="293"/>
      <c r="BM423" s="293"/>
      <c r="BN423" s="293"/>
      <c r="BO423" s="293"/>
      <c r="BP423" s="293"/>
      <c r="BQ423" s="293"/>
      <c r="BR423" s="293"/>
      <c r="BS423" s="293"/>
      <c r="BT423" s="293"/>
      <c r="BU423" s="293"/>
      <c r="BV423" s="293"/>
      <c r="BW423" s="293"/>
      <c r="BX423" s="293"/>
      <c r="BY423" s="293"/>
      <c r="BZ423" s="293"/>
      <c r="CA423" s="293"/>
      <c r="CB423" s="293"/>
      <c r="CC423" s="293"/>
      <c r="CD423" s="293"/>
      <c r="CE423" s="293"/>
      <c r="CF423" s="293"/>
      <c r="CG423" s="293"/>
      <c r="CH423" s="293"/>
      <c r="CI423" s="293"/>
      <c r="CJ423" s="293"/>
      <c r="CK423" s="293"/>
      <c r="CL423" s="293"/>
      <c r="CM423" s="293"/>
      <c r="CN423" s="293"/>
      <c r="CO423" s="293"/>
    </row>
    <row r="424" customHeight="1" spans="47:93">
      <c r="AU424" s="279"/>
      <c r="AV424" s="279"/>
      <c r="AW424" s="293"/>
      <c r="AX424" s="293"/>
      <c r="AY424" s="293"/>
      <c r="BC424" s="293"/>
      <c r="BD424" s="293"/>
      <c r="BE424" s="293"/>
      <c r="BF424" s="293"/>
      <c r="BG424" s="293"/>
      <c r="BH424" s="293"/>
      <c r="BI424" s="293"/>
      <c r="BJ424" s="293"/>
      <c r="BK424" s="293"/>
      <c r="BL424" s="293"/>
      <c r="BM424" s="293"/>
      <c r="BN424" s="293"/>
      <c r="BO424" s="293"/>
      <c r="BP424" s="293"/>
      <c r="BQ424" s="293"/>
      <c r="BR424" s="293"/>
      <c r="BS424" s="293"/>
      <c r="BT424" s="293"/>
      <c r="BU424" s="293"/>
      <c r="BV424" s="293"/>
      <c r="BW424" s="293"/>
      <c r="BX424" s="293"/>
      <c r="BY424" s="293"/>
      <c r="BZ424" s="293"/>
      <c r="CA424" s="293"/>
      <c r="CB424" s="293"/>
      <c r="CC424" s="293"/>
      <c r="CD424" s="293"/>
      <c r="CE424" s="293"/>
      <c r="CF424" s="293"/>
      <c r="CG424" s="293"/>
      <c r="CH424" s="293"/>
      <c r="CI424" s="293"/>
      <c r="CJ424" s="293"/>
      <c r="CK424" s="293"/>
      <c r="CL424" s="293"/>
      <c r="CM424" s="293"/>
      <c r="CN424" s="293"/>
      <c r="CO424" s="293"/>
    </row>
    <row r="425" customHeight="1" spans="47:93">
      <c r="AU425" s="279"/>
      <c r="AV425" s="279"/>
      <c r="AW425" s="293"/>
      <c r="AX425" s="293"/>
      <c r="AY425" s="293"/>
      <c r="BC425" s="293"/>
      <c r="BD425" s="293"/>
      <c r="BE425" s="293"/>
      <c r="BF425" s="293"/>
      <c r="BG425" s="293"/>
      <c r="BH425" s="293"/>
      <c r="BI425" s="293"/>
      <c r="BJ425" s="293"/>
      <c r="BK425" s="293"/>
      <c r="BL425" s="293"/>
      <c r="BM425" s="293"/>
      <c r="BN425" s="293"/>
      <c r="BO425" s="293"/>
      <c r="BP425" s="293"/>
      <c r="BQ425" s="293"/>
      <c r="BR425" s="293"/>
      <c r="BS425" s="293"/>
      <c r="BT425" s="293"/>
      <c r="BU425" s="293"/>
      <c r="BV425" s="293"/>
      <c r="BW425" s="293"/>
      <c r="BX425" s="293"/>
      <c r="BY425" s="293"/>
      <c r="BZ425" s="293"/>
      <c r="CA425" s="293"/>
      <c r="CB425" s="293"/>
      <c r="CC425" s="293"/>
      <c r="CD425" s="293"/>
      <c r="CE425" s="293"/>
      <c r="CF425" s="293"/>
      <c r="CG425" s="293"/>
      <c r="CH425" s="293"/>
      <c r="CI425" s="293"/>
      <c r="CJ425" s="293"/>
      <c r="CK425" s="293"/>
      <c r="CL425" s="293"/>
      <c r="CM425" s="293"/>
      <c r="CN425" s="293"/>
      <c r="CO425" s="293"/>
    </row>
    <row r="426" customHeight="1" spans="47:93">
      <c r="AU426" s="279"/>
      <c r="AV426" s="279"/>
      <c r="AW426" s="293"/>
      <c r="AX426" s="293"/>
      <c r="AY426" s="293"/>
      <c r="BC426" s="293"/>
      <c r="BD426" s="293"/>
      <c r="BE426" s="293"/>
      <c r="BF426" s="293"/>
      <c r="BG426" s="293"/>
      <c r="BH426" s="293"/>
      <c r="BI426" s="293"/>
      <c r="BJ426" s="293"/>
      <c r="BK426" s="293"/>
      <c r="BL426" s="293"/>
      <c r="BM426" s="293"/>
      <c r="BN426" s="293"/>
      <c r="BO426" s="293"/>
      <c r="BP426" s="293"/>
      <c r="BQ426" s="293"/>
      <c r="BR426" s="293"/>
      <c r="BS426" s="293"/>
      <c r="BT426" s="293"/>
      <c r="BU426" s="293"/>
      <c r="BV426" s="293"/>
      <c r="BW426" s="293"/>
      <c r="BX426" s="293"/>
      <c r="BY426" s="293"/>
      <c r="BZ426" s="293"/>
      <c r="CA426" s="293"/>
      <c r="CB426" s="293"/>
      <c r="CC426" s="293"/>
      <c r="CD426" s="293"/>
      <c r="CE426" s="293"/>
      <c r="CF426" s="293"/>
      <c r="CG426" s="293"/>
      <c r="CH426" s="293"/>
      <c r="CI426" s="293"/>
      <c r="CJ426" s="293"/>
      <c r="CK426" s="293"/>
      <c r="CL426" s="293"/>
      <c r="CM426" s="293"/>
      <c r="CN426" s="293"/>
      <c r="CO426" s="293"/>
    </row>
    <row r="427" customHeight="1" spans="47:93">
      <c r="AU427" s="279"/>
      <c r="AV427" s="279"/>
      <c r="AW427" s="293"/>
      <c r="AX427" s="293"/>
      <c r="AY427" s="293"/>
      <c r="BC427" s="293"/>
      <c r="BD427" s="293"/>
      <c r="BE427" s="293"/>
      <c r="BF427" s="293"/>
      <c r="BG427" s="293"/>
      <c r="BH427" s="293"/>
      <c r="BI427" s="293"/>
      <c r="BJ427" s="293"/>
      <c r="BK427" s="293"/>
      <c r="BL427" s="293"/>
      <c r="BM427" s="293"/>
      <c r="BN427" s="293"/>
      <c r="BO427" s="293"/>
      <c r="BP427" s="293"/>
      <c r="BQ427" s="293"/>
      <c r="BR427" s="293"/>
      <c r="BS427" s="293"/>
      <c r="BT427" s="293"/>
      <c r="BU427" s="293"/>
      <c r="BV427" s="293"/>
      <c r="BW427" s="293"/>
      <c r="BX427" s="293"/>
      <c r="BY427" s="293"/>
      <c r="BZ427" s="293"/>
      <c r="CA427" s="293"/>
      <c r="CB427" s="293"/>
      <c r="CC427" s="293"/>
      <c r="CD427" s="293"/>
      <c r="CE427" s="293"/>
      <c r="CF427" s="293"/>
      <c r="CG427" s="293"/>
      <c r="CH427" s="293"/>
      <c r="CI427" s="293"/>
      <c r="CJ427" s="293"/>
      <c r="CK427" s="293"/>
      <c r="CL427" s="293"/>
      <c r="CM427" s="293"/>
      <c r="CN427" s="293"/>
      <c r="CO427" s="293"/>
    </row>
    <row r="428" customHeight="1" spans="47:93">
      <c r="AU428" s="279"/>
      <c r="AV428" s="279"/>
      <c r="AW428" s="293"/>
      <c r="AX428" s="293"/>
      <c r="AY428" s="293"/>
      <c r="BC428" s="293"/>
      <c r="BD428" s="293"/>
      <c r="BE428" s="293"/>
      <c r="BF428" s="293"/>
      <c r="BG428" s="293"/>
      <c r="BH428" s="293"/>
      <c r="BI428" s="293"/>
      <c r="BJ428" s="293"/>
      <c r="BK428" s="293"/>
      <c r="BL428" s="293"/>
      <c r="BM428" s="293"/>
      <c r="BN428" s="293"/>
      <c r="BO428" s="293"/>
      <c r="BP428" s="293"/>
      <c r="BQ428" s="293"/>
      <c r="BR428" s="293"/>
      <c r="BS428" s="293"/>
      <c r="BT428" s="293"/>
      <c r="BU428" s="293"/>
      <c r="BV428" s="293"/>
      <c r="BW428" s="293"/>
      <c r="BX428" s="293"/>
      <c r="BY428" s="293"/>
      <c r="BZ428" s="293"/>
      <c r="CA428" s="293"/>
      <c r="CB428" s="293"/>
      <c r="CC428" s="293"/>
      <c r="CD428" s="293"/>
      <c r="CE428" s="293"/>
      <c r="CF428" s="293"/>
      <c r="CG428" s="293"/>
      <c r="CH428" s="293"/>
      <c r="CI428" s="293"/>
      <c r="CJ428" s="293"/>
      <c r="CK428" s="293"/>
      <c r="CL428" s="293"/>
      <c r="CM428" s="293"/>
      <c r="CN428" s="293"/>
      <c r="CO428" s="293"/>
    </row>
    <row r="429" customHeight="1" spans="47:93">
      <c r="AU429" s="279"/>
      <c r="AV429" s="279"/>
      <c r="AW429" s="293"/>
      <c r="AX429" s="293"/>
      <c r="AY429" s="293"/>
      <c r="BC429" s="293"/>
      <c r="BD429" s="293"/>
      <c r="BE429" s="293"/>
      <c r="BF429" s="293"/>
      <c r="BG429" s="293"/>
      <c r="BH429" s="293"/>
      <c r="BI429" s="293"/>
      <c r="BJ429" s="293"/>
      <c r="BK429" s="293"/>
      <c r="BL429" s="293"/>
      <c r="BM429" s="293"/>
      <c r="BN429" s="293"/>
      <c r="BO429" s="293"/>
      <c r="BP429" s="293"/>
      <c r="BQ429" s="293"/>
      <c r="BR429" s="293"/>
      <c r="BS429" s="293"/>
      <c r="BT429" s="293"/>
      <c r="BU429" s="293"/>
      <c r="BV429" s="293"/>
      <c r="BW429" s="293"/>
      <c r="BX429" s="293"/>
      <c r="BY429" s="293"/>
      <c r="BZ429" s="293"/>
      <c r="CA429" s="293"/>
      <c r="CB429" s="293"/>
      <c r="CC429" s="293"/>
      <c r="CD429" s="293"/>
      <c r="CE429" s="293"/>
      <c r="CF429" s="293"/>
      <c r="CG429" s="293"/>
      <c r="CH429" s="293"/>
      <c r="CI429" s="293"/>
      <c r="CJ429" s="293"/>
      <c r="CK429" s="293"/>
      <c r="CL429" s="293"/>
      <c r="CM429" s="293"/>
      <c r="CN429" s="293"/>
      <c r="CO429" s="293"/>
    </row>
    <row r="430" customHeight="1" spans="47:93">
      <c r="AU430" s="279"/>
      <c r="AV430" s="279"/>
      <c r="AW430" s="293"/>
      <c r="AX430" s="293"/>
      <c r="AY430" s="293"/>
      <c r="BC430" s="293"/>
      <c r="BD430" s="293"/>
      <c r="BE430" s="293"/>
      <c r="BF430" s="293"/>
      <c r="BG430" s="293"/>
      <c r="BH430" s="293"/>
      <c r="BI430" s="293"/>
      <c r="BJ430" s="293"/>
      <c r="BK430" s="293"/>
      <c r="BL430" s="293"/>
      <c r="BM430" s="293"/>
      <c r="BN430" s="293"/>
      <c r="BO430" s="293"/>
      <c r="BP430" s="293"/>
      <c r="BQ430" s="293"/>
      <c r="BR430" s="293"/>
      <c r="BS430" s="293"/>
      <c r="BT430" s="293"/>
      <c r="BU430" s="293"/>
      <c r="BV430" s="293"/>
      <c r="BW430" s="293"/>
      <c r="BX430" s="293"/>
      <c r="BY430" s="293"/>
      <c r="BZ430" s="293"/>
      <c r="CA430" s="293"/>
      <c r="CB430" s="293"/>
      <c r="CC430" s="293"/>
      <c r="CD430" s="293"/>
      <c r="CE430" s="293"/>
      <c r="CF430" s="293"/>
      <c r="CG430" s="293"/>
      <c r="CH430" s="293"/>
      <c r="CI430" s="293"/>
      <c r="CJ430" s="293"/>
      <c r="CK430" s="293"/>
      <c r="CL430" s="293"/>
      <c r="CM430" s="293"/>
      <c r="CN430" s="293"/>
      <c r="CO430" s="293"/>
    </row>
    <row r="431" customHeight="1" spans="47:93">
      <c r="AU431" s="279"/>
      <c r="AV431" s="279"/>
      <c r="AW431" s="293"/>
      <c r="AX431" s="293"/>
      <c r="AY431" s="293"/>
      <c r="BC431" s="293"/>
      <c r="BD431" s="293"/>
      <c r="BE431" s="293"/>
      <c r="BF431" s="293"/>
      <c r="BG431" s="293"/>
      <c r="BH431" s="293"/>
      <c r="BI431" s="293"/>
      <c r="BJ431" s="293"/>
      <c r="BK431" s="293"/>
      <c r="BL431" s="293"/>
      <c r="BM431" s="293"/>
      <c r="BN431" s="293"/>
      <c r="BO431" s="293"/>
      <c r="BP431" s="293"/>
      <c r="BQ431" s="293"/>
      <c r="BR431" s="293"/>
      <c r="BS431" s="293"/>
      <c r="BT431" s="293"/>
      <c r="BU431" s="293"/>
      <c r="BV431" s="293"/>
      <c r="BW431" s="293"/>
      <c r="BX431" s="293"/>
      <c r="BY431" s="293"/>
      <c r="BZ431" s="293"/>
      <c r="CA431" s="293"/>
      <c r="CB431" s="293"/>
      <c r="CC431" s="293"/>
      <c r="CD431" s="293"/>
      <c r="CE431" s="293"/>
      <c r="CF431" s="293"/>
      <c r="CG431" s="293"/>
      <c r="CH431" s="293"/>
      <c r="CI431" s="293"/>
      <c r="CJ431" s="293"/>
      <c r="CK431" s="293"/>
      <c r="CL431" s="293"/>
      <c r="CM431" s="293"/>
      <c r="CN431" s="293"/>
      <c r="CO431" s="293"/>
    </row>
    <row r="432" customHeight="1" spans="47:93">
      <c r="AU432" s="279"/>
      <c r="AV432" s="279"/>
      <c r="AW432" s="293"/>
      <c r="AX432" s="293"/>
      <c r="AY432" s="293"/>
      <c r="BC432" s="293"/>
      <c r="BD432" s="293"/>
      <c r="BE432" s="293"/>
      <c r="BF432" s="293"/>
      <c r="BG432" s="293"/>
      <c r="BH432" s="293"/>
      <c r="BI432" s="293"/>
      <c r="BJ432" s="293"/>
      <c r="BK432" s="293"/>
      <c r="BL432" s="293"/>
      <c r="BM432" s="293"/>
      <c r="BN432" s="293"/>
      <c r="BO432" s="293"/>
      <c r="BP432" s="293"/>
      <c r="BQ432" s="293"/>
      <c r="BR432" s="293"/>
      <c r="BS432" s="293"/>
      <c r="BT432" s="293"/>
      <c r="BU432" s="293"/>
      <c r="BV432" s="293"/>
      <c r="BW432" s="293"/>
      <c r="BX432" s="293"/>
      <c r="BY432" s="293"/>
      <c r="BZ432" s="293"/>
      <c r="CA432" s="293"/>
      <c r="CB432" s="293"/>
      <c r="CC432" s="293"/>
      <c r="CD432" s="293"/>
      <c r="CE432" s="293"/>
      <c r="CF432" s="293"/>
      <c r="CG432" s="293"/>
      <c r="CH432" s="293"/>
      <c r="CI432" s="293"/>
      <c r="CJ432" s="293"/>
      <c r="CK432" s="293"/>
      <c r="CL432" s="293"/>
      <c r="CM432" s="293"/>
      <c r="CN432" s="293"/>
      <c r="CO432" s="293"/>
    </row>
    <row r="433" customHeight="1" spans="47:93">
      <c r="AU433" s="279"/>
      <c r="AV433" s="279"/>
      <c r="AW433" s="293"/>
      <c r="AX433" s="293"/>
      <c r="AY433" s="293"/>
      <c r="BC433" s="293"/>
      <c r="BD433" s="293"/>
      <c r="BE433" s="293"/>
      <c r="BF433" s="293"/>
      <c r="BG433" s="293"/>
      <c r="BH433" s="293"/>
      <c r="BI433" s="293"/>
      <c r="BJ433" s="293"/>
      <c r="BK433" s="293"/>
      <c r="BL433" s="293"/>
      <c r="BM433" s="293"/>
      <c r="BN433" s="293"/>
      <c r="BO433" s="293"/>
      <c r="BP433" s="293"/>
      <c r="BQ433" s="293"/>
      <c r="BR433" s="293"/>
      <c r="BS433" s="293"/>
      <c r="BT433" s="293"/>
      <c r="BU433" s="293"/>
      <c r="BV433" s="293"/>
      <c r="BW433" s="293"/>
      <c r="BX433" s="293"/>
      <c r="BY433" s="293"/>
      <c r="BZ433" s="293"/>
      <c r="CA433" s="293"/>
      <c r="CB433" s="293"/>
      <c r="CC433" s="293"/>
      <c r="CD433" s="293"/>
      <c r="CE433" s="293"/>
      <c r="CF433" s="293"/>
      <c r="CG433" s="293"/>
      <c r="CH433" s="293"/>
      <c r="CI433" s="293"/>
      <c r="CJ433" s="293"/>
      <c r="CK433" s="293"/>
      <c r="CL433" s="293"/>
      <c r="CM433" s="293"/>
      <c r="CN433" s="293"/>
      <c r="CO433" s="293"/>
    </row>
    <row r="434" customHeight="1" spans="47:93">
      <c r="AU434" s="279"/>
      <c r="AV434" s="279"/>
      <c r="AW434" s="293"/>
      <c r="AX434" s="293"/>
      <c r="AY434" s="293"/>
      <c r="BC434" s="293"/>
      <c r="BD434" s="293"/>
      <c r="BE434" s="293"/>
      <c r="BF434" s="293"/>
      <c r="BG434" s="293"/>
      <c r="BH434" s="293"/>
      <c r="BI434" s="293"/>
      <c r="BJ434" s="293"/>
      <c r="BK434" s="293"/>
      <c r="BL434" s="293"/>
      <c r="BM434" s="293"/>
      <c r="BN434" s="293"/>
      <c r="BO434" s="293"/>
      <c r="BP434" s="293"/>
      <c r="BQ434" s="293"/>
      <c r="BR434" s="293"/>
      <c r="BS434" s="293"/>
      <c r="BT434" s="293"/>
      <c r="BU434" s="293"/>
      <c r="BV434" s="293"/>
      <c r="BW434" s="293"/>
      <c r="BX434" s="293"/>
      <c r="BY434" s="293"/>
      <c r="BZ434" s="293"/>
      <c r="CA434" s="293"/>
      <c r="CB434" s="293"/>
      <c r="CC434" s="293"/>
      <c r="CD434" s="293"/>
      <c r="CE434" s="293"/>
      <c r="CF434" s="293"/>
      <c r="CG434" s="293"/>
      <c r="CH434" s="293"/>
      <c r="CI434" s="293"/>
      <c r="CJ434" s="293"/>
      <c r="CK434" s="293"/>
      <c r="CL434" s="293"/>
      <c r="CM434" s="293"/>
      <c r="CN434" s="293"/>
      <c r="CO434" s="293"/>
    </row>
    <row r="435" customHeight="1" spans="47:93">
      <c r="AU435" s="279"/>
      <c r="AV435" s="279"/>
      <c r="AW435" s="293"/>
      <c r="AX435" s="293"/>
      <c r="AY435" s="293"/>
      <c r="BC435" s="293"/>
      <c r="BD435" s="293"/>
      <c r="BE435" s="293"/>
      <c r="BF435" s="293"/>
      <c r="BG435" s="293"/>
      <c r="BH435" s="293"/>
      <c r="BI435" s="293"/>
      <c r="BJ435" s="293"/>
      <c r="BK435" s="293"/>
      <c r="BL435" s="293"/>
      <c r="BM435" s="293"/>
      <c r="BN435" s="293"/>
      <c r="BO435" s="293"/>
      <c r="BP435" s="293"/>
      <c r="BQ435" s="293"/>
      <c r="BR435" s="293"/>
      <c r="BS435" s="293"/>
      <c r="BT435" s="293"/>
      <c r="BU435" s="293"/>
      <c r="BV435" s="293"/>
      <c r="BW435" s="293"/>
      <c r="BX435" s="293"/>
      <c r="BY435" s="293"/>
      <c r="BZ435" s="293"/>
      <c r="CA435" s="293"/>
      <c r="CB435" s="293"/>
      <c r="CC435" s="293"/>
      <c r="CD435" s="293"/>
      <c r="CE435" s="293"/>
      <c r="CF435" s="293"/>
      <c r="CG435" s="293"/>
      <c r="CH435" s="293"/>
      <c r="CI435" s="293"/>
      <c r="CJ435" s="293"/>
      <c r="CK435" s="293"/>
      <c r="CL435" s="293"/>
      <c r="CM435" s="293"/>
      <c r="CN435" s="293"/>
      <c r="CO435" s="293"/>
    </row>
    <row r="436" customHeight="1" spans="47:93">
      <c r="AU436" s="279"/>
      <c r="AV436" s="279"/>
      <c r="AW436" s="293"/>
      <c r="AX436" s="293"/>
      <c r="AY436" s="293"/>
      <c r="BC436" s="293"/>
      <c r="BD436" s="293"/>
      <c r="BE436" s="293"/>
      <c r="BF436" s="293"/>
      <c r="BG436" s="293"/>
      <c r="BH436" s="293"/>
      <c r="BI436" s="293"/>
      <c r="BJ436" s="293"/>
      <c r="BK436" s="293"/>
      <c r="BL436" s="293"/>
      <c r="BM436" s="293"/>
      <c r="BN436" s="293"/>
      <c r="BO436" s="293"/>
      <c r="BP436" s="293"/>
      <c r="BQ436" s="293"/>
      <c r="BR436" s="293"/>
      <c r="BS436" s="293"/>
      <c r="BT436" s="293"/>
      <c r="BU436" s="293"/>
      <c r="BV436" s="293"/>
      <c r="BW436" s="293"/>
      <c r="BX436" s="293"/>
      <c r="BY436" s="293"/>
      <c r="BZ436" s="293"/>
      <c r="CA436" s="293"/>
      <c r="CB436" s="293"/>
      <c r="CC436" s="293"/>
      <c r="CD436" s="293"/>
      <c r="CE436" s="293"/>
      <c r="CF436" s="293"/>
      <c r="CG436" s="293"/>
      <c r="CH436" s="293"/>
      <c r="CI436" s="293"/>
      <c r="CJ436" s="293"/>
      <c r="CK436" s="293"/>
      <c r="CL436" s="293"/>
      <c r="CM436" s="293"/>
      <c r="CN436" s="293"/>
      <c r="CO436" s="293"/>
    </row>
    <row r="437" customHeight="1" spans="47:93">
      <c r="AU437" s="279"/>
      <c r="AV437" s="279"/>
      <c r="AW437" s="293"/>
      <c r="AX437" s="293"/>
      <c r="AY437" s="293"/>
      <c r="BC437" s="293"/>
      <c r="BD437" s="293"/>
      <c r="BE437" s="293"/>
      <c r="BF437" s="293"/>
      <c r="BG437" s="293"/>
      <c r="BH437" s="293"/>
      <c r="BI437" s="293"/>
      <c r="BJ437" s="293"/>
      <c r="BK437" s="293"/>
      <c r="BL437" s="293"/>
      <c r="BM437" s="293"/>
      <c r="BN437" s="293"/>
      <c r="BO437" s="293"/>
      <c r="BP437" s="293"/>
      <c r="BQ437" s="293"/>
      <c r="BR437" s="293"/>
      <c r="BS437" s="293"/>
      <c r="BT437" s="293"/>
      <c r="BU437" s="293"/>
      <c r="BV437" s="293"/>
      <c r="BW437" s="293"/>
      <c r="BX437" s="293"/>
      <c r="BY437" s="293"/>
      <c r="BZ437" s="293"/>
      <c r="CA437" s="293"/>
      <c r="CB437" s="293"/>
      <c r="CC437" s="293"/>
      <c r="CD437" s="293"/>
      <c r="CE437" s="293"/>
      <c r="CF437" s="293"/>
      <c r="CG437" s="293"/>
      <c r="CH437" s="293"/>
      <c r="CI437" s="293"/>
      <c r="CJ437" s="293"/>
      <c r="CK437" s="293"/>
      <c r="CL437" s="293"/>
      <c r="CM437" s="293"/>
      <c r="CN437" s="293"/>
      <c r="CO437" s="293"/>
    </row>
    <row r="438" customHeight="1" spans="47:93">
      <c r="AU438" s="279"/>
      <c r="AV438" s="279"/>
      <c r="AW438" s="293"/>
      <c r="AX438" s="293"/>
      <c r="AY438" s="293"/>
      <c r="BC438" s="293"/>
      <c r="BD438" s="293"/>
      <c r="BE438" s="293"/>
      <c r="BF438" s="293"/>
      <c r="BG438" s="293"/>
      <c r="BH438" s="293"/>
      <c r="BI438" s="293"/>
      <c r="BJ438" s="293"/>
      <c r="BK438" s="293"/>
      <c r="BL438" s="293"/>
      <c r="BM438" s="293"/>
      <c r="BN438" s="293"/>
      <c r="BO438" s="293"/>
      <c r="BP438" s="293"/>
      <c r="BQ438" s="293"/>
      <c r="BR438" s="293"/>
      <c r="BS438" s="293"/>
      <c r="BT438" s="293"/>
      <c r="BU438" s="293"/>
      <c r="BV438" s="293"/>
      <c r="BW438" s="293"/>
      <c r="BX438" s="293"/>
      <c r="BY438" s="293"/>
      <c r="BZ438" s="293"/>
      <c r="CA438" s="293"/>
      <c r="CB438" s="293"/>
      <c r="CC438" s="293"/>
      <c r="CD438" s="293"/>
      <c r="CE438" s="293"/>
      <c r="CF438" s="293"/>
      <c r="CG438" s="293"/>
      <c r="CH438" s="293"/>
      <c r="CI438" s="293"/>
      <c r="CJ438" s="293"/>
      <c r="CK438" s="293"/>
      <c r="CL438" s="293"/>
      <c r="CM438" s="293"/>
      <c r="CN438" s="293"/>
      <c r="CO438" s="293"/>
    </row>
    <row r="439" customHeight="1" spans="47:93">
      <c r="AU439" s="279"/>
      <c r="AV439" s="279"/>
      <c r="AW439" s="293"/>
      <c r="AX439" s="293"/>
      <c r="AY439" s="293"/>
      <c r="BC439" s="293"/>
      <c r="BD439" s="293"/>
      <c r="BE439" s="293"/>
      <c r="BF439" s="293"/>
      <c r="BG439" s="293"/>
      <c r="BH439" s="293"/>
      <c r="BI439" s="293"/>
      <c r="BJ439" s="293"/>
      <c r="BK439" s="293"/>
      <c r="BL439" s="293"/>
      <c r="BM439" s="293"/>
      <c r="BN439" s="293"/>
      <c r="BO439" s="293"/>
      <c r="BP439" s="293"/>
      <c r="BQ439" s="293"/>
      <c r="BR439" s="293"/>
      <c r="BS439" s="293"/>
      <c r="BT439" s="293"/>
      <c r="BU439" s="293"/>
      <c r="BV439" s="293"/>
      <c r="BW439" s="293"/>
      <c r="BX439" s="293"/>
      <c r="BY439" s="293"/>
      <c r="BZ439" s="293"/>
      <c r="CA439" s="293"/>
      <c r="CB439" s="293"/>
      <c r="CC439" s="293"/>
      <c r="CD439" s="293"/>
      <c r="CE439" s="293"/>
      <c r="CF439" s="293"/>
      <c r="CG439" s="293"/>
      <c r="CH439" s="293"/>
      <c r="CI439" s="293"/>
      <c r="CJ439" s="293"/>
      <c r="CK439" s="293"/>
      <c r="CL439" s="293"/>
      <c r="CM439" s="293"/>
      <c r="CN439" s="293"/>
      <c r="CO439" s="293"/>
    </row>
    <row r="440" customHeight="1" spans="47:93">
      <c r="AU440" s="279"/>
      <c r="AV440" s="279"/>
      <c r="AW440" s="293"/>
      <c r="AX440" s="293"/>
      <c r="AY440" s="293"/>
      <c r="BC440" s="293"/>
      <c r="BD440" s="293"/>
      <c r="BE440" s="293"/>
      <c r="BF440" s="293"/>
      <c r="BG440" s="293"/>
      <c r="BH440" s="293"/>
      <c r="BI440" s="293"/>
      <c r="BJ440" s="293"/>
      <c r="BK440" s="293"/>
      <c r="BL440" s="293"/>
      <c r="BM440" s="293"/>
      <c r="BN440" s="293"/>
      <c r="BO440" s="293"/>
      <c r="BP440" s="293"/>
      <c r="BQ440" s="293"/>
      <c r="BR440" s="293"/>
      <c r="BS440" s="293"/>
      <c r="BT440" s="293"/>
      <c r="BU440" s="293"/>
      <c r="BV440" s="293"/>
      <c r="BW440" s="293"/>
      <c r="BX440" s="293"/>
      <c r="BY440" s="293"/>
      <c r="BZ440" s="293"/>
      <c r="CA440" s="293"/>
      <c r="CB440" s="293"/>
      <c r="CC440" s="293"/>
      <c r="CD440" s="293"/>
      <c r="CE440" s="293"/>
      <c r="CF440" s="293"/>
      <c r="CG440" s="293"/>
      <c r="CH440" s="293"/>
      <c r="CI440" s="293"/>
      <c r="CJ440" s="293"/>
      <c r="CK440" s="293"/>
      <c r="CL440" s="293"/>
      <c r="CM440" s="293"/>
      <c r="CN440" s="293"/>
      <c r="CO440" s="293"/>
    </row>
    <row r="441" customHeight="1" spans="47:93">
      <c r="AU441" s="279"/>
      <c r="AV441" s="279"/>
      <c r="AW441" s="293"/>
      <c r="AX441" s="293"/>
      <c r="AY441" s="293"/>
      <c r="BC441" s="293"/>
      <c r="BD441" s="293"/>
      <c r="BE441" s="293"/>
      <c r="BF441" s="293"/>
      <c r="BG441" s="293"/>
      <c r="BH441" s="293"/>
      <c r="BI441" s="293"/>
      <c r="BJ441" s="293"/>
      <c r="BK441" s="293"/>
      <c r="BL441" s="293"/>
      <c r="BM441" s="293"/>
      <c r="BN441" s="293"/>
      <c r="BO441" s="293"/>
      <c r="BP441" s="293"/>
      <c r="BQ441" s="293"/>
      <c r="BR441" s="293"/>
      <c r="BS441" s="293"/>
      <c r="BT441" s="293"/>
      <c r="BU441" s="293"/>
      <c r="BV441" s="293"/>
      <c r="BW441" s="293"/>
      <c r="BX441" s="293"/>
      <c r="BY441" s="293"/>
      <c r="BZ441" s="293"/>
      <c r="CA441" s="293"/>
      <c r="CB441" s="293"/>
      <c r="CC441" s="293"/>
      <c r="CD441" s="293"/>
      <c r="CE441" s="293"/>
      <c r="CF441" s="293"/>
      <c r="CG441" s="293"/>
      <c r="CH441" s="293"/>
      <c r="CI441" s="293"/>
      <c r="CJ441" s="293"/>
      <c r="CK441" s="293"/>
      <c r="CL441" s="293"/>
      <c r="CM441" s="293"/>
      <c r="CN441" s="293"/>
      <c r="CO441" s="293"/>
    </row>
    <row r="442" customHeight="1" spans="47:93">
      <c r="AU442" s="279"/>
      <c r="AV442" s="279"/>
      <c r="AW442" s="293"/>
      <c r="AX442" s="293"/>
      <c r="AY442" s="293"/>
      <c r="BC442" s="293"/>
      <c r="BD442" s="293"/>
      <c r="BE442" s="293"/>
      <c r="BF442" s="293"/>
      <c r="BG442" s="293"/>
      <c r="BH442" s="293"/>
      <c r="BI442" s="293"/>
      <c r="BJ442" s="293"/>
      <c r="BK442" s="293"/>
      <c r="BL442" s="293"/>
      <c r="BM442" s="293"/>
      <c r="BN442" s="293"/>
      <c r="BO442" s="293"/>
      <c r="BP442" s="293"/>
      <c r="BQ442" s="293"/>
      <c r="BR442" s="293"/>
      <c r="BS442" s="293"/>
      <c r="BT442" s="293"/>
      <c r="BU442" s="293"/>
      <c r="BV442" s="293"/>
      <c r="BW442" s="293"/>
      <c r="BX442" s="293"/>
      <c r="BY442" s="293"/>
      <c r="BZ442" s="293"/>
      <c r="CA442" s="293"/>
      <c r="CB442" s="293"/>
      <c r="CC442" s="293"/>
      <c r="CD442" s="293"/>
      <c r="CE442" s="293"/>
      <c r="CF442" s="293"/>
      <c r="CG442" s="293"/>
      <c r="CH442" s="293"/>
      <c r="CI442" s="293"/>
      <c r="CJ442" s="293"/>
      <c r="CK442" s="293"/>
      <c r="CL442" s="293"/>
      <c r="CM442" s="293"/>
      <c r="CN442" s="293"/>
      <c r="CO442" s="293"/>
    </row>
    <row r="443" customHeight="1" spans="47:93">
      <c r="AU443" s="279"/>
      <c r="AV443" s="279"/>
      <c r="AW443" s="293"/>
      <c r="AX443" s="293"/>
      <c r="AY443" s="293"/>
      <c r="BC443" s="293"/>
      <c r="BD443" s="293"/>
      <c r="BE443" s="293"/>
      <c r="BF443" s="293"/>
      <c r="BG443" s="293"/>
      <c r="BH443" s="293"/>
      <c r="BI443" s="293"/>
      <c r="BJ443" s="293"/>
      <c r="BK443" s="293"/>
      <c r="BL443" s="293"/>
      <c r="BM443" s="293"/>
      <c r="BN443" s="293"/>
      <c r="BO443" s="293"/>
      <c r="BP443" s="293"/>
      <c r="BQ443" s="293"/>
      <c r="BR443" s="293"/>
      <c r="BS443" s="293"/>
      <c r="BT443" s="293"/>
      <c r="BU443" s="293"/>
      <c r="BV443" s="293"/>
      <c r="BW443" s="293"/>
      <c r="BX443" s="293"/>
      <c r="BY443" s="293"/>
      <c r="BZ443" s="293"/>
      <c r="CA443" s="293"/>
      <c r="CB443" s="293"/>
      <c r="CC443" s="293"/>
      <c r="CD443" s="293"/>
      <c r="CE443" s="293"/>
      <c r="CF443" s="293"/>
      <c r="CG443" s="293"/>
      <c r="CH443" s="293"/>
      <c r="CI443" s="293"/>
      <c r="CJ443" s="293"/>
      <c r="CK443" s="293"/>
      <c r="CL443" s="293"/>
      <c r="CM443" s="293"/>
      <c r="CN443" s="293"/>
      <c r="CO443" s="293"/>
    </row>
    <row r="444" customHeight="1" spans="47:93">
      <c r="AU444" s="279"/>
      <c r="AV444" s="279"/>
      <c r="AW444" s="293"/>
      <c r="AX444" s="293"/>
      <c r="AY444" s="293"/>
      <c r="BC444" s="293"/>
      <c r="BD444" s="293"/>
      <c r="BE444" s="293"/>
      <c r="BF444" s="293"/>
      <c r="BG444" s="293"/>
      <c r="BH444" s="293"/>
      <c r="BI444" s="293"/>
      <c r="BJ444" s="293"/>
      <c r="BK444" s="293"/>
      <c r="BL444" s="293"/>
      <c r="BM444" s="293"/>
      <c r="BN444" s="293"/>
      <c r="BO444" s="293"/>
      <c r="BP444" s="293"/>
      <c r="BQ444" s="293"/>
      <c r="BR444" s="293"/>
      <c r="BS444" s="293"/>
      <c r="BT444" s="293"/>
      <c r="BU444" s="293"/>
      <c r="BV444" s="293"/>
      <c r="BW444" s="293"/>
      <c r="BX444" s="293"/>
      <c r="BY444" s="293"/>
      <c r="BZ444" s="293"/>
      <c r="CA444" s="293"/>
      <c r="CB444" s="293"/>
      <c r="CC444" s="293"/>
      <c r="CD444" s="293"/>
      <c r="CE444" s="293"/>
      <c r="CF444" s="293"/>
      <c r="CG444" s="293"/>
      <c r="CH444" s="293"/>
      <c r="CI444" s="293"/>
      <c r="CJ444" s="293"/>
      <c r="CK444" s="293"/>
      <c r="CL444" s="293"/>
      <c r="CM444" s="293"/>
      <c r="CN444" s="293"/>
      <c r="CO444" s="293"/>
    </row>
    <row r="445" customHeight="1" spans="47:93">
      <c r="AU445" s="279"/>
      <c r="AV445" s="279"/>
      <c r="AW445" s="293"/>
      <c r="AX445" s="293"/>
      <c r="AY445" s="293"/>
      <c r="BC445" s="293"/>
      <c r="BD445" s="293"/>
      <c r="BE445" s="293"/>
      <c r="BF445" s="293"/>
      <c r="BG445" s="293"/>
      <c r="BH445" s="293"/>
      <c r="BI445" s="293"/>
      <c r="BJ445" s="293"/>
      <c r="BK445" s="293"/>
      <c r="BL445" s="293"/>
      <c r="BM445" s="293"/>
      <c r="BN445" s="293"/>
      <c r="BO445" s="293"/>
      <c r="BP445" s="293"/>
      <c r="BQ445" s="293"/>
      <c r="BR445" s="293"/>
      <c r="BS445" s="293"/>
      <c r="BT445" s="293"/>
      <c r="BU445" s="293"/>
      <c r="BV445" s="293"/>
      <c r="BW445" s="293"/>
      <c r="BX445" s="293"/>
      <c r="BY445" s="293"/>
      <c r="BZ445" s="293"/>
      <c r="CA445" s="293"/>
      <c r="CB445" s="293"/>
      <c r="CC445" s="293"/>
      <c r="CD445" s="293"/>
      <c r="CE445" s="293"/>
      <c r="CF445" s="293"/>
      <c r="CG445" s="293"/>
      <c r="CH445" s="293"/>
      <c r="CI445" s="293"/>
      <c r="CJ445" s="293"/>
      <c r="CK445" s="293"/>
      <c r="CL445" s="293"/>
      <c r="CM445" s="293"/>
      <c r="CN445" s="293"/>
      <c r="CO445" s="293"/>
    </row>
    <row r="446" customHeight="1" spans="47:93">
      <c r="AU446" s="279"/>
      <c r="AV446" s="279"/>
      <c r="AW446" s="293"/>
      <c r="AX446" s="293"/>
      <c r="AY446" s="293"/>
      <c r="BC446" s="293"/>
      <c r="BD446" s="293"/>
      <c r="BE446" s="293"/>
      <c r="BF446" s="293"/>
      <c r="BG446" s="293"/>
      <c r="BH446" s="293"/>
      <c r="BI446" s="293"/>
      <c r="BJ446" s="293"/>
      <c r="BK446" s="293"/>
      <c r="BL446" s="293"/>
      <c r="BM446" s="293"/>
      <c r="BN446" s="293"/>
      <c r="BO446" s="293"/>
      <c r="BP446" s="293"/>
      <c r="BQ446" s="293"/>
      <c r="BR446" s="293"/>
      <c r="BS446" s="293"/>
      <c r="BT446" s="293"/>
      <c r="BU446" s="293"/>
      <c r="BV446" s="293"/>
      <c r="BW446" s="293"/>
      <c r="BX446" s="293"/>
      <c r="BY446" s="293"/>
      <c r="BZ446" s="293"/>
      <c r="CA446" s="293"/>
      <c r="CB446" s="293"/>
      <c r="CC446" s="293"/>
      <c r="CD446" s="293"/>
      <c r="CE446" s="293"/>
      <c r="CF446" s="293"/>
      <c r="CG446" s="293"/>
      <c r="CH446" s="293"/>
      <c r="CI446" s="293"/>
      <c r="CJ446" s="293"/>
      <c r="CK446" s="293"/>
      <c r="CL446" s="293"/>
      <c r="CM446" s="293"/>
      <c r="CN446" s="293"/>
      <c r="CO446" s="293"/>
    </row>
    <row r="447" customHeight="1" spans="47:93">
      <c r="AU447" s="279"/>
      <c r="AV447" s="279"/>
      <c r="AW447" s="293"/>
      <c r="AX447" s="293"/>
      <c r="AY447" s="293"/>
      <c r="BC447" s="293"/>
      <c r="BD447" s="293"/>
      <c r="BE447" s="293"/>
      <c r="BF447" s="293"/>
      <c r="BG447" s="293"/>
      <c r="BH447" s="293"/>
      <c r="BI447" s="293"/>
      <c r="BJ447" s="293"/>
      <c r="BK447" s="293"/>
      <c r="BL447" s="293"/>
      <c r="BM447" s="293"/>
      <c r="BN447" s="293"/>
      <c r="BO447" s="293"/>
      <c r="BP447" s="293"/>
      <c r="BQ447" s="293"/>
      <c r="BR447" s="293"/>
      <c r="BS447" s="293"/>
      <c r="BT447" s="293"/>
      <c r="BU447" s="293"/>
      <c r="BV447" s="293"/>
      <c r="BW447" s="293"/>
      <c r="BX447" s="293"/>
      <c r="BY447" s="293"/>
      <c r="BZ447" s="293"/>
      <c r="CA447" s="293"/>
      <c r="CB447" s="293"/>
      <c r="CC447" s="293"/>
      <c r="CD447" s="293"/>
      <c r="CE447" s="293"/>
      <c r="CF447" s="293"/>
      <c r="CG447" s="293"/>
      <c r="CH447" s="293"/>
      <c r="CI447" s="293"/>
      <c r="CJ447" s="293"/>
      <c r="CK447" s="293"/>
      <c r="CL447" s="293"/>
      <c r="CM447" s="293"/>
      <c r="CN447" s="293"/>
      <c r="CO447" s="293"/>
    </row>
    <row r="448" customHeight="1" spans="47:93">
      <c r="AU448" s="279"/>
      <c r="AV448" s="279"/>
      <c r="AW448" s="293"/>
      <c r="AX448" s="293"/>
      <c r="AY448" s="293"/>
      <c r="BC448" s="293"/>
      <c r="BD448" s="293"/>
      <c r="BE448" s="293"/>
      <c r="BF448" s="293"/>
      <c r="BG448" s="293"/>
      <c r="BH448" s="293"/>
      <c r="BI448" s="293"/>
      <c r="BJ448" s="293"/>
      <c r="BK448" s="293"/>
      <c r="BL448" s="293"/>
      <c r="BM448" s="293"/>
      <c r="BN448" s="293"/>
      <c r="BO448" s="293"/>
      <c r="BP448" s="293"/>
      <c r="BQ448" s="293"/>
      <c r="BR448" s="293"/>
      <c r="BS448" s="293"/>
      <c r="BT448" s="293"/>
      <c r="BU448" s="293"/>
      <c r="BV448" s="293"/>
      <c r="BW448" s="293"/>
      <c r="BX448" s="293"/>
      <c r="BY448" s="293"/>
      <c r="BZ448" s="293"/>
      <c r="CA448" s="293"/>
      <c r="CB448" s="293"/>
      <c r="CC448" s="293"/>
      <c r="CD448" s="293"/>
      <c r="CE448" s="293"/>
      <c r="CF448" s="293"/>
      <c r="CG448" s="293"/>
      <c r="CH448" s="293"/>
      <c r="CI448" s="293"/>
      <c r="CJ448" s="293"/>
      <c r="CK448" s="293"/>
      <c r="CL448" s="293"/>
      <c r="CM448" s="293"/>
      <c r="CN448" s="293"/>
      <c r="CO448" s="293"/>
    </row>
    <row r="449" customHeight="1" spans="47:93">
      <c r="AU449" s="279"/>
      <c r="AV449" s="279"/>
      <c r="AW449" s="293"/>
      <c r="AX449" s="293"/>
      <c r="AY449" s="293"/>
      <c r="BC449" s="293"/>
      <c r="BD449" s="293"/>
      <c r="BE449" s="293"/>
      <c r="BF449" s="293"/>
      <c r="BG449" s="293"/>
      <c r="BH449" s="293"/>
      <c r="BI449" s="293"/>
      <c r="BJ449" s="293"/>
      <c r="BK449" s="293"/>
      <c r="BL449" s="293"/>
      <c r="BM449" s="293"/>
      <c r="BN449" s="293"/>
      <c r="BO449" s="293"/>
      <c r="BP449" s="293"/>
      <c r="BQ449" s="293"/>
      <c r="BR449" s="293"/>
      <c r="BS449" s="293"/>
      <c r="BT449" s="293"/>
      <c r="BU449" s="293"/>
      <c r="BV449" s="293"/>
      <c r="BW449" s="293"/>
      <c r="BX449" s="293"/>
      <c r="BY449" s="293"/>
      <c r="BZ449" s="293"/>
      <c r="CA449" s="293"/>
      <c r="CB449" s="293"/>
      <c r="CC449" s="293"/>
      <c r="CD449" s="293"/>
      <c r="CE449" s="293"/>
      <c r="CF449" s="293"/>
      <c r="CG449" s="293"/>
      <c r="CH449" s="293"/>
      <c r="CI449" s="293"/>
      <c r="CJ449" s="293"/>
      <c r="CK449" s="293"/>
      <c r="CL449" s="293"/>
      <c r="CM449" s="293"/>
      <c r="CN449" s="293"/>
      <c r="CO449" s="293"/>
    </row>
    <row r="450" customHeight="1" spans="47:93">
      <c r="AU450" s="279"/>
      <c r="AV450" s="279"/>
      <c r="AW450" s="293"/>
      <c r="AX450" s="293"/>
      <c r="AY450" s="293"/>
      <c r="BC450" s="293"/>
      <c r="BD450" s="293"/>
      <c r="BE450" s="293"/>
      <c r="BF450" s="293"/>
      <c r="BG450" s="293"/>
      <c r="BH450" s="293"/>
      <c r="BI450" s="293"/>
      <c r="BJ450" s="293"/>
      <c r="BK450" s="293"/>
      <c r="BL450" s="293"/>
      <c r="BM450" s="293"/>
      <c r="BN450" s="293"/>
      <c r="BO450" s="293"/>
      <c r="BP450" s="293"/>
      <c r="BQ450" s="293"/>
      <c r="BR450" s="293"/>
      <c r="BS450" s="293"/>
      <c r="BT450" s="293"/>
      <c r="BU450" s="293"/>
      <c r="BV450" s="293"/>
      <c r="BW450" s="293"/>
      <c r="BX450" s="293"/>
      <c r="BY450" s="293"/>
      <c r="BZ450" s="293"/>
      <c r="CA450" s="293"/>
      <c r="CB450" s="293"/>
      <c r="CC450" s="293"/>
      <c r="CD450" s="293"/>
      <c r="CE450" s="293"/>
      <c r="CF450" s="293"/>
      <c r="CG450" s="293"/>
      <c r="CH450" s="293"/>
      <c r="CI450" s="293"/>
      <c r="CJ450" s="293"/>
      <c r="CK450" s="293"/>
      <c r="CL450" s="293"/>
      <c r="CM450" s="293"/>
      <c r="CN450" s="293"/>
      <c r="CO450" s="293"/>
    </row>
    <row r="451" customHeight="1" spans="47:93">
      <c r="AU451" s="279"/>
      <c r="AV451" s="279"/>
      <c r="AW451" s="293"/>
      <c r="AX451" s="293"/>
      <c r="AY451" s="293"/>
      <c r="BC451" s="293"/>
      <c r="BD451" s="293"/>
      <c r="BE451" s="293"/>
      <c r="BF451" s="293"/>
      <c r="BG451" s="293"/>
      <c r="BH451" s="293"/>
      <c r="BI451" s="293"/>
      <c r="BJ451" s="293"/>
      <c r="BK451" s="293"/>
      <c r="BL451" s="293"/>
      <c r="BM451" s="293"/>
      <c r="BN451" s="293"/>
      <c r="BO451" s="293"/>
      <c r="BP451" s="293"/>
      <c r="BQ451" s="293"/>
      <c r="BR451" s="293"/>
      <c r="BS451" s="293"/>
      <c r="BT451" s="293"/>
      <c r="BU451" s="293"/>
      <c r="BV451" s="293"/>
      <c r="BW451" s="293"/>
      <c r="BX451" s="293"/>
      <c r="BY451" s="293"/>
      <c r="BZ451" s="293"/>
      <c r="CA451" s="293"/>
      <c r="CB451" s="293"/>
      <c r="CC451" s="293"/>
      <c r="CD451" s="293"/>
      <c r="CE451" s="293"/>
      <c r="CF451" s="293"/>
      <c r="CG451" s="293"/>
      <c r="CH451" s="293"/>
      <c r="CI451" s="293"/>
      <c r="CJ451" s="293"/>
      <c r="CK451" s="293"/>
      <c r="CL451" s="293"/>
      <c r="CM451" s="293"/>
      <c r="CN451" s="293"/>
      <c r="CO451" s="293"/>
    </row>
    <row r="452" customHeight="1" spans="47:93">
      <c r="AU452" s="279"/>
      <c r="AV452" s="279"/>
      <c r="AW452" s="293"/>
      <c r="AX452" s="293"/>
      <c r="AY452" s="293"/>
      <c r="BC452" s="293"/>
      <c r="BD452" s="293"/>
      <c r="BE452" s="293"/>
      <c r="BF452" s="293"/>
      <c r="BG452" s="293"/>
      <c r="BH452" s="293"/>
      <c r="BI452" s="293"/>
      <c r="BJ452" s="293"/>
      <c r="BK452" s="293"/>
      <c r="BL452" s="293"/>
      <c r="BM452" s="293"/>
      <c r="BN452" s="293"/>
      <c r="BO452" s="293"/>
      <c r="BP452" s="293"/>
      <c r="BQ452" s="293"/>
      <c r="BR452" s="293"/>
      <c r="BS452" s="293"/>
      <c r="BT452" s="293"/>
      <c r="BU452" s="293"/>
      <c r="BV452" s="293"/>
      <c r="BW452" s="293"/>
      <c r="BX452" s="293"/>
      <c r="BY452" s="293"/>
      <c r="BZ452" s="293"/>
      <c r="CA452" s="293"/>
      <c r="CB452" s="293"/>
      <c r="CC452" s="293"/>
      <c r="CD452" s="293"/>
      <c r="CE452" s="293"/>
      <c r="CF452" s="293"/>
      <c r="CG452" s="293"/>
      <c r="CH452" s="293"/>
      <c r="CI452" s="293"/>
      <c r="CJ452" s="293"/>
      <c r="CK452" s="293"/>
      <c r="CL452" s="293"/>
      <c r="CM452" s="293"/>
      <c r="CN452" s="293"/>
      <c r="CO452" s="293"/>
    </row>
    <row r="453" customHeight="1" spans="47:93">
      <c r="AU453" s="279"/>
      <c r="AV453" s="279"/>
      <c r="AW453" s="293"/>
      <c r="AX453" s="293"/>
      <c r="AY453" s="293"/>
      <c r="BC453" s="293"/>
      <c r="BD453" s="293"/>
      <c r="BE453" s="293"/>
      <c r="BF453" s="293"/>
      <c r="BG453" s="293"/>
      <c r="BH453" s="293"/>
      <c r="BI453" s="293"/>
      <c r="BJ453" s="293"/>
      <c r="BK453" s="293"/>
      <c r="BL453" s="293"/>
      <c r="BM453" s="293"/>
      <c r="BN453" s="293"/>
      <c r="BO453" s="293"/>
      <c r="BP453" s="293"/>
      <c r="BQ453" s="293"/>
      <c r="BR453" s="293"/>
      <c r="BS453" s="293"/>
      <c r="BT453" s="293"/>
      <c r="BU453" s="293"/>
      <c r="BV453" s="293"/>
      <c r="BW453" s="293"/>
      <c r="BX453" s="293"/>
      <c r="BY453" s="293"/>
      <c r="BZ453" s="293"/>
      <c r="CA453" s="293"/>
      <c r="CB453" s="293"/>
      <c r="CC453" s="293"/>
      <c r="CD453" s="293"/>
      <c r="CE453" s="293"/>
      <c r="CF453" s="293"/>
      <c r="CG453" s="293"/>
      <c r="CH453" s="293"/>
      <c r="CI453" s="293"/>
      <c r="CJ453" s="293"/>
      <c r="CK453" s="293"/>
      <c r="CL453" s="293"/>
      <c r="CM453" s="293"/>
      <c r="CN453" s="293"/>
      <c r="CO453" s="293"/>
    </row>
    <row r="454" customHeight="1" spans="47:93">
      <c r="AU454" s="279"/>
      <c r="AV454" s="279"/>
      <c r="AW454" s="293"/>
      <c r="AX454" s="293"/>
      <c r="AY454" s="293"/>
      <c r="BC454" s="293"/>
      <c r="BD454" s="293"/>
      <c r="BE454" s="293"/>
      <c r="BF454" s="293"/>
      <c r="BG454" s="293"/>
      <c r="BH454" s="293"/>
      <c r="BI454" s="293"/>
      <c r="BJ454" s="293"/>
      <c r="BK454" s="293"/>
      <c r="BL454" s="293"/>
      <c r="BM454" s="293"/>
      <c r="BN454" s="293"/>
      <c r="BO454" s="293"/>
      <c r="BP454" s="293"/>
      <c r="BQ454" s="293"/>
      <c r="BR454" s="293"/>
      <c r="BS454" s="293"/>
      <c r="BT454" s="293"/>
      <c r="BU454" s="293"/>
      <c r="BV454" s="293"/>
      <c r="BW454" s="293"/>
      <c r="BX454" s="293"/>
      <c r="BY454" s="293"/>
      <c r="BZ454" s="293"/>
      <c r="CA454" s="293"/>
      <c r="CB454" s="293"/>
      <c r="CC454" s="293"/>
      <c r="CD454" s="293"/>
      <c r="CE454" s="293"/>
      <c r="CF454" s="293"/>
      <c r="CG454" s="293"/>
      <c r="CH454" s="293"/>
      <c r="CI454" s="293"/>
      <c r="CJ454" s="293"/>
      <c r="CK454" s="293"/>
      <c r="CL454" s="293"/>
      <c r="CM454" s="293"/>
      <c r="CN454" s="293"/>
      <c r="CO454" s="293"/>
    </row>
    <row r="455" customHeight="1" spans="47:93">
      <c r="AU455" s="279"/>
      <c r="AV455" s="279"/>
      <c r="AW455" s="293"/>
      <c r="AX455" s="293"/>
      <c r="AY455" s="293"/>
      <c r="BC455" s="293"/>
      <c r="BD455" s="293"/>
      <c r="BE455" s="293"/>
      <c r="BF455" s="293"/>
      <c r="BG455" s="293"/>
      <c r="BH455" s="293"/>
      <c r="BI455" s="293"/>
      <c r="BJ455" s="293"/>
      <c r="BK455" s="293"/>
      <c r="BL455" s="293"/>
      <c r="BM455" s="293"/>
      <c r="BN455" s="293"/>
      <c r="BO455" s="293"/>
      <c r="BP455" s="293"/>
      <c r="BQ455" s="293"/>
      <c r="BR455" s="293"/>
      <c r="BS455" s="293"/>
      <c r="BT455" s="293"/>
      <c r="BU455" s="293"/>
      <c r="BV455" s="293"/>
      <c r="BW455" s="293"/>
      <c r="BX455" s="293"/>
      <c r="BY455" s="293"/>
      <c r="BZ455" s="293"/>
      <c r="CA455" s="293"/>
      <c r="CB455" s="293"/>
      <c r="CC455" s="293"/>
      <c r="CD455" s="293"/>
      <c r="CE455" s="293"/>
      <c r="CF455" s="293"/>
      <c r="CG455" s="293"/>
      <c r="CH455" s="293"/>
      <c r="CI455" s="293"/>
      <c r="CJ455" s="293"/>
      <c r="CK455" s="293"/>
      <c r="CL455" s="293"/>
      <c r="CM455" s="293"/>
      <c r="CN455" s="293"/>
      <c r="CO455" s="293"/>
    </row>
    <row r="456" customHeight="1" spans="47:93">
      <c r="AU456" s="279"/>
      <c r="AV456" s="279"/>
      <c r="AW456" s="293"/>
      <c r="AX456" s="293"/>
      <c r="AY456" s="293"/>
      <c r="BC456" s="293"/>
      <c r="BD456" s="293"/>
      <c r="BE456" s="293"/>
      <c r="BF456" s="293"/>
      <c r="BG456" s="293"/>
      <c r="BH456" s="293"/>
      <c r="BI456" s="293"/>
      <c r="BJ456" s="293"/>
      <c r="BK456" s="293"/>
      <c r="BL456" s="293"/>
      <c r="BM456" s="293"/>
      <c r="BN456" s="293"/>
      <c r="BO456" s="293"/>
      <c r="BP456" s="293"/>
      <c r="BQ456" s="293"/>
      <c r="BR456" s="293"/>
      <c r="BS456" s="293"/>
      <c r="BT456" s="293"/>
      <c r="BU456" s="293"/>
      <c r="BV456" s="293"/>
      <c r="BW456" s="293"/>
      <c r="BX456" s="293"/>
      <c r="BY456" s="293"/>
      <c r="BZ456" s="293"/>
      <c r="CA456" s="293"/>
      <c r="CB456" s="293"/>
      <c r="CC456" s="293"/>
      <c r="CD456" s="293"/>
      <c r="CE456" s="293"/>
      <c r="CF456" s="293"/>
      <c r="CG456" s="293"/>
      <c r="CH456" s="293"/>
      <c r="CI456" s="293"/>
      <c r="CJ456" s="293"/>
      <c r="CK456" s="293"/>
      <c r="CL456" s="293"/>
      <c r="CM456" s="293"/>
      <c r="CN456" s="293"/>
      <c r="CO456" s="293"/>
    </row>
    <row r="457" customHeight="1" spans="47:93">
      <c r="AU457" s="279"/>
      <c r="AV457" s="279"/>
      <c r="AW457" s="293"/>
      <c r="AX457" s="293"/>
      <c r="AY457" s="293"/>
      <c r="BC457" s="293"/>
      <c r="BD457" s="293"/>
      <c r="BE457" s="293"/>
      <c r="BF457" s="293"/>
      <c r="BG457" s="293"/>
      <c r="BH457" s="293"/>
      <c r="BI457" s="293"/>
      <c r="BJ457" s="293"/>
      <c r="BK457" s="293"/>
      <c r="BL457" s="293"/>
      <c r="BM457" s="293"/>
      <c r="BN457" s="293"/>
      <c r="BO457" s="293"/>
      <c r="BP457" s="293"/>
      <c r="BQ457" s="293"/>
      <c r="BR457" s="293"/>
      <c r="BS457" s="293"/>
      <c r="BT457" s="293"/>
      <c r="BU457" s="293"/>
      <c r="BV457" s="293"/>
      <c r="BW457" s="293"/>
      <c r="BX457" s="293"/>
      <c r="BY457" s="293"/>
      <c r="BZ457" s="293"/>
      <c r="CA457" s="293"/>
      <c r="CB457" s="293"/>
      <c r="CC457" s="293"/>
      <c r="CD457" s="293"/>
      <c r="CE457" s="293"/>
      <c r="CF457" s="293"/>
      <c r="CG457" s="293"/>
      <c r="CH457" s="293"/>
      <c r="CI457" s="293"/>
      <c r="CJ457" s="293"/>
      <c r="CK457" s="293"/>
      <c r="CL457" s="293"/>
      <c r="CM457" s="293"/>
      <c r="CN457" s="293"/>
      <c r="CO457" s="293"/>
    </row>
    <row r="458" customHeight="1" spans="47:93">
      <c r="AU458" s="279"/>
      <c r="AV458" s="279"/>
      <c r="AW458" s="293"/>
      <c r="AX458" s="293"/>
      <c r="AY458" s="293"/>
      <c r="BC458" s="293"/>
      <c r="BD458" s="293"/>
      <c r="BE458" s="293"/>
      <c r="BF458" s="293"/>
      <c r="BG458" s="293"/>
      <c r="BH458" s="293"/>
      <c r="BI458" s="293"/>
      <c r="BJ458" s="293"/>
      <c r="BK458" s="293"/>
      <c r="BL458" s="293"/>
      <c r="BM458" s="293"/>
      <c r="BN458" s="293"/>
      <c r="BO458" s="293"/>
      <c r="BP458" s="293"/>
      <c r="BQ458" s="293"/>
      <c r="BR458" s="293"/>
      <c r="BS458" s="293"/>
      <c r="BT458" s="293"/>
      <c r="BU458" s="293"/>
      <c r="BV458" s="293"/>
      <c r="BW458" s="293"/>
      <c r="BX458" s="293"/>
      <c r="BY458" s="293"/>
      <c r="BZ458" s="293"/>
      <c r="CA458" s="293"/>
      <c r="CB458" s="293"/>
      <c r="CC458" s="293"/>
      <c r="CD458" s="293"/>
      <c r="CE458" s="293"/>
      <c r="CF458" s="293"/>
      <c r="CG458" s="293"/>
      <c r="CH458" s="293"/>
      <c r="CI458" s="293"/>
      <c r="CJ458" s="293"/>
      <c r="CK458" s="293"/>
      <c r="CL458" s="293"/>
      <c r="CM458" s="293"/>
      <c r="CN458" s="293"/>
      <c r="CO458" s="293"/>
    </row>
    <row r="459" customHeight="1" spans="47:93">
      <c r="AU459" s="279"/>
      <c r="AV459" s="279"/>
      <c r="AW459" s="293"/>
      <c r="AX459" s="293"/>
      <c r="AY459" s="293"/>
      <c r="BC459" s="293"/>
      <c r="BD459" s="293"/>
      <c r="BE459" s="293"/>
      <c r="BF459" s="293"/>
      <c r="BG459" s="293"/>
      <c r="BH459" s="293"/>
      <c r="BI459" s="293"/>
      <c r="BJ459" s="293"/>
      <c r="BK459" s="293"/>
      <c r="BL459" s="293"/>
      <c r="BM459" s="293"/>
      <c r="BN459" s="293"/>
      <c r="BO459" s="293"/>
      <c r="BP459" s="293"/>
      <c r="BQ459" s="293"/>
      <c r="BR459" s="293"/>
      <c r="BS459" s="293"/>
      <c r="BT459" s="293"/>
      <c r="BU459" s="293"/>
      <c r="BV459" s="293"/>
      <c r="BW459" s="293"/>
      <c r="BX459" s="293"/>
      <c r="BY459" s="293"/>
      <c r="BZ459" s="293"/>
      <c r="CA459" s="293"/>
      <c r="CB459" s="293"/>
      <c r="CC459" s="293"/>
      <c r="CD459" s="293"/>
      <c r="CE459" s="293"/>
      <c r="CF459" s="293"/>
      <c r="CG459" s="293"/>
      <c r="CH459" s="293"/>
      <c r="CI459" s="293"/>
      <c r="CJ459" s="293"/>
      <c r="CK459" s="293"/>
      <c r="CL459" s="293"/>
      <c r="CM459" s="293"/>
      <c r="CN459" s="293"/>
      <c r="CO459" s="293"/>
    </row>
    <row r="460" customHeight="1" spans="47:93">
      <c r="AU460" s="279"/>
      <c r="AV460" s="279"/>
      <c r="AW460" s="293"/>
      <c r="AX460" s="293"/>
      <c r="AY460" s="293"/>
      <c r="BC460" s="293"/>
      <c r="BD460" s="293"/>
      <c r="BE460" s="293"/>
      <c r="BF460" s="293"/>
      <c r="BG460" s="293"/>
      <c r="BH460" s="293"/>
      <c r="BI460" s="293"/>
      <c r="BJ460" s="293"/>
      <c r="BK460" s="293"/>
      <c r="BL460" s="293"/>
      <c r="BM460" s="293"/>
      <c r="BN460" s="293"/>
      <c r="BO460" s="293"/>
      <c r="BP460" s="293"/>
      <c r="BQ460" s="293"/>
      <c r="BR460" s="293"/>
      <c r="BS460" s="293"/>
      <c r="BT460" s="293"/>
      <c r="BU460" s="293"/>
      <c r="BV460" s="293"/>
      <c r="BW460" s="293"/>
      <c r="BX460" s="293"/>
      <c r="BY460" s="293"/>
      <c r="BZ460" s="293"/>
      <c r="CA460" s="293"/>
      <c r="CB460" s="293"/>
      <c r="CC460" s="293"/>
      <c r="CD460" s="293"/>
      <c r="CE460" s="293"/>
      <c r="CF460" s="293"/>
      <c r="CG460" s="293"/>
      <c r="CH460" s="293"/>
      <c r="CI460" s="293"/>
      <c r="CJ460" s="293"/>
      <c r="CK460" s="293"/>
      <c r="CL460" s="293"/>
      <c r="CM460" s="293"/>
      <c r="CN460" s="293"/>
      <c r="CO460" s="293"/>
    </row>
    <row r="461" customHeight="1" spans="47:93">
      <c r="AU461" s="279"/>
      <c r="AV461" s="279"/>
      <c r="AW461" s="293"/>
      <c r="AX461" s="293"/>
      <c r="AY461" s="293"/>
      <c r="BC461" s="293"/>
      <c r="BD461" s="293"/>
      <c r="BE461" s="293"/>
      <c r="BF461" s="293"/>
      <c r="BG461" s="293"/>
      <c r="BH461" s="293"/>
      <c r="BI461" s="293"/>
      <c r="BJ461" s="293"/>
      <c r="BK461" s="293"/>
      <c r="BL461" s="293"/>
      <c r="BM461" s="293"/>
      <c r="BN461" s="293"/>
      <c r="BO461" s="293"/>
      <c r="BP461" s="293"/>
      <c r="BQ461" s="293"/>
      <c r="BR461" s="293"/>
      <c r="BS461" s="293"/>
      <c r="BT461" s="293"/>
      <c r="BU461" s="293"/>
      <c r="BV461" s="293"/>
      <c r="BW461" s="293"/>
      <c r="BX461" s="293"/>
      <c r="BY461" s="293"/>
      <c r="BZ461" s="293"/>
      <c r="CA461" s="293"/>
      <c r="CB461" s="293"/>
      <c r="CC461" s="293"/>
      <c r="CD461" s="293"/>
      <c r="CE461" s="293"/>
      <c r="CF461" s="293"/>
      <c r="CG461" s="293"/>
      <c r="CH461" s="293"/>
      <c r="CI461" s="293"/>
      <c r="CJ461" s="293"/>
      <c r="CK461" s="293"/>
      <c r="CL461" s="293"/>
      <c r="CM461" s="293"/>
      <c r="CN461" s="293"/>
      <c r="CO461" s="293"/>
    </row>
    <row r="462" customHeight="1" spans="47:93">
      <c r="AU462" s="279"/>
      <c r="AV462" s="279"/>
      <c r="AW462" s="293"/>
      <c r="AX462" s="293"/>
      <c r="AY462" s="293"/>
      <c r="BC462" s="293"/>
      <c r="BD462" s="293"/>
      <c r="BE462" s="293"/>
      <c r="BF462" s="293"/>
      <c r="BG462" s="293"/>
      <c r="BH462" s="293"/>
      <c r="BI462" s="293"/>
      <c r="BJ462" s="293"/>
      <c r="BK462" s="293"/>
      <c r="BL462" s="293"/>
      <c r="BM462" s="293"/>
      <c r="BN462" s="293"/>
      <c r="BO462" s="293"/>
      <c r="BP462" s="293"/>
      <c r="BQ462" s="293"/>
      <c r="BR462" s="293"/>
      <c r="BS462" s="293"/>
      <c r="BT462" s="293"/>
      <c r="BU462" s="293"/>
      <c r="BV462" s="293"/>
      <c r="BW462" s="293"/>
      <c r="BX462" s="293"/>
      <c r="BY462" s="293"/>
      <c r="BZ462" s="293"/>
      <c r="CA462" s="293"/>
      <c r="CB462" s="293"/>
      <c r="CC462" s="293"/>
      <c r="CD462" s="293"/>
      <c r="CE462" s="293"/>
      <c r="CF462" s="293"/>
      <c r="CG462" s="293"/>
      <c r="CH462" s="293"/>
      <c r="CI462" s="293"/>
      <c r="CJ462" s="293"/>
      <c r="CK462" s="293"/>
      <c r="CL462" s="293"/>
      <c r="CM462" s="293"/>
      <c r="CN462" s="293"/>
      <c r="CO462" s="293"/>
    </row>
    <row r="463" customHeight="1" spans="47:93">
      <c r="AU463" s="279"/>
      <c r="AV463" s="279"/>
      <c r="AW463" s="293"/>
      <c r="AX463" s="293"/>
      <c r="AY463" s="293"/>
      <c r="BC463" s="293"/>
      <c r="BD463" s="293"/>
      <c r="BE463" s="293"/>
      <c r="BF463" s="293"/>
      <c r="BG463" s="293"/>
      <c r="BH463" s="293"/>
      <c r="BI463" s="293"/>
      <c r="BJ463" s="293"/>
      <c r="BK463" s="293"/>
      <c r="BL463" s="293"/>
      <c r="BM463" s="293"/>
      <c r="BN463" s="293"/>
      <c r="BO463" s="293"/>
      <c r="BP463" s="293"/>
      <c r="BQ463" s="293"/>
      <c r="BR463" s="293"/>
      <c r="BS463" s="293"/>
      <c r="BT463" s="293"/>
      <c r="BU463" s="293"/>
      <c r="BV463" s="293"/>
      <c r="BW463" s="293"/>
      <c r="BX463" s="293"/>
      <c r="BY463" s="293"/>
      <c r="BZ463" s="293"/>
      <c r="CA463" s="293"/>
      <c r="CB463" s="293"/>
      <c r="CC463" s="293"/>
      <c r="CD463" s="293"/>
      <c r="CE463" s="293"/>
      <c r="CF463" s="293"/>
      <c r="CG463" s="293"/>
      <c r="CH463" s="293"/>
      <c r="CI463" s="293"/>
      <c r="CJ463" s="293"/>
      <c r="CK463" s="293"/>
      <c r="CL463" s="293"/>
      <c r="CM463" s="293"/>
      <c r="CN463" s="293"/>
      <c r="CO463" s="293"/>
    </row>
    <row r="464" customHeight="1" spans="47:93">
      <c r="AU464" s="279"/>
      <c r="AV464" s="279"/>
      <c r="AW464" s="293"/>
      <c r="AX464" s="293"/>
      <c r="AY464" s="293"/>
      <c r="BC464" s="293"/>
      <c r="BD464" s="293"/>
      <c r="BE464" s="293"/>
      <c r="BF464" s="293"/>
      <c r="BG464" s="293"/>
      <c r="BH464" s="293"/>
      <c r="BI464" s="293"/>
      <c r="BJ464" s="293"/>
      <c r="BK464" s="293"/>
      <c r="BL464" s="293"/>
      <c r="BM464" s="293"/>
      <c r="BN464" s="293"/>
      <c r="BO464" s="293"/>
      <c r="BP464" s="293"/>
      <c r="BQ464" s="293"/>
      <c r="BR464" s="293"/>
      <c r="BS464" s="293"/>
      <c r="BT464" s="293"/>
      <c r="BU464" s="293"/>
      <c r="BV464" s="293"/>
      <c r="BW464" s="293"/>
      <c r="BX464" s="293"/>
      <c r="BY464" s="293"/>
      <c r="BZ464" s="293"/>
      <c r="CA464" s="293"/>
      <c r="CB464" s="293"/>
      <c r="CC464" s="293"/>
      <c r="CD464" s="293"/>
      <c r="CE464" s="293"/>
      <c r="CF464" s="293"/>
      <c r="CG464" s="293"/>
      <c r="CH464" s="293"/>
      <c r="CI464" s="293"/>
      <c r="CJ464" s="293"/>
      <c r="CK464" s="293"/>
      <c r="CL464" s="293"/>
      <c r="CM464" s="293"/>
      <c r="CN464" s="293"/>
      <c r="CO464" s="293"/>
    </row>
    <row r="465" customHeight="1" spans="47:93">
      <c r="AU465" s="279"/>
      <c r="AV465" s="279"/>
      <c r="AW465" s="293"/>
      <c r="AX465" s="293"/>
      <c r="AY465" s="293"/>
      <c r="BC465" s="293"/>
      <c r="BD465" s="293"/>
      <c r="BE465" s="293"/>
      <c r="BF465" s="293"/>
      <c r="BG465" s="293"/>
      <c r="BH465" s="293"/>
      <c r="BI465" s="293"/>
      <c r="BJ465" s="293"/>
      <c r="BK465" s="293"/>
      <c r="BL465" s="293"/>
      <c r="BM465" s="293"/>
      <c r="BN465" s="293"/>
      <c r="BO465" s="293"/>
      <c r="BP465" s="293"/>
      <c r="BQ465" s="293"/>
      <c r="BR465" s="293"/>
      <c r="BS465" s="293"/>
      <c r="BT465" s="293"/>
      <c r="BU465" s="293"/>
      <c r="BV465" s="293"/>
      <c r="BW465" s="293"/>
      <c r="BX465" s="293"/>
      <c r="BY465" s="293"/>
      <c r="BZ465" s="293"/>
      <c r="CA465" s="293"/>
      <c r="CB465" s="293"/>
      <c r="CC465" s="293"/>
      <c r="CD465" s="293"/>
      <c r="CE465" s="293"/>
      <c r="CF465" s="293"/>
      <c r="CG465" s="293"/>
      <c r="CH465" s="293"/>
      <c r="CI465" s="293"/>
      <c r="CJ465" s="293"/>
      <c r="CK465" s="293"/>
      <c r="CL465" s="293"/>
      <c r="CM465" s="293"/>
      <c r="CN465" s="293"/>
      <c r="CO465" s="293"/>
    </row>
    <row r="466" customHeight="1" spans="47:93">
      <c r="AU466" s="279"/>
      <c r="AV466" s="279"/>
      <c r="AW466" s="293"/>
      <c r="AX466" s="293"/>
      <c r="AY466" s="293"/>
      <c r="BC466" s="293"/>
      <c r="BD466" s="293"/>
      <c r="BE466" s="293"/>
      <c r="BF466" s="293"/>
      <c r="BG466" s="293"/>
      <c r="BH466" s="293"/>
      <c r="BI466" s="293"/>
      <c r="BJ466" s="293"/>
      <c r="BK466" s="293"/>
      <c r="BL466" s="293"/>
      <c r="BM466" s="293"/>
      <c r="BN466" s="293"/>
      <c r="BO466" s="293"/>
      <c r="BP466" s="293"/>
      <c r="BQ466" s="293"/>
      <c r="BR466" s="293"/>
      <c r="BS466" s="293"/>
      <c r="BT466" s="293"/>
      <c r="BU466" s="293"/>
      <c r="BV466" s="293"/>
      <c r="BW466" s="293"/>
      <c r="BX466" s="293"/>
      <c r="BY466" s="293"/>
      <c r="BZ466" s="293"/>
      <c r="CA466" s="293"/>
      <c r="CB466" s="293"/>
      <c r="CC466" s="293"/>
      <c r="CD466" s="293"/>
      <c r="CE466" s="293"/>
      <c r="CF466" s="293"/>
      <c r="CG466" s="293"/>
      <c r="CH466" s="293"/>
      <c r="CI466" s="293"/>
      <c r="CJ466" s="293"/>
      <c r="CK466" s="293"/>
      <c r="CL466" s="293"/>
      <c r="CM466" s="293"/>
      <c r="CN466" s="293"/>
      <c r="CO466" s="293"/>
    </row>
    <row r="467" customHeight="1" spans="47:93">
      <c r="AU467" s="279"/>
      <c r="AV467" s="279"/>
      <c r="AW467" s="293"/>
      <c r="AX467" s="293"/>
      <c r="AY467" s="293"/>
      <c r="BC467" s="293"/>
      <c r="BD467" s="293"/>
      <c r="BE467" s="293"/>
      <c r="BF467" s="293"/>
      <c r="BG467" s="293"/>
      <c r="BH467" s="293"/>
      <c r="BI467" s="293"/>
      <c r="BJ467" s="293"/>
      <c r="BK467" s="293"/>
      <c r="BL467" s="293"/>
      <c r="BM467" s="293"/>
      <c r="BN467" s="293"/>
      <c r="BO467" s="293"/>
      <c r="BP467" s="293"/>
      <c r="BQ467" s="293"/>
      <c r="BR467" s="293"/>
      <c r="BS467" s="293"/>
      <c r="BT467" s="293"/>
      <c r="BU467" s="293"/>
      <c r="BV467" s="293"/>
      <c r="BW467" s="293"/>
      <c r="BX467" s="293"/>
      <c r="BY467" s="293"/>
      <c r="BZ467" s="293"/>
      <c r="CA467" s="293"/>
      <c r="CB467" s="293"/>
      <c r="CC467" s="293"/>
      <c r="CD467" s="293"/>
      <c r="CE467" s="293"/>
      <c r="CF467" s="293"/>
      <c r="CG467" s="293"/>
      <c r="CH467" s="293"/>
      <c r="CI467" s="293"/>
      <c r="CJ467" s="293"/>
      <c r="CK467" s="293"/>
      <c r="CL467" s="293"/>
      <c r="CM467" s="293"/>
      <c r="CN467" s="293"/>
      <c r="CO467" s="293"/>
    </row>
    <row r="468" customHeight="1" spans="47:93">
      <c r="AU468" s="279"/>
      <c r="AV468" s="279"/>
      <c r="AW468" s="293"/>
      <c r="AX468" s="293"/>
      <c r="AY468" s="293"/>
      <c r="BC468" s="293"/>
      <c r="BD468" s="293"/>
      <c r="BE468" s="293"/>
      <c r="BF468" s="293"/>
      <c r="BG468" s="293"/>
      <c r="BH468" s="293"/>
      <c r="BI468" s="293"/>
      <c r="BJ468" s="293"/>
      <c r="BK468" s="293"/>
      <c r="BL468" s="293"/>
      <c r="BM468" s="293"/>
      <c r="BN468" s="293"/>
      <c r="BO468" s="293"/>
      <c r="BP468" s="293"/>
      <c r="BQ468" s="293"/>
      <c r="BR468" s="293"/>
      <c r="BS468" s="293"/>
      <c r="BT468" s="293"/>
      <c r="BU468" s="293"/>
      <c r="BV468" s="293"/>
      <c r="BW468" s="293"/>
      <c r="BX468" s="293"/>
      <c r="BY468" s="293"/>
      <c r="BZ468" s="293"/>
      <c r="CA468" s="293"/>
      <c r="CB468" s="293"/>
      <c r="CC468" s="293"/>
      <c r="CD468" s="293"/>
      <c r="CE468" s="293"/>
      <c r="CF468" s="293"/>
      <c r="CG468" s="293"/>
      <c r="CH468" s="293"/>
      <c r="CI468" s="293"/>
      <c r="CJ468" s="293"/>
      <c r="CK468" s="293"/>
      <c r="CL468" s="293"/>
      <c r="CM468" s="293"/>
      <c r="CN468" s="293"/>
      <c r="CO468" s="293"/>
    </row>
    <row r="469" customHeight="1" spans="47:93">
      <c r="AU469" s="279"/>
      <c r="AV469" s="279"/>
      <c r="AW469" s="293"/>
      <c r="AX469" s="293"/>
      <c r="AY469" s="293"/>
      <c r="BC469" s="293"/>
      <c r="BD469" s="293"/>
      <c r="BE469" s="293"/>
      <c r="BF469" s="293"/>
      <c r="BG469" s="293"/>
      <c r="BH469" s="293"/>
      <c r="BI469" s="293"/>
      <c r="BJ469" s="293"/>
      <c r="BK469" s="293"/>
      <c r="BL469" s="293"/>
      <c r="BM469" s="293"/>
      <c r="BN469" s="293"/>
      <c r="BO469" s="293"/>
      <c r="BP469" s="293"/>
      <c r="BQ469" s="293"/>
      <c r="BR469" s="293"/>
      <c r="BS469" s="293"/>
      <c r="BT469" s="293"/>
      <c r="BU469" s="293"/>
      <c r="BV469" s="293"/>
      <c r="BW469" s="293"/>
      <c r="BX469" s="293"/>
      <c r="BY469" s="293"/>
      <c r="BZ469" s="293"/>
      <c r="CA469" s="293"/>
      <c r="CB469" s="293"/>
      <c r="CC469" s="293"/>
      <c r="CD469" s="293"/>
      <c r="CE469" s="293"/>
      <c r="CF469" s="293"/>
      <c r="CG469" s="293"/>
      <c r="CH469" s="293"/>
      <c r="CI469" s="293"/>
      <c r="CJ469" s="293"/>
      <c r="CK469" s="293"/>
      <c r="CL469" s="293"/>
      <c r="CM469" s="293"/>
      <c r="CN469" s="293"/>
      <c r="CO469" s="293"/>
    </row>
    <row r="470" customHeight="1" spans="47:93">
      <c r="AU470" s="279"/>
      <c r="AV470" s="279"/>
      <c r="AW470" s="293"/>
      <c r="AX470" s="293"/>
      <c r="AY470" s="293"/>
      <c r="BC470" s="293"/>
      <c r="BD470" s="293"/>
      <c r="BE470" s="293"/>
      <c r="BF470" s="293"/>
      <c r="BG470" s="293"/>
      <c r="BH470" s="293"/>
      <c r="BI470" s="293"/>
      <c r="BJ470" s="293"/>
      <c r="BK470" s="293"/>
      <c r="BL470" s="293"/>
      <c r="BM470" s="293"/>
      <c r="BN470" s="293"/>
      <c r="BO470" s="293"/>
      <c r="BP470" s="293"/>
      <c r="BQ470" s="293"/>
      <c r="BR470" s="293"/>
      <c r="BS470" s="293"/>
      <c r="BT470" s="293"/>
      <c r="BU470" s="293"/>
      <c r="BV470" s="293"/>
      <c r="BW470" s="293"/>
      <c r="BX470" s="293"/>
      <c r="BY470" s="293"/>
      <c r="BZ470" s="293"/>
      <c r="CA470" s="293"/>
      <c r="CB470" s="293"/>
      <c r="CC470" s="293"/>
      <c r="CD470" s="293"/>
      <c r="CE470" s="293"/>
      <c r="CF470" s="293"/>
      <c r="CG470" s="293"/>
      <c r="CH470" s="293"/>
      <c r="CI470" s="293"/>
      <c r="CJ470" s="293"/>
      <c r="CK470" s="293"/>
      <c r="CL470" s="293"/>
      <c r="CM470" s="293"/>
      <c r="CN470" s="293"/>
      <c r="CO470" s="293"/>
    </row>
    <row r="471" customHeight="1" spans="47:93">
      <c r="AU471" s="279"/>
      <c r="AV471" s="279"/>
      <c r="AW471" s="293"/>
      <c r="AX471" s="293"/>
      <c r="AY471" s="293"/>
      <c r="BC471" s="293"/>
      <c r="BD471" s="293"/>
      <c r="BE471" s="293"/>
      <c r="BF471" s="293"/>
      <c r="BG471" s="293"/>
      <c r="BH471" s="293"/>
      <c r="BI471" s="293"/>
      <c r="BJ471" s="293"/>
      <c r="BK471" s="293"/>
      <c r="BL471" s="293"/>
      <c r="BM471" s="293"/>
      <c r="BN471" s="293"/>
      <c r="BO471" s="293"/>
      <c r="BP471" s="293"/>
      <c r="BQ471" s="293"/>
      <c r="BR471" s="293"/>
      <c r="BS471" s="293"/>
      <c r="BT471" s="293"/>
      <c r="BU471" s="293"/>
      <c r="BV471" s="293"/>
      <c r="BW471" s="293"/>
      <c r="BX471" s="293"/>
      <c r="BY471" s="293"/>
      <c r="BZ471" s="293"/>
      <c r="CA471" s="293"/>
      <c r="CB471" s="293"/>
      <c r="CC471" s="293"/>
      <c r="CD471" s="293"/>
      <c r="CE471" s="293"/>
      <c r="CF471" s="293"/>
      <c r="CG471" s="293"/>
      <c r="CH471" s="293"/>
      <c r="CI471" s="293"/>
      <c r="CJ471" s="293"/>
      <c r="CK471" s="293"/>
      <c r="CL471" s="293"/>
      <c r="CM471" s="293"/>
      <c r="CN471" s="293"/>
      <c r="CO471" s="293"/>
    </row>
    <row r="472" customHeight="1" spans="47:93">
      <c r="AU472" s="279"/>
      <c r="AV472" s="279"/>
      <c r="AW472" s="293"/>
      <c r="AX472" s="293"/>
      <c r="AY472" s="293"/>
      <c r="BC472" s="293"/>
      <c r="BD472" s="293"/>
      <c r="BE472" s="293"/>
      <c r="BF472" s="293"/>
      <c r="BG472" s="293"/>
      <c r="BH472" s="293"/>
      <c r="BI472" s="293"/>
      <c r="BJ472" s="293"/>
      <c r="BK472" s="293"/>
      <c r="BL472" s="293"/>
      <c r="BM472" s="293"/>
      <c r="BN472" s="293"/>
      <c r="BO472" s="293"/>
      <c r="BP472" s="293"/>
      <c r="BQ472" s="293"/>
      <c r="BR472" s="293"/>
      <c r="BS472" s="293"/>
      <c r="BT472" s="293"/>
      <c r="BU472" s="293"/>
      <c r="BV472" s="293"/>
      <c r="BW472" s="293"/>
      <c r="BX472" s="293"/>
      <c r="BY472" s="293"/>
      <c r="BZ472" s="293"/>
      <c r="CA472" s="293"/>
      <c r="CB472" s="293"/>
      <c r="CC472" s="293"/>
      <c r="CD472" s="293"/>
      <c r="CE472" s="293"/>
      <c r="CF472" s="293"/>
      <c r="CG472" s="293"/>
      <c r="CH472" s="293"/>
      <c r="CI472" s="293"/>
      <c r="CJ472" s="293"/>
      <c r="CK472" s="293"/>
      <c r="CL472" s="293"/>
      <c r="CM472" s="293"/>
      <c r="CN472" s="293"/>
      <c r="CO472" s="293"/>
    </row>
    <row r="473" customHeight="1" spans="47:93">
      <c r="AU473" s="279"/>
      <c r="AV473" s="279"/>
      <c r="AW473" s="293"/>
      <c r="AX473" s="293"/>
      <c r="AY473" s="293"/>
      <c r="BC473" s="293"/>
      <c r="BD473" s="293"/>
      <c r="BE473" s="293"/>
      <c r="BF473" s="293"/>
      <c r="BG473" s="293"/>
      <c r="BH473" s="293"/>
      <c r="BI473" s="293"/>
      <c r="BJ473" s="293"/>
      <c r="BK473" s="293"/>
      <c r="BL473" s="293"/>
      <c r="BM473" s="293"/>
      <c r="BN473" s="293"/>
      <c r="BO473" s="293"/>
      <c r="BP473" s="293"/>
      <c r="BQ473" s="293"/>
      <c r="BR473" s="293"/>
      <c r="BS473" s="293"/>
      <c r="BT473" s="293"/>
      <c r="BU473" s="293"/>
      <c r="BV473" s="293"/>
      <c r="BW473" s="293"/>
      <c r="BX473" s="293"/>
      <c r="BY473" s="293"/>
      <c r="BZ473" s="293"/>
      <c r="CA473" s="293"/>
      <c r="CB473" s="293"/>
      <c r="CC473" s="293"/>
      <c r="CD473" s="293"/>
      <c r="CE473" s="293"/>
      <c r="CF473" s="293"/>
      <c r="CG473" s="293"/>
      <c r="CH473" s="293"/>
      <c r="CI473" s="293"/>
      <c r="CJ473" s="293"/>
      <c r="CK473" s="293"/>
      <c r="CL473" s="293"/>
      <c r="CM473" s="293"/>
      <c r="CN473" s="293"/>
      <c r="CO473" s="293"/>
    </row>
    <row r="474" customHeight="1" spans="47:93">
      <c r="AU474" s="279"/>
      <c r="AV474" s="279"/>
      <c r="AW474" s="293"/>
      <c r="AX474" s="293"/>
      <c r="AY474" s="293"/>
      <c r="BC474" s="293"/>
      <c r="BD474" s="293"/>
      <c r="BE474" s="293"/>
      <c r="BF474" s="293"/>
      <c r="BG474" s="293"/>
      <c r="BH474" s="293"/>
      <c r="BI474" s="293"/>
      <c r="BJ474" s="293"/>
      <c r="BK474" s="293"/>
      <c r="BL474" s="293"/>
      <c r="BM474" s="293"/>
      <c r="BN474" s="293"/>
      <c r="BO474" s="293"/>
      <c r="BP474" s="293"/>
      <c r="BQ474" s="293"/>
      <c r="BR474" s="293"/>
      <c r="BS474" s="293"/>
      <c r="BT474" s="293"/>
      <c r="BU474" s="293"/>
      <c r="BV474" s="293"/>
      <c r="BW474" s="293"/>
      <c r="BX474" s="293"/>
      <c r="BY474" s="293"/>
      <c r="BZ474" s="293"/>
      <c r="CA474" s="293"/>
      <c r="CB474" s="293"/>
      <c r="CC474" s="293"/>
      <c r="CD474" s="293"/>
      <c r="CE474" s="293"/>
      <c r="CF474" s="293"/>
      <c r="CG474" s="293"/>
      <c r="CH474" s="293"/>
      <c r="CI474" s="293"/>
      <c r="CJ474" s="293"/>
      <c r="CK474" s="293"/>
      <c r="CL474" s="293"/>
      <c r="CM474" s="293"/>
      <c r="CN474" s="293"/>
      <c r="CO474" s="293"/>
    </row>
    <row r="475" customHeight="1" spans="47:93">
      <c r="AU475" s="279"/>
      <c r="AV475" s="279"/>
      <c r="AW475" s="293"/>
      <c r="AX475" s="293"/>
      <c r="AY475" s="293"/>
      <c r="BC475" s="293"/>
      <c r="BD475" s="293"/>
      <c r="BE475" s="293"/>
      <c r="BF475" s="293"/>
      <c r="BG475" s="293"/>
      <c r="BH475" s="293"/>
      <c r="BI475" s="293"/>
      <c r="BJ475" s="293"/>
      <c r="BK475" s="293"/>
      <c r="BL475" s="293"/>
      <c r="BM475" s="293"/>
      <c r="BN475" s="293"/>
      <c r="BO475" s="293"/>
      <c r="BP475" s="293"/>
      <c r="BQ475" s="293"/>
      <c r="BR475" s="293"/>
      <c r="BS475" s="293"/>
      <c r="BT475" s="293"/>
      <c r="BU475" s="293"/>
      <c r="BV475" s="293"/>
      <c r="BW475" s="293"/>
      <c r="BX475" s="293"/>
      <c r="BY475" s="293"/>
      <c r="BZ475" s="293"/>
      <c r="CA475" s="293"/>
      <c r="CB475" s="293"/>
      <c r="CC475" s="293"/>
      <c r="CD475" s="293"/>
      <c r="CE475" s="293"/>
      <c r="CF475" s="293"/>
      <c r="CG475" s="293"/>
      <c r="CH475" s="293"/>
      <c r="CI475" s="293"/>
      <c r="CJ475" s="293"/>
      <c r="CK475" s="293"/>
      <c r="CL475" s="293"/>
      <c r="CM475" s="293"/>
      <c r="CN475" s="293"/>
      <c r="CO475" s="293"/>
    </row>
    <row r="476" customHeight="1" spans="47:93">
      <c r="AU476" s="279"/>
      <c r="AV476" s="279"/>
      <c r="AW476" s="293"/>
      <c r="AX476" s="293"/>
      <c r="AY476" s="293"/>
      <c r="BC476" s="293"/>
      <c r="BD476" s="293"/>
      <c r="BE476" s="293"/>
      <c r="BF476" s="293"/>
      <c r="BG476" s="293"/>
      <c r="BH476" s="293"/>
      <c r="BI476" s="293"/>
      <c r="BJ476" s="293"/>
      <c r="BK476" s="293"/>
      <c r="BL476" s="293"/>
      <c r="BM476" s="293"/>
      <c r="BN476" s="293"/>
      <c r="BO476" s="293"/>
      <c r="BP476" s="293"/>
      <c r="BQ476" s="293"/>
      <c r="BR476" s="293"/>
      <c r="BS476" s="293"/>
      <c r="BT476" s="293"/>
      <c r="BU476" s="293"/>
      <c r="BV476" s="293"/>
      <c r="BW476" s="293"/>
      <c r="BX476" s="293"/>
      <c r="BY476" s="293"/>
      <c r="BZ476" s="293"/>
      <c r="CA476" s="293"/>
      <c r="CB476" s="293"/>
      <c r="CC476" s="293"/>
      <c r="CD476" s="293"/>
      <c r="CE476" s="293"/>
      <c r="CF476" s="293"/>
      <c r="CG476" s="293"/>
      <c r="CH476" s="293"/>
      <c r="CI476" s="293"/>
      <c r="CJ476" s="293"/>
      <c r="CK476" s="293"/>
      <c r="CL476" s="293"/>
      <c r="CM476" s="293"/>
      <c r="CN476" s="293"/>
      <c r="CO476" s="293"/>
    </row>
    <row r="477" customHeight="1" spans="47:93">
      <c r="AU477" s="279"/>
      <c r="AV477" s="279"/>
      <c r="AW477" s="293"/>
      <c r="AX477" s="293"/>
      <c r="AY477" s="293"/>
      <c r="BC477" s="293"/>
      <c r="BD477" s="293"/>
      <c r="BE477" s="293"/>
      <c r="BF477" s="293"/>
      <c r="BG477" s="293"/>
      <c r="BH477" s="293"/>
      <c r="BI477" s="293"/>
      <c r="BJ477" s="293"/>
      <c r="BK477" s="293"/>
      <c r="BL477" s="293"/>
      <c r="BM477" s="293"/>
      <c r="BN477" s="293"/>
      <c r="BO477" s="293"/>
      <c r="BP477" s="293"/>
      <c r="BQ477" s="293"/>
      <c r="BR477" s="293"/>
      <c r="BS477" s="293"/>
      <c r="BT477" s="293"/>
      <c r="BU477" s="293"/>
      <c r="BV477" s="293"/>
      <c r="BW477" s="293"/>
      <c r="BX477" s="293"/>
      <c r="BY477" s="293"/>
      <c r="BZ477" s="293"/>
      <c r="CA477" s="293"/>
      <c r="CB477" s="293"/>
      <c r="CC477" s="293"/>
      <c r="CD477" s="293"/>
      <c r="CE477" s="293"/>
      <c r="CF477" s="293"/>
      <c r="CG477" s="293"/>
      <c r="CH477" s="293"/>
      <c r="CI477" s="293"/>
      <c r="CJ477" s="293"/>
      <c r="CK477" s="293"/>
      <c r="CL477" s="293"/>
      <c r="CM477" s="293"/>
      <c r="CN477" s="293"/>
      <c r="CO477" s="293"/>
    </row>
    <row r="478" customHeight="1" spans="47:93">
      <c r="AU478" s="279"/>
      <c r="AV478" s="279"/>
      <c r="AW478" s="293"/>
      <c r="AX478" s="293"/>
      <c r="AY478" s="293"/>
      <c r="BC478" s="293"/>
      <c r="BD478" s="293"/>
      <c r="BE478" s="293"/>
      <c r="BF478" s="293"/>
      <c r="BG478" s="293"/>
      <c r="BH478" s="293"/>
      <c r="BI478" s="293"/>
      <c r="BJ478" s="293"/>
      <c r="BK478" s="293"/>
      <c r="BL478" s="293"/>
      <c r="BM478" s="293"/>
      <c r="BN478" s="293"/>
      <c r="BO478" s="293"/>
      <c r="BP478" s="293"/>
      <c r="BQ478" s="293"/>
      <c r="BR478" s="293"/>
      <c r="BS478" s="293"/>
      <c r="BT478" s="293"/>
      <c r="BU478" s="293"/>
      <c r="BV478" s="293"/>
      <c r="BW478" s="293"/>
      <c r="BX478" s="293"/>
      <c r="BY478" s="293"/>
      <c r="BZ478" s="293"/>
      <c r="CA478" s="293"/>
      <c r="CB478" s="293"/>
      <c r="CC478" s="293"/>
      <c r="CD478" s="293"/>
      <c r="CE478" s="293"/>
      <c r="CF478" s="293"/>
      <c r="CG478" s="293"/>
      <c r="CH478" s="293"/>
      <c r="CI478" s="293"/>
      <c r="CJ478" s="293"/>
      <c r="CK478" s="293"/>
      <c r="CL478" s="293"/>
      <c r="CM478" s="293"/>
      <c r="CN478" s="293"/>
      <c r="CO478" s="293"/>
    </row>
    <row r="479" customHeight="1" spans="47:93">
      <c r="AU479" s="279"/>
      <c r="AV479" s="279"/>
      <c r="AW479" s="293"/>
      <c r="AX479" s="293"/>
      <c r="AY479" s="293"/>
      <c r="BC479" s="293"/>
      <c r="BD479" s="293"/>
      <c r="BE479" s="293"/>
      <c r="BF479" s="293"/>
      <c r="BG479" s="293"/>
      <c r="BH479" s="293"/>
      <c r="BI479" s="293"/>
      <c r="BJ479" s="293"/>
      <c r="BK479" s="293"/>
      <c r="BL479" s="293"/>
      <c r="BM479" s="293"/>
      <c r="BN479" s="293"/>
      <c r="BO479" s="293"/>
      <c r="BP479" s="293"/>
      <c r="BQ479" s="293"/>
      <c r="BR479" s="293"/>
      <c r="BS479" s="293"/>
      <c r="BT479" s="293"/>
      <c r="BU479" s="293"/>
      <c r="BV479" s="293"/>
      <c r="BW479" s="293"/>
      <c r="BX479" s="293"/>
      <c r="BY479" s="293"/>
      <c r="BZ479" s="293"/>
      <c r="CA479" s="293"/>
      <c r="CB479" s="293"/>
      <c r="CC479" s="293"/>
      <c r="CD479" s="293"/>
      <c r="CE479" s="293"/>
      <c r="CF479" s="293"/>
      <c r="CG479" s="293"/>
      <c r="CH479" s="293"/>
      <c r="CI479" s="293"/>
      <c r="CJ479" s="293"/>
      <c r="CK479" s="293"/>
      <c r="CL479" s="293"/>
      <c r="CM479" s="293"/>
      <c r="CN479" s="293"/>
      <c r="CO479" s="293"/>
    </row>
    <row r="480" customHeight="1" spans="47:93">
      <c r="AU480" s="279"/>
      <c r="AV480" s="279"/>
      <c r="AW480" s="293"/>
      <c r="AX480" s="293"/>
      <c r="AY480" s="293"/>
      <c r="BC480" s="293"/>
      <c r="BD480" s="293"/>
      <c r="BE480" s="293"/>
      <c r="BF480" s="293"/>
      <c r="BG480" s="293"/>
      <c r="BH480" s="293"/>
      <c r="BI480" s="293"/>
      <c r="BJ480" s="293"/>
      <c r="BK480" s="293"/>
      <c r="BL480" s="293"/>
      <c r="BM480" s="293"/>
      <c r="BN480" s="293"/>
      <c r="BO480" s="293"/>
      <c r="BP480" s="293"/>
      <c r="BQ480" s="293"/>
      <c r="BR480" s="293"/>
      <c r="BS480" s="293"/>
      <c r="BT480" s="293"/>
      <c r="BU480" s="293"/>
      <c r="BV480" s="293"/>
      <c r="BW480" s="293"/>
      <c r="BX480" s="293"/>
      <c r="BY480" s="293"/>
      <c r="BZ480" s="293"/>
      <c r="CA480" s="293"/>
      <c r="CB480" s="293"/>
      <c r="CC480" s="293"/>
      <c r="CD480" s="293"/>
      <c r="CE480" s="293"/>
      <c r="CF480" s="293"/>
      <c r="CG480" s="293"/>
      <c r="CH480" s="293"/>
      <c r="CI480" s="293"/>
      <c r="CJ480" s="293"/>
      <c r="CK480" s="293"/>
      <c r="CL480" s="293"/>
      <c r="CM480" s="293"/>
      <c r="CN480" s="293"/>
      <c r="CO480" s="293"/>
    </row>
    <row r="481" customHeight="1" spans="47:93">
      <c r="AU481" s="279"/>
      <c r="AV481" s="279"/>
      <c r="AW481" s="293"/>
      <c r="AX481" s="293"/>
      <c r="AY481" s="293"/>
      <c r="BC481" s="293"/>
      <c r="BD481" s="293"/>
      <c r="BE481" s="293"/>
      <c r="BF481" s="293"/>
      <c r="BG481" s="293"/>
      <c r="BH481" s="293"/>
      <c r="BI481" s="293"/>
      <c r="BJ481" s="293"/>
      <c r="BK481" s="293"/>
      <c r="BL481" s="293"/>
      <c r="BM481" s="293"/>
      <c r="BN481" s="293"/>
      <c r="BO481" s="293"/>
      <c r="BP481" s="293"/>
      <c r="BQ481" s="293"/>
      <c r="BR481" s="293"/>
      <c r="BS481" s="293"/>
      <c r="BT481" s="293"/>
      <c r="BU481" s="293"/>
      <c r="BV481" s="293"/>
      <c r="BW481" s="293"/>
      <c r="BX481" s="293"/>
      <c r="BY481" s="293"/>
      <c r="BZ481" s="293"/>
      <c r="CA481" s="293"/>
      <c r="CB481" s="293"/>
      <c r="CC481" s="293"/>
      <c r="CD481" s="293"/>
      <c r="CE481" s="293"/>
      <c r="CF481" s="293"/>
      <c r="CG481" s="293"/>
      <c r="CH481" s="293"/>
      <c r="CI481" s="293"/>
      <c r="CJ481" s="293"/>
      <c r="CK481" s="293"/>
      <c r="CL481" s="293"/>
      <c r="CM481" s="293"/>
      <c r="CN481" s="293"/>
      <c r="CO481" s="293"/>
    </row>
    <row r="482" customHeight="1" spans="47:93">
      <c r="AU482" s="279"/>
      <c r="AV482" s="279"/>
      <c r="AW482" s="293"/>
      <c r="AX482" s="293"/>
      <c r="AY482" s="293"/>
      <c r="BC482" s="293"/>
      <c r="BD482" s="293"/>
      <c r="BE482" s="293"/>
      <c r="BF482" s="293"/>
      <c r="BG482" s="293"/>
      <c r="BH482" s="293"/>
      <c r="BI482" s="293"/>
      <c r="BJ482" s="293"/>
      <c r="BK482" s="293"/>
      <c r="BL482" s="293"/>
      <c r="BM482" s="293"/>
      <c r="BN482" s="293"/>
      <c r="BO482" s="293"/>
      <c r="BP482" s="293"/>
      <c r="BQ482" s="293"/>
      <c r="BR482" s="293"/>
      <c r="BS482" s="293"/>
      <c r="BT482" s="293"/>
      <c r="BU482" s="293"/>
      <c r="BV482" s="293"/>
      <c r="BW482" s="293"/>
      <c r="BX482" s="293"/>
      <c r="BY482" s="293"/>
      <c r="BZ482" s="293"/>
      <c r="CA482" s="293"/>
      <c r="CB482" s="293"/>
      <c r="CC482" s="293"/>
      <c r="CD482" s="293"/>
      <c r="CE482" s="293"/>
      <c r="CF482" s="293"/>
      <c r="CG482" s="293"/>
      <c r="CH482" s="293"/>
      <c r="CI482" s="293"/>
      <c r="CJ482" s="293"/>
      <c r="CK482" s="293"/>
      <c r="CL482" s="293"/>
      <c r="CM482" s="293"/>
      <c r="CN482" s="293"/>
      <c r="CO482" s="293"/>
    </row>
    <row r="483" customHeight="1" spans="47:93">
      <c r="AU483" s="279"/>
      <c r="AV483" s="279"/>
      <c r="AW483" s="293"/>
      <c r="AX483" s="293"/>
      <c r="AY483" s="293"/>
      <c r="BC483" s="293"/>
      <c r="BD483" s="293"/>
      <c r="BE483" s="293"/>
      <c r="BF483" s="293"/>
      <c r="BG483" s="293"/>
      <c r="BH483" s="293"/>
      <c r="BI483" s="293"/>
      <c r="BJ483" s="293"/>
      <c r="BK483" s="293"/>
      <c r="BL483" s="293"/>
      <c r="BM483" s="293"/>
      <c r="BN483" s="293"/>
      <c r="BO483" s="293"/>
      <c r="BP483" s="293"/>
      <c r="BQ483" s="293"/>
      <c r="BR483" s="293"/>
      <c r="BS483" s="293"/>
      <c r="BT483" s="293"/>
      <c r="BU483" s="293"/>
      <c r="BV483" s="293"/>
      <c r="BW483" s="293"/>
      <c r="BX483" s="293"/>
      <c r="BY483" s="293"/>
      <c r="BZ483" s="293"/>
      <c r="CA483" s="293"/>
      <c r="CB483" s="293"/>
      <c r="CC483" s="293"/>
      <c r="CD483" s="293"/>
      <c r="CE483" s="293"/>
      <c r="CF483" s="293"/>
      <c r="CG483" s="293"/>
      <c r="CH483" s="293"/>
      <c r="CI483" s="293"/>
      <c r="CJ483" s="293"/>
      <c r="CK483" s="293"/>
      <c r="CL483" s="293"/>
      <c r="CM483" s="293"/>
      <c r="CN483" s="293"/>
      <c r="CO483" s="293"/>
    </row>
    <row r="484" customHeight="1" spans="47:93">
      <c r="AU484" s="279"/>
      <c r="AV484" s="279"/>
      <c r="AW484" s="293"/>
      <c r="AX484" s="293"/>
      <c r="AY484" s="293"/>
      <c r="BC484" s="293"/>
      <c r="BD484" s="293"/>
      <c r="BE484" s="293"/>
      <c r="BF484" s="293"/>
      <c r="BG484" s="293"/>
      <c r="BH484" s="293"/>
      <c r="BI484" s="293"/>
      <c r="BJ484" s="293"/>
      <c r="BK484" s="293"/>
      <c r="BL484" s="293"/>
      <c r="BM484" s="293"/>
      <c r="BN484" s="293"/>
      <c r="BO484" s="293"/>
      <c r="BP484" s="293"/>
      <c r="BQ484" s="293"/>
      <c r="BR484" s="293"/>
      <c r="BS484" s="293"/>
      <c r="BT484" s="293"/>
      <c r="BU484" s="293"/>
      <c r="BV484" s="293"/>
      <c r="BW484" s="293"/>
      <c r="BX484" s="293"/>
      <c r="BY484" s="293"/>
      <c r="BZ484" s="293"/>
      <c r="CA484" s="293"/>
      <c r="CB484" s="293"/>
      <c r="CC484" s="293"/>
      <c r="CD484" s="293"/>
      <c r="CE484" s="293"/>
      <c r="CF484" s="293"/>
      <c r="CG484" s="293"/>
      <c r="CH484" s="293"/>
      <c r="CI484" s="293"/>
      <c r="CJ484" s="293"/>
      <c r="CK484" s="293"/>
      <c r="CL484" s="293"/>
      <c r="CM484" s="293"/>
      <c r="CN484" s="293"/>
      <c r="CO484" s="293"/>
    </row>
    <row r="485" customHeight="1" spans="47:93">
      <c r="AU485" s="279"/>
      <c r="AV485" s="279"/>
      <c r="AW485" s="293"/>
      <c r="AX485" s="293"/>
      <c r="AY485" s="293"/>
      <c r="BC485" s="293"/>
      <c r="BD485" s="293"/>
      <c r="BE485" s="293"/>
      <c r="BF485" s="293"/>
      <c r="BG485" s="293"/>
      <c r="BH485" s="293"/>
      <c r="BI485" s="293"/>
      <c r="BJ485" s="293"/>
      <c r="BK485" s="293"/>
      <c r="BL485" s="293"/>
      <c r="BM485" s="293"/>
      <c r="BN485" s="293"/>
      <c r="BO485" s="293"/>
      <c r="BP485" s="293"/>
      <c r="BQ485" s="293"/>
      <c r="BR485" s="293"/>
      <c r="BS485" s="293"/>
      <c r="BT485" s="293"/>
      <c r="BU485" s="293"/>
      <c r="BV485" s="293"/>
      <c r="BW485" s="293"/>
      <c r="BX485" s="293"/>
      <c r="BY485" s="293"/>
      <c r="BZ485" s="293"/>
      <c r="CA485" s="293"/>
      <c r="CB485" s="293"/>
      <c r="CC485" s="293"/>
      <c r="CD485" s="293"/>
      <c r="CE485" s="293"/>
      <c r="CF485" s="293"/>
      <c r="CG485" s="293"/>
      <c r="CH485" s="293"/>
      <c r="CI485" s="293"/>
      <c r="CJ485" s="293"/>
      <c r="CK485" s="293"/>
      <c r="CL485" s="293"/>
      <c r="CM485" s="293"/>
      <c r="CN485" s="293"/>
      <c r="CO485" s="293"/>
    </row>
    <row r="486" customHeight="1" spans="47:93">
      <c r="AU486" s="279"/>
      <c r="AV486" s="279"/>
      <c r="AW486" s="293"/>
      <c r="AX486" s="293"/>
      <c r="AY486" s="293"/>
      <c r="BC486" s="293"/>
      <c r="BD486" s="293"/>
      <c r="BE486" s="293"/>
      <c r="BF486" s="293"/>
      <c r="BG486" s="293"/>
      <c r="BH486" s="293"/>
      <c r="BI486" s="293"/>
      <c r="BJ486" s="293"/>
      <c r="BK486" s="293"/>
      <c r="BL486" s="293"/>
      <c r="BM486" s="293"/>
      <c r="BN486" s="293"/>
      <c r="BO486" s="293"/>
      <c r="BP486" s="293"/>
      <c r="BQ486" s="293"/>
      <c r="BR486" s="293"/>
      <c r="BS486" s="293"/>
      <c r="BT486" s="293"/>
      <c r="BU486" s="293"/>
      <c r="BV486" s="293"/>
      <c r="BW486" s="293"/>
      <c r="BX486" s="293"/>
      <c r="BY486" s="293"/>
      <c r="BZ486" s="293"/>
      <c r="CA486" s="293"/>
      <c r="CB486" s="293"/>
      <c r="CC486" s="293"/>
      <c r="CD486" s="293"/>
      <c r="CE486" s="293"/>
      <c r="CF486" s="293"/>
      <c r="CG486" s="293"/>
      <c r="CH486" s="293"/>
      <c r="CI486" s="293"/>
      <c r="CJ486" s="293"/>
      <c r="CK486" s="293"/>
      <c r="CL486" s="293"/>
      <c r="CM486" s="293"/>
      <c r="CN486" s="293"/>
      <c r="CO486" s="293"/>
    </row>
    <row r="487" customHeight="1" spans="47:93">
      <c r="AU487" s="279"/>
      <c r="AV487" s="279"/>
      <c r="AW487" s="293"/>
      <c r="AX487" s="293"/>
      <c r="AY487" s="293"/>
      <c r="BC487" s="293"/>
      <c r="BD487" s="293"/>
      <c r="BE487" s="293"/>
      <c r="BF487" s="293"/>
      <c r="BG487" s="293"/>
      <c r="BH487" s="293"/>
      <c r="BI487" s="293"/>
      <c r="BJ487" s="293"/>
      <c r="BK487" s="293"/>
      <c r="BL487" s="293"/>
      <c r="BM487" s="293"/>
      <c r="BN487" s="293"/>
      <c r="BO487" s="293"/>
      <c r="BP487" s="293"/>
      <c r="BQ487" s="293"/>
      <c r="BR487" s="293"/>
      <c r="BS487" s="293"/>
      <c r="BT487" s="293"/>
      <c r="BU487" s="293"/>
      <c r="BV487" s="293"/>
      <c r="BW487" s="293"/>
      <c r="BX487" s="293"/>
      <c r="BY487" s="293"/>
      <c r="BZ487" s="293"/>
      <c r="CA487" s="293"/>
      <c r="CB487" s="293"/>
      <c r="CC487" s="293"/>
      <c r="CD487" s="293"/>
      <c r="CE487" s="293"/>
      <c r="CF487" s="293"/>
      <c r="CG487" s="293"/>
      <c r="CH487" s="293"/>
      <c r="CI487" s="293"/>
      <c r="CJ487" s="293"/>
      <c r="CK487" s="293"/>
      <c r="CL487" s="293"/>
      <c r="CM487" s="293"/>
      <c r="CN487" s="293"/>
      <c r="CO487" s="293"/>
    </row>
    <row r="488" customHeight="1" spans="47:93">
      <c r="AU488" s="279"/>
      <c r="AV488" s="279"/>
      <c r="AW488" s="293"/>
      <c r="AX488" s="293"/>
      <c r="AY488" s="293"/>
      <c r="BC488" s="293"/>
      <c r="BD488" s="293"/>
      <c r="BE488" s="293"/>
      <c r="BF488" s="293"/>
      <c r="BG488" s="293"/>
      <c r="BH488" s="293"/>
      <c r="BI488" s="293"/>
      <c r="BJ488" s="293"/>
      <c r="BK488" s="293"/>
      <c r="BL488" s="293"/>
      <c r="BM488" s="293"/>
      <c r="BN488" s="293"/>
      <c r="BO488" s="293"/>
      <c r="BP488" s="293"/>
      <c r="BQ488" s="293"/>
      <c r="BR488" s="293"/>
      <c r="BS488" s="293"/>
      <c r="BT488" s="293"/>
      <c r="BU488" s="293"/>
      <c r="BV488" s="293"/>
      <c r="BW488" s="293"/>
      <c r="BX488" s="293"/>
      <c r="BY488" s="293"/>
      <c r="BZ488" s="293"/>
      <c r="CA488" s="293"/>
      <c r="CB488" s="293"/>
      <c r="CC488" s="293"/>
      <c r="CD488" s="293"/>
      <c r="CE488" s="293"/>
      <c r="CF488" s="293"/>
      <c r="CG488" s="293"/>
      <c r="CH488" s="293"/>
      <c r="CI488" s="293"/>
      <c r="CJ488" s="293"/>
      <c r="CK488" s="293"/>
      <c r="CL488" s="293"/>
      <c r="CM488" s="293"/>
      <c r="CN488" s="293"/>
      <c r="CO488" s="293"/>
    </row>
    <row r="489" customHeight="1" spans="47:93">
      <c r="AU489" s="279"/>
      <c r="AV489" s="279"/>
      <c r="AW489" s="293"/>
      <c r="AX489" s="293"/>
      <c r="AY489" s="293"/>
      <c r="BC489" s="293"/>
      <c r="BD489" s="293"/>
      <c r="BE489" s="293"/>
      <c r="BF489" s="293"/>
      <c r="BG489" s="293"/>
      <c r="BH489" s="293"/>
      <c r="BI489" s="293"/>
      <c r="BJ489" s="293"/>
      <c r="BK489" s="293"/>
      <c r="BL489" s="293"/>
      <c r="BM489" s="293"/>
      <c r="BN489" s="293"/>
      <c r="BO489" s="293"/>
      <c r="BP489" s="293"/>
      <c r="BQ489" s="293"/>
      <c r="BR489" s="293"/>
      <c r="BS489" s="293"/>
      <c r="BT489" s="293"/>
      <c r="BU489" s="293"/>
      <c r="BV489" s="293"/>
      <c r="BW489" s="293"/>
      <c r="BX489" s="293"/>
      <c r="BY489" s="293"/>
      <c r="BZ489" s="293"/>
      <c r="CA489" s="293"/>
      <c r="CB489" s="293"/>
      <c r="CC489" s="293"/>
      <c r="CD489" s="293"/>
      <c r="CE489" s="293"/>
      <c r="CF489" s="293"/>
      <c r="CG489" s="293"/>
      <c r="CH489" s="293"/>
      <c r="CI489" s="293"/>
      <c r="CJ489" s="293"/>
      <c r="CK489" s="293"/>
      <c r="CL489" s="293"/>
      <c r="CM489" s="293"/>
      <c r="CN489" s="293"/>
      <c r="CO489" s="293"/>
    </row>
    <row r="490" customHeight="1" spans="47:93">
      <c r="AU490" s="279"/>
      <c r="AV490" s="279"/>
      <c r="AW490" s="293"/>
      <c r="AX490" s="293"/>
      <c r="AY490" s="293"/>
      <c r="BC490" s="293"/>
      <c r="BD490" s="293"/>
      <c r="BE490" s="293"/>
      <c r="BF490" s="293"/>
      <c r="BG490" s="293"/>
      <c r="BH490" s="293"/>
      <c r="BI490" s="293"/>
      <c r="BJ490" s="293"/>
      <c r="BK490" s="293"/>
      <c r="BL490" s="293"/>
      <c r="BM490" s="293"/>
      <c r="BN490" s="293"/>
      <c r="BO490" s="293"/>
      <c r="BP490" s="293"/>
      <c r="BQ490" s="293"/>
      <c r="BR490" s="293"/>
      <c r="BS490" s="293"/>
      <c r="BT490" s="293"/>
      <c r="BU490" s="293"/>
      <c r="BV490" s="293"/>
      <c r="BW490" s="293"/>
      <c r="BX490" s="293"/>
      <c r="BY490" s="293"/>
      <c r="BZ490" s="293"/>
      <c r="CA490" s="293"/>
      <c r="CB490" s="293"/>
      <c r="CC490" s="293"/>
      <c r="CD490" s="293"/>
      <c r="CE490" s="293"/>
      <c r="CF490" s="293"/>
      <c r="CG490" s="293"/>
      <c r="CH490" s="293"/>
      <c r="CI490" s="293"/>
      <c r="CJ490" s="293"/>
      <c r="CK490" s="293"/>
      <c r="CL490" s="293"/>
      <c r="CM490" s="293"/>
      <c r="CN490" s="293"/>
      <c r="CO490" s="293"/>
    </row>
    <row r="491" customHeight="1" spans="47:93">
      <c r="AU491" s="279"/>
      <c r="AV491" s="279"/>
      <c r="AW491" s="293"/>
      <c r="AX491" s="293"/>
      <c r="AY491" s="293"/>
      <c r="BC491" s="293"/>
      <c r="BD491" s="293"/>
      <c r="BE491" s="293"/>
      <c r="BF491" s="293"/>
      <c r="BG491" s="293"/>
      <c r="BH491" s="293"/>
      <c r="BI491" s="293"/>
      <c r="BJ491" s="293"/>
      <c r="BK491" s="293"/>
      <c r="BL491" s="293"/>
      <c r="BM491" s="293"/>
      <c r="BN491" s="293"/>
      <c r="BO491" s="293"/>
      <c r="BP491" s="293"/>
      <c r="BQ491" s="293"/>
      <c r="BR491" s="293"/>
      <c r="BS491" s="293"/>
      <c r="BT491" s="293"/>
      <c r="BU491" s="293"/>
      <c r="BV491" s="293"/>
      <c r="BW491" s="293"/>
      <c r="BX491" s="293"/>
      <c r="BY491" s="293"/>
      <c r="BZ491" s="293"/>
      <c r="CA491" s="293"/>
      <c r="CB491" s="293"/>
      <c r="CC491" s="293"/>
      <c r="CD491" s="293"/>
      <c r="CE491" s="293"/>
      <c r="CF491" s="293"/>
      <c r="CG491" s="293"/>
      <c r="CH491" s="293"/>
      <c r="CI491" s="293"/>
      <c r="CJ491" s="293"/>
      <c r="CK491" s="293"/>
      <c r="CL491" s="293"/>
      <c r="CM491" s="293"/>
      <c r="CN491" s="293"/>
      <c r="CO491" s="293"/>
    </row>
    <row r="492" customHeight="1" spans="47:93">
      <c r="AU492" s="279"/>
      <c r="AV492" s="279"/>
      <c r="AW492" s="293"/>
      <c r="AX492" s="293"/>
      <c r="AY492" s="293"/>
      <c r="BC492" s="293"/>
      <c r="BD492" s="293"/>
      <c r="BE492" s="293"/>
      <c r="BF492" s="293"/>
      <c r="BG492" s="293"/>
      <c r="BH492" s="293"/>
      <c r="BI492" s="293"/>
      <c r="BJ492" s="293"/>
      <c r="BK492" s="293"/>
      <c r="BL492" s="293"/>
      <c r="BM492" s="293"/>
      <c r="BN492" s="293"/>
      <c r="BO492" s="293"/>
      <c r="BP492" s="293"/>
      <c r="BQ492" s="293"/>
      <c r="BR492" s="293"/>
      <c r="BS492" s="293"/>
      <c r="BT492" s="293"/>
      <c r="BU492" s="293"/>
      <c r="BV492" s="293"/>
      <c r="BW492" s="293"/>
      <c r="BX492" s="293"/>
      <c r="BY492" s="293"/>
      <c r="BZ492" s="293"/>
      <c r="CA492" s="293"/>
      <c r="CB492" s="293"/>
      <c r="CC492" s="293"/>
      <c r="CD492" s="293"/>
      <c r="CE492" s="293"/>
      <c r="CF492" s="293"/>
      <c r="CG492" s="293"/>
      <c r="CH492" s="293"/>
      <c r="CI492" s="293"/>
      <c r="CJ492" s="293"/>
      <c r="CK492" s="293"/>
      <c r="CL492" s="293"/>
      <c r="CM492" s="293"/>
      <c r="CN492" s="293"/>
      <c r="CO492" s="293"/>
    </row>
    <row r="493" customHeight="1" spans="47:93">
      <c r="AU493" s="279"/>
      <c r="AV493" s="279"/>
      <c r="AW493" s="293"/>
      <c r="AX493" s="293"/>
      <c r="AY493" s="293"/>
      <c r="BC493" s="293"/>
      <c r="BD493" s="293"/>
      <c r="BE493" s="293"/>
      <c r="BF493" s="293"/>
      <c r="BG493" s="293"/>
      <c r="BH493" s="293"/>
      <c r="BI493" s="293"/>
      <c r="BJ493" s="293"/>
      <c r="BK493" s="293"/>
      <c r="BL493" s="293"/>
      <c r="BM493" s="293"/>
      <c r="BN493" s="293"/>
      <c r="BO493" s="293"/>
      <c r="BP493" s="293"/>
      <c r="BQ493" s="293"/>
      <c r="BR493" s="293"/>
      <c r="BS493" s="293"/>
      <c r="BT493" s="293"/>
      <c r="BU493" s="293"/>
      <c r="BV493" s="293"/>
      <c r="BW493" s="293"/>
      <c r="BX493" s="293"/>
      <c r="BY493" s="293"/>
      <c r="BZ493" s="293"/>
      <c r="CA493" s="293"/>
      <c r="CB493" s="293"/>
      <c r="CC493" s="293"/>
      <c r="CD493" s="293"/>
      <c r="CE493" s="293"/>
      <c r="CF493" s="293"/>
      <c r="CG493" s="293"/>
      <c r="CH493" s="293"/>
      <c r="CI493" s="293"/>
      <c r="CJ493" s="293"/>
      <c r="CK493" s="293"/>
      <c r="CL493" s="293"/>
      <c r="CM493" s="293"/>
      <c r="CN493" s="293"/>
      <c r="CO493" s="293"/>
    </row>
    <row r="494" customHeight="1" spans="47:93">
      <c r="AU494" s="279"/>
      <c r="AV494" s="279"/>
      <c r="AW494" s="293"/>
      <c r="AX494" s="293"/>
      <c r="AY494" s="293"/>
      <c r="BC494" s="293"/>
      <c r="BD494" s="293"/>
      <c r="BE494" s="293"/>
      <c r="BF494" s="293"/>
      <c r="BG494" s="293"/>
      <c r="BH494" s="293"/>
      <c r="BI494" s="293"/>
      <c r="BJ494" s="293"/>
      <c r="BK494" s="293"/>
      <c r="BL494" s="293"/>
      <c r="BM494" s="293"/>
      <c r="BN494" s="293"/>
      <c r="BO494" s="293"/>
      <c r="BP494" s="293"/>
      <c r="BQ494" s="293"/>
      <c r="BR494" s="293"/>
      <c r="BS494" s="293"/>
      <c r="BT494" s="293"/>
      <c r="BU494" s="293"/>
      <c r="BV494" s="293"/>
      <c r="BW494" s="293"/>
      <c r="BX494" s="293"/>
      <c r="BY494" s="293"/>
      <c r="BZ494" s="293"/>
      <c r="CA494" s="293"/>
      <c r="CB494" s="293"/>
      <c r="CC494" s="293"/>
      <c r="CD494" s="293"/>
      <c r="CE494" s="293"/>
      <c r="CF494" s="293"/>
      <c r="CG494" s="293"/>
      <c r="CH494" s="293"/>
      <c r="CI494" s="293"/>
      <c r="CJ494" s="293"/>
      <c r="CK494" s="293"/>
      <c r="CL494" s="293"/>
      <c r="CM494" s="293"/>
      <c r="CN494" s="293"/>
      <c r="CO494" s="293"/>
    </row>
    <row r="495" customHeight="1" spans="47:93">
      <c r="AU495" s="279"/>
      <c r="AV495" s="279"/>
      <c r="AW495" s="293"/>
      <c r="AX495" s="293"/>
      <c r="AY495" s="293"/>
      <c r="BC495" s="293"/>
      <c r="BD495" s="293"/>
      <c r="BE495" s="293"/>
      <c r="BF495" s="293"/>
      <c r="BG495" s="293"/>
      <c r="BH495" s="293"/>
      <c r="BI495" s="293"/>
      <c r="BJ495" s="293"/>
      <c r="BK495" s="293"/>
      <c r="BL495" s="293"/>
      <c r="BM495" s="293"/>
      <c r="BN495" s="293"/>
      <c r="BO495" s="293"/>
      <c r="BP495" s="293"/>
      <c r="BQ495" s="293"/>
      <c r="BR495" s="293"/>
      <c r="BS495" s="293"/>
      <c r="BT495" s="293"/>
      <c r="BU495" s="293"/>
      <c r="BV495" s="293"/>
      <c r="BW495" s="293"/>
      <c r="BX495" s="293"/>
      <c r="BY495" s="293"/>
      <c r="BZ495" s="293"/>
      <c r="CA495" s="293"/>
      <c r="CB495" s="293"/>
      <c r="CC495" s="293"/>
      <c r="CD495" s="293"/>
      <c r="CE495" s="293"/>
      <c r="CF495" s="293"/>
      <c r="CG495" s="293"/>
      <c r="CH495" s="293"/>
      <c r="CI495" s="293"/>
      <c r="CJ495" s="293"/>
      <c r="CK495" s="293"/>
      <c r="CL495" s="293"/>
      <c r="CM495" s="293"/>
      <c r="CN495" s="293"/>
      <c r="CO495" s="293"/>
    </row>
    <row r="496" customHeight="1" spans="47:93">
      <c r="AU496" s="279"/>
      <c r="AV496" s="279"/>
      <c r="AW496" s="293"/>
      <c r="AX496" s="293"/>
      <c r="AY496" s="293"/>
      <c r="BC496" s="293"/>
      <c r="BD496" s="293"/>
      <c r="BE496" s="293"/>
      <c r="BF496" s="293"/>
      <c r="BG496" s="293"/>
      <c r="BH496" s="293"/>
      <c r="BI496" s="293"/>
      <c r="BJ496" s="293"/>
      <c r="BK496" s="293"/>
      <c r="BL496" s="293"/>
      <c r="BM496" s="293"/>
      <c r="BN496" s="293"/>
      <c r="BO496" s="293"/>
      <c r="BP496" s="293"/>
      <c r="BQ496" s="293"/>
      <c r="BR496" s="293"/>
      <c r="BS496" s="293"/>
      <c r="BT496" s="293"/>
      <c r="BU496" s="293"/>
      <c r="BV496" s="293"/>
      <c r="BW496" s="293"/>
      <c r="BX496" s="293"/>
      <c r="BY496" s="293"/>
      <c r="BZ496" s="293"/>
      <c r="CA496" s="293"/>
      <c r="CB496" s="293"/>
      <c r="CC496" s="293"/>
      <c r="CD496" s="293"/>
      <c r="CE496" s="293"/>
      <c r="CF496" s="293"/>
      <c r="CG496" s="293"/>
      <c r="CH496" s="293"/>
      <c r="CI496" s="293"/>
      <c r="CJ496" s="293"/>
      <c r="CK496" s="293"/>
      <c r="CL496" s="293"/>
      <c r="CM496" s="293"/>
      <c r="CN496" s="293"/>
      <c r="CO496" s="293"/>
    </row>
    <row r="497" customHeight="1" spans="47:93">
      <c r="AU497" s="279"/>
      <c r="AV497" s="279"/>
      <c r="AW497" s="293"/>
      <c r="AX497" s="293"/>
      <c r="AY497" s="293"/>
      <c r="BC497" s="293"/>
      <c r="BD497" s="293"/>
      <c r="BE497" s="293"/>
      <c r="BF497" s="293"/>
      <c r="BG497" s="293"/>
      <c r="BH497" s="293"/>
      <c r="BI497" s="293"/>
      <c r="BJ497" s="293"/>
      <c r="BK497" s="293"/>
      <c r="BL497" s="293"/>
      <c r="BM497" s="293"/>
      <c r="BN497" s="293"/>
      <c r="BO497" s="293"/>
      <c r="BP497" s="293"/>
      <c r="BQ497" s="293"/>
      <c r="BR497" s="293"/>
      <c r="BS497" s="293"/>
      <c r="BT497" s="293"/>
      <c r="BU497" s="293"/>
      <c r="BV497" s="293"/>
      <c r="BW497" s="293"/>
      <c r="BX497" s="293"/>
      <c r="BY497" s="293"/>
      <c r="BZ497" s="293"/>
      <c r="CA497" s="293"/>
      <c r="CB497" s="293"/>
      <c r="CC497" s="293"/>
      <c r="CD497" s="293"/>
      <c r="CE497" s="293"/>
      <c r="CF497" s="293"/>
      <c r="CG497" s="293"/>
      <c r="CH497" s="293"/>
      <c r="CI497" s="293"/>
      <c r="CJ497" s="293"/>
      <c r="CK497" s="293"/>
      <c r="CL497" s="293"/>
      <c r="CM497" s="293"/>
      <c r="CN497" s="293"/>
      <c r="CO497" s="293"/>
    </row>
    <row r="498" customHeight="1" spans="47:93">
      <c r="AU498" s="279"/>
      <c r="AV498" s="279"/>
      <c r="AW498" s="293"/>
      <c r="AX498" s="293"/>
      <c r="AY498" s="293"/>
      <c r="BC498" s="293"/>
      <c r="BD498" s="293"/>
      <c r="BE498" s="293"/>
      <c r="BF498" s="293"/>
      <c r="BG498" s="293"/>
      <c r="BH498" s="293"/>
      <c r="BI498" s="293"/>
      <c r="BJ498" s="293"/>
      <c r="BK498" s="293"/>
      <c r="BL498" s="293"/>
      <c r="BM498" s="293"/>
      <c r="BN498" s="293"/>
      <c r="BO498" s="293"/>
      <c r="BP498" s="293"/>
      <c r="BQ498" s="293"/>
      <c r="BR498" s="293"/>
      <c r="BS498" s="293"/>
      <c r="BT498" s="293"/>
      <c r="BU498" s="293"/>
      <c r="BV498" s="293"/>
      <c r="BW498" s="293"/>
      <c r="BX498" s="293"/>
      <c r="BY498" s="293"/>
      <c r="BZ498" s="293"/>
      <c r="CA498" s="293"/>
      <c r="CB498" s="293"/>
      <c r="CC498" s="293"/>
      <c r="CD498" s="293"/>
      <c r="CE498" s="293"/>
      <c r="CF498" s="293"/>
      <c r="CG498" s="293"/>
      <c r="CH498" s="293"/>
      <c r="CI498" s="293"/>
      <c r="CJ498" s="293"/>
      <c r="CK498" s="293"/>
      <c r="CL498" s="293"/>
      <c r="CM498" s="293"/>
      <c r="CN498" s="293"/>
      <c r="CO498" s="293"/>
    </row>
    <row r="499" customHeight="1" spans="47:93">
      <c r="AU499" s="279"/>
      <c r="AV499" s="279"/>
      <c r="AW499" s="293"/>
      <c r="AX499" s="293"/>
      <c r="AY499" s="293"/>
      <c r="BC499" s="293"/>
      <c r="BD499" s="293"/>
      <c r="BE499" s="293"/>
      <c r="BF499" s="293"/>
      <c r="BG499" s="293"/>
      <c r="BH499" s="293"/>
      <c r="BI499" s="293"/>
      <c r="BJ499" s="293"/>
      <c r="BK499" s="293"/>
      <c r="BL499" s="293"/>
      <c r="BM499" s="293"/>
      <c r="BN499" s="293"/>
      <c r="BO499" s="293"/>
      <c r="BP499" s="293"/>
      <c r="BQ499" s="293"/>
      <c r="BR499" s="293"/>
      <c r="BS499" s="293"/>
      <c r="BT499" s="293"/>
      <c r="BU499" s="293"/>
      <c r="BV499" s="293"/>
      <c r="BW499" s="293"/>
      <c r="BX499" s="293"/>
      <c r="BY499" s="293"/>
      <c r="BZ499" s="293"/>
      <c r="CA499" s="293"/>
      <c r="CB499" s="293"/>
      <c r="CC499" s="293"/>
      <c r="CD499" s="293"/>
      <c r="CE499" s="293"/>
      <c r="CF499" s="293"/>
      <c r="CG499" s="293"/>
      <c r="CH499" s="293"/>
      <c r="CI499" s="293"/>
      <c r="CJ499" s="293"/>
      <c r="CK499" s="293"/>
      <c r="CL499" s="293"/>
      <c r="CM499" s="293"/>
      <c r="CN499" s="293"/>
      <c r="CO499" s="293"/>
    </row>
    <row r="500" customHeight="1" spans="47:93">
      <c r="AU500" s="279"/>
      <c r="AV500" s="279"/>
      <c r="AW500" s="293"/>
      <c r="AX500" s="293"/>
      <c r="AY500" s="293"/>
      <c r="BC500" s="293"/>
      <c r="BD500" s="293"/>
      <c r="BE500" s="293"/>
      <c r="BF500" s="293"/>
      <c r="BG500" s="293"/>
      <c r="BH500" s="293"/>
      <c r="BI500" s="293"/>
      <c r="BJ500" s="293"/>
      <c r="BK500" s="293"/>
      <c r="BL500" s="293"/>
      <c r="BM500" s="293"/>
      <c r="BN500" s="293"/>
      <c r="BO500" s="293"/>
      <c r="BP500" s="293"/>
      <c r="BQ500" s="293"/>
      <c r="BR500" s="293"/>
      <c r="BS500" s="293"/>
      <c r="BT500" s="293"/>
      <c r="BU500" s="293"/>
      <c r="BV500" s="293"/>
      <c r="BW500" s="293"/>
      <c r="BX500" s="293"/>
      <c r="BY500" s="293"/>
      <c r="BZ500" s="293"/>
      <c r="CA500" s="293"/>
      <c r="CB500" s="293"/>
      <c r="CC500" s="293"/>
      <c r="CD500" s="293"/>
      <c r="CE500" s="293"/>
      <c r="CF500" s="293"/>
      <c r="CG500" s="293"/>
      <c r="CH500" s="293"/>
      <c r="CI500" s="293"/>
      <c r="CJ500" s="293"/>
      <c r="CK500" s="293"/>
      <c r="CL500" s="293"/>
      <c r="CM500" s="293"/>
      <c r="CN500" s="293"/>
      <c r="CO500" s="293"/>
    </row>
    <row r="501" customHeight="1" spans="47:93">
      <c r="AU501" s="279"/>
      <c r="AV501" s="279"/>
      <c r="AW501" s="293"/>
      <c r="AX501" s="293"/>
      <c r="AY501" s="293"/>
      <c r="BC501" s="293"/>
      <c r="BD501" s="293"/>
      <c r="BE501" s="293"/>
      <c r="BF501" s="293"/>
      <c r="BG501" s="293"/>
      <c r="BH501" s="293"/>
      <c r="BI501" s="293"/>
      <c r="BJ501" s="293"/>
      <c r="BK501" s="293"/>
      <c r="BL501" s="293"/>
      <c r="BM501" s="293"/>
      <c r="BN501" s="293"/>
      <c r="BO501" s="293"/>
      <c r="BP501" s="293"/>
      <c r="BQ501" s="293"/>
      <c r="BR501" s="293"/>
      <c r="BS501" s="293"/>
      <c r="BT501" s="293"/>
      <c r="BU501" s="293"/>
      <c r="BV501" s="293"/>
      <c r="BW501" s="293"/>
      <c r="BX501" s="293"/>
      <c r="BY501" s="293"/>
      <c r="BZ501" s="293"/>
      <c r="CA501" s="293"/>
      <c r="CB501" s="293"/>
      <c r="CC501" s="293"/>
      <c r="CD501" s="293"/>
      <c r="CE501" s="293"/>
      <c r="CF501" s="293"/>
      <c r="CG501" s="293"/>
      <c r="CH501" s="293"/>
      <c r="CI501" s="293"/>
      <c r="CJ501" s="293"/>
      <c r="CK501" s="293"/>
      <c r="CL501" s="293"/>
      <c r="CM501" s="293"/>
      <c r="CN501" s="293"/>
      <c r="CO501" s="293"/>
    </row>
    <row r="502" customHeight="1" spans="47:93">
      <c r="AU502" s="279"/>
      <c r="AV502" s="279"/>
      <c r="AW502" s="293"/>
      <c r="AX502" s="293"/>
      <c r="AY502" s="293"/>
      <c r="BC502" s="293"/>
      <c r="BD502" s="293"/>
      <c r="BE502" s="293"/>
      <c r="BF502" s="293"/>
      <c r="BG502" s="293"/>
      <c r="BH502" s="293"/>
      <c r="BI502" s="293"/>
      <c r="BJ502" s="293"/>
      <c r="BK502" s="293"/>
      <c r="BL502" s="293"/>
      <c r="BM502" s="293"/>
      <c r="BN502" s="293"/>
      <c r="BO502" s="293"/>
      <c r="BP502" s="293"/>
      <c r="BQ502" s="293"/>
      <c r="BR502" s="293"/>
      <c r="BS502" s="293"/>
      <c r="BT502" s="293"/>
      <c r="BU502" s="293"/>
      <c r="BV502" s="293"/>
      <c r="BW502" s="293"/>
      <c r="BX502" s="293"/>
      <c r="BY502" s="293"/>
      <c r="BZ502" s="293"/>
      <c r="CA502" s="293"/>
      <c r="CB502" s="293"/>
      <c r="CC502" s="293"/>
      <c r="CD502" s="293"/>
      <c r="CE502" s="293"/>
      <c r="CF502" s="293"/>
      <c r="CG502" s="293"/>
      <c r="CH502" s="293"/>
      <c r="CI502" s="293"/>
      <c r="CJ502" s="293"/>
      <c r="CK502" s="293"/>
      <c r="CL502" s="293"/>
      <c r="CM502" s="293"/>
      <c r="CN502" s="293"/>
      <c r="CO502" s="293"/>
    </row>
    <row r="503" customHeight="1" spans="47:93">
      <c r="AU503" s="279"/>
      <c r="AV503" s="279"/>
      <c r="AW503" s="293"/>
      <c r="AX503" s="293"/>
      <c r="AY503" s="293"/>
      <c r="BC503" s="293"/>
      <c r="BD503" s="293"/>
      <c r="BE503" s="293"/>
      <c r="BF503" s="293"/>
      <c r="BG503" s="293"/>
      <c r="BH503" s="293"/>
      <c r="BI503" s="293"/>
      <c r="BJ503" s="293"/>
      <c r="BK503" s="293"/>
      <c r="BL503" s="293"/>
      <c r="BM503" s="293"/>
      <c r="BN503" s="293"/>
      <c r="BO503" s="293"/>
      <c r="BP503" s="293"/>
      <c r="BQ503" s="293"/>
      <c r="BR503" s="293"/>
      <c r="BS503" s="293"/>
      <c r="BT503" s="293"/>
      <c r="BU503" s="293"/>
      <c r="BV503" s="293"/>
      <c r="BW503" s="293"/>
      <c r="BX503" s="293"/>
      <c r="BY503" s="293"/>
      <c r="BZ503" s="293"/>
      <c r="CA503" s="293"/>
      <c r="CB503" s="293"/>
      <c r="CC503" s="293"/>
      <c r="CD503" s="293"/>
      <c r="CE503" s="293"/>
      <c r="CF503" s="293"/>
      <c r="CG503" s="293"/>
      <c r="CH503" s="293"/>
      <c r="CI503" s="293"/>
      <c r="CJ503" s="293"/>
      <c r="CK503" s="293"/>
      <c r="CL503" s="293"/>
      <c r="CM503" s="293"/>
      <c r="CN503" s="293"/>
      <c r="CO503" s="293"/>
    </row>
    <row r="504" customHeight="1" spans="47:93">
      <c r="AU504" s="279"/>
      <c r="AV504" s="279"/>
      <c r="AW504" s="293"/>
      <c r="AX504" s="293"/>
      <c r="AY504" s="293"/>
      <c r="BC504" s="293"/>
      <c r="BD504" s="293"/>
      <c r="BE504" s="293"/>
      <c r="BF504" s="293"/>
      <c r="BG504" s="293"/>
      <c r="BH504" s="293"/>
      <c r="BI504" s="293"/>
      <c r="BJ504" s="293"/>
      <c r="BK504" s="293"/>
      <c r="BL504" s="293"/>
      <c r="BM504" s="293"/>
      <c r="BN504" s="293"/>
      <c r="BO504" s="293"/>
      <c r="BP504" s="293"/>
      <c r="BQ504" s="293"/>
      <c r="BR504" s="293"/>
      <c r="BS504" s="293"/>
      <c r="BT504" s="293"/>
      <c r="BU504" s="293"/>
      <c r="BV504" s="293"/>
      <c r="BW504" s="293"/>
      <c r="BX504" s="293"/>
      <c r="BY504" s="293"/>
      <c r="BZ504" s="293"/>
      <c r="CA504" s="293"/>
      <c r="CB504" s="293"/>
      <c r="CC504" s="293"/>
      <c r="CD504" s="293"/>
      <c r="CE504" s="293"/>
      <c r="CF504" s="293"/>
      <c r="CG504" s="293"/>
      <c r="CH504" s="293"/>
      <c r="CI504" s="293"/>
      <c r="CJ504" s="293"/>
      <c r="CK504" s="293"/>
      <c r="CL504" s="293"/>
      <c r="CM504" s="293"/>
      <c r="CN504" s="293"/>
      <c r="CO504" s="293"/>
    </row>
    <row r="505" customHeight="1" spans="47:93">
      <c r="AU505" s="279"/>
      <c r="AV505" s="279"/>
      <c r="AW505" s="293"/>
      <c r="AX505" s="293"/>
      <c r="AY505" s="293"/>
      <c r="BC505" s="293"/>
      <c r="BD505" s="293"/>
      <c r="BE505" s="293"/>
      <c r="BF505" s="293"/>
      <c r="BG505" s="293"/>
      <c r="BH505" s="293"/>
      <c r="BI505" s="293"/>
      <c r="BJ505" s="293"/>
      <c r="BK505" s="293"/>
      <c r="BL505" s="293"/>
      <c r="BM505" s="293"/>
      <c r="BN505" s="293"/>
      <c r="BO505" s="293"/>
      <c r="BP505" s="293"/>
      <c r="BQ505" s="293"/>
      <c r="BR505" s="293"/>
      <c r="BS505" s="293"/>
      <c r="BT505" s="293"/>
      <c r="BU505" s="293"/>
      <c r="BV505" s="293"/>
      <c r="BW505" s="293"/>
      <c r="BX505" s="293"/>
      <c r="BY505" s="293"/>
      <c r="BZ505" s="293"/>
      <c r="CA505" s="293"/>
      <c r="CB505" s="293"/>
      <c r="CC505" s="293"/>
      <c r="CD505" s="293"/>
      <c r="CE505" s="293"/>
      <c r="CF505" s="293"/>
      <c r="CG505" s="293"/>
      <c r="CH505" s="293"/>
      <c r="CI505" s="293"/>
      <c r="CJ505" s="293"/>
      <c r="CK505" s="293"/>
      <c r="CL505" s="293"/>
      <c r="CM505" s="293"/>
      <c r="CN505" s="293"/>
      <c r="CO505" s="293"/>
    </row>
    <row r="506" customHeight="1" spans="47:93">
      <c r="AU506" s="279"/>
      <c r="AV506" s="279"/>
      <c r="AW506" s="293"/>
      <c r="AX506" s="293"/>
      <c r="AY506" s="293"/>
      <c r="BC506" s="293"/>
      <c r="BD506" s="293"/>
      <c r="BE506" s="293"/>
      <c r="BF506" s="293"/>
      <c r="BG506" s="293"/>
      <c r="BH506" s="293"/>
      <c r="BI506" s="293"/>
      <c r="BJ506" s="293"/>
      <c r="BK506" s="293"/>
      <c r="BL506" s="293"/>
      <c r="BM506" s="293"/>
      <c r="BN506" s="293"/>
      <c r="BO506" s="293"/>
      <c r="BP506" s="293"/>
      <c r="BQ506" s="293"/>
      <c r="BR506" s="293"/>
      <c r="BS506" s="293"/>
      <c r="BT506" s="293"/>
      <c r="BU506" s="293"/>
      <c r="BV506" s="293"/>
      <c r="BW506" s="293"/>
      <c r="BX506" s="293"/>
      <c r="BY506" s="293"/>
      <c r="BZ506" s="293"/>
      <c r="CA506" s="293"/>
      <c r="CB506" s="293"/>
      <c r="CC506" s="293"/>
      <c r="CD506" s="293"/>
      <c r="CE506" s="293"/>
      <c r="CF506" s="293"/>
      <c r="CG506" s="293"/>
      <c r="CH506" s="293"/>
      <c r="CI506" s="293"/>
      <c r="CJ506" s="293"/>
      <c r="CK506" s="293"/>
      <c r="CL506" s="293"/>
      <c r="CM506" s="293"/>
      <c r="CN506" s="293"/>
      <c r="CO506" s="293"/>
    </row>
    <row r="507" customHeight="1" spans="47:93">
      <c r="AU507" s="279"/>
      <c r="AV507" s="279"/>
      <c r="AW507" s="293"/>
      <c r="AX507" s="293"/>
      <c r="AY507" s="293"/>
      <c r="BC507" s="293"/>
      <c r="BD507" s="293"/>
      <c r="BE507" s="293"/>
      <c r="BF507" s="293"/>
      <c r="BG507" s="293"/>
      <c r="BH507" s="293"/>
      <c r="BI507" s="293"/>
      <c r="BJ507" s="293"/>
      <c r="BK507" s="293"/>
      <c r="BL507" s="293"/>
      <c r="BM507" s="293"/>
      <c r="BN507" s="293"/>
      <c r="BO507" s="293"/>
      <c r="BP507" s="293"/>
      <c r="BQ507" s="293"/>
      <c r="BR507" s="293"/>
      <c r="BS507" s="293"/>
      <c r="BT507" s="293"/>
      <c r="BU507" s="293"/>
      <c r="BV507" s="293"/>
      <c r="BW507" s="293"/>
      <c r="BX507" s="293"/>
      <c r="BY507" s="293"/>
      <c r="BZ507" s="293"/>
      <c r="CA507" s="293"/>
      <c r="CB507" s="293"/>
      <c r="CC507" s="293"/>
      <c r="CD507" s="293"/>
      <c r="CE507" s="293"/>
      <c r="CF507" s="293"/>
      <c r="CG507" s="293"/>
      <c r="CH507" s="293"/>
      <c r="CI507" s="293"/>
      <c r="CJ507" s="293"/>
      <c r="CK507" s="293"/>
      <c r="CL507" s="293"/>
      <c r="CM507" s="293"/>
      <c r="CN507" s="293"/>
      <c r="CO507" s="293"/>
    </row>
    <row r="508" customHeight="1" spans="47:93">
      <c r="AU508" s="279"/>
      <c r="AV508" s="279"/>
      <c r="AW508" s="293"/>
      <c r="AX508" s="293"/>
      <c r="AY508" s="293"/>
      <c r="BC508" s="293"/>
      <c r="BD508" s="293"/>
      <c r="BE508" s="293"/>
      <c r="BF508" s="293"/>
      <c r="BG508" s="293"/>
      <c r="BH508" s="293"/>
      <c r="BI508" s="293"/>
      <c r="BJ508" s="293"/>
      <c r="BK508" s="293"/>
      <c r="BL508" s="293"/>
      <c r="BM508" s="293"/>
      <c r="BN508" s="293"/>
      <c r="BO508" s="293"/>
      <c r="BP508" s="293"/>
      <c r="BQ508" s="293"/>
      <c r="BR508" s="293"/>
      <c r="BS508" s="293"/>
      <c r="BT508" s="293"/>
      <c r="BU508" s="293"/>
      <c r="BV508" s="293"/>
      <c r="BW508" s="293"/>
      <c r="BX508" s="293"/>
      <c r="BY508" s="293"/>
      <c r="BZ508" s="293"/>
      <c r="CA508" s="293"/>
      <c r="CB508" s="293"/>
      <c r="CC508" s="293"/>
      <c r="CD508" s="293"/>
      <c r="CE508" s="293"/>
      <c r="CF508" s="293"/>
      <c r="CG508" s="293"/>
      <c r="CH508" s="293"/>
      <c r="CI508" s="293"/>
      <c r="CJ508" s="293"/>
      <c r="CK508" s="293"/>
      <c r="CL508" s="293"/>
      <c r="CM508" s="293"/>
      <c r="CN508" s="293"/>
      <c r="CO508" s="293"/>
    </row>
    <row r="509" customHeight="1" spans="47:93">
      <c r="AU509" s="279"/>
      <c r="AV509" s="279"/>
      <c r="AW509" s="293"/>
      <c r="AX509" s="293"/>
      <c r="AY509" s="293"/>
      <c r="BC509" s="293"/>
      <c r="BD509" s="293"/>
      <c r="BE509" s="293"/>
      <c r="BF509" s="293"/>
      <c r="BG509" s="293"/>
      <c r="BH509" s="293"/>
      <c r="BI509" s="293"/>
      <c r="BJ509" s="293"/>
      <c r="BK509" s="293"/>
      <c r="BL509" s="293"/>
      <c r="BM509" s="293"/>
      <c r="BN509" s="293"/>
      <c r="BO509" s="293"/>
      <c r="BP509" s="293"/>
      <c r="BQ509" s="293"/>
      <c r="BR509" s="293"/>
      <c r="BS509" s="293"/>
      <c r="BT509" s="293"/>
      <c r="BU509" s="293"/>
      <c r="BV509" s="293"/>
      <c r="BW509" s="293"/>
      <c r="BX509" s="293"/>
      <c r="BY509" s="293"/>
      <c r="BZ509" s="293"/>
      <c r="CA509" s="293"/>
      <c r="CB509" s="293"/>
      <c r="CC509" s="293"/>
      <c r="CD509" s="293"/>
      <c r="CE509" s="293"/>
      <c r="CF509" s="293"/>
      <c r="CG509" s="293"/>
      <c r="CH509" s="293"/>
      <c r="CI509" s="293"/>
      <c r="CJ509" s="293"/>
      <c r="CK509" s="293"/>
      <c r="CL509" s="293"/>
      <c r="CM509" s="293"/>
      <c r="CN509" s="293"/>
      <c r="CO509" s="293"/>
    </row>
    <row r="510" customHeight="1" spans="47:93">
      <c r="AU510" s="279"/>
      <c r="AV510" s="279"/>
      <c r="AW510" s="293"/>
      <c r="AX510" s="293"/>
      <c r="AY510" s="293"/>
      <c r="BC510" s="293"/>
      <c r="BD510" s="293"/>
      <c r="BE510" s="293"/>
      <c r="BF510" s="293"/>
      <c r="BG510" s="293"/>
      <c r="BH510" s="293"/>
      <c r="BI510" s="293"/>
      <c r="BJ510" s="293"/>
      <c r="BK510" s="293"/>
      <c r="BL510" s="293"/>
      <c r="BM510" s="293"/>
      <c r="BN510" s="293"/>
      <c r="BO510" s="293"/>
      <c r="BP510" s="293"/>
      <c r="BQ510" s="293"/>
      <c r="BR510" s="293"/>
      <c r="BS510" s="293"/>
      <c r="BT510" s="293"/>
      <c r="BU510" s="293"/>
      <c r="BV510" s="293"/>
      <c r="BW510" s="293"/>
      <c r="BX510" s="293"/>
      <c r="BY510" s="293"/>
      <c r="BZ510" s="293"/>
      <c r="CA510" s="293"/>
      <c r="CB510" s="293"/>
      <c r="CC510" s="293"/>
      <c r="CD510" s="293"/>
      <c r="CE510" s="293"/>
      <c r="CF510" s="293"/>
      <c r="CG510" s="293"/>
      <c r="CH510" s="293"/>
      <c r="CI510" s="293"/>
      <c r="CJ510" s="293"/>
      <c r="CK510" s="293"/>
      <c r="CL510" s="293"/>
      <c r="CM510" s="293"/>
      <c r="CN510" s="293"/>
      <c r="CO510" s="293"/>
    </row>
    <row r="511" customHeight="1" spans="47:93">
      <c r="AU511" s="279"/>
      <c r="AV511" s="279"/>
      <c r="AW511" s="293"/>
      <c r="AX511" s="293"/>
      <c r="AY511" s="293"/>
      <c r="BC511" s="293"/>
      <c r="BD511" s="293"/>
      <c r="BE511" s="293"/>
      <c r="BF511" s="293"/>
      <c r="BG511" s="293"/>
      <c r="BH511" s="293"/>
      <c r="BI511" s="293"/>
      <c r="BJ511" s="293"/>
      <c r="BK511" s="293"/>
      <c r="BL511" s="293"/>
      <c r="BM511" s="293"/>
      <c r="BN511" s="293"/>
      <c r="BO511" s="293"/>
      <c r="BP511" s="293"/>
      <c r="BQ511" s="293"/>
      <c r="BR511" s="293"/>
      <c r="BS511" s="293"/>
      <c r="BT511" s="293"/>
      <c r="BU511" s="293"/>
      <c r="BV511" s="293"/>
      <c r="BW511" s="293"/>
      <c r="BX511" s="293"/>
      <c r="BY511" s="293"/>
      <c r="BZ511" s="293"/>
      <c r="CA511" s="293"/>
      <c r="CB511" s="293"/>
      <c r="CC511" s="293"/>
      <c r="CD511" s="293"/>
      <c r="CE511" s="293"/>
      <c r="CF511" s="293"/>
      <c r="CG511" s="293"/>
      <c r="CH511" s="293"/>
      <c r="CI511" s="293"/>
      <c r="CJ511" s="293"/>
      <c r="CK511" s="293"/>
      <c r="CL511" s="293"/>
      <c r="CM511" s="293"/>
      <c r="CN511" s="293"/>
      <c r="CO511" s="293"/>
    </row>
    <row r="512" customHeight="1" spans="47:93">
      <c r="AU512" s="279"/>
      <c r="AV512" s="279"/>
      <c r="AW512" s="293"/>
      <c r="AX512" s="293"/>
      <c r="AY512" s="293"/>
      <c r="BC512" s="293"/>
      <c r="BD512" s="293"/>
      <c r="BE512" s="293"/>
      <c r="BF512" s="293"/>
      <c r="BG512" s="293"/>
      <c r="BH512" s="293"/>
      <c r="BI512" s="293"/>
      <c r="BJ512" s="293"/>
      <c r="BK512" s="293"/>
      <c r="BL512" s="293"/>
      <c r="BM512" s="293"/>
      <c r="BN512" s="293"/>
      <c r="BO512" s="293"/>
      <c r="BP512" s="293"/>
      <c r="BQ512" s="293"/>
      <c r="BR512" s="293"/>
      <c r="BS512" s="293"/>
      <c r="BT512" s="293"/>
      <c r="BU512" s="293"/>
      <c r="BV512" s="293"/>
      <c r="BW512" s="293"/>
      <c r="BX512" s="293"/>
      <c r="BY512" s="293"/>
      <c r="BZ512" s="293"/>
      <c r="CA512" s="293"/>
      <c r="CB512" s="293"/>
      <c r="CC512" s="293"/>
      <c r="CD512" s="293"/>
      <c r="CE512" s="293"/>
      <c r="CF512" s="293"/>
      <c r="CG512" s="293"/>
      <c r="CH512" s="293"/>
      <c r="CI512" s="293"/>
      <c r="CJ512" s="293"/>
      <c r="CK512" s="293"/>
      <c r="CL512" s="293"/>
      <c r="CM512" s="293"/>
      <c r="CN512" s="293"/>
      <c r="CO512" s="293"/>
    </row>
    <row r="513" customHeight="1" spans="47:93">
      <c r="AU513" s="279"/>
      <c r="AV513" s="279"/>
      <c r="AW513" s="293"/>
      <c r="AX513" s="293"/>
      <c r="AY513" s="293"/>
      <c r="BC513" s="293"/>
      <c r="BD513" s="293"/>
      <c r="BE513" s="293"/>
      <c r="BF513" s="293"/>
      <c r="BG513" s="293"/>
      <c r="BH513" s="293"/>
      <c r="BI513" s="293"/>
      <c r="BJ513" s="293"/>
      <c r="BK513" s="293"/>
      <c r="BL513" s="293"/>
      <c r="BM513" s="293"/>
      <c r="BN513" s="293"/>
      <c r="BO513" s="293"/>
      <c r="BP513" s="293"/>
      <c r="BQ513" s="293"/>
      <c r="BR513" s="293"/>
      <c r="BS513" s="293"/>
      <c r="BT513" s="293"/>
      <c r="BU513" s="293"/>
      <c r="BV513" s="293"/>
      <c r="BW513" s="293"/>
      <c r="BX513" s="293"/>
      <c r="BY513" s="293"/>
      <c r="BZ513" s="293"/>
      <c r="CA513" s="293"/>
      <c r="CB513" s="293"/>
      <c r="CC513" s="293"/>
      <c r="CD513" s="293"/>
      <c r="CE513" s="293"/>
      <c r="CF513" s="293"/>
      <c r="CG513" s="293"/>
      <c r="CH513" s="293"/>
      <c r="CI513" s="293"/>
      <c r="CJ513" s="293"/>
      <c r="CK513" s="293"/>
      <c r="CL513" s="293"/>
      <c r="CM513" s="293"/>
      <c r="CN513" s="293"/>
      <c r="CO513" s="293"/>
    </row>
    <row r="514" customHeight="1" spans="47:93">
      <c r="AU514" s="279"/>
      <c r="AV514" s="279"/>
      <c r="AW514" s="293"/>
      <c r="AX514" s="293"/>
      <c r="AY514" s="293"/>
      <c r="BC514" s="293"/>
      <c r="BD514" s="293"/>
      <c r="BE514" s="293"/>
      <c r="BF514" s="293"/>
      <c r="BG514" s="293"/>
      <c r="BH514" s="293"/>
      <c r="BI514" s="293"/>
      <c r="BJ514" s="293"/>
      <c r="BK514" s="293"/>
      <c r="BL514" s="293"/>
      <c r="BM514" s="293"/>
      <c r="BN514" s="293"/>
      <c r="BO514" s="293"/>
      <c r="BP514" s="293"/>
      <c r="BQ514" s="293"/>
      <c r="BR514" s="293"/>
      <c r="BS514" s="293"/>
      <c r="BT514" s="293"/>
      <c r="BU514" s="293"/>
      <c r="BV514" s="293"/>
      <c r="BW514" s="293"/>
      <c r="BX514" s="293"/>
      <c r="BY514" s="293"/>
      <c r="BZ514" s="293"/>
      <c r="CA514" s="293"/>
      <c r="CB514" s="293"/>
      <c r="CC514" s="293"/>
      <c r="CD514" s="293"/>
      <c r="CE514" s="293"/>
      <c r="CF514" s="293"/>
      <c r="CG514" s="293"/>
      <c r="CH514" s="293"/>
      <c r="CI514" s="293"/>
      <c r="CJ514" s="293"/>
      <c r="CK514" s="293"/>
      <c r="CL514" s="293"/>
      <c r="CM514" s="293"/>
      <c r="CN514" s="293"/>
      <c r="CO514" s="293"/>
    </row>
    <row r="515" customHeight="1" spans="47:93">
      <c r="AU515" s="279"/>
      <c r="AV515" s="279"/>
      <c r="AW515" s="293"/>
      <c r="AX515" s="293"/>
      <c r="AY515" s="293"/>
      <c r="BC515" s="293"/>
      <c r="BD515" s="293"/>
      <c r="BE515" s="293"/>
      <c r="BF515" s="293"/>
      <c r="BG515" s="293"/>
      <c r="BH515" s="293"/>
      <c r="BI515" s="293"/>
      <c r="BJ515" s="293"/>
      <c r="BK515" s="293"/>
      <c r="BL515" s="293"/>
      <c r="BM515" s="293"/>
      <c r="BN515" s="293"/>
      <c r="BO515" s="293"/>
      <c r="BP515" s="293"/>
      <c r="BQ515" s="293"/>
      <c r="BR515" s="293"/>
      <c r="BS515" s="293"/>
      <c r="BT515" s="293"/>
      <c r="BU515" s="293"/>
      <c r="BV515" s="293"/>
      <c r="BW515" s="293"/>
      <c r="BX515" s="293"/>
      <c r="BY515" s="293"/>
      <c r="BZ515" s="293"/>
      <c r="CA515" s="293"/>
      <c r="CB515" s="293"/>
      <c r="CC515" s="293"/>
      <c r="CD515" s="293"/>
      <c r="CE515" s="293"/>
      <c r="CF515" s="293"/>
      <c r="CG515" s="293"/>
      <c r="CH515" s="293"/>
      <c r="CI515" s="293"/>
      <c r="CJ515" s="293"/>
      <c r="CK515" s="293"/>
      <c r="CL515" s="293"/>
      <c r="CM515" s="293"/>
      <c r="CN515" s="293"/>
      <c r="CO515" s="293"/>
    </row>
    <row r="516" customHeight="1" spans="47:93">
      <c r="AU516" s="279"/>
      <c r="AV516" s="279"/>
      <c r="AW516" s="293"/>
      <c r="AX516" s="293"/>
      <c r="AY516" s="293"/>
      <c r="BC516" s="293"/>
      <c r="BD516" s="293"/>
      <c r="BE516" s="293"/>
      <c r="BF516" s="293"/>
      <c r="BG516" s="293"/>
      <c r="BH516" s="293"/>
      <c r="BI516" s="293"/>
      <c r="BJ516" s="293"/>
      <c r="BK516" s="293"/>
      <c r="BL516" s="293"/>
      <c r="BM516" s="293"/>
      <c r="BN516" s="293"/>
      <c r="BO516" s="293"/>
      <c r="BP516" s="293"/>
      <c r="BQ516" s="293"/>
      <c r="BR516" s="293"/>
      <c r="BS516" s="293"/>
      <c r="BT516" s="293"/>
      <c r="BU516" s="293"/>
      <c r="BV516" s="293"/>
      <c r="BW516" s="293"/>
      <c r="BX516" s="293"/>
      <c r="BY516" s="293"/>
      <c r="BZ516" s="293"/>
      <c r="CA516" s="293"/>
      <c r="CB516" s="293"/>
      <c r="CC516" s="293"/>
      <c r="CD516" s="293"/>
      <c r="CE516" s="293"/>
      <c r="CF516" s="293"/>
      <c r="CG516" s="293"/>
      <c r="CH516" s="293"/>
      <c r="CI516" s="293"/>
      <c r="CJ516" s="293"/>
      <c r="CK516" s="293"/>
      <c r="CL516" s="293"/>
      <c r="CM516" s="293"/>
      <c r="CN516" s="293"/>
      <c r="CO516" s="293"/>
    </row>
    <row r="517" customHeight="1" spans="47:93">
      <c r="AU517" s="279"/>
      <c r="AV517" s="279"/>
      <c r="AW517" s="293"/>
      <c r="AX517" s="293"/>
      <c r="AY517" s="293"/>
      <c r="BC517" s="293"/>
      <c r="BD517" s="293"/>
      <c r="BE517" s="293"/>
      <c r="BF517" s="293"/>
      <c r="BG517" s="293"/>
      <c r="BH517" s="293"/>
      <c r="BI517" s="293"/>
      <c r="BJ517" s="293"/>
      <c r="BK517" s="293"/>
      <c r="BL517" s="293"/>
      <c r="BM517" s="293"/>
      <c r="BN517" s="293"/>
      <c r="BO517" s="293"/>
      <c r="BP517" s="293"/>
      <c r="BQ517" s="293"/>
      <c r="BR517" s="293"/>
      <c r="BS517" s="293"/>
      <c r="BT517" s="293"/>
      <c r="BU517" s="293"/>
      <c r="BV517" s="293"/>
      <c r="BW517" s="293"/>
      <c r="BX517" s="293"/>
      <c r="BY517" s="293"/>
      <c r="BZ517" s="293"/>
      <c r="CA517" s="293"/>
      <c r="CB517" s="293"/>
      <c r="CC517" s="293"/>
      <c r="CD517" s="293"/>
      <c r="CE517" s="293"/>
      <c r="CF517" s="293"/>
      <c r="CG517" s="293"/>
      <c r="CH517" s="293"/>
      <c r="CI517" s="293"/>
      <c r="CJ517" s="293"/>
      <c r="CK517" s="293"/>
      <c r="CL517" s="293"/>
      <c r="CM517" s="293"/>
      <c r="CN517" s="293"/>
      <c r="CO517" s="293"/>
    </row>
    <row r="518" customHeight="1" spans="47:93">
      <c r="AU518" s="279"/>
      <c r="AV518" s="279"/>
      <c r="AW518" s="293"/>
      <c r="AX518" s="293"/>
      <c r="AY518" s="293"/>
      <c r="BC518" s="293"/>
      <c r="BD518" s="293"/>
      <c r="BE518" s="293"/>
      <c r="BF518" s="293"/>
      <c r="BG518" s="293"/>
      <c r="BH518" s="293"/>
      <c r="BI518" s="293"/>
      <c r="BJ518" s="293"/>
      <c r="BK518" s="293"/>
      <c r="BL518" s="293"/>
      <c r="BM518" s="293"/>
      <c r="BN518" s="293"/>
      <c r="BO518" s="293"/>
      <c r="BP518" s="293"/>
      <c r="BQ518" s="293"/>
      <c r="BR518" s="293"/>
      <c r="BS518" s="293"/>
      <c r="BT518" s="293"/>
      <c r="BU518" s="293"/>
      <c r="BV518" s="293"/>
      <c r="BW518" s="293"/>
      <c r="BX518" s="293"/>
      <c r="BY518" s="293"/>
      <c r="BZ518" s="293"/>
      <c r="CA518" s="293"/>
      <c r="CB518" s="293"/>
      <c r="CC518" s="293"/>
      <c r="CD518" s="293"/>
      <c r="CE518" s="293"/>
      <c r="CF518" s="293"/>
      <c r="CG518" s="293"/>
      <c r="CH518" s="293"/>
      <c r="CI518" s="293"/>
      <c r="CJ518" s="293"/>
      <c r="CK518" s="293"/>
      <c r="CL518" s="293"/>
      <c r="CM518" s="293"/>
      <c r="CN518" s="293"/>
      <c r="CO518" s="293"/>
    </row>
    <row r="519" customHeight="1" spans="47:93">
      <c r="AU519" s="279"/>
      <c r="AV519" s="279"/>
      <c r="AW519" s="293"/>
      <c r="AX519" s="293"/>
      <c r="AY519" s="293"/>
      <c r="BC519" s="293"/>
      <c r="BD519" s="293"/>
      <c r="BE519" s="293"/>
      <c r="BF519" s="293"/>
      <c r="BG519" s="293"/>
      <c r="BH519" s="293"/>
      <c r="BI519" s="293"/>
      <c r="BJ519" s="293"/>
      <c r="BK519" s="293"/>
      <c r="BL519" s="293"/>
      <c r="BM519" s="293"/>
      <c r="BN519" s="293"/>
      <c r="BO519" s="293"/>
      <c r="BP519" s="293"/>
      <c r="BQ519" s="293"/>
      <c r="BR519" s="293"/>
      <c r="BS519" s="293"/>
      <c r="BT519" s="293"/>
      <c r="BU519" s="293"/>
      <c r="BV519" s="293"/>
      <c r="BW519" s="293"/>
      <c r="BX519" s="293"/>
      <c r="BY519" s="293"/>
      <c r="BZ519" s="293"/>
      <c r="CA519" s="293"/>
      <c r="CB519" s="293"/>
      <c r="CC519" s="293"/>
      <c r="CD519" s="293"/>
      <c r="CE519" s="293"/>
      <c r="CF519" s="293"/>
      <c r="CG519" s="293"/>
      <c r="CH519" s="293"/>
      <c r="CI519" s="293"/>
      <c r="CJ519" s="293"/>
      <c r="CK519" s="293"/>
      <c r="CL519" s="293"/>
      <c r="CM519" s="293"/>
      <c r="CN519" s="293"/>
      <c r="CO519" s="293"/>
    </row>
    <row r="520" customHeight="1" spans="47:93">
      <c r="AU520" s="279"/>
      <c r="AV520" s="279"/>
      <c r="AW520" s="293"/>
      <c r="AX520" s="293"/>
      <c r="AY520" s="293"/>
      <c r="BC520" s="293"/>
      <c r="BD520" s="293"/>
      <c r="BE520" s="293"/>
      <c r="BF520" s="293"/>
      <c r="BG520" s="293"/>
      <c r="BH520" s="293"/>
      <c r="BI520" s="293"/>
      <c r="BJ520" s="293"/>
      <c r="BK520" s="293"/>
      <c r="BL520" s="293"/>
      <c r="BM520" s="293"/>
      <c r="BN520" s="293"/>
      <c r="BO520" s="293"/>
      <c r="BP520" s="293"/>
      <c r="BQ520" s="293"/>
      <c r="BR520" s="293"/>
      <c r="BS520" s="293"/>
      <c r="BT520" s="293"/>
      <c r="BU520" s="293"/>
      <c r="BV520" s="293"/>
      <c r="BW520" s="293"/>
      <c r="BX520" s="293"/>
      <c r="BY520" s="293"/>
      <c r="BZ520" s="293"/>
      <c r="CA520" s="293"/>
      <c r="CB520" s="293"/>
      <c r="CC520" s="293"/>
      <c r="CD520" s="293"/>
      <c r="CE520" s="293"/>
      <c r="CF520" s="293"/>
      <c r="CG520" s="293"/>
      <c r="CH520" s="293"/>
      <c r="CI520" s="293"/>
      <c r="CJ520" s="293"/>
      <c r="CK520" s="293"/>
      <c r="CL520" s="293"/>
      <c r="CM520" s="293"/>
      <c r="CN520" s="293"/>
      <c r="CO520" s="293"/>
    </row>
    <row r="521" customHeight="1" spans="47:93">
      <c r="AU521" s="279"/>
      <c r="AV521" s="279"/>
      <c r="AW521" s="293"/>
      <c r="AX521" s="293"/>
      <c r="AY521" s="293"/>
      <c r="BC521" s="293"/>
      <c r="BD521" s="293"/>
      <c r="BE521" s="293"/>
      <c r="BF521" s="293"/>
      <c r="BG521" s="293"/>
      <c r="BH521" s="293"/>
      <c r="BI521" s="293"/>
      <c r="BJ521" s="293"/>
      <c r="BK521" s="293"/>
      <c r="BL521" s="293"/>
      <c r="BM521" s="293"/>
      <c r="BN521" s="293"/>
      <c r="BO521" s="293"/>
      <c r="BP521" s="293"/>
      <c r="BQ521" s="293"/>
      <c r="BR521" s="293"/>
      <c r="BS521" s="293"/>
      <c r="BT521" s="293"/>
      <c r="BU521" s="293"/>
      <c r="BV521" s="293"/>
      <c r="BW521" s="293"/>
      <c r="BX521" s="293"/>
      <c r="BY521" s="293"/>
      <c r="BZ521" s="293"/>
      <c r="CA521" s="293"/>
      <c r="CB521" s="293"/>
      <c r="CC521" s="293"/>
      <c r="CD521" s="293"/>
      <c r="CE521" s="293"/>
      <c r="CF521" s="293"/>
      <c r="CG521" s="293"/>
      <c r="CH521" s="293"/>
      <c r="CI521" s="293"/>
      <c r="CJ521" s="293"/>
      <c r="CK521" s="293"/>
      <c r="CL521" s="293"/>
      <c r="CM521" s="293"/>
      <c r="CN521" s="293"/>
      <c r="CO521" s="293"/>
    </row>
    <row r="522" customHeight="1" spans="47:93">
      <c r="AU522" s="279"/>
      <c r="AV522" s="279"/>
      <c r="AW522" s="293"/>
      <c r="AX522" s="293"/>
      <c r="AY522" s="293"/>
      <c r="BC522" s="293"/>
      <c r="BD522" s="293"/>
      <c r="BE522" s="293"/>
      <c r="BF522" s="293"/>
      <c r="BG522" s="293"/>
      <c r="BH522" s="293"/>
      <c r="BI522" s="293"/>
      <c r="BJ522" s="293"/>
      <c r="BK522" s="293"/>
      <c r="BL522" s="293"/>
      <c r="BM522" s="293"/>
      <c r="BN522" s="293"/>
      <c r="BO522" s="293"/>
      <c r="BP522" s="293"/>
      <c r="BQ522" s="293"/>
      <c r="BR522" s="293"/>
      <c r="BS522" s="293"/>
      <c r="BT522" s="293"/>
      <c r="BU522" s="293"/>
      <c r="BV522" s="293"/>
      <c r="BW522" s="293"/>
      <c r="BX522" s="293"/>
      <c r="BY522" s="293"/>
      <c r="BZ522" s="293"/>
      <c r="CA522" s="293"/>
      <c r="CB522" s="293"/>
      <c r="CC522" s="293"/>
      <c r="CD522" s="293"/>
      <c r="CE522" s="293"/>
      <c r="CF522" s="293"/>
      <c r="CG522" s="293"/>
      <c r="CH522" s="293"/>
      <c r="CI522" s="293"/>
      <c r="CJ522" s="293"/>
      <c r="CK522" s="293"/>
      <c r="CL522" s="293"/>
      <c r="CM522" s="293"/>
      <c r="CN522" s="293"/>
      <c r="CO522" s="293"/>
    </row>
    <row r="523" customHeight="1" spans="47:93">
      <c r="AU523" s="279"/>
      <c r="AV523" s="279"/>
      <c r="AW523" s="293"/>
      <c r="AX523" s="293"/>
      <c r="AY523" s="293"/>
      <c r="BC523" s="293"/>
      <c r="BD523" s="293"/>
      <c r="BE523" s="293"/>
      <c r="BF523" s="293"/>
      <c r="BG523" s="293"/>
      <c r="BH523" s="293"/>
      <c r="BI523" s="293"/>
      <c r="BJ523" s="293"/>
      <c r="BK523" s="293"/>
      <c r="BL523" s="293"/>
      <c r="BM523" s="293"/>
      <c r="BN523" s="293"/>
      <c r="BO523" s="293"/>
      <c r="BP523" s="293"/>
      <c r="BQ523" s="293"/>
      <c r="BR523" s="293"/>
      <c r="BS523" s="293"/>
      <c r="BT523" s="293"/>
      <c r="BU523" s="293"/>
      <c r="BV523" s="293"/>
      <c r="BW523" s="293"/>
      <c r="BX523" s="293"/>
      <c r="BY523" s="293"/>
      <c r="BZ523" s="293"/>
      <c r="CA523" s="293"/>
      <c r="CB523" s="293"/>
      <c r="CC523" s="293"/>
      <c r="CD523" s="293"/>
      <c r="CE523" s="293"/>
      <c r="CF523" s="293"/>
      <c r="CG523" s="293"/>
      <c r="CH523" s="293"/>
      <c r="CI523" s="293"/>
      <c r="CJ523" s="293"/>
      <c r="CK523" s="293"/>
      <c r="CL523" s="293"/>
      <c r="CM523" s="293"/>
      <c r="CN523" s="293"/>
      <c r="CO523" s="293"/>
    </row>
    <row r="524" customHeight="1" spans="47:93">
      <c r="AU524" s="279"/>
      <c r="AV524" s="279"/>
      <c r="AW524" s="293"/>
      <c r="AX524" s="293"/>
      <c r="AY524" s="293"/>
      <c r="BC524" s="293"/>
      <c r="BD524" s="293"/>
      <c r="BE524" s="293"/>
      <c r="BF524" s="293"/>
      <c r="BG524" s="293"/>
      <c r="BH524" s="293"/>
      <c r="BI524" s="293"/>
      <c r="BJ524" s="293"/>
      <c r="BK524" s="293"/>
      <c r="BL524" s="293"/>
      <c r="BM524" s="293"/>
      <c r="BN524" s="293"/>
      <c r="BO524" s="293"/>
      <c r="BP524" s="293"/>
      <c r="BQ524" s="293"/>
      <c r="BR524" s="293"/>
      <c r="BS524" s="293"/>
      <c r="BT524" s="293"/>
      <c r="BU524" s="293"/>
      <c r="BV524" s="293"/>
      <c r="BW524" s="293"/>
      <c r="BX524" s="293"/>
      <c r="BY524" s="293"/>
      <c r="BZ524" s="293"/>
      <c r="CA524" s="293"/>
      <c r="CB524" s="293"/>
      <c r="CC524" s="293"/>
      <c r="CD524" s="293"/>
      <c r="CE524" s="293"/>
      <c r="CF524" s="293"/>
      <c r="CG524" s="293"/>
      <c r="CH524" s="293"/>
      <c r="CI524" s="293"/>
      <c r="CJ524" s="293"/>
      <c r="CK524" s="293"/>
      <c r="CL524" s="293"/>
      <c r="CM524" s="293"/>
      <c r="CN524" s="293"/>
      <c r="CO524" s="293"/>
    </row>
    <row r="525" customHeight="1" spans="47:93">
      <c r="AU525" s="279"/>
      <c r="AV525" s="279"/>
      <c r="AW525" s="293"/>
      <c r="AX525" s="293"/>
      <c r="AY525" s="293"/>
      <c r="BC525" s="293"/>
      <c r="BD525" s="293"/>
      <c r="BE525" s="293"/>
      <c r="BF525" s="293"/>
      <c r="BG525" s="293"/>
      <c r="BH525" s="293"/>
      <c r="BI525" s="293"/>
      <c r="BJ525" s="293"/>
      <c r="BK525" s="293"/>
      <c r="BL525" s="293"/>
      <c r="BM525" s="293"/>
      <c r="BN525" s="293"/>
      <c r="BO525" s="293"/>
      <c r="BP525" s="293"/>
      <c r="BQ525" s="293"/>
      <c r="BR525" s="293"/>
      <c r="BS525" s="293"/>
      <c r="BT525" s="293"/>
      <c r="BU525" s="293"/>
      <c r="BV525" s="293"/>
      <c r="BW525" s="293"/>
      <c r="BX525" s="293"/>
      <c r="BY525" s="293"/>
      <c r="BZ525" s="293"/>
      <c r="CA525" s="293"/>
      <c r="CB525" s="293"/>
      <c r="CC525" s="293"/>
      <c r="CD525" s="293"/>
      <c r="CE525" s="293"/>
      <c r="CF525" s="293"/>
      <c r="CG525" s="293"/>
      <c r="CH525" s="293"/>
      <c r="CI525" s="293"/>
      <c r="CJ525" s="293"/>
      <c r="CK525" s="293"/>
      <c r="CL525" s="293"/>
      <c r="CM525" s="293"/>
      <c r="CN525" s="293"/>
      <c r="CO525" s="293"/>
    </row>
    <row r="526" customHeight="1" spans="47:93">
      <c r="AU526" s="279"/>
      <c r="AV526" s="279"/>
      <c r="AW526" s="293"/>
      <c r="AX526" s="293"/>
      <c r="AY526" s="293"/>
      <c r="BC526" s="293"/>
      <c r="BD526" s="293"/>
      <c r="BE526" s="293"/>
      <c r="BF526" s="293"/>
      <c r="BG526" s="293"/>
      <c r="BH526" s="293"/>
      <c r="BI526" s="293"/>
      <c r="BJ526" s="293"/>
      <c r="BK526" s="293"/>
      <c r="BL526" s="293"/>
      <c r="BM526" s="293"/>
      <c r="BN526" s="293"/>
      <c r="BO526" s="293"/>
      <c r="BP526" s="293"/>
      <c r="BQ526" s="293"/>
      <c r="BR526" s="293"/>
      <c r="BS526" s="293"/>
      <c r="BT526" s="293"/>
      <c r="BU526" s="293"/>
      <c r="BV526" s="293"/>
      <c r="BW526" s="293"/>
      <c r="BX526" s="293"/>
      <c r="BY526" s="293"/>
      <c r="BZ526" s="293"/>
      <c r="CA526" s="293"/>
      <c r="CB526" s="293"/>
      <c r="CC526" s="293"/>
      <c r="CD526" s="293"/>
      <c r="CE526" s="293"/>
      <c r="CF526" s="293"/>
      <c r="CG526" s="293"/>
      <c r="CH526" s="293"/>
      <c r="CI526" s="293"/>
      <c r="CJ526" s="293"/>
      <c r="CK526" s="293"/>
      <c r="CL526" s="293"/>
      <c r="CM526" s="293"/>
      <c r="CN526" s="293"/>
      <c r="CO526" s="293"/>
    </row>
    <row r="527" customHeight="1" spans="47:93">
      <c r="AU527" s="279"/>
      <c r="AV527" s="279"/>
      <c r="AW527" s="293"/>
      <c r="AX527" s="293"/>
      <c r="AY527" s="293"/>
      <c r="BC527" s="293"/>
      <c r="BD527" s="293"/>
      <c r="BE527" s="293"/>
      <c r="BF527" s="293"/>
      <c r="BG527" s="293"/>
      <c r="BH527" s="293"/>
      <c r="BI527" s="293"/>
      <c r="BJ527" s="293"/>
      <c r="BK527" s="293"/>
      <c r="BL527" s="293"/>
      <c r="BM527" s="293"/>
      <c r="BN527" s="293"/>
      <c r="BO527" s="293"/>
      <c r="BP527" s="293"/>
      <c r="BQ527" s="293"/>
      <c r="BR527" s="293"/>
      <c r="BS527" s="293"/>
      <c r="BT527" s="293"/>
      <c r="BU527" s="293"/>
      <c r="BV527" s="293"/>
      <c r="BW527" s="293"/>
      <c r="BX527" s="293"/>
      <c r="BY527" s="293"/>
      <c r="BZ527" s="293"/>
      <c r="CA527" s="293"/>
      <c r="CB527" s="293"/>
      <c r="CC527" s="293"/>
      <c r="CD527" s="293"/>
      <c r="CE527" s="293"/>
      <c r="CF527" s="293"/>
      <c r="CG527" s="293"/>
      <c r="CH527" s="293"/>
      <c r="CI527" s="293"/>
      <c r="CJ527" s="293"/>
      <c r="CK527" s="293"/>
      <c r="CL527" s="293"/>
      <c r="CM527" s="293"/>
      <c r="CN527" s="293"/>
      <c r="CO527" s="293"/>
    </row>
    <row r="528" customHeight="1" spans="47:93">
      <c r="AU528" s="279"/>
      <c r="AV528" s="279"/>
      <c r="AW528" s="293"/>
      <c r="AX528" s="293"/>
      <c r="AY528" s="293"/>
      <c r="BC528" s="293"/>
      <c r="BD528" s="293"/>
      <c r="BE528" s="293"/>
      <c r="BF528" s="293"/>
      <c r="BG528" s="293"/>
      <c r="BH528" s="293"/>
      <c r="BI528" s="293"/>
      <c r="BJ528" s="293"/>
      <c r="BK528" s="293"/>
      <c r="BL528" s="293"/>
      <c r="BM528" s="293"/>
      <c r="BN528" s="293"/>
      <c r="BO528" s="293"/>
      <c r="BP528" s="293"/>
      <c r="BQ528" s="293"/>
      <c r="BR528" s="293"/>
      <c r="BS528" s="293"/>
      <c r="BT528" s="293"/>
      <c r="BU528" s="293"/>
      <c r="BV528" s="293"/>
      <c r="BW528" s="293"/>
      <c r="BX528" s="293"/>
      <c r="BY528" s="293"/>
      <c r="BZ528" s="293"/>
      <c r="CA528" s="293"/>
      <c r="CB528" s="293"/>
      <c r="CC528" s="293"/>
      <c r="CD528" s="293"/>
      <c r="CE528" s="293"/>
      <c r="CF528" s="293"/>
      <c r="CG528" s="293"/>
      <c r="CH528" s="293"/>
      <c r="CI528" s="293"/>
      <c r="CJ528" s="293"/>
      <c r="CK528" s="293"/>
      <c r="CL528" s="293"/>
      <c r="CM528" s="293"/>
      <c r="CN528" s="293"/>
      <c r="CO528" s="293"/>
    </row>
    <row r="529" customHeight="1" spans="47:93">
      <c r="AU529" s="279"/>
      <c r="AV529" s="279"/>
      <c r="AW529" s="293"/>
      <c r="AX529" s="293"/>
      <c r="AY529" s="293"/>
      <c r="BC529" s="293"/>
      <c r="BD529" s="293"/>
      <c r="BE529" s="293"/>
      <c r="BF529" s="293"/>
      <c r="BG529" s="293"/>
      <c r="BH529" s="293"/>
      <c r="BI529" s="293"/>
      <c r="BJ529" s="293"/>
      <c r="BK529" s="293"/>
      <c r="BL529" s="293"/>
      <c r="BM529" s="293"/>
      <c r="BN529" s="293"/>
      <c r="BO529" s="293"/>
      <c r="BP529" s="293"/>
      <c r="BQ529" s="293"/>
      <c r="BR529" s="293"/>
      <c r="BS529" s="293"/>
      <c r="BT529" s="293"/>
      <c r="BU529" s="293"/>
      <c r="BV529" s="293"/>
      <c r="BW529" s="293"/>
      <c r="BX529" s="293"/>
      <c r="BY529" s="293"/>
      <c r="BZ529" s="293"/>
      <c r="CA529" s="293"/>
      <c r="CB529" s="293"/>
      <c r="CC529" s="293"/>
      <c r="CD529" s="293"/>
      <c r="CE529" s="293"/>
      <c r="CF529" s="293"/>
      <c r="CG529" s="293"/>
      <c r="CH529" s="293"/>
      <c r="CI529" s="293"/>
      <c r="CJ529" s="293"/>
      <c r="CK529" s="293"/>
      <c r="CL529" s="293"/>
      <c r="CM529" s="293"/>
      <c r="CN529" s="293"/>
      <c r="CO529" s="293"/>
    </row>
    <row r="530" customHeight="1" spans="47:93">
      <c r="AU530" s="279"/>
      <c r="AV530" s="279"/>
      <c r="AW530" s="293"/>
      <c r="AX530" s="293"/>
      <c r="AY530" s="293"/>
      <c r="BC530" s="293"/>
      <c r="BD530" s="293"/>
      <c r="BE530" s="293"/>
      <c r="BF530" s="293"/>
      <c r="BG530" s="293"/>
      <c r="BH530" s="293"/>
      <c r="BI530" s="293"/>
      <c r="BJ530" s="293"/>
      <c r="BK530" s="293"/>
      <c r="BL530" s="293"/>
      <c r="BM530" s="293"/>
      <c r="BN530" s="293"/>
      <c r="BO530" s="293"/>
      <c r="BP530" s="293"/>
      <c r="BQ530" s="293"/>
      <c r="BR530" s="293"/>
      <c r="BS530" s="293"/>
      <c r="BT530" s="293"/>
      <c r="BU530" s="293"/>
      <c r="BV530" s="293"/>
      <c r="BW530" s="293"/>
      <c r="BX530" s="293"/>
      <c r="BY530" s="293"/>
      <c r="BZ530" s="293"/>
      <c r="CA530" s="293"/>
      <c r="CB530" s="293"/>
      <c r="CC530" s="293"/>
      <c r="CD530" s="293"/>
      <c r="CE530" s="293"/>
      <c r="CF530" s="293"/>
      <c r="CG530" s="293"/>
      <c r="CH530" s="293"/>
      <c r="CI530" s="293"/>
      <c r="CJ530" s="293"/>
      <c r="CK530" s="293"/>
      <c r="CL530" s="293"/>
      <c r="CM530" s="293"/>
      <c r="CN530" s="293"/>
      <c r="CO530" s="293"/>
    </row>
    <row r="531" customHeight="1" spans="47:93">
      <c r="AU531" s="279"/>
      <c r="AV531" s="279"/>
      <c r="AW531" s="293"/>
      <c r="AX531" s="293"/>
      <c r="AY531" s="293"/>
      <c r="BC531" s="293"/>
      <c r="BD531" s="293"/>
      <c r="BE531" s="293"/>
      <c r="BF531" s="293"/>
      <c r="BG531" s="293"/>
      <c r="BH531" s="293"/>
      <c r="BI531" s="293"/>
      <c r="BJ531" s="293"/>
      <c r="BK531" s="293"/>
      <c r="BL531" s="293"/>
      <c r="BM531" s="293"/>
      <c r="BN531" s="293"/>
      <c r="BO531" s="293"/>
      <c r="BP531" s="293"/>
      <c r="BQ531" s="293"/>
      <c r="BR531" s="293"/>
      <c r="BS531" s="293"/>
      <c r="BT531" s="293"/>
      <c r="BU531" s="293"/>
      <c r="BV531" s="293"/>
      <c r="BW531" s="293"/>
      <c r="BX531" s="293"/>
      <c r="BY531" s="293"/>
      <c r="BZ531" s="293"/>
      <c r="CA531" s="293"/>
      <c r="CB531" s="293"/>
      <c r="CC531" s="293"/>
      <c r="CD531" s="293"/>
      <c r="CE531" s="293"/>
      <c r="CF531" s="293"/>
      <c r="CG531" s="293"/>
      <c r="CH531" s="293"/>
      <c r="CI531" s="293"/>
      <c r="CJ531" s="293"/>
      <c r="CK531" s="293"/>
      <c r="CL531" s="293"/>
      <c r="CM531" s="293"/>
      <c r="CN531" s="293"/>
      <c r="CO531" s="293"/>
    </row>
    <row r="532" customHeight="1" spans="47:93">
      <c r="AU532" s="279"/>
      <c r="AV532" s="279"/>
      <c r="AW532" s="293"/>
      <c r="AX532" s="293"/>
      <c r="AY532" s="293"/>
      <c r="BC532" s="293"/>
      <c r="BD532" s="293"/>
      <c r="BE532" s="293"/>
      <c r="BF532" s="293"/>
      <c r="BG532" s="293"/>
      <c r="BH532" s="293"/>
      <c r="BI532" s="293"/>
      <c r="BJ532" s="293"/>
      <c r="BK532" s="293"/>
      <c r="BL532" s="293"/>
      <c r="BM532" s="293"/>
      <c r="BN532" s="293"/>
      <c r="BO532" s="293"/>
      <c r="BP532" s="293"/>
      <c r="BQ532" s="293"/>
      <c r="BR532" s="293"/>
      <c r="BS532" s="293"/>
      <c r="BT532" s="293"/>
      <c r="BU532" s="293"/>
      <c r="BV532" s="293"/>
      <c r="BW532" s="293"/>
      <c r="BX532" s="293"/>
      <c r="BY532" s="293"/>
      <c r="BZ532" s="293"/>
      <c r="CA532" s="293"/>
      <c r="CB532" s="293"/>
      <c r="CC532" s="293"/>
      <c r="CD532" s="293"/>
      <c r="CE532" s="293"/>
      <c r="CF532" s="293"/>
      <c r="CG532" s="293"/>
      <c r="CH532" s="293"/>
      <c r="CI532" s="293"/>
      <c r="CJ532" s="293"/>
      <c r="CK532" s="293"/>
      <c r="CL532" s="293"/>
      <c r="CM532" s="293"/>
      <c r="CN532" s="293"/>
      <c r="CO532" s="293"/>
    </row>
    <row r="533" customHeight="1" spans="47:93">
      <c r="AU533" s="279"/>
      <c r="AV533" s="279"/>
      <c r="AW533" s="293"/>
      <c r="AX533" s="293"/>
      <c r="AY533" s="293"/>
      <c r="BC533" s="293"/>
      <c r="BD533" s="293"/>
      <c r="BE533" s="293"/>
      <c r="BF533" s="293"/>
      <c r="BG533" s="293"/>
      <c r="BH533" s="293"/>
      <c r="BI533" s="293"/>
      <c r="BJ533" s="293"/>
      <c r="BK533" s="293"/>
      <c r="BL533" s="293"/>
      <c r="BM533" s="293"/>
      <c r="BN533" s="293"/>
      <c r="BO533" s="293"/>
      <c r="BP533" s="293"/>
      <c r="BQ533" s="293"/>
      <c r="BR533" s="293"/>
      <c r="BS533" s="293"/>
      <c r="BT533" s="293"/>
      <c r="BU533" s="293"/>
      <c r="BV533" s="293"/>
      <c r="BW533" s="293"/>
      <c r="BX533" s="293"/>
      <c r="BY533" s="293"/>
      <c r="BZ533" s="293"/>
      <c r="CA533" s="293"/>
      <c r="CB533" s="293"/>
      <c r="CC533" s="293"/>
      <c r="CD533" s="293"/>
      <c r="CE533" s="293"/>
      <c r="CF533" s="293"/>
      <c r="CG533" s="293"/>
      <c r="CH533" s="293"/>
      <c r="CI533" s="293"/>
      <c r="CJ533" s="293"/>
      <c r="CK533" s="293"/>
      <c r="CL533" s="293"/>
      <c r="CM533" s="293"/>
      <c r="CN533" s="293"/>
      <c r="CO533" s="293"/>
    </row>
    <row r="534" customHeight="1" spans="47:93">
      <c r="AU534" s="279"/>
      <c r="AV534" s="279"/>
      <c r="AW534" s="293"/>
      <c r="AX534" s="293"/>
      <c r="AY534" s="293"/>
      <c r="BC534" s="293"/>
      <c r="BD534" s="293"/>
      <c r="BE534" s="293"/>
      <c r="BF534" s="293"/>
      <c r="BG534" s="293"/>
      <c r="BH534" s="293"/>
      <c r="BI534" s="293"/>
      <c r="BJ534" s="293"/>
      <c r="BK534" s="293"/>
      <c r="BL534" s="293"/>
      <c r="BM534" s="293"/>
      <c r="BN534" s="293"/>
      <c r="BO534" s="293"/>
      <c r="BP534" s="293"/>
      <c r="BQ534" s="293"/>
      <c r="BR534" s="293"/>
      <c r="BS534" s="293"/>
      <c r="BT534" s="293"/>
      <c r="BU534" s="293"/>
      <c r="BV534" s="293"/>
      <c r="BW534" s="293"/>
      <c r="BX534" s="293"/>
      <c r="BY534" s="293"/>
      <c r="BZ534" s="293"/>
      <c r="CA534" s="293"/>
      <c r="CB534" s="293"/>
      <c r="CC534" s="293"/>
      <c r="CD534" s="293"/>
      <c r="CE534" s="293"/>
      <c r="CF534" s="293"/>
      <c r="CG534" s="293"/>
      <c r="CH534" s="293"/>
      <c r="CI534" s="293"/>
      <c r="CJ534" s="293"/>
      <c r="CK534" s="293"/>
      <c r="CL534" s="293"/>
      <c r="CM534" s="293"/>
      <c r="CN534" s="293"/>
      <c r="CO534" s="293"/>
    </row>
    <row r="535" customHeight="1" spans="47:93">
      <c r="AU535" s="279"/>
      <c r="AV535" s="279"/>
      <c r="AW535" s="293"/>
      <c r="AX535" s="293"/>
      <c r="AY535" s="293"/>
      <c r="BC535" s="293"/>
      <c r="BD535" s="293"/>
      <c r="BE535" s="293"/>
      <c r="BF535" s="293"/>
      <c r="BG535" s="293"/>
      <c r="BH535" s="293"/>
      <c r="BI535" s="293"/>
      <c r="BJ535" s="293"/>
      <c r="BK535" s="293"/>
      <c r="BL535" s="293"/>
      <c r="BM535" s="293"/>
      <c r="BN535" s="293"/>
      <c r="BO535" s="293"/>
      <c r="BP535" s="293"/>
      <c r="BQ535" s="293"/>
      <c r="BR535" s="293"/>
      <c r="BS535" s="293"/>
      <c r="BT535" s="293"/>
      <c r="BU535" s="293"/>
      <c r="BV535" s="293"/>
      <c r="BW535" s="293"/>
      <c r="BX535" s="293"/>
      <c r="BY535" s="293"/>
      <c r="BZ535" s="293"/>
      <c r="CA535" s="293"/>
      <c r="CB535" s="293"/>
      <c r="CC535" s="293"/>
      <c r="CD535" s="293"/>
      <c r="CE535" s="293"/>
      <c r="CF535" s="293"/>
      <c r="CG535" s="293"/>
      <c r="CH535" s="293"/>
      <c r="CI535" s="293"/>
      <c r="CJ535" s="293"/>
      <c r="CK535" s="293"/>
      <c r="CL535" s="293"/>
      <c r="CM535" s="293"/>
      <c r="CN535" s="293"/>
      <c r="CO535" s="293"/>
    </row>
    <row r="536" customHeight="1" spans="47:93">
      <c r="AU536" s="279"/>
      <c r="AV536" s="279"/>
      <c r="AW536" s="293"/>
      <c r="AX536" s="293"/>
      <c r="AY536" s="293"/>
      <c r="BC536" s="293"/>
      <c r="BD536" s="293"/>
      <c r="BE536" s="293"/>
      <c r="BF536" s="293"/>
      <c r="BG536" s="293"/>
      <c r="BH536" s="293"/>
      <c r="BI536" s="293"/>
      <c r="BJ536" s="293"/>
      <c r="BK536" s="293"/>
      <c r="BL536" s="293"/>
      <c r="BM536" s="293"/>
      <c r="BN536" s="293"/>
      <c r="BO536" s="293"/>
      <c r="BP536" s="293"/>
      <c r="BQ536" s="293"/>
      <c r="BR536" s="293"/>
      <c r="BS536" s="293"/>
      <c r="BT536" s="293"/>
      <c r="BU536" s="293"/>
      <c r="BV536" s="293"/>
      <c r="BW536" s="293"/>
      <c r="BX536" s="293"/>
      <c r="BY536" s="293"/>
      <c r="BZ536" s="293"/>
      <c r="CA536" s="293"/>
      <c r="CB536" s="293"/>
      <c r="CC536" s="293"/>
      <c r="CD536" s="293"/>
      <c r="CE536" s="293"/>
      <c r="CF536" s="293"/>
      <c r="CG536" s="293"/>
      <c r="CH536" s="293"/>
      <c r="CI536" s="293"/>
      <c r="CJ536" s="293"/>
      <c r="CK536" s="293"/>
      <c r="CL536" s="293"/>
      <c r="CM536" s="293"/>
      <c r="CN536" s="293"/>
      <c r="CO536" s="293"/>
    </row>
    <row r="537" customHeight="1" spans="47:93">
      <c r="AU537" s="279"/>
      <c r="AV537" s="279"/>
      <c r="AW537" s="293"/>
      <c r="AX537" s="293"/>
      <c r="AY537" s="293"/>
      <c r="BC537" s="293"/>
      <c r="BD537" s="293"/>
      <c r="BE537" s="293"/>
      <c r="BF537" s="293"/>
      <c r="BG537" s="293"/>
      <c r="BH537" s="293"/>
      <c r="BI537" s="293"/>
      <c r="BJ537" s="293"/>
      <c r="BK537" s="293"/>
      <c r="BL537" s="293"/>
      <c r="BM537" s="293"/>
      <c r="BN537" s="293"/>
      <c r="BO537" s="293"/>
      <c r="BP537" s="293"/>
      <c r="BQ537" s="293"/>
      <c r="BR537" s="293"/>
      <c r="BS537" s="293"/>
      <c r="BT537" s="293"/>
      <c r="BU537" s="293"/>
      <c r="BV537" s="293"/>
      <c r="BW537" s="293"/>
      <c r="BX537" s="293"/>
      <c r="BY537" s="293"/>
      <c r="BZ537" s="293"/>
      <c r="CA537" s="293"/>
      <c r="CB537" s="293"/>
      <c r="CC537" s="293"/>
      <c r="CD537" s="293"/>
      <c r="CE537" s="293"/>
      <c r="CF537" s="293"/>
      <c r="CG537" s="293"/>
      <c r="CH537" s="293"/>
      <c r="CI537" s="293"/>
      <c r="CJ537" s="293"/>
      <c r="CK537" s="293"/>
      <c r="CL537" s="293"/>
      <c r="CM537" s="293"/>
      <c r="CN537" s="293"/>
      <c r="CO537" s="293"/>
    </row>
    <row r="538" customHeight="1" spans="47:93">
      <c r="AU538" s="279"/>
      <c r="AV538" s="279"/>
      <c r="AW538" s="293"/>
      <c r="AX538" s="293"/>
      <c r="AY538" s="293"/>
      <c r="BH538" s="293"/>
      <c r="BI538" s="293"/>
      <c r="BJ538" s="293"/>
      <c r="BK538" s="293"/>
      <c r="BL538" s="293"/>
      <c r="BM538" s="293"/>
      <c r="BN538" s="293"/>
      <c r="BO538" s="293"/>
      <c r="BP538" s="293"/>
      <c r="BQ538" s="293"/>
      <c r="BR538" s="293"/>
      <c r="BS538" s="293"/>
      <c r="BT538" s="293"/>
      <c r="BU538" s="293"/>
      <c r="BV538" s="293"/>
      <c r="BW538" s="293"/>
      <c r="BX538" s="293"/>
      <c r="BY538" s="293"/>
      <c r="BZ538" s="293"/>
      <c r="CA538" s="293"/>
      <c r="CB538" s="293"/>
      <c r="CC538" s="293"/>
      <c r="CD538" s="293"/>
      <c r="CE538" s="293"/>
      <c r="CF538" s="293"/>
      <c r="CG538" s="293"/>
      <c r="CH538" s="293"/>
      <c r="CI538" s="293"/>
      <c r="CJ538" s="293"/>
      <c r="CK538" s="293"/>
      <c r="CL538" s="293"/>
      <c r="CM538" s="293"/>
      <c r="CN538" s="293"/>
      <c r="CO538" s="293"/>
    </row>
  </sheetData>
  <mergeCells count="1053">
    <mergeCell ref="A3:C3"/>
    <mergeCell ref="D3:J3"/>
    <mergeCell ref="K3:M3"/>
    <mergeCell ref="N3:T3"/>
    <mergeCell ref="U3:W3"/>
    <mergeCell ref="X3:AB3"/>
    <mergeCell ref="A4:C4"/>
    <mergeCell ref="D4:J4"/>
    <mergeCell ref="K4:M4"/>
    <mergeCell ref="N4:T4"/>
    <mergeCell ref="U4:W4"/>
    <mergeCell ref="X4:AB4"/>
    <mergeCell ref="A5:C5"/>
    <mergeCell ref="D5:T5"/>
    <mergeCell ref="U5:W5"/>
    <mergeCell ref="X5:AB5"/>
    <mergeCell ref="AC5:AG5"/>
    <mergeCell ref="AH5:AJ5"/>
    <mergeCell ref="AK5:AS5"/>
    <mergeCell ref="AT5:AY5"/>
    <mergeCell ref="AZ5:BB5"/>
    <mergeCell ref="BC5:BG5"/>
    <mergeCell ref="F6:L6"/>
    <mergeCell ref="M6:P6"/>
    <mergeCell ref="F7:G7"/>
    <mergeCell ref="H7:J7"/>
    <mergeCell ref="K7:L7"/>
    <mergeCell ref="M7:N7"/>
    <mergeCell ref="O7:P7"/>
    <mergeCell ref="A8:B8"/>
    <mergeCell ref="C8:E8"/>
    <mergeCell ref="F8:G8"/>
    <mergeCell ref="H8:J8"/>
    <mergeCell ref="K8:L8"/>
    <mergeCell ref="M8:N8"/>
    <mergeCell ref="O8:P8"/>
    <mergeCell ref="Q8:R8"/>
    <mergeCell ref="S8:W8"/>
    <mergeCell ref="X8:AB8"/>
    <mergeCell ref="A9:B9"/>
    <mergeCell ref="C9:E9"/>
    <mergeCell ref="F9:G9"/>
    <mergeCell ref="H9:J9"/>
    <mergeCell ref="K9:L9"/>
    <mergeCell ref="M9:N9"/>
    <mergeCell ref="O9:P9"/>
    <mergeCell ref="Q9:R9"/>
    <mergeCell ref="S9:W9"/>
    <mergeCell ref="X9:AB9"/>
    <mergeCell ref="A10:B10"/>
    <mergeCell ref="C10:E10"/>
    <mergeCell ref="F10:G10"/>
    <mergeCell ref="H10:J10"/>
    <mergeCell ref="K10:L10"/>
    <mergeCell ref="M10:N10"/>
    <mergeCell ref="O10:P10"/>
    <mergeCell ref="Q10:R10"/>
    <mergeCell ref="S10:W10"/>
    <mergeCell ref="X10:AB10"/>
    <mergeCell ref="A11:B11"/>
    <mergeCell ref="C11:E11"/>
    <mergeCell ref="F11:G11"/>
    <mergeCell ref="H11:J11"/>
    <mergeCell ref="K11:L11"/>
    <mergeCell ref="M11:N11"/>
    <mergeCell ref="O11:P11"/>
    <mergeCell ref="Q11:R11"/>
    <mergeCell ref="S11:W11"/>
    <mergeCell ref="X11:AB11"/>
    <mergeCell ref="A12:B12"/>
    <mergeCell ref="C12:E12"/>
    <mergeCell ref="F12:G12"/>
    <mergeCell ref="H12:J12"/>
    <mergeCell ref="K12:L12"/>
    <mergeCell ref="M12:N12"/>
    <mergeCell ref="O12:P12"/>
    <mergeCell ref="Q12:R12"/>
    <mergeCell ref="S12:W12"/>
    <mergeCell ref="X12:AB12"/>
    <mergeCell ref="A13:B13"/>
    <mergeCell ref="C13:E13"/>
    <mergeCell ref="F13:G13"/>
    <mergeCell ref="H13:J13"/>
    <mergeCell ref="K13:L13"/>
    <mergeCell ref="M13:N13"/>
    <mergeCell ref="O13:P13"/>
    <mergeCell ref="Q13:R13"/>
    <mergeCell ref="S13:W13"/>
    <mergeCell ref="X13:AB13"/>
    <mergeCell ref="A14:B14"/>
    <mergeCell ref="C14:E14"/>
    <mergeCell ref="F14:G14"/>
    <mergeCell ref="H14:J14"/>
    <mergeCell ref="K14:L14"/>
    <mergeCell ref="M14:N14"/>
    <mergeCell ref="O14:P14"/>
    <mergeCell ref="Q14:R14"/>
    <mergeCell ref="S14:W14"/>
    <mergeCell ref="X14:AB14"/>
    <mergeCell ref="A15:B15"/>
    <mergeCell ref="C15:E15"/>
    <mergeCell ref="F15:G15"/>
    <mergeCell ref="H15:J15"/>
    <mergeCell ref="K15:L15"/>
    <mergeCell ref="M15:N15"/>
    <mergeCell ref="O15:P15"/>
    <mergeCell ref="Q15:R15"/>
    <mergeCell ref="S15:W15"/>
    <mergeCell ref="X15:AB15"/>
    <mergeCell ref="A16:B16"/>
    <mergeCell ref="C16:E16"/>
    <mergeCell ref="F16:G16"/>
    <mergeCell ref="H16:J16"/>
    <mergeCell ref="K16:L16"/>
    <mergeCell ref="M16:N16"/>
    <mergeCell ref="O16:P16"/>
    <mergeCell ref="Q16:R16"/>
    <mergeCell ref="S16:W16"/>
    <mergeCell ref="X16:AB16"/>
    <mergeCell ref="A17:B17"/>
    <mergeCell ref="C17:E17"/>
    <mergeCell ref="F17:G17"/>
    <mergeCell ref="H17:J17"/>
    <mergeCell ref="K17:L17"/>
    <mergeCell ref="M17:N17"/>
    <mergeCell ref="O17:P17"/>
    <mergeCell ref="Q17:R17"/>
    <mergeCell ref="S17:W17"/>
    <mergeCell ref="X17:AB17"/>
    <mergeCell ref="A18:B18"/>
    <mergeCell ref="C18:E18"/>
    <mergeCell ref="F18:G18"/>
    <mergeCell ref="H18:J18"/>
    <mergeCell ref="K18:L18"/>
    <mergeCell ref="M18:N18"/>
    <mergeCell ref="O18:P18"/>
    <mergeCell ref="Q18:R18"/>
    <mergeCell ref="S18:W18"/>
    <mergeCell ref="X18:AB18"/>
    <mergeCell ref="A19:B19"/>
    <mergeCell ref="C19:E19"/>
    <mergeCell ref="F19:G19"/>
    <mergeCell ref="H19:J19"/>
    <mergeCell ref="K19:L19"/>
    <mergeCell ref="M19:N19"/>
    <mergeCell ref="O19:P19"/>
    <mergeCell ref="Q19:R19"/>
    <mergeCell ref="S19:W19"/>
    <mergeCell ref="X19:AB19"/>
    <mergeCell ref="A20:B20"/>
    <mergeCell ref="C20:E20"/>
    <mergeCell ref="F20:G20"/>
    <mergeCell ref="H20:J20"/>
    <mergeCell ref="K20:L20"/>
    <mergeCell ref="M20:N20"/>
    <mergeCell ref="O20:P20"/>
    <mergeCell ref="Q20:R20"/>
    <mergeCell ref="S20:W20"/>
    <mergeCell ref="X20:AB20"/>
    <mergeCell ref="A21:B21"/>
    <mergeCell ref="C21:E21"/>
    <mergeCell ref="F21:G21"/>
    <mergeCell ref="H21:J21"/>
    <mergeCell ref="K21:L21"/>
    <mergeCell ref="M21:N21"/>
    <mergeCell ref="O21:P21"/>
    <mergeCell ref="Q21:R21"/>
    <mergeCell ref="S21:W21"/>
    <mergeCell ref="X21:AB21"/>
    <mergeCell ref="A22:B22"/>
    <mergeCell ref="C22:E22"/>
    <mergeCell ref="F22:G22"/>
    <mergeCell ref="H22:J22"/>
    <mergeCell ref="K22:L22"/>
    <mergeCell ref="M22:N22"/>
    <mergeCell ref="O22:P22"/>
    <mergeCell ref="Q22:R22"/>
    <mergeCell ref="S22:W22"/>
    <mergeCell ref="X22:AB22"/>
    <mergeCell ref="A23:B23"/>
    <mergeCell ref="C23:E23"/>
    <mergeCell ref="F23:G23"/>
    <mergeCell ref="H23:J23"/>
    <mergeCell ref="K23:L23"/>
    <mergeCell ref="M23:N23"/>
    <mergeCell ref="O23:P23"/>
    <mergeCell ref="Q23:R23"/>
    <mergeCell ref="S23:W23"/>
    <mergeCell ref="X23:AB23"/>
    <mergeCell ref="A24:B24"/>
    <mergeCell ref="C24:E24"/>
    <mergeCell ref="F24:G24"/>
    <mergeCell ref="H24:J24"/>
    <mergeCell ref="K24:L24"/>
    <mergeCell ref="M24:N24"/>
    <mergeCell ref="O24:P24"/>
    <mergeCell ref="Q24:R24"/>
    <mergeCell ref="S24:W24"/>
    <mergeCell ref="X24:AB24"/>
    <mergeCell ref="A25:B25"/>
    <mergeCell ref="C25:E25"/>
    <mergeCell ref="F25:G25"/>
    <mergeCell ref="H25:J25"/>
    <mergeCell ref="K25:L25"/>
    <mergeCell ref="M25:N25"/>
    <mergeCell ref="O25:P25"/>
    <mergeCell ref="Q25:R25"/>
    <mergeCell ref="S25:T25"/>
    <mergeCell ref="U25:V25"/>
    <mergeCell ref="X25:AB25"/>
    <mergeCell ref="AK25:AM25"/>
    <mergeCell ref="AN25:AP25"/>
    <mergeCell ref="AQ25:AS25"/>
    <mergeCell ref="A26:AA26"/>
    <mergeCell ref="AK26:AM26"/>
    <mergeCell ref="AN26:AP26"/>
    <mergeCell ref="AQ26:AS26"/>
    <mergeCell ref="AT26:AU26"/>
    <mergeCell ref="AV26:AW26"/>
    <mergeCell ref="AX26:AY26"/>
    <mergeCell ref="BD45:BF45"/>
    <mergeCell ref="BN46:BO46"/>
    <mergeCell ref="BP46:BR46"/>
    <mergeCell ref="BS46:BT46"/>
    <mergeCell ref="BU46:BW46"/>
    <mergeCell ref="BX46:BY46"/>
    <mergeCell ref="BZ46:CA46"/>
    <mergeCell ref="CB46:CC46"/>
    <mergeCell ref="CD46:CE46"/>
    <mergeCell ref="CF46:CJ46"/>
    <mergeCell ref="CK46:CO46"/>
    <mergeCell ref="BD47:BF47"/>
    <mergeCell ref="BN47:BO47"/>
    <mergeCell ref="BP47:CO47"/>
    <mergeCell ref="BD48:BF48"/>
    <mergeCell ref="BN48:BO48"/>
    <mergeCell ref="BP48:BR48"/>
    <mergeCell ref="BS48:BT48"/>
    <mergeCell ref="BU48:BW48"/>
    <mergeCell ref="BX48:BY48"/>
    <mergeCell ref="BZ48:CA48"/>
    <mergeCell ref="CB48:CC48"/>
    <mergeCell ref="CD48:CE48"/>
    <mergeCell ref="CF48:CJ48"/>
    <mergeCell ref="CK48:CO48"/>
    <mergeCell ref="BD49:BF49"/>
    <mergeCell ref="BN49:BO49"/>
    <mergeCell ref="BP49:BR49"/>
    <mergeCell ref="BS49:BT49"/>
    <mergeCell ref="BU49:BW49"/>
    <mergeCell ref="BX49:BY49"/>
    <mergeCell ref="BZ49:CA49"/>
    <mergeCell ref="CB49:CC49"/>
    <mergeCell ref="CD49:CE49"/>
    <mergeCell ref="CF49:CO49"/>
    <mergeCell ref="BD50:BF50"/>
    <mergeCell ref="BN50:BO50"/>
    <mergeCell ref="BP50:BR50"/>
    <mergeCell ref="BS50:BT50"/>
    <mergeCell ref="BU50:BW50"/>
    <mergeCell ref="BX50:BY50"/>
    <mergeCell ref="BZ50:CA50"/>
    <mergeCell ref="CB50:CC50"/>
    <mergeCell ref="CD50:CE50"/>
    <mergeCell ref="CF50:CJ50"/>
    <mergeCell ref="CK50:CO50"/>
    <mergeCell ref="BD51:BF51"/>
    <mergeCell ref="BN51:BO51"/>
    <mergeCell ref="BP51:BR51"/>
    <mergeCell ref="BS51:BT51"/>
    <mergeCell ref="BU51:BW51"/>
    <mergeCell ref="BX51:BY51"/>
    <mergeCell ref="BZ51:CA51"/>
    <mergeCell ref="CB51:CC51"/>
    <mergeCell ref="CD51:CE51"/>
    <mergeCell ref="CF51:CJ51"/>
    <mergeCell ref="CK51:CO51"/>
    <mergeCell ref="BD52:BF52"/>
    <mergeCell ref="BN52:BO52"/>
    <mergeCell ref="BP52:BR52"/>
    <mergeCell ref="BS52:BT52"/>
    <mergeCell ref="BU52:BW52"/>
    <mergeCell ref="BX52:BY52"/>
    <mergeCell ref="BZ52:CA52"/>
    <mergeCell ref="CB52:CC52"/>
    <mergeCell ref="CD52:CE52"/>
    <mergeCell ref="CF52:CO52"/>
    <mergeCell ref="BN53:BO53"/>
    <mergeCell ref="BP53:BR53"/>
    <mergeCell ref="BS53:BT53"/>
    <mergeCell ref="BU53:BW53"/>
    <mergeCell ref="BX53:BY53"/>
    <mergeCell ref="BZ53:CA53"/>
    <mergeCell ref="CB53:CC53"/>
    <mergeCell ref="CD53:CE53"/>
    <mergeCell ref="CF53:CO53"/>
    <mergeCell ref="BD54:BF54"/>
    <mergeCell ref="BN54:BO54"/>
    <mergeCell ref="BP54:CO54"/>
    <mergeCell ref="BD55:BF55"/>
    <mergeCell ref="BN55:BO55"/>
    <mergeCell ref="BP55:BR55"/>
    <mergeCell ref="BS55:BT55"/>
    <mergeCell ref="BU55:BW55"/>
    <mergeCell ref="BX55:BY55"/>
    <mergeCell ref="BZ55:CA55"/>
    <mergeCell ref="CB55:CC55"/>
    <mergeCell ref="CD55:CE55"/>
    <mergeCell ref="CF55:CO55"/>
    <mergeCell ref="BD56:BF56"/>
    <mergeCell ref="BN56:BO56"/>
    <mergeCell ref="BP56:BR56"/>
    <mergeCell ref="BS56:BT56"/>
    <mergeCell ref="BU56:BW56"/>
    <mergeCell ref="BX56:BY56"/>
    <mergeCell ref="BZ56:CA56"/>
    <mergeCell ref="CB56:CC56"/>
    <mergeCell ref="CD56:CE56"/>
    <mergeCell ref="CF56:CO56"/>
    <mergeCell ref="BD57:BF57"/>
    <mergeCell ref="BN57:BO57"/>
    <mergeCell ref="BP57:BR57"/>
    <mergeCell ref="BS57:BT57"/>
    <mergeCell ref="BU57:BW57"/>
    <mergeCell ref="BX57:BY57"/>
    <mergeCell ref="BZ57:CA57"/>
    <mergeCell ref="CB57:CC57"/>
    <mergeCell ref="CD57:CE57"/>
    <mergeCell ref="CF57:CO57"/>
    <mergeCell ref="BD58:BF58"/>
    <mergeCell ref="BN58:BO58"/>
    <mergeCell ref="BP58:BR58"/>
    <mergeCell ref="BS58:BT58"/>
    <mergeCell ref="BU58:BW58"/>
    <mergeCell ref="BX58:BY58"/>
    <mergeCell ref="BZ58:CA58"/>
    <mergeCell ref="CB58:CC58"/>
    <mergeCell ref="CD58:CE58"/>
    <mergeCell ref="CF58:CJ58"/>
    <mergeCell ref="CK58:CO58"/>
    <mergeCell ref="BD59:BF59"/>
    <mergeCell ref="BN59:BO59"/>
    <mergeCell ref="BP59:BR59"/>
    <mergeCell ref="BS59:BT59"/>
    <mergeCell ref="BU59:BW59"/>
    <mergeCell ref="BX59:BY59"/>
    <mergeCell ref="BZ59:CA59"/>
    <mergeCell ref="CB59:CC59"/>
    <mergeCell ref="CD59:CE59"/>
    <mergeCell ref="CF59:CJ59"/>
    <mergeCell ref="CK59:CO59"/>
    <mergeCell ref="BN60:BO60"/>
    <mergeCell ref="BP60:BR60"/>
    <mergeCell ref="BS60:BT60"/>
    <mergeCell ref="BU60:BW60"/>
    <mergeCell ref="BX60:BY60"/>
    <mergeCell ref="BZ60:CA60"/>
    <mergeCell ref="CB60:CC60"/>
    <mergeCell ref="CD60:CE60"/>
    <mergeCell ref="CF60:CJ60"/>
    <mergeCell ref="CK60:CO60"/>
    <mergeCell ref="BD61:BF61"/>
    <mergeCell ref="BN61:BO61"/>
    <mergeCell ref="BP61:CO61"/>
    <mergeCell ref="BD62:BF62"/>
    <mergeCell ref="BN62:BO62"/>
    <mergeCell ref="BP62:BR62"/>
    <mergeCell ref="BS62:BT62"/>
    <mergeCell ref="BU62:BW62"/>
    <mergeCell ref="BX62:BY62"/>
    <mergeCell ref="BZ62:CA62"/>
    <mergeCell ref="CB62:CC62"/>
    <mergeCell ref="CD62:CE62"/>
    <mergeCell ref="CF62:CJ62"/>
    <mergeCell ref="CK62:CO62"/>
    <mergeCell ref="BD63:BF63"/>
    <mergeCell ref="BN63:BO63"/>
    <mergeCell ref="BP63:BR63"/>
    <mergeCell ref="BS63:BT63"/>
    <mergeCell ref="BU63:BW63"/>
    <mergeCell ref="BX63:BY63"/>
    <mergeCell ref="BZ63:CA63"/>
    <mergeCell ref="CB63:CC63"/>
    <mergeCell ref="CD63:CE63"/>
    <mergeCell ref="CF63:CO63"/>
    <mergeCell ref="BD64:BF64"/>
    <mergeCell ref="BN64:BO64"/>
    <mergeCell ref="BP64:BR64"/>
    <mergeCell ref="BS64:BT64"/>
    <mergeCell ref="BU64:BW64"/>
    <mergeCell ref="BX64:BY64"/>
    <mergeCell ref="BZ64:CA64"/>
    <mergeCell ref="CB64:CC64"/>
    <mergeCell ref="CD64:CE64"/>
    <mergeCell ref="CF64:CJ64"/>
    <mergeCell ref="CK64:CO64"/>
    <mergeCell ref="BD65:BF65"/>
    <mergeCell ref="BN65:BO65"/>
    <mergeCell ref="BP65:BR65"/>
    <mergeCell ref="BS65:BT65"/>
    <mergeCell ref="BU65:BW65"/>
    <mergeCell ref="BX65:BY65"/>
    <mergeCell ref="BZ65:CA65"/>
    <mergeCell ref="CB65:CC65"/>
    <mergeCell ref="CD65:CE65"/>
    <mergeCell ref="CF65:CJ65"/>
    <mergeCell ref="CK65:CO65"/>
    <mergeCell ref="BD66:BF66"/>
    <mergeCell ref="BN66:BO66"/>
    <mergeCell ref="BP66:BR66"/>
    <mergeCell ref="BS66:BT66"/>
    <mergeCell ref="BU66:BW66"/>
    <mergeCell ref="BX66:BY66"/>
    <mergeCell ref="BZ66:CA66"/>
    <mergeCell ref="CB66:CC66"/>
    <mergeCell ref="CD66:CE66"/>
    <mergeCell ref="CF66:CO66"/>
    <mergeCell ref="BN67:BO67"/>
    <mergeCell ref="BP67:BR67"/>
    <mergeCell ref="BS67:BT67"/>
    <mergeCell ref="BU67:BW67"/>
    <mergeCell ref="BX67:BY67"/>
    <mergeCell ref="BZ67:CA67"/>
    <mergeCell ref="CB67:CC67"/>
    <mergeCell ref="CD67:CE67"/>
    <mergeCell ref="CF67:CO67"/>
    <mergeCell ref="BD68:BF68"/>
    <mergeCell ref="BN68:BO68"/>
    <mergeCell ref="BP68:CO68"/>
    <mergeCell ref="BD69:BF69"/>
    <mergeCell ref="BN69:BO69"/>
    <mergeCell ref="BP69:BR69"/>
    <mergeCell ref="BS69:BT69"/>
    <mergeCell ref="BU69:BW69"/>
    <mergeCell ref="BX69:BY69"/>
    <mergeCell ref="BZ69:CA69"/>
    <mergeCell ref="CB69:CC69"/>
    <mergeCell ref="CD69:CE69"/>
    <mergeCell ref="CF69:CO69"/>
    <mergeCell ref="BD70:BF70"/>
    <mergeCell ref="BN70:BO70"/>
    <mergeCell ref="BP70:BR70"/>
    <mergeCell ref="BS70:BT70"/>
    <mergeCell ref="BU70:BW70"/>
    <mergeCell ref="BX70:BY70"/>
    <mergeCell ref="BZ70:CA70"/>
    <mergeCell ref="CB70:CC70"/>
    <mergeCell ref="CD70:CE70"/>
    <mergeCell ref="CF70:CO70"/>
    <mergeCell ref="BD71:BF71"/>
    <mergeCell ref="BN71:BO71"/>
    <mergeCell ref="BP71:BR71"/>
    <mergeCell ref="BS71:BT71"/>
    <mergeCell ref="BU71:BW71"/>
    <mergeCell ref="BX71:BY71"/>
    <mergeCell ref="BZ71:CA71"/>
    <mergeCell ref="CB71:CC71"/>
    <mergeCell ref="CD71:CE71"/>
    <mergeCell ref="CF71:CJ71"/>
    <mergeCell ref="CK71:CO71"/>
    <mergeCell ref="BD72:BF72"/>
    <mergeCell ref="BN72:BO72"/>
    <mergeCell ref="BP72:BR72"/>
    <mergeCell ref="BS72:BT72"/>
    <mergeCell ref="BU72:BW72"/>
    <mergeCell ref="BX72:BY72"/>
    <mergeCell ref="BZ72:CA72"/>
    <mergeCell ref="CB72:CC72"/>
    <mergeCell ref="CD72:CE72"/>
    <mergeCell ref="CF72:CJ72"/>
    <mergeCell ref="CK72:CO72"/>
    <mergeCell ref="BD73:BF73"/>
    <mergeCell ref="BN73:BO73"/>
    <mergeCell ref="BP73:BR73"/>
    <mergeCell ref="BS73:BT73"/>
    <mergeCell ref="BU73:BW73"/>
    <mergeCell ref="BX73:BY73"/>
    <mergeCell ref="BZ73:CA73"/>
    <mergeCell ref="CB73:CC73"/>
    <mergeCell ref="CD73:CE73"/>
    <mergeCell ref="CF73:CJ73"/>
    <mergeCell ref="CK73:CO73"/>
    <mergeCell ref="BN74:BO74"/>
    <mergeCell ref="BP74:BR74"/>
    <mergeCell ref="BS74:BT74"/>
    <mergeCell ref="BU74:BW74"/>
    <mergeCell ref="BX74:BY74"/>
    <mergeCell ref="BZ74:CA74"/>
    <mergeCell ref="CB74:CC74"/>
    <mergeCell ref="CD74:CE74"/>
    <mergeCell ref="CF74:CJ74"/>
    <mergeCell ref="CK74:CO74"/>
    <mergeCell ref="BD75:BF75"/>
    <mergeCell ref="BN75:BO75"/>
    <mergeCell ref="BP75:CO75"/>
    <mergeCell ref="BD76:BF76"/>
    <mergeCell ref="BN76:BO76"/>
    <mergeCell ref="BP76:BR76"/>
    <mergeCell ref="BS76:BT76"/>
    <mergeCell ref="BU76:BW76"/>
    <mergeCell ref="BX76:BY76"/>
    <mergeCell ref="BZ76:CA76"/>
    <mergeCell ref="CB76:CC76"/>
    <mergeCell ref="CD76:CE76"/>
    <mergeCell ref="CF76:CJ76"/>
    <mergeCell ref="CK76:CO76"/>
    <mergeCell ref="BD77:BF77"/>
    <mergeCell ref="BN77:BO77"/>
    <mergeCell ref="BP77:BR77"/>
    <mergeCell ref="BS77:BT77"/>
    <mergeCell ref="BU77:BW77"/>
    <mergeCell ref="BX77:BY77"/>
    <mergeCell ref="BZ77:CA77"/>
    <mergeCell ref="CB77:CC77"/>
    <mergeCell ref="CD77:CE77"/>
    <mergeCell ref="CF77:CO77"/>
    <mergeCell ref="BD78:BF78"/>
    <mergeCell ref="BN78:BO78"/>
    <mergeCell ref="BP78:BR78"/>
    <mergeCell ref="BS78:BT78"/>
    <mergeCell ref="BU78:BW78"/>
    <mergeCell ref="BX78:BY78"/>
    <mergeCell ref="BZ78:CA78"/>
    <mergeCell ref="CB78:CC78"/>
    <mergeCell ref="CD78:CE78"/>
    <mergeCell ref="CF78:CJ78"/>
    <mergeCell ref="CK78:CO78"/>
    <mergeCell ref="BD79:BF79"/>
    <mergeCell ref="BN79:BO79"/>
    <mergeCell ref="BP79:BR79"/>
    <mergeCell ref="BS79:BT79"/>
    <mergeCell ref="BU79:BW79"/>
    <mergeCell ref="BX79:BY79"/>
    <mergeCell ref="BZ79:CA79"/>
    <mergeCell ref="CB79:CC79"/>
    <mergeCell ref="CD79:CE79"/>
    <mergeCell ref="CF79:CJ79"/>
    <mergeCell ref="CK79:CO79"/>
    <mergeCell ref="BD80:BF80"/>
    <mergeCell ref="BN80:BO80"/>
    <mergeCell ref="BP80:BR80"/>
    <mergeCell ref="BS80:BT80"/>
    <mergeCell ref="BU80:BW80"/>
    <mergeCell ref="BX80:BY80"/>
    <mergeCell ref="BZ80:CA80"/>
    <mergeCell ref="CB80:CC80"/>
    <mergeCell ref="CD80:CE80"/>
    <mergeCell ref="CF80:CO80"/>
    <mergeCell ref="BN81:BO81"/>
    <mergeCell ref="BP81:BR81"/>
    <mergeCell ref="BS81:BT81"/>
    <mergeCell ref="BU81:BW81"/>
    <mergeCell ref="BX81:BY81"/>
    <mergeCell ref="BZ81:CA81"/>
    <mergeCell ref="CB81:CC81"/>
    <mergeCell ref="CD81:CE81"/>
    <mergeCell ref="CF81:CO81"/>
    <mergeCell ref="BD82:BF82"/>
    <mergeCell ref="BN82:BO82"/>
    <mergeCell ref="BP82:CO82"/>
    <mergeCell ref="BD83:BF83"/>
    <mergeCell ref="BN83:BO83"/>
    <mergeCell ref="BP83:BR83"/>
    <mergeCell ref="BS83:BT83"/>
    <mergeCell ref="BU83:BW83"/>
    <mergeCell ref="BX83:BY83"/>
    <mergeCell ref="BZ83:CA83"/>
    <mergeCell ref="CB83:CC83"/>
    <mergeCell ref="CD83:CE83"/>
    <mergeCell ref="CF83:CO83"/>
    <mergeCell ref="BD84:BF84"/>
    <mergeCell ref="BN84:BO84"/>
    <mergeCell ref="BP84:BR84"/>
    <mergeCell ref="BS84:BT84"/>
    <mergeCell ref="BU84:BW84"/>
    <mergeCell ref="BX84:BY84"/>
    <mergeCell ref="BZ84:CA84"/>
    <mergeCell ref="CB84:CC84"/>
    <mergeCell ref="CD84:CE84"/>
    <mergeCell ref="CF84:CO84"/>
    <mergeCell ref="BD85:BF85"/>
    <mergeCell ref="BN85:BO85"/>
    <mergeCell ref="BP85:BR85"/>
    <mergeCell ref="BS85:BT85"/>
    <mergeCell ref="BU85:BW85"/>
    <mergeCell ref="BX85:BY85"/>
    <mergeCell ref="BZ85:CA85"/>
    <mergeCell ref="CB85:CC85"/>
    <mergeCell ref="CD85:CE85"/>
    <mergeCell ref="CF85:CJ85"/>
    <mergeCell ref="CK85:CO85"/>
    <mergeCell ref="BD86:BF86"/>
    <mergeCell ref="BN86:BO86"/>
    <mergeCell ref="BP86:BR86"/>
    <mergeCell ref="BS86:BT86"/>
    <mergeCell ref="BU86:BW86"/>
    <mergeCell ref="BX86:BY86"/>
    <mergeCell ref="BZ86:CA86"/>
    <mergeCell ref="CB86:CC86"/>
    <mergeCell ref="CD86:CE86"/>
    <mergeCell ref="CF86:CJ86"/>
    <mergeCell ref="CK86:CO86"/>
    <mergeCell ref="BN87:BO87"/>
    <mergeCell ref="BP87:BR87"/>
    <mergeCell ref="BS87:BT87"/>
    <mergeCell ref="BU87:BW87"/>
    <mergeCell ref="BX87:BY87"/>
    <mergeCell ref="BZ87:CA87"/>
    <mergeCell ref="CB87:CC87"/>
    <mergeCell ref="CD87:CE87"/>
    <mergeCell ref="CF87:CJ87"/>
    <mergeCell ref="CK87:CO87"/>
    <mergeCell ref="BD88:BF88"/>
    <mergeCell ref="BN88:BO88"/>
    <mergeCell ref="BP88:CO88"/>
    <mergeCell ref="BD89:BF89"/>
    <mergeCell ref="BN89:BO89"/>
    <mergeCell ref="BP89:BR89"/>
    <mergeCell ref="BS89:BT89"/>
    <mergeCell ref="BU89:BW89"/>
    <mergeCell ref="BX89:BY89"/>
    <mergeCell ref="BZ89:CA89"/>
    <mergeCell ref="CB89:CC89"/>
    <mergeCell ref="CD89:CE89"/>
    <mergeCell ref="CF89:CJ89"/>
    <mergeCell ref="CK89:CO89"/>
    <mergeCell ref="BD90:BF90"/>
    <mergeCell ref="BN90:BO90"/>
    <mergeCell ref="BP90:BR90"/>
    <mergeCell ref="BS90:BT90"/>
    <mergeCell ref="BU90:BW90"/>
    <mergeCell ref="BX90:BY90"/>
    <mergeCell ref="BZ90:CA90"/>
    <mergeCell ref="CB90:CC90"/>
    <mergeCell ref="CD90:CE90"/>
    <mergeCell ref="CF90:CJ90"/>
    <mergeCell ref="CK90:CO90"/>
    <mergeCell ref="BD91:BF91"/>
    <mergeCell ref="BN91:BO91"/>
    <mergeCell ref="BP91:BR91"/>
    <mergeCell ref="BS91:BT91"/>
    <mergeCell ref="BU91:BW91"/>
    <mergeCell ref="BX91:BY91"/>
    <mergeCell ref="BZ91:CA91"/>
    <mergeCell ref="CB91:CC91"/>
    <mergeCell ref="CD91:CE91"/>
    <mergeCell ref="CF91:CJ91"/>
    <mergeCell ref="CK91:CO91"/>
    <mergeCell ref="BD92:BF92"/>
    <mergeCell ref="BN92:BO92"/>
    <mergeCell ref="BP92:BR92"/>
    <mergeCell ref="BS92:BT92"/>
    <mergeCell ref="BU92:BW92"/>
    <mergeCell ref="BX92:BY92"/>
    <mergeCell ref="BZ92:CA92"/>
    <mergeCell ref="CB92:CC92"/>
    <mergeCell ref="CD92:CE92"/>
    <mergeCell ref="CF92:CJ92"/>
    <mergeCell ref="CK92:CO92"/>
    <mergeCell ref="BD93:BF93"/>
    <mergeCell ref="BN93:BO93"/>
    <mergeCell ref="BP93:BR93"/>
    <mergeCell ref="BS93:BT93"/>
    <mergeCell ref="BU93:BW93"/>
    <mergeCell ref="BX93:BY93"/>
    <mergeCell ref="BZ93:CA93"/>
    <mergeCell ref="CB93:CC93"/>
    <mergeCell ref="CD93:CE93"/>
    <mergeCell ref="CF93:CO93"/>
    <mergeCell ref="BN94:BO94"/>
    <mergeCell ref="BP94:BR94"/>
    <mergeCell ref="BS94:BT94"/>
    <mergeCell ref="BU94:BW94"/>
    <mergeCell ref="BX94:BY94"/>
    <mergeCell ref="BZ94:CA94"/>
    <mergeCell ref="CB94:CC94"/>
    <mergeCell ref="CD94:CE94"/>
    <mergeCell ref="CF94:CJ94"/>
    <mergeCell ref="CK94:CO94"/>
    <mergeCell ref="BD95:BF95"/>
    <mergeCell ref="BN95:BO95"/>
    <mergeCell ref="BP95:CO95"/>
    <mergeCell ref="BD96:BF96"/>
    <mergeCell ref="BN96:BO96"/>
    <mergeCell ref="BP96:BR96"/>
    <mergeCell ref="BS96:BT96"/>
    <mergeCell ref="BU96:BW96"/>
    <mergeCell ref="BX96:BY96"/>
    <mergeCell ref="BZ96:CA96"/>
    <mergeCell ref="CB96:CC96"/>
    <mergeCell ref="CD96:CE96"/>
    <mergeCell ref="CF96:CJ96"/>
    <mergeCell ref="CK96:CO96"/>
    <mergeCell ref="BD97:BF97"/>
    <mergeCell ref="BN97:BO97"/>
    <mergeCell ref="BP97:BR97"/>
    <mergeCell ref="BS97:BT97"/>
    <mergeCell ref="BU97:BW97"/>
    <mergeCell ref="BX97:BY97"/>
    <mergeCell ref="BZ97:CA97"/>
    <mergeCell ref="CB97:CC97"/>
    <mergeCell ref="CD97:CE97"/>
    <mergeCell ref="CF97:CJ97"/>
    <mergeCell ref="CK97:CO97"/>
    <mergeCell ref="BD98:BF98"/>
    <mergeCell ref="BN98:BO98"/>
    <mergeCell ref="BP98:BR98"/>
    <mergeCell ref="BS98:BT98"/>
    <mergeCell ref="BU98:BW98"/>
    <mergeCell ref="BX98:BY98"/>
    <mergeCell ref="BZ98:CA98"/>
    <mergeCell ref="CB98:CC98"/>
    <mergeCell ref="CD98:CE98"/>
    <mergeCell ref="CF98:CJ98"/>
    <mergeCell ref="CK98:CO98"/>
    <mergeCell ref="BD99:BF99"/>
    <mergeCell ref="BN99:BO99"/>
    <mergeCell ref="BP99:BR99"/>
    <mergeCell ref="BS99:BT99"/>
    <mergeCell ref="BU99:BW99"/>
    <mergeCell ref="BX99:BY99"/>
    <mergeCell ref="BZ99:CA99"/>
    <mergeCell ref="CB99:CC99"/>
    <mergeCell ref="CD99:CE99"/>
    <mergeCell ref="CF99:CJ99"/>
    <mergeCell ref="CK99:CO99"/>
    <mergeCell ref="BD100:BF100"/>
    <mergeCell ref="BN100:BO100"/>
    <mergeCell ref="BP100:BR100"/>
    <mergeCell ref="BS100:BT100"/>
    <mergeCell ref="BU100:BW100"/>
    <mergeCell ref="BX100:BY100"/>
    <mergeCell ref="BZ100:CA100"/>
    <mergeCell ref="CB100:CC100"/>
    <mergeCell ref="CD100:CE100"/>
    <mergeCell ref="CF100:CO100"/>
    <mergeCell ref="BD101:BF101"/>
    <mergeCell ref="BN101:BO101"/>
    <mergeCell ref="BP101:BR101"/>
    <mergeCell ref="BS101:BT101"/>
    <mergeCell ref="BU101:BW101"/>
    <mergeCell ref="BX101:BY101"/>
    <mergeCell ref="BZ101:CA101"/>
    <mergeCell ref="CB101:CC101"/>
    <mergeCell ref="CD101:CE101"/>
    <mergeCell ref="CF101:CO101"/>
    <mergeCell ref="BN102:BO102"/>
    <mergeCell ref="BP102:BR102"/>
    <mergeCell ref="BS102:BT102"/>
    <mergeCell ref="BU102:BW102"/>
    <mergeCell ref="BX102:BY102"/>
    <mergeCell ref="BZ102:CA102"/>
    <mergeCell ref="CB102:CC102"/>
    <mergeCell ref="CD102:CE102"/>
    <mergeCell ref="CF102:CJ102"/>
    <mergeCell ref="CK102:CO102"/>
    <mergeCell ref="BD103:BF103"/>
    <mergeCell ref="BN103:BO103"/>
    <mergeCell ref="BP103:CO103"/>
    <mergeCell ref="BD104:BF104"/>
    <mergeCell ref="BN104:BO104"/>
    <mergeCell ref="BP104:BR104"/>
    <mergeCell ref="BS104:BT104"/>
    <mergeCell ref="BU104:BW104"/>
    <mergeCell ref="BX104:BY104"/>
    <mergeCell ref="BZ104:CA104"/>
    <mergeCell ref="CB104:CC104"/>
    <mergeCell ref="CD104:CE104"/>
    <mergeCell ref="CF104:CJ104"/>
    <mergeCell ref="CK104:CO104"/>
    <mergeCell ref="BD105:BF105"/>
    <mergeCell ref="BN105:BO105"/>
    <mergeCell ref="BP105:BR105"/>
    <mergeCell ref="BS105:BT105"/>
    <mergeCell ref="BU105:BW105"/>
    <mergeCell ref="BX105:BY105"/>
    <mergeCell ref="BZ105:CA105"/>
    <mergeCell ref="CB105:CC105"/>
    <mergeCell ref="CD105:CE105"/>
    <mergeCell ref="CF105:CJ105"/>
    <mergeCell ref="CK105:CO105"/>
    <mergeCell ref="BD106:BF106"/>
    <mergeCell ref="BN106:BO106"/>
    <mergeCell ref="BP106:BR106"/>
    <mergeCell ref="BS106:BT106"/>
    <mergeCell ref="BU106:BW106"/>
    <mergeCell ref="BX106:BY106"/>
    <mergeCell ref="BZ106:CA106"/>
    <mergeCell ref="CB106:CC106"/>
    <mergeCell ref="CD106:CE106"/>
    <mergeCell ref="CF106:CJ106"/>
    <mergeCell ref="CK106:CO106"/>
    <mergeCell ref="BD107:BF107"/>
    <mergeCell ref="BN107:BO107"/>
    <mergeCell ref="BP107:BR107"/>
    <mergeCell ref="BS107:BT107"/>
    <mergeCell ref="BU107:BW107"/>
    <mergeCell ref="BX107:BY107"/>
    <mergeCell ref="BZ107:CA107"/>
    <mergeCell ref="CB107:CC107"/>
    <mergeCell ref="CD107:CE107"/>
    <mergeCell ref="CF107:CJ107"/>
    <mergeCell ref="CK107:CO107"/>
    <mergeCell ref="BD108:BF108"/>
    <mergeCell ref="BN108:BO108"/>
    <mergeCell ref="BP108:BR108"/>
    <mergeCell ref="BS108:BT108"/>
    <mergeCell ref="BU108:BW108"/>
    <mergeCell ref="BX108:BY108"/>
    <mergeCell ref="BZ108:CA108"/>
    <mergeCell ref="CB108:CC108"/>
    <mergeCell ref="CD108:CE108"/>
    <mergeCell ref="CF108:CO108"/>
    <mergeCell ref="BD109:BF109"/>
    <mergeCell ref="BN109:BO109"/>
    <mergeCell ref="BP109:BR109"/>
    <mergeCell ref="BS109:BT109"/>
    <mergeCell ref="BU109:BW109"/>
    <mergeCell ref="BX109:BY109"/>
    <mergeCell ref="BZ109:CA109"/>
    <mergeCell ref="CB109:CC109"/>
    <mergeCell ref="CD109:CE109"/>
    <mergeCell ref="CF109:CO109"/>
    <mergeCell ref="BN110:BO110"/>
    <mergeCell ref="BP110:BR110"/>
    <mergeCell ref="BS110:BT110"/>
    <mergeCell ref="BU110:BW110"/>
    <mergeCell ref="BX110:BY110"/>
    <mergeCell ref="BZ110:CA110"/>
    <mergeCell ref="CB110:CC110"/>
    <mergeCell ref="CD110:CE110"/>
    <mergeCell ref="CF110:CJ110"/>
    <mergeCell ref="CK110:CO110"/>
    <mergeCell ref="BD111:BF111"/>
    <mergeCell ref="BN111:BO111"/>
    <mergeCell ref="BP111:CO111"/>
    <mergeCell ref="BD112:BF112"/>
    <mergeCell ref="BN112:BO112"/>
    <mergeCell ref="BP112:BR112"/>
    <mergeCell ref="BS112:BT112"/>
    <mergeCell ref="BU112:BW112"/>
    <mergeCell ref="BX112:BY112"/>
    <mergeCell ref="BZ112:CA112"/>
    <mergeCell ref="CB112:CC112"/>
    <mergeCell ref="CD112:CE112"/>
    <mergeCell ref="CF112:CJ112"/>
    <mergeCell ref="CK112:CO112"/>
    <mergeCell ref="BD113:BF113"/>
    <mergeCell ref="BN113:BO113"/>
    <mergeCell ref="BP113:BR113"/>
    <mergeCell ref="BS113:BT113"/>
    <mergeCell ref="BU113:BW113"/>
    <mergeCell ref="BX113:BY113"/>
    <mergeCell ref="BZ113:CA113"/>
    <mergeCell ref="CB113:CC113"/>
    <mergeCell ref="CD113:CE113"/>
    <mergeCell ref="CF113:CJ113"/>
    <mergeCell ref="CK113:CO113"/>
    <mergeCell ref="BD114:BF114"/>
    <mergeCell ref="BN114:BO114"/>
    <mergeCell ref="BP114:BR114"/>
    <mergeCell ref="BS114:BT114"/>
    <mergeCell ref="BU114:BW114"/>
    <mergeCell ref="BX114:BY114"/>
    <mergeCell ref="BZ114:CA114"/>
    <mergeCell ref="CB114:CC114"/>
    <mergeCell ref="CD114:CE114"/>
    <mergeCell ref="CF114:CJ114"/>
    <mergeCell ref="CK114:CO114"/>
    <mergeCell ref="BD115:BF115"/>
    <mergeCell ref="BN115:BO115"/>
    <mergeCell ref="BP115:BR115"/>
    <mergeCell ref="BS115:BT115"/>
    <mergeCell ref="BU115:BW115"/>
    <mergeCell ref="BX115:BY115"/>
    <mergeCell ref="BZ115:CA115"/>
    <mergeCell ref="CB115:CC115"/>
    <mergeCell ref="CD115:CE115"/>
    <mergeCell ref="CF115:CJ115"/>
    <mergeCell ref="CK115:CO115"/>
    <mergeCell ref="BN116:BO116"/>
    <mergeCell ref="BP116:BR116"/>
    <mergeCell ref="BS116:BT116"/>
    <mergeCell ref="BU116:BW116"/>
    <mergeCell ref="BX116:BY116"/>
    <mergeCell ref="BZ116:CA116"/>
    <mergeCell ref="CB116:CC116"/>
    <mergeCell ref="CD116:CE116"/>
    <mergeCell ref="CF116:CO116"/>
    <mergeCell ref="BD117:BF117"/>
    <mergeCell ref="BN117:BO117"/>
    <mergeCell ref="BP117:CO117"/>
    <mergeCell ref="BD118:BF118"/>
    <mergeCell ref="BN118:BO118"/>
    <mergeCell ref="BP118:BR118"/>
    <mergeCell ref="BS118:BT118"/>
    <mergeCell ref="BU118:BW118"/>
    <mergeCell ref="BX118:BY118"/>
    <mergeCell ref="BZ118:CA118"/>
    <mergeCell ref="CB118:CC118"/>
    <mergeCell ref="CD118:CE118"/>
    <mergeCell ref="CF118:CJ118"/>
    <mergeCell ref="CK118:CO118"/>
    <mergeCell ref="BD119:BF119"/>
    <mergeCell ref="BN119:BO119"/>
    <mergeCell ref="BP119:BR119"/>
    <mergeCell ref="BS119:BT119"/>
    <mergeCell ref="BU119:BW119"/>
    <mergeCell ref="BX119:BY119"/>
    <mergeCell ref="BZ119:CA119"/>
    <mergeCell ref="CB119:CC119"/>
    <mergeCell ref="CD119:CE119"/>
    <mergeCell ref="CF119:CO119"/>
    <mergeCell ref="BD120:BF120"/>
    <mergeCell ref="BN120:BO120"/>
    <mergeCell ref="BP120:BR120"/>
    <mergeCell ref="BS120:BT120"/>
    <mergeCell ref="BU120:BW120"/>
    <mergeCell ref="BX120:BY120"/>
    <mergeCell ref="BZ120:CA120"/>
    <mergeCell ref="CB120:CC120"/>
    <mergeCell ref="CD120:CE120"/>
    <mergeCell ref="CF120:CO120"/>
    <mergeCell ref="BD121:BF121"/>
    <mergeCell ref="BN121:BO121"/>
    <mergeCell ref="BP121:BR121"/>
    <mergeCell ref="BS121:BT121"/>
    <mergeCell ref="BU121:BW121"/>
    <mergeCell ref="BX121:BY121"/>
    <mergeCell ref="BZ121:CA121"/>
    <mergeCell ref="CB121:CC121"/>
    <mergeCell ref="CD121:CE121"/>
    <mergeCell ref="CF121:CO121"/>
    <mergeCell ref="BN122:BO122"/>
    <mergeCell ref="BP122:BR122"/>
    <mergeCell ref="BS122:BT122"/>
    <mergeCell ref="BU122:BW122"/>
    <mergeCell ref="BX122:BY122"/>
    <mergeCell ref="BZ122:CA122"/>
    <mergeCell ref="CB122:CC122"/>
    <mergeCell ref="CD122:CE122"/>
    <mergeCell ref="CF122:CO122"/>
    <mergeCell ref="BN123:BO123"/>
    <mergeCell ref="BP123:CO123"/>
    <mergeCell ref="BD124:BF124"/>
    <mergeCell ref="BN124:BO124"/>
    <mergeCell ref="BP124:CO124"/>
    <mergeCell ref="BD125:BF125"/>
    <mergeCell ref="BN125:BO125"/>
    <mergeCell ref="BP125:BR125"/>
    <mergeCell ref="BS125:BT125"/>
    <mergeCell ref="BU125:BW125"/>
    <mergeCell ref="BX125:BY125"/>
    <mergeCell ref="BZ125:CA125"/>
    <mergeCell ref="CB125:CC125"/>
    <mergeCell ref="CD125:CE125"/>
    <mergeCell ref="CF125:CJ125"/>
    <mergeCell ref="CK125:CO125"/>
    <mergeCell ref="BD126:BF126"/>
    <mergeCell ref="BN126:BO126"/>
    <mergeCell ref="BP126:BR126"/>
    <mergeCell ref="BS126:BT126"/>
    <mergeCell ref="BU126:BW126"/>
    <mergeCell ref="BX126:BY126"/>
    <mergeCell ref="BZ126:CA126"/>
    <mergeCell ref="CB126:CC126"/>
    <mergeCell ref="CD126:CE126"/>
    <mergeCell ref="CF126:CJ126"/>
    <mergeCell ref="CK126:CO126"/>
    <mergeCell ref="BD127:BF127"/>
    <mergeCell ref="BN127:BO127"/>
    <mergeCell ref="BP127:BR127"/>
    <mergeCell ref="BS127:BT127"/>
    <mergeCell ref="BU127:BW127"/>
    <mergeCell ref="BX127:BY127"/>
    <mergeCell ref="BZ127:CA127"/>
    <mergeCell ref="CB127:CC127"/>
    <mergeCell ref="CD127:CE127"/>
    <mergeCell ref="CF127:CJ127"/>
    <mergeCell ref="CK127:CO127"/>
    <mergeCell ref="BD128:BF128"/>
    <mergeCell ref="BN128:BO128"/>
    <mergeCell ref="BP128:BR128"/>
    <mergeCell ref="BS128:BT128"/>
    <mergeCell ref="BU128:BW128"/>
    <mergeCell ref="BX128:BY128"/>
    <mergeCell ref="BZ128:CA128"/>
    <mergeCell ref="CB128:CC128"/>
    <mergeCell ref="CD128:CE128"/>
    <mergeCell ref="CF128:CJ128"/>
    <mergeCell ref="CK128:CO128"/>
    <mergeCell ref="BD129:BF129"/>
    <mergeCell ref="BN129:BO129"/>
    <mergeCell ref="BP129:BR129"/>
    <mergeCell ref="BS129:BT129"/>
    <mergeCell ref="BU129:BW129"/>
    <mergeCell ref="BX129:BY129"/>
    <mergeCell ref="BZ129:CA129"/>
    <mergeCell ref="CB129:CC129"/>
    <mergeCell ref="CD129:CE129"/>
    <mergeCell ref="CF129:CJ129"/>
    <mergeCell ref="CK129:CO129"/>
    <mergeCell ref="BN130:BO130"/>
    <mergeCell ref="BP130:BR130"/>
    <mergeCell ref="BS130:BT130"/>
    <mergeCell ref="BU130:BW130"/>
    <mergeCell ref="BX130:BY130"/>
    <mergeCell ref="BZ130:CA130"/>
    <mergeCell ref="CB130:CC130"/>
    <mergeCell ref="CD130:CE130"/>
    <mergeCell ref="CF130:CJ130"/>
    <mergeCell ref="CK130:CO130"/>
    <mergeCell ref="AC6:AC7"/>
    <mergeCell ref="AD6:AD7"/>
    <mergeCell ref="AE6:AE7"/>
    <mergeCell ref="AF6:AF7"/>
    <mergeCell ref="AG6:AG7"/>
    <mergeCell ref="AH6:AH7"/>
    <mergeCell ref="AI6:AI7"/>
    <mergeCell ref="AJ6:AJ7"/>
    <mergeCell ref="AK6:AK7"/>
    <mergeCell ref="AL6:AL7"/>
    <mergeCell ref="AM6:AM7"/>
    <mergeCell ref="AN6:AN7"/>
    <mergeCell ref="AO6:AO7"/>
    <mergeCell ref="AP6:AP7"/>
    <mergeCell ref="AQ6:AQ7"/>
    <mergeCell ref="AR6:AR7"/>
    <mergeCell ref="AS6:AS7"/>
    <mergeCell ref="AT6:AT7"/>
    <mergeCell ref="AU6:AU7"/>
    <mergeCell ref="AV6:AV7"/>
    <mergeCell ref="AW6:AW7"/>
    <mergeCell ref="AX6:AX7"/>
    <mergeCell ref="AY6:AY7"/>
    <mergeCell ref="AZ6:AZ7"/>
    <mergeCell ref="BA6:BA7"/>
    <mergeCell ref="BB6:BB7"/>
    <mergeCell ref="BC6:BC7"/>
    <mergeCell ref="BD6:BD7"/>
    <mergeCell ref="BE6:BE7"/>
    <mergeCell ref="BF6:BF7"/>
    <mergeCell ref="BG6:BG7"/>
    <mergeCell ref="BH6:BH7"/>
    <mergeCell ref="BI6:BI7"/>
    <mergeCell ref="A1:AB2"/>
    <mergeCell ref="BH1:BI4"/>
    <mergeCell ref="AC3:AG4"/>
    <mergeCell ref="S6:W7"/>
    <mergeCell ref="X6:AB7"/>
    <mergeCell ref="C6:E7"/>
    <mergeCell ref="A6:B7"/>
    <mergeCell ref="Q6:R7"/>
  </mergeCells>
  <dataValidations count="2">
    <dataValidation type="list" allowBlank="1" showInputMessage="1" showErrorMessage="1" sqref="D5:T5 IZ5:JP5 SV5:TL5 ACR5:ADH5 AMN5:AND5 AWJ5:AWZ5 BGF5:BGV5 BQB5:BQR5 BZX5:CAN5 CJT5:CKJ5 CTP5:CUF5 DDL5:DEB5 DNH5:DNX5 DXD5:DXT5 EGZ5:EHP5 EQV5:ERL5 FAR5:FBH5 FKN5:FLD5 FUJ5:FUZ5 GEF5:GEV5 GOB5:GOR5 GXX5:GYN5 HHT5:HIJ5 HRP5:HSF5 IBL5:ICB5 ILH5:ILX5 IVD5:IVT5 JEZ5:JFP5 JOV5:JPL5 JYR5:JZH5 KIN5:KJD5 KSJ5:KSZ5 LCF5:LCV5 LMB5:LMR5 LVX5:LWN5 MFT5:MGJ5 MPP5:MQF5 MZL5:NAB5 NJH5:NJX5 NTD5:NTT5 OCZ5:ODP5 OMV5:ONL5 OWR5:OXH5 PGN5:PHD5 PQJ5:PQZ5 QAF5:QAV5 QKB5:QKR5 QTX5:QUN5 RDT5:REJ5 RNP5:ROF5 RXL5:RYB5 SHH5:SHX5 SRD5:SRT5 TAZ5:TBP5 TKV5:TLL5 TUR5:TVH5 UEN5:UFD5 UOJ5:UOZ5 UYF5:UYV5 VIB5:VIR5 VRX5:VSN5 WBT5:WCJ5 WLP5:WMF5 WVL5:WWB5 D65541:T65541 IZ65541:JP65541 SV65541:TL65541 ACR65541:ADH65541 AMN65541:AND65541 AWJ65541:AWZ65541 BGF65541:BGV65541 BQB65541:BQR65541 BZX65541:CAN65541 CJT65541:CKJ65541 CTP65541:CUF65541 DDL65541:DEB65541 DNH65541:DNX65541 DXD65541:DXT65541 EGZ65541:EHP65541 EQV65541:ERL65541 FAR65541:FBH65541 FKN65541:FLD65541 FUJ65541:FUZ65541 GEF65541:GEV65541 GOB65541:GOR65541 GXX65541:GYN65541 HHT65541:HIJ65541 HRP65541:HSF65541 IBL65541:ICB65541 ILH65541:ILX65541 IVD65541:IVT65541 JEZ65541:JFP65541 JOV65541:JPL65541 JYR65541:JZH65541 KIN65541:KJD65541 KSJ65541:KSZ65541 LCF65541:LCV65541 LMB65541:LMR65541 LVX65541:LWN65541 MFT65541:MGJ65541 MPP65541:MQF65541 MZL65541:NAB65541 NJH65541:NJX65541 NTD65541:NTT65541 OCZ65541:ODP65541 OMV65541:ONL65541 OWR65541:OXH65541 PGN65541:PHD65541 PQJ65541:PQZ65541 QAF65541:QAV65541 QKB65541:QKR65541 QTX65541:QUN65541 RDT65541:REJ65541 RNP65541:ROF65541 RXL65541:RYB65541 SHH65541:SHX65541 SRD65541:SRT65541 TAZ65541:TBP65541 TKV65541:TLL65541 TUR65541:TVH65541 UEN65541:UFD65541 UOJ65541:UOZ65541 UYF65541:UYV65541 VIB65541:VIR65541 VRX65541:VSN65541 WBT65541:WCJ65541 WLP65541:WMF65541 WVL65541:WWB65541 D131077:T131077 IZ131077:JP131077 SV131077:TL131077 ACR131077:ADH131077 AMN131077:AND131077 AWJ131077:AWZ131077 BGF131077:BGV131077 BQB131077:BQR131077 BZX131077:CAN131077 CJT131077:CKJ131077 CTP131077:CUF131077 DDL131077:DEB131077 DNH131077:DNX131077 DXD131077:DXT131077 EGZ131077:EHP131077 EQV131077:ERL131077 FAR131077:FBH131077 FKN131077:FLD131077 FUJ131077:FUZ131077 GEF131077:GEV131077 GOB131077:GOR131077 GXX131077:GYN131077 HHT131077:HIJ131077 HRP131077:HSF131077 IBL131077:ICB131077 ILH131077:ILX131077 IVD131077:IVT131077 JEZ131077:JFP131077 JOV131077:JPL131077 JYR131077:JZH131077 KIN131077:KJD131077 KSJ131077:KSZ131077 LCF131077:LCV131077 LMB131077:LMR131077 LVX131077:LWN131077 MFT131077:MGJ131077 MPP131077:MQF131077 MZL131077:NAB131077 NJH131077:NJX131077 NTD131077:NTT131077 OCZ131077:ODP131077 OMV131077:ONL131077 OWR131077:OXH131077 PGN131077:PHD131077 PQJ131077:PQZ131077 QAF131077:QAV131077 QKB131077:QKR131077 QTX131077:QUN131077 RDT131077:REJ131077 RNP131077:ROF131077 RXL131077:RYB131077 SHH131077:SHX131077 SRD131077:SRT131077 TAZ131077:TBP131077 TKV131077:TLL131077 TUR131077:TVH131077 UEN131077:UFD131077 UOJ131077:UOZ131077 UYF131077:UYV131077 VIB131077:VIR131077 VRX131077:VSN131077 WBT131077:WCJ131077 WLP131077:WMF131077 WVL131077:WWB131077 D196613:T196613 IZ196613:JP196613 SV196613:TL196613 ACR196613:ADH196613 AMN196613:AND196613 AWJ196613:AWZ196613 BGF196613:BGV196613 BQB196613:BQR196613 BZX196613:CAN196613 CJT196613:CKJ196613 CTP196613:CUF196613 DDL196613:DEB196613 DNH196613:DNX196613 DXD196613:DXT196613 EGZ196613:EHP196613 EQV196613:ERL196613 FAR196613:FBH196613 FKN196613:FLD196613 FUJ196613:FUZ196613 GEF196613:GEV196613 GOB196613:GOR196613 GXX196613:GYN196613 HHT196613:HIJ196613 HRP196613:HSF196613 IBL196613:ICB196613 ILH196613:ILX196613 IVD196613:IVT196613 JEZ196613:JFP196613 JOV196613:JPL196613 JYR196613:JZH196613 KIN196613:KJD196613 KSJ196613:KSZ196613 LCF196613:LCV196613 LMB196613:LMR196613 LVX196613:LWN196613 MFT196613:MGJ196613 MPP196613:MQF196613 MZL196613:NAB196613 NJH196613:NJX196613 NTD196613:NTT196613 OCZ196613:ODP196613 OMV196613:ONL196613 OWR196613:OXH196613 PGN196613:PHD196613 PQJ196613:PQZ196613 QAF196613:QAV196613 QKB196613:QKR196613 QTX196613:QUN196613 RDT196613:REJ196613 RNP196613:ROF196613 RXL196613:RYB196613 SHH196613:SHX196613 SRD196613:SRT196613 TAZ196613:TBP196613 TKV196613:TLL196613 TUR196613:TVH196613 UEN196613:UFD196613 UOJ196613:UOZ196613 UYF196613:UYV196613 VIB196613:VIR196613 VRX196613:VSN196613 WBT196613:WCJ196613 WLP196613:WMF196613 WVL196613:WWB196613 D262149:T262149 IZ262149:JP262149 SV262149:TL262149 ACR262149:ADH262149 AMN262149:AND262149 AWJ262149:AWZ262149 BGF262149:BGV262149 BQB262149:BQR262149 BZX262149:CAN262149 CJT262149:CKJ262149 CTP262149:CUF262149 DDL262149:DEB262149 DNH262149:DNX262149 DXD262149:DXT262149 EGZ262149:EHP262149 EQV262149:ERL262149 FAR262149:FBH262149 FKN262149:FLD262149 FUJ262149:FUZ262149 GEF262149:GEV262149 GOB262149:GOR262149 GXX262149:GYN262149 HHT262149:HIJ262149 HRP262149:HSF262149 IBL262149:ICB262149 ILH262149:ILX262149 IVD262149:IVT262149 JEZ262149:JFP262149 JOV262149:JPL262149 JYR262149:JZH262149 KIN262149:KJD262149 KSJ262149:KSZ262149 LCF262149:LCV262149 LMB262149:LMR262149 LVX262149:LWN262149 MFT262149:MGJ262149 MPP262149:MQF262149 MZL262149:NAB262149 NJH262149:NJX262149 NTD262149:NTT262149 OCZ262149:ODP262149 OMV262149:ONL262149 OWR262149:OXH262149 PGN262149:PHD262149 PQJ262149:PQZ262149 QAF262149:QAV262149 QKB262149:QKR262149 QTX262149:QUN262149 RDT262149:REJ262149 RNP262149:ROF262149 RXL262149:RYB262149 SHH262149:SHX262149 SRD262149:SRT262149 TAZ262149:TBP262149 TKV262149:TLL262149 TUR262149:TVH262149 UEN262149:UFD262149 UOJ262149:UOZ262149 UYF262149:UYV262149 VIB262149:VIR262149 VRX262149:VSN262149 WBT262149:WCJ262149 WLP262149:WMF262149 WVL262149:WWB262149 D327685:T327685 IZ327685:JP327685 SV327685:TL327685 ACR327685:ADH327685 AMN327685:AND327685 AWJ327685:AWZ327685 BGF327685:BGV327685 BQB327685:BQR327685 BZX327685:CAN327685 CJT327685:CKJ327685 CTP327685:CUF327685 DDL327685:DEB327685 DNH327685:DNX327685 DXD327685:DXT327685 EGZ327685:EHP327685 EQV327685:ERL327685 FAR327685:FBH327685 FKN327685:FLD327685 FUJ327685:FUZ327685 GEF327685:GEV327685 GOB327685:GOR327685 GXX327685:GYN327685 HHT327685:HIJ327685 HRP327685:HSF327685 IBL327685:ICB327685 ILH327685:ILX327685 IVD327685:IVT327685 JEZ327685:JFP327685 JOV327685:JPL327685 JYR327685:JZH327685 KIN327685:KJD327685 KSJ327685:KSZ327685 LCF327685:LCV327685 LMB327685:LMR327685 LVX327685:LWN327685 MFT327685:MGJ327685 MPP327685:MQF327685 MZL327685:NAB327685 NJH327685:NJX327685 NTD327685:NTT327685 OCZ327685:ODP327685 OMV327685:ONL327685 OWR327685:OXH327685 PGN327685:PHD327685 PQJ327685:PQZ327685 QAF327685:QAV327685 QKB327685:QKR327685 QTX327685:QUN327685 RDT327685:REJ327685 RNP327685:ROF327685 RXL327685:RYB327685 SHH327685:SHX327685 SRD327685:SRT327685 TAZ327685:TBP327685 TKV327685:TLL327685 TUR327685:TVH327685 UEN327685:UFD327685 UOJ327685:UOZ327685 UYF327685:UYV327685 VIB327685:VIR327685 VRX327685:VSN327685 WBT327685:WCJ327685 WLP327685:WMF327685 WVL327685:WWB327685 D393221:T393221 IZ393221:JP393221 SV393221:TL393221 ACR393221:ADH393221 AMN393221:AND393221 AWJ393221:AWZ393221 BGF393221:BGV393221 BQB393221:BQR393221 BZX393221:CAN393221 CJT393221:CKJ393221 CTP393221:CUF393221 DDL393221:DEB393221 DNH393221:DNX393221 DXD393221:DXT393221 EGZ393221:EHP393221 EQV393221:ERL393221 FAR393221:FBH393221 FKN393221:FLD393221 FUJ393221:FUZ393221 GEF393221:GEV393221 GOB393221:GOR393221 GXX393221:GYN393221 HHT393221:HIJ393221 HRP393221:HSF393221 IBL393221:ICB393221 ILH393221:ILX393221 IVD393221:IVT393221 JEZ393221:JFP393221 JOV393221:JPL393221 JYR393221:JZH393221 KIN393221:KJD393221 KSJ393221:KSZ393221 LCF393221:LCV393221 LMB393221:LMR393221 LVX393221:LWN393221 MFT393221:MGJ393221 MPP393221:MQF393221 MZL393221:NAB393221 NJH393221:NJX393221 NTD393221:NTT393221 OCZ393221:ODP393221 OMV393221:ONL393221 OWR393221:OXH393221 PGN393221:PHD393221 PQJ393221:PQZ393221 QAF393221:QAV393221 QKB393221:QKR393221 QTX393221:QUN393221 RDT393221:REJ393221 RNP393221:ROF393221 RXL393221:RYB393221 SHH393221:SHX393221 SRD393221:SRT393221 TAZ393221:TBP393221 TKV393221:TLL393221 TUR393221:TVH393221 UEN393221:UFD393221 UOJ393221:UOZ393221 UYF393221:UYV393221 VIB393221:VIR393221 VRX393221:VSN393221 WBT393221:WCJ393221 WLP393221:WMF393221 WVL393221:WWB393221 D458757:T458757 IZ458757:JP458757 SV458757:TL458757 ACR458757:ADH458757 AMN458757:AND458757 AWJ458757:AWZ458757 BGF458757:BGV458757 BQB458757:BQR458757 BZX458757:CAN458757 CJT458757:CKJ458757 CTP458757:CUF458757 DDL458757:DEB458757 DNH458757:DNX458757 DXD458757:DXT458757 EGZ458757:EHP458757 EQV458757:ERL458757 FAR458757:FBH458757 FKN458757:FLD458757 FUJ458757:FUZ458757 GEF458757:GEV458757 GOB458757:GOR458757 GXX458757:GYN458757 HHT458757:HIJ458757 HRP458757:HSF458757 IBL458757:ICB458757 ILH458757:ILX458757 IVD458757:IVT458757 JEZ458757:JFP458757 JOV458757:JPL458757 JYR458757:JZH458757 KIN458757:KJD458757 KSJ458757:KSZ458757 LCF458757:LCV458757 LMB458757:LMR458757 LVX458757:LWN458757 MFT458757:MGJ458757 MPP458757:MQF458757 MZL458757:NAB458757 NJH458757:NJX458757 NTD458757:NTT458757 OCZ458757:ODP458757 OMV458757:ONL458757 OWR458757:OXH458757 PGN458757:PHD458757 PQJ458757:PQZ458757 QAF458757:QAV458757 QKB458757:QKR458757 QTX458757:QUN458757 RDT458757:REJ458757 RNP458757:ROF458757 RXL458757:RYB458757 SHH458757:SHX458757 SRD458757:SRT458757 TAZ458757:TBP458757 TKV458757:TLL458757 TUR458757:TVH458757 UEN458757:UFD458757 UOJ458757:UOZ458757 UYF458757:UYV458757 VIB458757:VIR458757 VRX458757:VSN458757 WBT458757:WCJ458757 WLP458757:WMF458757 WVL458757:WWB458757 D524293:T524293 IZ524293:JP524293 SV524293:TL524293 ACR524293:ADH524293 AMN524293:AND524293 AWJ524293:AWZ524293 BGF524293:BGV524293 BQB524293:BQR524293 BZX524293:CAN524293 CJT524293:CKJ524293 CTP524293:CUF524293 DDL524293:DEB524293 DNH524293:DNX524293 DXD524293:DXT524293 EGZ524293:EHP524293 EQV524293:ERL524293 FAR524293:FBH524293 FKN524293:FLD524293 FUJ524293:FUZ524293 GEF524293:GEV524293 GOB524293:GOR524293 GXX524293:GYN524293 HHT524293:HIJ524293 HRP524293:HSF524293 IBL524293:ICB524293 ILH524293:ILX524293 IVD524293:IVT524293 JEZ524293:JFP524293 JOV524293:JPL524293 JYR524293:JZH524293 KIN524293:KJD524293 KSJ524293:KSZ524293 LCF524293:LCV524293 LMB524293:LMR524293 LVX524293:LWN524293 MFT524293:MGJ524293 MPP524293:MQF524293 MZL524293:NAB524293 NJH524293:NJX524293 NTD524293:NTT524293 OCZ524293:ODP524293 OMV524293:ONL524293 OWR524293:OXH524293 PGN524293:PHD524293 PQJ524293:PQZ524293 QAF524293:QAV524293 QKB524293:QKR524293 QTX524293:QUN524293 RDT524293:REJ524293 RNP524293:ROF524293 RXL524293:RYB524293 SHH524293:SHX524293 SRD524293:SRT524293 TAZ524293:TBP524293 TKV524293:TLL524293 TUR524293:TVH524293 UEN524293:UFD524293 UOJ524293:UOZ524293 UYF524293:UYV524293 VIB524293:VIR524293 VRX524293:VSN524293 WBT524293:WCJ524293 WLP524293:WMF524293 WVL524293:WWB524293 D589829:T589829 IZ589829:JP589829 SV589829:TL589829 ACR589829:ADH589829 AMN589829:AND589829 AWJ589829:AWZ589829 BGF589829:BGV589829 BQB589829:BQR589829 BZX589829:CAN589829 CJT589829:CKJ589829 CTP589829:CUF589829 DDL589829:DEB589829 DNH589829:DNX589829 DXD589829:DXT589829 EGZ589829:EHP589829 EQV589829:ERL589829 FAR589829:FBH589829 FKN589829:FLD589829 FUJ589829:FUZ589829 GEF589829:GEV589829 GOB589829:GOR589829 GXX589829:GYN589829 HHT589829:HIJ589829 HRP589829:HSF589829 IBL589829:ICB589829 ILH589829:ILX589829 IVD589829:IVT589829 JEZ589829:JFP589829 JOV589829:JPL589829 JYR589829:JZH589829 KIN589829:KJD589829 KSJ589829:KSZ589829 LCF589829:LCV589829 LMB589829:LMR589829 LVX589829:LWN589829 MFT589829:MGJ589829 MPP589829:MQF589829 MZL589829:NAB589829 NJH589829:NJX589829 NTD589829:NTT589829 OCZ589829:ODP589829 OMV589829:ONL589829 OWR589829:OXH589829 PGN589829:PHD589829 PQJ589829:PQZ589829 QAF589829:QAV589829 QKB589829:QKR589829 QTX589829:QUN589829 RDT589829:REJ589829 RNP589829:ROF589829 RXL589829:RYB589829 SHH589829:SHX589829 SRD589829:SRT589829 TAZ589829:TBP589829 TKV589829:TLL589829 TUR589829:TVH589829 UEN589829:UFD589829 UOJ589829:UOZ589829 UYF589829:UYV589829 VIB589829:VIR589829 VRX589829:VSN589829 WBT589829:WCJ589829 WLP589829:WMF589829 WVL589829:WWB589829 D655365:T655365 IZ655365:JP655365 SV655365:TL655365 ACR655365:ADH655365 AMN655365:AND655365 AWJ655365:AWZ655365 BGF655365:BGV655365 BQB655365:BQR655365 BZX655365:CAN655365 CJT655365:CKJ655365 CTP655365:CUF655365 DDL655365:DEB655365 DNH655365:DNX655365 DXD655365:DXT655365 EGZ655365:EHP655365 EQV655365:ERL655365 FAR655365:FBH655365 FKN655365:FLD655365 FUJ655365:FUZ655365 GEF655365:GEV655365 GOB655365:GOR655365 GXX655365:GYN655365 HHT655365:HIJ655365 HRP655365:HSF655365 IBL655365:ICB655365 ILH655365:ILX655365 IVD655365:IVT655365 JEZ655365:JFP655365 JOV655365:JPL655365 JYR655365:JZH655365 KIN655365:KJD655365 KSJ655365:KSZ655365 LCF655365:LCV655365 LMB655365:LMR655365 LVX655365:LWN655365 MFT655365:MGJ655365 MPP655365:MQF655365 MZL655365:NAB655365 NJH655365:NJX655365 NTD655365:NTT655365 OCZ655365:ODP655365 OMV655365:ONL655365 OWR655365:OXH655365 PGN655365:PHD655365 PQJ655365:PQZ655365 QAF655365:QAV655365 QKB655365:QKR655365 QTX655365:QUN655365 RDT655365:REJ655365 RNP655365:ROF655365 RXL655365:RYB655365 SHH655365:SHX655365 SRD655365:SRT655365 TAZ655365:TBP655365 TKV655365:TLL655365 TUR655365:TVH655365 UEN655365:UFD655365 UOJ655365:UOZ655365 UYF655365:UYV655365 VIB655365:VIR655365 VRX655365:VSN655365 WBT655365:WCJ655365 WLP655365:WMF655365 WVL655365:WWB655365 D720901:T720901 IZ720901:JP720901 SV720901:TL720901 ACR720901:ADH720901 AMN720901:AND720901 AWJ720901:AWZ720901 BGF720901:BGV720901 BQB720901:BQR720901 BZX720901:CAN720901 CJT720901:CKJ720901 CTP720901:CUF720901 DDL720901:DEB720901 DNH720901:DNX720901 DXD720901:DXT720901 EGZ720901:EHP720901 EQV720901:ERL720901 FAR720901:FBH720901 FKN720901:FLD720901 FUJ720901:FUZ720901 GEF720901:GEV720901 GOB720901:GOR720901 GXX720901:GYN720901 HHT720901:HIJ720901 HRP720901:HSF720901 IBL720901:ICB720901 ILH720901:ILX720901 IVD720901:IVT720901 JEZ720901:JFP720901 JOV720901:JPL720901 JYR720901:JZH720901 KIN720901:KJD720901 KSJ720901:KSZ720901 LCF720901:LCV720901 LMB720901:LMR720901 LVX720901:LWN720901 MFT720901:MGJ720901 MPP720901:MQF720901 MZL720901:NAB720901 NJH720901:NJX720901 NTD720901:NTT720901 OCZ720901:ODP720901 OMV720901:ONL720901 OWR720901:OXH720901 PGN720901:PHD720901 PQJ720901:PQZ720901 QAF720901:QAV720901 QKB720901:QKR720901 QTX720901:QUN720901 RDT720901:REJ720901 RNP720901:ROF720901 RXL720901:RYB720901 SHH720901:SHX720901 SRD720901:SRT720901 TAZ720901:TBP720901 TKV720901:TLL720901 TUR720901:TVH720901 UEN720901:UFD720901 UOJ720901:UOZ720901 UYF720901:UYV720901 VIB720901:VIR720901 VRX720901:VSN720901 WBT720901:WCJ720901 WLP720901:WMF720901 WVL720901:WWB720901 D786437:T786437 IZ786437:JP786437 SV786437:TL786437 ACR786437:ADH786437 AMN786437:AND786437 AWJ786437:AWZ786437 BGF786437:BGV786437 BQB786437:BQR786437 BZX786437:CAN786437 CJT786437:CKJ786437 CTP786437:CUF786437 DDL786437:DEB786437 DNH786437:DNX786437 DXD786437:DXT786437 EGZ786437:EHP786437 EQV786437:ERL786437 FAR786437:FBH786437 FKN786437:FLD786437 FUJ786437:FUZ786437 GEF786437:GEV786437 GOB786437:GOR786437 GXX786437:GYN786437 HHT786437:HIJ786437 HRP786437:HSF786437 IBL786437:ICB786437 ILH786437:ILX786437 IVD786437:IVT786437 JEZ786437:JFP786437 JOV786437:JPL786437 JYR786437:JZH786437 KIN786437:KJD786437 KSJ786437:KSZ786437 LCF786437:LCV786437 LMB786437:LMR786437 LVX786437:LWN786437 MFT786437:MGJ786437 MPP786437:MQF786437 MZL786437:NAB786437 NJH786437:NJX786437 NTD786437:NTT786437 OCZ786437:ODP786437 OMV786437:ONL786437 OWR786437:OXH786437 PGN786437:PHD786437 PQJ786437:PQZ786437 QAF786437:QAV786437 QKB786437:QKR786437 QTX786437:QUN786437 RDT786437:REJ786437 RNP786437:ROF786437 RXL786437:RYB786437 SHH786437:SHX786437 SRD786437:SRT786437 TAZ786437:TBP786437 TKV786437:TLL786437 TUR786437:TVH786437 UEN786437:UFD786437 UOJ786437:UOZ786437 UYF786437:UYV786437 VIB786437:VIR786437 VRX786437:VSN786437 WBT786437:WCJ786437 WLP786437:WMF786437 WVL786437:WWB786437 D851973:T851973 IZ851973:JP851973 SV851973:TL851973 ACR851973:ADH851973 AMN851973:AND851973 AWJ851973:AWZ851973 BGF851973:BGV851973 BQB851973:BQR851973 BZX851973:CAN851973 CJT851973:CKJ851973 CTP851973:CUF851973 DDL851973:DEB851973 DNH851973:DNX851973 DXD851973:DXT851973 EGZ851973:EHP851973 EQV851973:ERL851973 FAR851973:FBH851973 FKN851973:FLD851973 FUJ851973:FUZ851973 GEF851973:GEV851973 GOB851973:GOR851973 GXX851973:GYN851973 HHT851973:HIJ851973 HRP851973:HSF851973 IBL851973:ICB851973 ILH851973:ILX851973 IVD851973:IVT851973 JEZ851973:JFP851973 JOV851973:JPL851973 JYR851973:JZH851973 KIN851973:KJD851973 KSJ851973:KSZ851973 LCF851973:LCV851973 LMB851973:LMR851973 LVX851973:LWN851973 MFT851973:MGJ851973 MPP851973:MQF851973 MZL851973:NAB851973 NJH851973:NJX851973 NTD851973:NTT851973 OCZ851973:ODP851973 OMV851973:ONL851973 OWR851973:OXH851973 PGN851973:PHD851973 PQJ851973:PQZ851973 QAF851973:QAV851973 QKB851973:QKR851973 QTX851973:QUN851973 RDT851973:REJ851973 RNP851973:ROF851973 RXL851973:RYB851973 SHH851973:SHX851973 SRD851973:SRT851973 TAZ851973:TBP851973 TKV851973:TLL851973 TUR851973:TVH851973 UEN851973:UFD851973 UOJ851973:UOZ851973 UYF851973:UYV851973 VIB851973:VIR851973 VRX851973:VSN851973 WBT851973:WCJ851973 WLP851973:WMF851973 WVL851973:WWB851973 D917509:T917509 IZ917509:JP917509 SV917509:TL917509 ACR917509:ADH917509 AMN917509:AND917509 AWJ917509:AWZ917509 BGF917509:BGV917509 BQB917509:BQR917509 BZX917509:CAN917509 CJT917509:CKJ917509 CTP917509:CUF917509 DDL917509:DEB917509 DNH917509:DNX917509 DXD917509:DXT917509 EGZ917509:EHP917509 EQV917509:ERL917509 FAR917509:FBH917509 FKN917509:FLD917509 FUJ917509:FUZ917509 GEF917509:GEV917509 GOB917509:GOR917509 GXX917509:GYN917509 HHT917509:HIJ917509 HRP917509:HSF917509 IBL917509:ICB917509 ILH917509:ILX917509 IVD917509:IVT917509 JEZ917509:JFP917509 JOV917509:JPL917509 JYR917509:JZH917509 KIN917509:KJD917509 KSJ917509:KSZ917509 LCF917509:LCV917509 LMB917509:LMR917509 LVX917509:LWN917509 MFT917509:MGJ917509 MPP917509:MQF917509 MZL917509:NAB917509 NJH917509:NJX917509 NTD917509:NTT917509 OCZ917509:ODP917509 OMV917509:ONL917509 OWR917509:OXH917509 PGN917509:PHD917509 PQJ917509:PQZ917509 QAF917509:QAV917509 QKB917509:QKR917509 QTX917509:QUN917509 RDT917509:REJ917509 RNP917509:ROF917509 RXL917509:RYB917509 SHH917509:SHX917509 SRD917509:SRT917509 TAZ917509:TBP917509 TKV917509:TLL917509 TUR917509:TVH917509 UEN917509:UFD917509 UOJ917509:UOZ917509 UYF917509:UYV917509 VIB917509:VIR917509 VRX917509:VSN917509 WBT917509:WCJ917509 WLP917509:WMF917509 WVL917509:WWB917509 D983045:T983045 IZ983045:JP983045 SV983045:TL983045 ACR983045:ADH983045 AMN983045:AND983045 AWJ983045:AWZ983045 BGF983045:BGV983045 BQB983045:BQR983045 BZX983045:CAN983045 CJT983045:CKJ983045 CTP983045:CUF983045 DDL983045:DEB983045 DNH983045:DNX983045 DXD983045:DXT983045 EGZ983045:EHP983045 EQV983045:ERL983045 FAR983045:FBH983045 FKN983045:FLD983045 FUJ983045:FUZ983045 GEF983045:GEV983045 GOB983045:GOR983045 GXX983045:GYN983045 HHT983045:HIJ983045 HRP983045:HSF983045 IBL983045:ICB983045 ILH983045:ILX983045 IVD983045:IVT983045 JEZ983045:JFP983045 JOV983045:JPL983045 JYR983045:JZH983045 KIN983045:KJD983045 KSJ983045:KSZ983045 LCF983045:LCV983045 LMB983045:LMR983045 LVX983045:LWN983045 MFT983045:MGJ983045 MPP983045:MQF983045 MZL983045:NAB983045 NJH983045:NJX983045 NTD983045:NTT983045 OCZ983045:ODP983045 OMV983045:ONL983045 OWR983045:OXH983045 PGN983045:PHD983045 PQJ983045:PQZ983045 QAF983045:QAV983045 QKB983045:QKR983045 QTX983045:QUN983045 RDT983045:REJ983045 RNP983045:ROF983045 RXL983045:RYB983045 SHH983045:SHX983045 SRD983045:SRT983045 TAZ983045:TBP983045 TKV983045:TLL983045 TUR983045:TVH983045 UEN983045:UFD983045 UOJ983045:UOZ983045 UYF983045:UYV983045 VIB983045:VIR983045 VRX983045:VSN983045 WBT983045:WCJ983045 WLP983045:WMF983045 WVL983045:WWB983045">
      <formula1>$E$30:$E$42</formula1>
    </dataValidation>
    <dataValidation type="list" allowBlank="1" showInputMessage="1" showErrorMessage="1" sqref="S8:W24">
      <formula1>$AD$32:$AD$39</formula1>
    </dataValidation>
  </dataValidations>
  <pageMargins left="0.314583333333333" right="0.314583333333333" top="0.747916666666667" bottom="0.747916666666667" header="0.314583333333333" footer="0.314583333333333"/>
  <pageSetup paperSize="9" scale="92" orientation="portrait"/>
  <headerFooter>
    <oddFooter>&amp;L&amp;"华文行楷,加粗"&amp;16
&amp;"-,常规"&amp;11
制单：
日期：&amp;C审核：
日期：</oddFooter>
  </headerFooter>
  <drawing r:id="rId1"/>
  <legacyDrawing r:id="rId2"/>
  <oleObjects>
    <mc:AlternateContent xmlns:mc="http://schemas.openxmlformats.org/markup-compatibility/2006">
      <mc:Choice Requires="x14">
        <oleObject shapeId="9217" progId="AutoCAD.Drawing.17" r:id="rId3">
          <objectPr defaultSize="0" r:id="rId4">
            <anchor moveWithCells="1">
              <from>
                <xdr:col>0</xdr:col>
                <xdr:colOff>142875</xdr:colOff>
                <xdr:row>9</xdr:row>
                <xdr:rowOff>47625</xdr:rowOff>
              </from>
              <to>
                <xdr:col>27</xdr:col>
                <xdr:colOff>123825</xdr:colOff>
                <xdr:row>23</xdr:row>
                <xdr:rowOff>66675</xdr:rowOff>
              </to>
            </anchor>
          </objectPr>
        </oleObject>
      </mc:Choice>
      <mc:Fallback>
        <oleObject shapeId="9217" progId="AutoCAD.Drawing.17"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9"/>
  <sheetViews>
    <sheetView view="pageBreakPreview" zoomScaleNormal="100" zoomScaleSheetLayoutView="100" workbookViewId="0">
      <selection activeCell="E15" sqref="E15"/>
    </sheetView>
  </sheetViews>
  <sheetFormatPr defaultColWidth="9" defaultRowHeight="16.5"/>
  <cols>
    <col min="1" max="3" width="3.125" style="461" customWidth="1"/>
    <col min="4" max="4" width="17.125" style="461" customWidth="1"/>
    <col min="5" max="5" width="10.625" style="461" customWidth="1"/>
    <col min="6" max="6" width="6.625" style="461" customWidth="1"/>
    <col min="7" max="7" width="3.625" style="461" customWidth="1"/>
    <col min="8" max="8" width="6.625" style="461" customWidth="1"/>
    <col min="9" max="9" width="2.625" style="461" customWidth="1"/>
    <col min="10" max="12" width="3.125" style="461" customWidth="1"/>
    <col min="13" max="13" width="17.125" style="461" customWidth="1"/>
    <col min="14" max="14" width="10.625" style="461" customWidth="1"/>
    <col min="15" max="15" width="6.625" style="461" customWidth="1"/>
    <col min="16" max="16" width="3.625" style="461" customWidth="1"/>
    <col min="17" max="17" width="6.625" style="461" customWidth="1"/>
    <col min="18" max="18" width="12.75" style="460" customWidth="1"/>
    <col min="19" max="19" width="19.75" style="460" customWidth="1"/>
    <col min="20" max="20" width="13.5" style="460" customWidth="1"/>
    <col min="21" max="21" width="11.5" style="460" customWidth="1"/>
    <col min="22" max="22" width="12" style="460" customWidth="1"/>
    <col min="23" max="35" width="9" style="460"/>
    <col min="36" max="258" width="9" style="461"/>
    <col min="259" max="259" width="2.875" style="461" customWidth="1"/>
    <col min="260" max="261" width="3.125" style="461" customWidth="1"/>
    <col min="262" max="262" width="19.75" style="461" customWidth="1"/>
    <col min="263" max="263" width="12.875" style="461" customWidth="1"/>
    <col min="264" max="264" width="5.75" style="461" customWidth="1"/>
    <col min="265" max="265" width="3.75" style="461" customWidth="1"/>
    <col min="266" max="266" width="8.125" style="461" customWidth="1"/>
    <col min="267" max="267" width="2.5" style="461" customWidth="1"/>
    <col min="268" max="268" width="2.75" style="461" customWidth="1"/>
    <col min="269" max="269" width="11.375" style="461" customWidth="1"/>
    <col min="270" max="270" width="12.875" style="461" customWidth="1"/>
    <col min="271" max="271" width="5.625" style="461" customWidth="1"/>
    <col min="272" max="272" width="4" style="461" customWidth="1"/>
    <col min="273" max="273" width="8.125" style="461" customWidth="1"/>
    <col min="274" max="274" width="12.75" style="461" customWidth="1"/>
    <col min="275" max="275" width="19.75" style="461" customWidth="1"/>
    <col min="276" max="276" width="10.5" style="461" customWidth="1"/>
    <col min="277" max="277" width="11.5" style="461" customWidth="1"/>
    <col min="278" max="278" width="12" style="461" customWidth="1"/>
    <col min="279" max="514" width="9" style="461"/>
    <col min="515" max="515" width="2.875" style="461" customWidth="1"/>
    <col min="516" max="517" width="3.125" style="461" customWidth="1"/>
    <col min="518" max="518" width="19.75" style="461" customWidth="1"/>
    <col min="519" max="519" width="12.875" style="461" customWidth="1"/>
    <col min="520" max="520" width="5.75" style="461" customWidth="1"/>
    <col min="521" max="521" width="3.75" style="461" customWidth="1"/>
    <col min="522" max="522" width="8.125" style="461" customWidth="1"/>
    <col min="523" max="523" width="2.5" style="461" customWidth="1"/>
    <col min="524" max="524" width="2.75" style="461" customWidth="1"/>
    <col min="525" max="525" width="11.375" style="461" customWidth="1"/>
    <col min="526" max="526" width="12.875" style="461" customWidth="1"/>
    <col min="527" max="527" width="5.625" style="461" customWidth="1"/>
    <col min="528" max="528" width="4" style="461" customWidth="1"/>
    <col min="529" max="529" width="8.125" style="461" customWidth="1"/>
    <col min="530" max="530" width="12.75" style="461" customWidth="1"/>
    <col min="531" max="531" width="19.75" style="461" customWidth="1"/>
    <col min="532" max="532" width="10.5" style="461" customWidth="1"/>
    <col min="533" max="533" width="11.5" style="461" customWidth="1"/>
    <col min="534" max="534" width="12" style="461" customWidth="1"/>
    <col min="535" max="770" width="9" style="461"/>
    <col min="771" max="771" width="2.875" style="461" customWidth="1"/>
    <col min="772" max="773" width="3.125" style="461" customWidth="1"/>
    <col min="774" max="774" width="19.75" style="461" customWidth="1"/>
    <col min="775" max="775" width="12.875" style="461" customWidth="1"/>
    <col min="776" max="776" width="5.75" style="461" customWidth="1"/>
    <col min="777" max="777" width="3.75" style="461" customWidth="1"/>
    <col min="778" max="778" width="8.125" style="461" customWidth="1"/>
    <col min="779" max="779" width="2.5" style="461" customWidth="1"/>
    <col min="780" max="780" width="2.75" style="461" customWidth="1"/>
    <col min="781" max="781" width="11.375" style="461" customWidth="1"/>
    <col min="782" max="782" width="12.875" style="461" customWidth="1"/>
    <col min="783" max="783" width="5.625" style="461" customWidth="1"/>
    <col min="784" max="784" width="4" style="461" customWidth="1"/>
    <col min="785" max="785" width="8.125" style="461" customWidth="1"/>
    <col min="786" max="786" width="12.75" style="461" customWidth="1"/>
    <col min="787" max="787" width="19.75" style="461" customWidth="1"/>
    <col min="788" max="788" width="10.5" style="461" customWidth="1"/>
    <col min="789" max="789" width="11.5" style="461" customWidth="1"/>
    <col min="790" max="790" width="12" style="461" customWidth="1"/>
    <col min="791" max="1026" width="9" style="461"/>
    <col min="1027" max="1027" width="2.875" style="461" customWidth="1"/>
    <col min="1028" max="1029" width="3.125" style="461" customWidth="1"/>
    <col min="1030" max="1030" width="19.75" style="461" customWidth="1"/>
    <col min="1031" max="1031" width="12.875" style="461" customWidth="1"/>
    <col min="1032" max="1032" width="5.75" style="461" customWidth="1"/>
    <col min="1033" max="1033" width="3.75" style="461" customWidth="1"/>
    <col min="1034" max="1034" width="8.125" style="461" customWidth="1"/>
    <col min="1035" max="1035" width="2.5" style="461" customWidth="1"/>
    <col min="1036" max="1036" width="2.75" style="461" customWidth="1"/>
    <col min="1037" max="1037" width="11.375" style="461" customWidth="1"/>
    <col min="1038" max="1038" width="12.875" style="461" customWidth="1"/>
    <col min="1039" max="1039" width="5.625" style="461" customWidth="1"/>
    <col min="1040" max="1040" width="4" style="461" customWidth="1"/>
    <col min="1041" max="1041" width="8.125" style="461" customWidth="1"/>
    <col min="1042" max="1042" width="12.75" style="461" customWidth="1"/>
    <col min="1043" max="1043" width="19.75" style="461" customWidth="1"/>
    <col min="1044" max="1044" width="10.5" style="461" customWidth="1"/>
    <col min="1045" max="1045" width="11.5" style="461" customWidth="1"/>
    <col min="1046" max="1046" width="12" style="461" customWidth="1"/>
    <col min="1047" max="1282" width="9" style="461"/>
    <col min="1283" max="1283" width="2.875" style="461" customWidth="1"/>
    <col min="1284" max="1285" width="3.125" style="461" customWidth="1"/>
    <col min="1286" max="1286" width="19.75" style="461" customWidth="1"/>
    <col min="1287" max="1287" width="12.875" style="461" customWidth="1"/>
    <col min="1288" max="1288" width="5.75" style="461" customWidth="1"/>
    <col min="1289" max="1289" width="3.75" style="461" customWidth="1"/>
    <col min="1290" max="1290" width="8.125" style="461" customWidth="1"/>
    <col min="1291" max="1291" width="2.5" style="461" customWidth="1"/>
    <col min="1292" max="1292" width="2.75" style="461" customWidth="1"/>
    <col min="1293" max="1293" width="11.375" style="461" customWidth="1"/>
    <col min="1294" max="1294" width="12.875" style="461" customWidth="1"/>
    <col min="1295" max="1295" width="5.625" style="461" customWidth="1"/>
    <col min="1296" max="1296" width="4" style="461" customWidth="1"/>
    <col min="1297" max="1297" width="8.125" style="461" customWidth="1"/>
    <col min="1298" max="1298" width="12.75" style="461" customWidth="1"/>
    <col min="1299" max="1299" width="19.75" style="461" customWidth="1"/>
    <col min="1300" max="1300" width="10.5" style="461" customWidth="1"/>
    <col min="1301" max="1301" width="11.5" style="461" customWidth="1"/>
    <col min="1302" max="1302" width="12" style="461" customWidth="1"/>
    <col min="1303" max="1538" width="9" style="461"/>
    <col min="1539" max="1539" width="2.875" style="461" customWidth="1"/>
    <col min="1540" max="1541" width="3.125" style="461" customWidth="1"/>
    <col min="1542" max="1542" width="19.75" style="461" customWidth="1"/>
    <col min="1543" max="1543" width="12.875" style="461" customWidth="1"/>
    <col min="1544" max="1544" width="5.75" style="461" customWidth="1"/>
    <col min="1545" max="1545" width="3.75" style="461" customWidth="1"/>
    <col min="1546" max="1546" width="8.125" style="461" customWidth="1"/>
    <col min="1547" max="1547" width="2.5" style="461" customWidth="1"/>
    <col min="1548" max="1548" width="2.75" style="461" customWidth="1"/>
    <col min="1549" max="1549" width="11.375" style="461" customWidth="1"/>
    <col min="1550" max="1550" width="12.875" style="461" customWidth="1"/>
    <col min="1551" max="1551" width="5.625" style="461" customWidth="1"/>
    <col min="1552" max="1552" width="4" style="461" customWidth="1"/>
    <col min="1553" max="1553" width="8.125" style="461" customWidth="1"/>
    <col min="1554" max="1554" width="12.75" style="461" customWidth="1"/>
    <col min="1555" max="1555" width="19.75" style="461" customWidth="1"/>
    <col min="1556" max="1556" width="10.5" style="461" customWidth="1"/>
    <col min="1557" max="1557" width="11.5" style="461" customWidth="1"/>
    <col min="1558" max="1558" width="12" style="461" customWidth="1"/>
    <col min="1559" max="1794" width="9" style="461"/>
    <col min="1795" max="1795" width="2.875" style="461" customWidth="1"/>
    <col min="1796" max="1797" width="3.125" style="461" customWidth="1"/>
    <col min="1798" max="1798" width="19.75" style="461" customWidth="1"/>
    <col min="1799" max="1799" width="12.875" style="461" customWidth="1"/>
    <col min="1800" max="1800" width="5.75" style="461" customWidth="1"/>
    <col min="1801" max="1801" width="3.75" style="461" customWidth="1"/>
    <col min="1802" max="1802" width="8.125" style="461" customWidth="1"/>
    <col min="1803" max="1803" width="2.5" style="461" customWidth="1"/>
    <col min="1804" max="1804" width="2.75" style="461" customWidth="1"/>
    <col min="1805" max="1805" width="11.375" style="461" customWidth="1"/>
    <col min="1806" max="1806" width="12.875" style="461" customWidth="1"/>
    <col min="1807" max="1807" width="5.625" style="461" customWidth="1"/>
    <col min="1808" max="1808" width="4" style="461" customWidth="1"/>
    <col min="1809" max="1809" width="8.125" style="461" customWidth="1"/>
    <col min="1810" max="1810" width="12.75" style="461" customWidth="1"/>
    <col min="1811" max="1811" width="19.75" style="461" customWidth="1"/>
    <col min="1812" max="1812" width="10.5" style="461" customWidth="1"/>
    <col min="1813" max="1813" width="11.5" style="461" customWidth="1"/>
    <col min="1814" max="1814" width="12" style="461" customWidth="1"/>
    <col min="1815" max="2050" width="9" style="461"/>
    <col min="2051" max="2051" width="2.875" style="461" customWidth="1"/>
    <col min="2052" max="2053" width="3.125" style="461" customWidth="1"/>
    <col min="2054" max="2054" width="19.75" style="461" customWidth="1"/>
    <col min="2055" max="2055" width="12.875" style="461" customWidth="1"/>
    <col min="2056" max="2056" width="5.75" style="461" customWidth="1"/>
    <col min="2057" max="2057" width="3.75" style="461" customWidth="1"/>
    <col min="2058" max="2058" width="8.125" style="461" customWidth="1"/>
    <col min="2059" max="2059" width="2.5" style="461" customWidth="1"/>
    <col min="2060" max="2060" width="2.75" style="461" customWidth="1"/>
    <col min="2061" max="2061" width="11.375" style="461" customWidth="1"/>
    <col min="2062" max="2062" width="12.875" style="461" customWidth="1"/>
    <col min="2063" max="2063" width="5.625" style="461" customWidth="1"/>
    <col min="2064" max="2064" width="4" style="461" customWidth="1"/>
    <col min="2065" max="2065" width="8.125" style="461" customWidth="1"/>
    <col min="2066" max="2066" width="12.75" style="461" customWidth="1"/>
    <col min="2067" max="2067" width="19.75" style="461" customWidth="1"/>
    <col min="2068" max="2068" width="10.5" style="461" customWidth="1"/>
    <col min="2069" max="2069" width="11.5" style="461" customWidth="1"/>
    <col min="2070" max="2070" width="12" style="461" customWidth="1"/>
    <col min="2071" max="2306" width="9" style="461"/>
    <col min="2307" max="2307" width="2.875" style="461" customWidth="1"/>
    <col min="2308" max="2309" width="3.125" style="461" customWidth="1"/>
    <col min="2310" max="2310" width="19.75" style="461" customWidth="1"/>
    <col min="2311" max="2311" width="12.875" style="461" customWidth="1"/>
    <col min="2312" max="2312" width="5.75" style="461" customWidth="1"/>
    <col min="2313" max="2313" width="3.75" style="461" customWidth="1"/>
    <col min="2314" max="2314" width="8.125" style="461" customWidth="1"/>
    <col min="2315" max="2315" width="2.5" style="461" customWidth="1"/>
    <col min="2316" max="2316" width="2.75" style="461" customWidth="1"/>
    <col min="2317" max="2317" width="11.375" style="461" customWidth="1"/>
    <col min="2318" max="2318" width="12.875" style="461" customWidth="1"/>
    <col min="2319" max="2319" width="5.625" style="461" customWidth="1"/>
    <col min="2320" max="2320" width="4" style="461" customWidth="1"/>
    <col min="2321" max="2321" width="8.125" style="461" customWidth="1"/>
    <col min="2322" max="2322" width="12.75" style="461" customWidth="1"/>
    <col min="2323" max="2323" width="19.75" style="461" customWidth="1"/>
    <col min="2324" max="2324" width="10.5" style="461" customWidth="1"/>
    <col min="2325" max="2325" width="11.5" style="461" customWidth="1"/>
    <col min="2326" max="2326" width="12" style="461" customWidth="1"/>
    <col min="2327" max="2562" width="9" style="461"/>
    <col min="2563" max="2563" width="2.875" style="461" customWidth="1"/>
    <col min="2564" max="2565" width="3.125" style="461" customWidth="1"/>
    <col min="2566" max="2566" width="19.75" style="461" customWidth="1"/>
    <col min="2567" max="2567" width="12.875" style="461" customWidth="1"/>
    <col min="2568" max="2568" width="5.75" style="461" customWidth="1"/>
    <col min="2569" max="2569" width="3.75" style="461" customWidth="1"/>
    <col min="2570" max="2570" width="8.125" style="461" customWidth="1"/>
    <col min="2571" max="2571" width="2.5" style="461" customWidth="1"/>
    <col min="2572" max="2572" width="2.75" style="461" customWidth="1"/>
    <col min="2573" max="2573" width="11.375" style="461" customWidth="1"/>
    <col min="2574" max="2574" width="12.875" style="461" customWidth="1"/>
    <col min="2575" max="2575" width="5.625" style="461" customWidth="1"/>
    <col min="2576" max="2576" width="4" style="461" customWidth="1"/>
    <col min="2577" max="2577" width="8.125" style="461" customWidth="1"/>
    <col min="2578" max="2578" width="12.75" style="461" customWidth="1"/>
    <col min="2579" max="2579" width="19.75" style="461" customWidth="1"/>
    <col min="2580" max="2580" width="10.5" style="461" customWidth="1"/>
    <col min="2581" max="2581" width="11.5" style="461" customWidth="1"/>
    <col min="2582" max="2582" width="12" style="461" customWidth="1"/>
    <col min="2583" max="2818" width="9" style="461"/>
    <col min="2819" max="2819" width="2.875" style="461" customWidth="1"/>
    <col min="2820" max="2821" width="3.125" style="461" customWidth="1"/>
    <col min="2822" max="2822" width="19.75" style="461" customWidth="1"/>
    <col min="2823" max="2823" width="12.875" style="461" customWidth="1"/>
    <col min="2824" max="2824" width="5.75" style="461" customWidth="1"/>
    <col min="2825" max="2825" width="3.75" style="461" customWidth="1"/>
    <col min="2826" max="2826" width="8.125" style="461" customWidth="1"/>
    <col min="2827" max="2827" width="2.5" style="461" customWidth="1"/>
    <col min="2828" max="2828" width="2.75" style="461" customWidth="1"/>
    <col min="2829" max="2829" width="11.375" style="461" customWidth="1"/>
    <col min="2830" max="2830" width="12.875" style="461" customWidth="1"/>
    <col min="2831" max="2831" width="5.625" style="461" customWidth="1"/>
    <col min="2832" max="2832" width="4" style="461" customWidth="1"/>
    <col min="2833" max="2833" width="8.125" style="461" customWidth="1"/>
    <col min="2834" max="2834" width="12.75" style="461" customWidth="1"/>
    <col min="2835" max="2835" width="19.75" style="461" customWidth="1"/>
    <col min="2836" max="2836" width="10.5" style="461" customWidth="1"/>
    <col min="2837" max="2837" width="11.5" style="461" customWidth="1"/>
    <col min="2838" max="2838" width="12" style="461" customWidth="1"/>
    <col min="2839" max="3074" width="9" style="461"/>
    <col min="3075" max="3075" width="2.875" style="461" customWidth="1"/>
    <col min="3076" max="3077" width="3.125" style="461" customWidth="1"/>
    <col min="3078" max="3078" width="19.75" style="461" customWidth="1"/>
    <col min="3079" max="3079" width="12.875" style="461" customWidth="1"/>
    <col min="3080" max="3080" width="5.75" style="461" customWidth="1"/>
    <col min="3081" max="3081" width="3.75" style="461" customWidth="1"/>
    <col min="3082" max="3082" width="8.125" style="461" customWidth="1"/>
    <col min="3083" max="3083" width="2.5" style="461" customWidth="1"/>
    <col min="3084" max="3084" width="2.75" style="461" customWidth="1"/>
    <col min="3085" max="3085" width="11.375" style="461" customWidth="1"/>
    <col min="3086" max="3086" width="12.875" style="461" customWidth="1"/>
    <col min="3087" max="3087" width="5.625" style="461" customWidth="1"/>
    <col min="3088" max="3088" width="4" style="461" customWidth="1"/>
    <col min="3089" max="3089" width="8.125" style="461" customWidth="1"/>
    <col min="3090" max="3090" width="12.75" style="461" customWidth="1"/>
    <col min="3091" max="3091" width="19.75" style="461" customWidth="1"/>
    <col min="3092" max="3092" width="10.5" style="461" customWidth="1"/>
    <col min="3093" max="3093" width="11.5" style="461" customWidth="1"/>
    <col min="3094" max="3094" width="12" style="461" customWidth="1"/>
    <col min="3095" max="3330" width="9" style="461"/>
    <col min="3331" max="3331" width="2.875" style="461" customWidth="1"/>
    <col min="3332" max="3333" width="3.125" style="461" customWidth="1"/>
    <col min="3334" max="3334" width="19.75" style="461" customWidth="1"/>
    <col min="3335" max="3335" width="12.875" style="461" customWidth="1"/>
    <col min="3336" max="3336" width="5.75" style="461" customWidth="1"/>
    <col min="3337" max="3337" width="3.75" style="461" customWidth="1"/>
    <col min="3338" max="3338" width="8.125" style="461" customWidth="1"/>
    <col min="3339" max="3339" width="2.5" style="461" customWidth="1"/>
    <col min="3340" max="3340" width="2.75" style="461" customWidth="1"/>
    <col min="3341" max="3341" width="11.375" style="461" customWidth="1"/>
    <col min="3342" max="3342" width="12.875" style="461" customWidth="1"/>
    <col min="3343" max="3343" width="5.625" style="461" customWidth="1"/>
    <col min="3344" max="3344" width="4" style="461" customWidth="1"/>
    <col min="3345" max="3345" width="8.125" style="461" customWidth="1"/>
    <col min="3346" max="3346" width="12.75" style="461" customWidth="1"/>
    <col min="3347" max="3347" width="19.75" style="461" customWidth="1"/>
    <col min="3348" max="3348" width="10.5" style="461" customWidth="1"/>
    <col min="3349" max="3349" width="11.5" style="461" customWidth="1"/>
    <col min="3350" max="3350" width="12" style="461" customWidth="1"/>
    <col min="3351" max="3586" width="9" style="461"/>
    <col min="3587" max="3587" width="2.875" style="461" customWidth="1"/>
    <col min="3588" max="3589" width="3.125" style="461" customWidth="1"/>
    <col min="3590" max="3590" width="19.75" style="461" customWidth="1"/>
    <col min="3591" max="3591" width="12.875" style="461" customWidth="1"/>
    <col min="3592" max="3592" width="5.75" style="461" customWidth="1"/>
    <col min="3593" max="3593" width="3.75" style="461" customWidth="1"/>
    <col min="3594" max="3594" width="8.125" style="461" customWidth="1"/>
    <col min="3595" max="3595" width="2.5" style="461" customWidth="1"/>
    <col min="3596" max="3596" width="2.75" style="461" customWidth="1"/>
    <col min="3597" max="3597" width="11.375" style="461" customWidth="1"/>
    <col min="3598" max="3598" width="12.875" style="461" customWidth="1"/>
    <col min="3599" max="3599" width="5.625" style="461" customWidth="1"/>
    <col min="3600" max="3600" width="4" style="461" customWidth="1"/>
    <col min="3601" max="3601" width="8.125" style="461" customWidth="1"/>
    <col min="3602" max="3602" width="12.75" style="461" customWidth="1"/>
    <col min="3603" max="3603" width="19.75" style="461" customWidth="1"/>
    <col min="3604" max="3604" width="10.5" style="461" customWidth="1"/>
    <col min="3605" max="3605" width="11.5" style="461" customWidth="1"/>
    <col min="3606" max="3606" width="12" style="461" customWidth="1"/>
    <col min="3607" max="3842" width="9" style="461"/>
    <col min="3843" max="3843" width="2.875" style="461" customWidth="1"/>
    <col min="3844" max="3845" width="3.125" style="461" customWidth="1"/>
    <col min="3846" max="3846" width="19.75" style="461" customWidth="1"/>
    <col min="3847" max="3847" width="12.875" style="461" customWidth="1"/>
    <col min="3848" max="3848" width="5.75" style="461" customWidth="1"/>
    <col min="3849" max="3849" width="3.75" style="461" customWidth="1"/>
    <col min="3850" max="3850" width="8.125" style="461" customWidth="1"/>
    <col min="3851" max="3851" width="2.5" style="461" customWidth="1"/>
    <col min="3852" max="3852" width="2.75" style="461" customWidth="1"/>
    <col min="3853" max="3853" width="11.375" style="461" customWidth="1"/>
    <col min="3854" max="3854" width="12.875" style="461" customWidth="1"/>
    <col min="3855" max="3855" width="5.625" style="461" customWidth="1"/>
    <col min="3856" max="3856" width="4" style="461" customWidth="1"/>
    <col min="3857" max="3857" width="8.125" style="461" customWidth="1"/>
    <col min="3858" max="3858" width="12.75" style="461" customWidth="1"/>
    <col min="3859" max="3859" width="19.75" style="461" customWidth="1"/>
    <col min="3860" max="3860" width="10.5" style="461" customWidth="1"/>
    <col min="3861" max="3861" width="11.5" style="461" customWidth="1"/>
    <col min="3862" max="3862" width="12" style="461" customWidth="1"/>
    <col min="3863" max="4098" width="9" style="461"/>
    <col min="4099" max="4099" width="2.875" style="461" customWidth="1"/>
    <col min="4100" max="4101" width="3.125" style="461" customWidth="1"/>
    <col min="4102" max="4102" width="19.75" style="461" customWidth="1"/>
    <col min="4103" max="4103" width="12.875" style="461" customWidth="1"/>
    <col min="4104" max="4104" width="5.75" style="461" customWidth="1"/>
    <col min="4105" max="4105" width="3.75" style="461" customWidth="1"/>
    <col min="4106" max="4106" width="8.125" style="461" customWidth="1"/>
    <col min="4107" max="4107" width="2.5" style="461" customWidth="1"/>
    <col min="4108" max="4108" width="2.75" style="461" customWidth="1"/>
    <col min="4109" max="4109" width="11.375" style="461" customWidth="1"/>
    <col min="4110" max="4110" width="12.875" style="461" customWidth="1"/>
    <col min="4111" max="4111" width="5.625" style="461" customWidth="1"/>
    <col min="4112" max="4112" width="4" style="461" customWidth="1"/>
    <col min="4113" max="4113" width="8.125" style="461" customWidth="1"/>
    <col min="4114" max="4114" width="12.75" style="461" customWidth="1"/>
    <col min="4115" max="4115" width="19.75" style="461" customWidth="1"/>
    <col min="4116" max="4116" width="10.5" style="461" customWidth="1"/>
    <col min="4117" max="4117" width="11.5" style="461" customWidth="1"/>
    <col min="4118" max="4118" width="12" style="461" customWidth="1"/>
    <col min="4119" max="4354" width="9" style="461"/>
    <col min="4355" max="4355" width="2.875" style="461" customWidth="1"/>
    <col min="4356" max="4357" width="3.125" style="461" customWidth="1"/>
    <col min="4358" max="4358" width="19.75" style="461" customWidth="1"/>
    <col min="4359" max="4359" width="12.875" style="461" customWidth="1"/>
    <col min="4360" max="4360" width="5.75" style="461" customWidth="1"/>
    <col min="4361" max="4361" width="3.75" style="461" customWidth="1"/>
    <col min="4362" max="4362" width="8.125" style="461" customWidth="1"/>
    <col min="4363" max="4363" width="2.5" style="461" customWidth="1"/>
    <col min="4364" max="4364" width="2.75" style="461" customWidth="1"/>
    <col min="4365" max="4365" width="11.375" style="461" customWidth="1"/>
    <col min="4366" max="4366" width="12.875" style="461" customWidth="1"/>
    <col min="4367" max="4367" width="5.625" style="461" customWidth="1"/>
    <col min="4368" max="4368" width="4" style="461" customWidth="1"/>
    <col min="4369" max="4369" width="8.125" style="461" customWidth="1"/>
    <col min="4370" max="4370" width="12.75" style="461" customWidth="1"/>
    <col min="4371" max="4371" width="19.75" style="461" customWidth="1"/>
    <col min="4372" max="4372" width="10.5" style="461" customWidth="1"/>
    <col min="4373" max="4373" width="11.5" style="461" customWidth="1"/>
    <col min="4374" max="4374" width="12" style="461" customWidth="1"/>
    <col min="4375" max="4610" width="9" style="461"/>
    <col min="4611" max="4611" width="2.875" style="461" customWidth="1"/>
    <col min="4612" max="4613" width="3.125" style="461" customWidth="1"/>
    <col min="4614" max="4614" width="19.75" style="461" customWidth="1"/>
    <col min="4615" max="4615" width="12.875" style="461" customWidth="1"/>
    <col min="4616" max="4616" width="5.75" style="461" customWidth="1"/>
    <col min="4617" max="4617" width="3.75" style="461" customWidth="1"/>
    <col min="4618" max="4618" width="8.125" style="461" customWidth="1"/>
    <col min="4619" max="4619" width="2.5" style="461" customWidth="1"/>
    <col min="4620" max="4620" width="2.75" style="461" customWidth="1"/>
    <col min="4621" max="4621" width="11.375" style="461" customWidth="1"/>
    <col min="4622" max="4622" width="12.875" style="461" customWidth="1"/>
    <col min="4623" max="4623" width="5.625" style="461" customWidth="1"/>
    <col min="4624" max="4624" width="4" style="461" customWidth="1"/>
    <col min="4625" max="4625" width="8.125" style="461" customWidth="1"/>
    <col min="4626" max="4626" width="12.75" style="461" customWidth="1"/>
    <col min="4627" max="4627" width="19.75" style="461" customWidth="1"/>
    <col min="4628" max="4628" width="10.5" style="461" customWidth="1"/>
    <col min="4629" max="4629" width="11.5" style="461" customWidth="1"/>
    <col min="4630" max="4630" width="12" style="461" customWidth="1"/>
    <col min="4631" max="4866" width="9" style="461"/>
    <col min="4867" max="4867" width="2.875" style="461" customWidth="1"/>
    <col min="4868" max="4869" width="3.125" style="461" customWidth="1"/>
    <col min="4870" max="4870" width="19.75" style="461" customWidth="1"/>
    <col min="4871" max="4871" width="12.875" style="461" customWidth="1"/>
    <col min="4872" max="4872" width="5.75" style="461" customWidth="1"/>
    <col min="4873" max="4873" width="3.75" style="461" customWidth="1"/>
    <col min="4874" max="4874" width="8.125" style="461" customWidth="1"/>
    <col min="4875" max="4875" width="2.5" style="461" customWidth="1"/>
    <col min="4876" max="4876" width="2.75" style="461" customWidth="1"/>
    <col min="4877" max="4877" width="11.375" style="461" customWidth="1"/>
    <col min="4878" max="4878" width="12.875" style="461" customWidth="1"/>
    <col min="4879" max="4879" width="5.625" style="461" customWidth="1"/>
    <col min="4880" max="4880" width="4" style="461" customWidth="1"/>
    <col min="4881" max="4881" width="8.125" style="461" customWidth="1"/>
    <col min="4882" max="4882" width="12.75" style="461" customWidth="1"/>
    <col min="4883" max="4883" width="19.75" style="461" customWidth="1"/>
    <col min="4884" max="4884" width="10.5" style="461" customWidth="1"/>
    <col min="4885" max="4885" width="11.5" style="461" customWidth="1"/>
    <col min="4886" max="4886" width="12" style="461" customWidth="1"/>
    <col min="4887" max="5122" width="9" style="461"/>
    <col min="5123" max="5123" width="2.875" style="461" customWidth="1"/>
    <col min="5124" max="5125" width="3.125" style="461" customWidth="1"/>
    <col min="5126" max="5126" width="19.75" style="461" customWidth="1"/>
    <col min="5127" max="5127" width="12.875" style="461" customWidth="1"/>
    <col min="5128" max="5128" width="5.75" style="461" customWidth="1"/>
    <col min="5129" max="5129" width="3.75" style="461" customWidth="1"/>
    <col min="5130" max="5130" width="8.125" style="461" customWidth="1"/>
    <col min="5131" max="5131" width="2.5" style="461" customWidth="1"/>
    <col min="5132" max="5132" width="2.75" style="461" customWidth="1"/>
    <col min="5133" max="5133" width="11.375" style="461" customWidth="1"/>
    <col min="5134" max="5134" width="12.875" style="461" customWidth="1"/>
    <col min="5135" max="5135" width="5.625" style="461" customWidth="1"/>
    <col min="5136" max="5136" width="4" style="461" customWidth="1"/>
    <col min="5137" max="5137" width="8.125" style="461" customWidth="1"/>
    <col min="5138" max="5138" width="12.75" style="461" customWidth="1"/>
    <col min="5139" max="5139" width="19.75" style="461" customWidth="1"/>
    <col min="5140" max="5140" width="10.5" style="461" customWidth="1"/>
    <col min="5141" max="5141" width="11.5" style="461" customWidth="1"/>
    <col min="5142" max="5142" width="12" style="461" customWidth="1"/>
    <col min="5143" max="5378" width="9" style="461"/>
    <col min="5379" max="5379" width="2.875" style="461" customWidth="1"/>
    <col min="5380" max="5381" width="3.125" style="461" customWidth="1"/>
    <col min="5382" max="5382" width="19.75" style="461" customWidth="1"/>
    <col min="5383" max="5383" width="12.875" style="461" customWidth="1"/>
    <col min="5384" max="5384" width="5.75" style="461" customWidth="1"/>
    <col min="5385" max="5385" width="3.75" style="461" customWidth="1"/>
    <col min="5386" max="5386" width="8.125" style="461" customWidth="1"/>
    <col min="5387" max="5387" width="2.5" style="461" customWidth="1"/>
    <col min="5388" max="5388" width="2.75" style="461" customWidth="1"/>
    <col min="5389" max="5389" width="11.375" style="461" customWidth="1"/>
    <col min="5390" max="5390" width="12.875" style="461" customWidth="1"/>
    <col min="5391" max="5391" width="5.625" style="461" customWidth="1"/>
    <col min="5392" max="5392" width="4" style="461" customWidth="1"/>
    <col min="5393" max="5393" width="8.125" style="461" customWidth="1"/>
    <col min="5394" max="5394" width="12.75" style="461" customWidth="1"/>
    <col min="5395" max="5395" width="19.75" style="461" customWidth="1"/>
    <col min="5396" max="5396" width="10.5" style="461" customWidth="1"/>
    <col min="5397" max="5397" width="11.5" style="461" customWidth="1"/>
    <col min="5398" max="5398" width="12" style="461" customWidth="1"/>
    <col min="5399" max="5634" width="9" style="461"/>
    <col min="5635" max="5635" width="2.875" style="461" customWidth="1"/>
    <col min="5636" max="5637" width="3.125" style="461" customWidth="1"/>
    <col min="5638" max="5638" width="19.75" style="461" customWidth="1"/>
    <col min="5639" max="5639" width="12.875" style="461" customWidth="1"/>
    <col min="5640" max="5640" width="5.75" style="461" customWidth="1"/>
    <col min="5641" max="5641" width="3.75" style="461" customWidth="1"/>
    <col min="5642" max="5642" width="8.125" style="461" customWidth="1"/>
    <col min="5643" max="5643" width="2.5" style="461" customWidth="1"/>
    <col min="5644" max="5644" width="2.75" style="461" customWidth="1"/>
    <col min="5645" max="5645" width="11.375" style="461" customWidth="1"/>
    <col min="5646" max="5646" width="12.875" style="461" customWidth="1"/>
    <col min="5647" max="5647" width="5.625" style="461" customWidth="1"/>
    <col min="5648" max="5648" width="4" style="461" customWidth="1"/>
    <col min="5649" max="5649" width="8.125" style="461" customWidth="1"/>
    <col min="5650" max="5650" width="12.75" style="461" customWidth="1"/>
    <col min="5651" max="5651" width="19.75" style="461" customWidth="1"/>
    <col min="5652" max="5652" width="10.5" style="461" customWidth="1"/>
    <col min="5653" max="5653" width="11.5" style="461" customWidth="1"/>
    <col min="5654" max="5654" width="12" style="461" customWidth="1"/>
    <col min="5655" max="5890" width="9" style="461"/>
    <col min="5891" max="5891" width="2.875" style="461" customWidth="1"/>
    <col min="5892" max="5893" width="3.125" style="461" customWidth="1"/>
    <col min="5894" max="5894" width="19.75" style="461" customWidth="1"/>
    <col min="5895" max="5895" width="12.875" style="461" customWidth="1"/>
    <col min="5896" max="5896" width="5.75" style="461" customWidth="1"/>
    <col min="5897" max="5897" width="3.75" style="461" customWidth="1"/>
    <col min="5898" max="5898" width="8.125" style="461" customWidth="1"/>
    <col min="5899" max="5899" width="2.5" style="461" customWidth="1"/>
    <col min="5900" max="5900" width="2.75" style="461" customWidth="1"/>
    <col min="5901" max="5901" width="11.375" style="461" customWidth="1"/>
    <col min="5902" max="5902" width="12.875" style="461" customWidth="1"/>
    <col min="5903" max="5903" width="5.625" style="461" customWidth="1"/>
    <col min="5904" max="5904" width="4" style="461" customWidth="1"/>
    <col min="5905" max="5905" width="8.125" style="461" customWidth="1"/>
    <col min="5906" max="5906" width="12.75" style="461" customWidth="1"/>
    <col min="5907" max="5907" width="19.75" style="461" customWidth="1"/>
    <col min="5908" max="5908" width="10.5" style="461" customWidth="1"/>
    <col min="5909" max="5909" width="11.5" style="461" customWidth="1"/>
    <col min="5910" max="5910" width="12" style="461" customWidth="1"/>
    <col min="5911" max="6146" width="9" style="461"/>
    <col min="6147" max="6147" width="2.875" style="461" customWidth="1"/>
    <col min="6148" max="6149" width="3.125" style="461" customWidth="1"/>
    <col min="6150" max="6150" width="19.75" style="461" customWidth="1"/>
    <col min="6151" max="6151" width="12.875" style="461" customWidth="1"/>
    <col min="6152" max="6152" width="5.75" style="461" customWidth="1"/>
    <col min="6153" max="6153" width="3.75" style="461" customWidth="1"/>
    <col min="6154" max="6154" width="8.125" style="461" customWidth="1"/>
    <col min="6155" max="6155" width="2.5" style="461" customWidth="1"/>
    <col min="6156" max="6156" width="2.75" style="461" customWidth="1"/>
    <col min="6157" max="6157" width="11.375" style="461" customWidth="1"/>
    <col min="6158" max="6158" width="12.875" style="461" customWidth="1"/>
    <col min="6159" max="6159" width="5.625" style="461" customWidth="1"/>
    <col min="6160" max="6160" width="4" style="461" customWidth="1"/>
    <col min="6161" max="6161" width="8.125" style="461" customWidth="1"/>
    <col min="6162" max="6162" width="12.75" style="461" customWidth="1"/>
    <col min="6163" max="6163" width="19.75" style="461" customWidth="1"/>
    <col min="6164" max="6164" width="10.5" style="461" customWidth="1"/>
    <col min="6165" max="6165" width="11.5" style="461" customWidth="1"/>
    <col min="6166" max="6166" width="12" style="461" customWidth="1"/>
    <col min="6167" max="6402" width="9" style="461"/>
    <col min="6403" max="6403" width="2.875" style="461" customWidth="1"/>
    <col min="6404" max="6405" width="3.125" style="461" customWidth="1"/>
    <col min="6406" max="6406" width="19.75" style="461" customWidth="1"/>
    <col min="6407" max="6407" width="12.875" style="461" customWidth="1"/>
    <col min="6408" max="6408" width="5.75" style="461" customWidth="1"/>
    <col min="6409" max="6409" width="3.75" style="461" customWidth="1"/>
    <col min="6410" max="6410" width="8.125" style="461" customWidth="1"/>
    <col min="6411" max="6411" width="2.5" style="461" customWidth="1"/>
    <col min="6412" max="6412" width="2.75" style="461" customWidth="1"/>
    <col min="6413" max="6413" width="11.375" style="461" customWidth="1"/>
    <col min="6414" max="6414" width="12.875" style="461" customWidth="1"/>
    <col min="6415" max="6415" width="5.625" style="461" customWidth="1"/>
    <col min="6416" max="6416" width="4" style="461" customWidth="1"/>
    <col min="6417" max="6417" width="8.125" style="461" customWidth="1"/>
    <col min="6418" max="6418" width="12.75" style="461" customWidth="1"/>
    <col min="6419" max="6419" width="19.75" style="461" customWidth="1"/>
    <col min="6420" max="6420" width="10.5" style="461" customWidth="1"/>
    <col min="6421" max="6421" width="11.5" style="461" customWidth="1"/>
    <col min="6422" max="6422" width="12" style="461" customWidth="1"/>
    <col min="6423" max="6658" width="9" style="461"/>
    <col min="6659" max="6659" width="2.875" style="461" customWidth="1"/>
    <col min="6660" max="6661" width="3.125" style="461" customWidth="1"/>
    <col min="6662" max="6662" width="19.75" style="461" customWidth="1"/>
    <col min="6663" max="6663" width="12.875" style="461" customWidth="1"/>
    <col min="6664" max="6664" width="5.75" style="461" customWidth="1"/>
    <col min="6665" max="6665" width="3.75" style="461" customWidth="1"/>
    <col min="6666" max="6666" width="8.125" style="461" customWidth="1"/>
    <col min="6667" max="6667" width="2.5" style="461" customWidth="1"/>
    <col min="6668" max="6668" width="2.75" style="461" customWidth="1"/>
    <col min="6669" max="6669" width="11.375" style="461" customWidth="1"/>
    <col min="6670" max="6670" width="12.875" style="461" customWidth="1"/>
    <col min="6671" max="6671" width="5.625" style="461" customWidth="1"/>
    <col min="6672" max="6672" width="4" style="461" customWidth="1"/>
    <col min="6673" max="6673" width="8.125" style="461" customWidth="1"/>
    <col min="6674" max="6674" width="12.75" style="461" customWidth="1"/>
    <col min="6675" max="6675" width="19.75" style="461" customWidth="1"/>
    <col min="6676" max="6676" width="10.5" style="461" customWidth="1"/>
    <col min="6677" max="6677" width="11.5" style="461" customWidth="1"/>
    <col min="6678" max="6678" width="12" style="461" customWidth="1"/>
    <col min="6679" max="6914" width="9" style="461"/>
    <col min="6915" max="6915" width="2.875" style="461" customWidth="1"/>
    <col min="6916" max="6917" width="3.125" style="461" customWidth="1"/>
    <col min="6918" max="6918" width="19.75" style="461" customWidth="1"/>
    <col min="6919" max="6919" width="12.875" style="461" customWidth="1"/>
    <col min="6920" max="6920" width="5.75" style="461" customWidth="1"/>
    <col min="6921" max="6921" width="3.75" style="461" customWidth="1"/>
    <col min="6922" max="6922" width="8.125" style="461" customWidth="1"/>
    <col min="6923" max="6923" width="2.5" style="461" customWidth="1"/>
    <col min="6924" max="6924" width="2.75" style="461" customWidth="1"/>
    <col min="6925" max="6925" width="11.375" style="461" customWidth="1"/>
    <col min="6926" max="6926" width="12.875" style="461" customWidth="1"/>
    <col min="6927" max="6927" width="5.625" style="461" customWidth="1"/>
    <col min="6928" max="6928" width="4" style="461" customWidth="1"/>
    <col min="6929" max="6929" width="8.125" style="461" customWidth="1"/>
    <col min="6930" max="6930" width="12.75" style="461" customWidth="1"/>
    <col min="6931" max="6931" width="19.75" style="461" customWidth="1"/>
    <col min="6932" max="6932" width="10.5" style="461" customWidth="1"/>
    <col min="6933" max="6933" width="11.5" style="461" customWidth="1"/>
    <col min="6934" max="6934" width="12" style="461" customWidth="1"/>
    <col min="6935" max="7170" width="9" style="461"/>
    <col min="7171" max="7171" width="2.875" style="461" customWidth="1"/>
    <col min="7172" max="7173" width="3.125" style="461" customWidth="1"/>
    <col min="7174" max="7174" width="19.75" style="461" customWidth="1"/>
    <col min="7175" max="7175" width="12.875" style="461" customWidth="1"/>
    <col min="7176" max="7176" width="5.75" style="461" customWidth="1"/>
    <col min="7177" max="7177" width="3.75" style="461" customWidth="1"/>
    <col min="7178" max="7178" width="8.125" style="461" customWidth="1"/>
    <col min="7179" max="7179" width="2.5" style="461" customWidth="1"/>
    <col min="7180" max="7180" width="2.75" style="461" customWidth="1"/>
    <col min="7181" max="7181" width="11.375" style="461" customWidth="1"/>
    <col min="7182" max="7182" width="12.875" style="461" customWidth="1"/>
    <col min="7183" max="7183" width="5.625" style="461" customWidth="1"/>
    <col min="7184" max="7184" width="4" style="461" customWidth="1"/>
    <col min="7185" max="7185" width="8.125" style="461" customWidth="1"/>
    <col min="7186" max="7186" width="12.75" style="461" customWidth="1"/>
    <col min="7187" max="7187" width="19.75" style="461" customWidth="1"/>
    <col min="7188" max="7188" width="10.5" style="461" customWidth="1"/>
    <col min="7189" max="7189" width="11.5" style="461" customWidth="1"/>
    <col min="7190" max="7190" width="12" style="461" customWidth="1"/>
    <col min="7191" max="7426" width="9" style="461"/>
    <col min="7427" max="7427" width="2.875" style="461" customWidth="1"/>
    <col min="7428" max="7429" width="3.125" style="461" customWidth="1"/>
    <col min="7430" max="7430" width="19.75" style="461" customWidth="1"/>
    <col min="7431" max="7431" width="12.875" style="461" customWidth="1"/>
    <col min="7432" max="7432" width="5.75" style="461" customWidth="1"/>
    <col min="7433" max="7433" width="3.75" style="461" customWidth="1"/>
    <col min="7434" max="7434" width="8.125" style="461" customWidth="1"/>
    <col min="7435" max="7435" width="2.5" style="461" customWidth="1"/>
    <col min="7436" max="7436" width="2.75" style="461" customWidth="1"/>
    <col min="7437" max="7437" width="11.375" style="461" customWidth="1"/>
    <col min="7438" max="7438" width="12.875" style="461" customWidth="1"/>
    <col min="7439" max="7439" width="5.625" style="461" customWidth="1"/>
    <col min="7440" max="7440" width="4" style="461" customWidth="1"/>
    <col min="7441" max="7441" width="8.125" style="461" customWidth="1"/>
    <col min="7442" max="7442" width="12.75" style="461" customWidth="1"/>
    <col min="7443" max="7443" width="19.75" style="461" customWidth="1"/>
    <col min="7444" max="7444" width="10.5" style="461" customWidth="1"/>
    <col min="7445" max="7445" width="11.5" style="461" customWidth="1"/>
    <col min="7446" max="7446" width="12" style="461" customWidth="1"/>
    <col min="7447" max="7682" width="9" style="461"/>
    <col min="7683" max="7683" width="2.875" style="461" customWidth="1"/>
    <col min="7684" max="7685" width="3.125" style="461" customWidth="1"/>
    <col min="7686" max="7686" width="19.75" style="461" customWidth="1"/>
    <col min="7687" max="7687" width="12.875" style="461" customWidth="1"/>
    <col min="7688" max="7688" width="5.75" style="461" customWidth="1"/>
    <col min="7689" max="7689" width="3.75" style="461" customWidth="1"/>
    <col min="7690" max="7690" width="8.125" style="461" customWidth="1"/>
    <col min="7691" max="7691" width="2.5" style="461" customWidth="1"/>
    <col min="7692" max="7692" width="2.75" style="461" customWidth="1"/>
    <col min="7693" max="7693" width="11.375" style="461" customWidth="1"/>
    <col min="7694" max="7694" width="12.875" style="461" customWidth="1"/>
    <col min="7695" max="7695" width="5.625" style="461" customWidth="1"/>
    <col min="7696" max="7696" width="4" style="461" customWidth="1"/>
    <col min="7697" max="7697" width="8.125" style="461" customWidth="1"/>
    <col min="7698" max="7698" width="12.75" style="461" customWidth="1"/>
    <col min="7699" max="7699" width="19.75" style="461" customWidth="1"/>
    <col min="7700" max="7700" width="10.5" style="461" customWidth="1"/>
    <col min="7701" max="7701" width="11.5" style="461" customWidth="1"/>
    <col min="7702" max="7702" width="12" style="461" customWidth="1"/>
    <col min="7703" max="7938" width="9" style="461"/>
    <col min="7939" max="7939" width="2.875" style="461" customWidth="1"/>
    <col min="7940" max="7941" width="3.125" style="461" customWidth="1"/>
    <col min="7942" max="7942" width="19.75" style="461" customWidth="1"/>
    <col min="7943" max="7943" width="12.875" style="461" customWidth="1"/>
    <col min="7944" max="7944" width="5.75" style="461" customWidth="1"/>
    <col min="7945" max="7945" width="3.75" style="461" customWidth="1"/>
    <col min="7946" max="7946" width="8.125" style="461" customWidth="1"/>
    <col min="7947" max="7947" width="2.5" style="461" customWidth="1"/>
    <col min="7948" max="7948" width="2.75" style="461" customWidth="1"/>
    <col min="7949" max="7949" width="11.375" style="461" customWidth="1"/>
    <col min="7950" max="7950" width="12.875" style="461" customWidth="1"/>
    <col min="7951" max="7951" width="5.625" style="461" customWidth="1"/>
    <col min="7952" max="7952" width="4" style="461" customWidth="1"/>
    <col min="7953" max="7953" width="8.125" style="461" customWidth="1"/>
    <col min="7954" max="7954" width="12.75" style="461" customWidth="1"/>
    <col min="7955" max="7955" width="19.75" style="461" customWidth="1"/>
    <col min="7956" max="7956" width="10.5" style="461" customWidth="1"/>
    <col min="7957" max="7957" width="11.5" style="461" customWidth="1"/>
    <col min="7958" max="7958" width="12" style="461" customWidth="1"/>
    <col min="7959" max="8194" width="9" style="461"/>
    <col min="8195" max="8195" width="2.875" style="461" customWidth="1"/>
    <col min="8196" max="8197" width="3.125" style="461" customWidth="1"/>
    <col min="8198" max="8198" width="19.75" style="461" customWidth="1"/>
    <col min="8199" max="8199" width="12.875" style="461" customWidth="1"/>
    <col min="8200" max="8200" width="5.75" style="461" customWidth="1"/>
    <col min="8201" max="8201" width="3.75" style="461" customWidth="1"/>
    <col min="8202" max="8202" width="8.125" style="461" customWidth="1"/>
    <col min="8203" max="8203" width="2.5" style="461" customWidth="1"/>
    <col min="8204" max="8204" width="2.75" style="461" customWidth="1"/>
    <col min="8205" max="8205" width="11.375" style="461" customWidth="1"/>
    <col min="8206" max="8206" width="12.875" style="461" customWidth="1"/>
    <col min="8207" max="8207" width="5.625" style="461" customWidth="1"/>
    <col min="8208" max="8208" width="4" style="461" customWidth="1"/>
    <col min="8209" max="8209" width="8.125" style="461" customWidth="1"/>
    <col min="8210" max="8210" width="12.75" style="461" customWidth="1"/>
    <col min="8211" max="8211" width="19.75" style="461" customWidth="1"/>
    <col min="8212" max="8212" width="10.5" style="461" customWidth="1"/>
    <col min="8213" max="8213" width="11.5" style="461" customWidth="1"/>
    <col min="8214" max="8214" width="12" style="461" customWidth="1"/>
    <col min="8215" max="8450" width="9" style="461"/>
    <col min="8451" max="8451" width="2.875" style="461" customWidth="1"/>
    <col min="8452" max="8453" width="3.125" style="461" customWidth="1"/>
    <col min="8454" max="8454" width="19.75" style="461" customWidth="1"/>
    <col min="8455" max="8455" width="12.875" style="461" customWidth="1"/>
    <col min="8456" max="8456" width="5.75" style="461" customWidth="1"/>
    <col min="8457" max="8457" width="3.75" style="461" customWidth="1"/>
    <col min="8458" max="8458" width="8.125" style="461" customWidth="1"/>
    <col min="8459" max="8459" width="2.5" style="461" customWidth="1"/>
    <col min="8460" max="8460" width="2.75" style="461" customWidth="1"/>
    <col min="8461" max="8461" width="11.375" style="461" customWidth="1"/>
    <col min="8462" max="8462" width="12.875" style="461" customWidth="1"/>
    <col min="8463" max="8463" width="5.625" style="461" customWidth="1"/>
    <col min="8464" max="8464" width="4" style="461" customWidth="1"/>
    <col min="8465" max="8465" width="8.125" style="461" customWidth="1"/>
    <col min="8466" max="8466" width="12.75" style="461" customWidth="1"/>
    <col min="8467" max="8467" width="19.75" style="461" customWidth="1"/>
    <col min="8468" max="8468" width="10.5" style="461" customWidth="1"/>
    <col min="8469" max="8469" width="11.5" style="461" customWidth="1"/>
    <col min="8470" max="8470" width="12" style="461" customWidth="1"/>
    <col min="8471" max="8706" width="9" style="461"/>
    <col min="8707" max="8707" width="2.875" style="461" customWidth="1"/>
    <col min="8708" max="8709" width="3.125" style="461" customWidth="1"/>
    <col min="8710" max="8710" width="19.75" style="461" customWidth="1"/>
    <col min="8711" max="8711" width="12.875" style="461" customWidth="1"/>
    <col min="8712" max="8712" width="5.75" style="461" customWidth="1"/>
    <col min="8713" max="8713" width="3.75" style="461" customWidth="1"/>
    <col min="8714" max="8714" width="8.125" style="461" customWidth="1"/>
    <col min="8715" max="8715" width="2.5" style="461" customWidth="1"/>
    <col min="8716" max="8716" width="2.75" style="461" customWidth="1"/>
    <col min="8717" max="8717" width="11.375" style="461" customWidth="1"/>
    <col min="8718" max="8718" width="12.875" style="461" customWidth="1"/>
    <col min="8719" max="8719" width="5.625" style="461" customWidth="1"/>
    <col min="8720" max="8720" width="4" style="461" customWidth="1"/>
    <col min="8721" max="8721" width="8.125" style="461" customWidth="1"/>
    <col min="8722" max="8722" width="12.75" style="461" customWidth="1"/>
    <col min="8723" max="8723" width="19.75" style="461" customWidth="1"/>
    <col min="8724" max="8724" width="10.5" style="461" customWidth="1"/>
    <col min="8725" max="8725" width="11.5" style="461" customWidth="1"/>
    <col min="8726" max="8726" width="12" style="461" customWidth="1"/>
    <col min="8727" max="8962" width="9" style="461"/>
    <col min="8963" max="8963" width="2.875" style="461" customWidth="1"/>
    <col min="8964" max="8965" width="3.125" style="461" customWidth="1"/>
    <col min="8966" max="8966" width="19.75" style="461" customWidth="1"/>
    <col min="8967" max="8967" width="12.875" style="461" customWidth="1"/>
    <col min="8968" max="8968" width="5.75" style="461" customWidth="1"/>
    <col min="8969" max="8969" width="3.75" style="461" customWidth="1"/>
    <col min="8970" max="8970" width="8.125" style="461" customWidth="1"/>
    <col min="8971" max="8971" width="2.5" style="461" customWidth="1"/>
    <col min="8972" max="8972" width="2.75" style="461" customWidth="1"/>
    <col min="8973" max="8973" width="11.375" style="461" customWidth="1"/>
    <col min="8974" max="8974" width="12.875" style="461" customWidth="1"/>
    <col min="8975" max="8975" width="5.625" style="461" customWidth="1"/>
    <col min="8976" max="8976" width="4" style="461" customWidth="1"/>
    <col min="8977" max="8977" width="8.125" style="461" customWidth="1"/>
    <col min="8978" max="8978" width="12.75" style="461" customWidth="1"/>
    <col min="8979" max="8979" width="19.75" style="461" customWidth="1"/>
    <col min="8980" max="8980" width="10.5" style="461" customWidth="1"/>
    <col min="8981" max="8981" width="11.5" style="461" customWidth="1"/>
    <col min="8982" max="8982" width="12" style="461" customWidth="1"/>
    <col min="8983" max="9218" width="9" style="461"/>
    <col min="9219" max="9219" width="2.875" style="461" customWidth="1"/>
    <col min="9220" max="9221" width="3.125" style="461" customWidth="1"/>
    <col min="9222" max="9222" width="19.75" style="461" customWidth="1"/>
    <col min="9223" max="9223" width="12.875" style="461" customWidth="1"/>
    <col min="9224" max="9224" width="5.75" style="461" customWidth="1"/>
    <col min="9225" max="9225" width="3.75" style="461" customWidth="1"/>
    <col min="9226" max="9226" width="8.125" style="461" customWidth="1"/>
    <col min="9227" max="9227" width="2.5" style="461" customWidth="1"/>
    <col min="9228" max="9228" width="2.75" style="461" customWidth="1"/>
    <col min="9229" max="9229" width="11.375" style="461" customWidth="1"/>
    <col min="9230" max="9230" width="12.875" style="461" customWidth="1"/>
    <col min="9231" max="9231" width="5.625" style="461" customWidth="1"/>
    <col min="9232" max="9232" width="4" style="461" customWidth="1"/>
    <col min="9233" max="9233" width="8.125" style="461" customWidth="1"/>
    <col min="9234" max="9234" width="12.75" style="461" customWidth="1"/>
    <col min="9235" max="9235" width="19.75" style="461" customWidth="1"/>
    <col min="9236" max="9236" width="10.5" style="461" customWidth="1"/>
    <col min="9237" max="9237" width="11.5" style="461" customWidth="1"/>
    <col min="9238" max="9238" width="12" style="461" customWidth="1"/>
    <col min="9239" max="9474" width="9" style="461"/>
    <col min="9475" max="9475" width="2.875" style="461" customWidth="1"/>
    <col min="9476" max="9477" width="3.125" style="461" customWidth="1"/>
    <col min="9478" max="9478" width="19.75" style="461" customWidth="1"/>
    <col min="9479" max="9479" width="12.875" style="461" customWidth="1"/>
    <col min="9480" max="9480" width="5.75" style="461" customWidth="1"/>
    <col min="9481" max="9481" width="3.75" style="461" customWidth="1"/>
    <col min="9482" max="9482" width="8.125" style="461" customWidth="1"/>
    <col min="9483" max="9483" width="2.5" style="461" customWidth="1"/>
    <col min="9484" max="9484" width="2.75" style="461" customWidth="1"/>
    <col min="9485" max="9485" width="11.375" style="461" customWidth="1"/>
    <col min="9486" max="9486" width="12.875" style="461" customWidth="1"/>
    <col min="9487" max="9487" width="5.625" style="461" customWidth="1"/>
    <col min="9488" max="9488" width="4" style="461" customWidth="1"/>
    <col min="9489" max="9489" width="8.125" style="461" customWidth="1"/>
    <col min="9490" max="9490" width="12.75" style="461" customWidth="1"/>
    <col min="9491" max="9491" width="19.75" style="461" customWidth="1"/>
    <col min="9492" max="9492" width="10.5" style="461" customWidth="1"/>
    <col min="9493" max="9493" width="11.5" style="461" customWidth="1"/>
    <col min="9494" max="9494" width="12" style="461" customWidth="1"/>
    <col min="9495" max="9730" width="9" style="461"/>
    <col min="9731" max="9731" width="2.875" style="461" customWidth="1"/>
    <col min="9732" max="9733" width="3.125" style="461" customWidth="1"/>
    <col min="9734" max="9734" width="19.75" style="461" customWidth="1"/>
    <col min="9735" max="9735" width="12.875" style="461" customWidth="1"/>
    <col min="9736" max="9736" width="5.75" style="461" customWidth="1"/>
    <col min="9737" max="9737" width="3.75" style="461" customWidth="1"/>
    <col min="9738" max="9738" width="8.125" style="461" customWidth="1"/>
    <col min="9739" max="9739" width="2.5" style="461" customWidth="1"/>
    <col min="9740" max="9740" width="2.75" style="461" customWidth="1"/>
    <col min="9741" max="9741" width="11.375" style="461" customWidth="1"/>
    <col min="9742" max="9742" width="12.875" style="461" customWidth="1"/>
    <col min="9743" max="9743" width="5.625" style="461" customWidth="1"/>
    <col min="9744" max="9744" width="4" style="461" customWidth="1"/>
    <col min="9745" max="9745" width="8.125" style="461" customWidth="1"/>
    <col min="9746" max="9746" width="12.75" style="461" customWidth="1"/>
    <col min="9747" max="9747" width="19.75" style="461" customWidth="1"/>
    <col min="9748" max="9748" width="10.5" style="461" customWidth="1"/>
    <col min="9749" max="9749" width="11.5" style="461" customWidth="1"/>
    <col min="9750" max="9750" width="12" style="461" customWidth="1"/>
    <col min="9751" max="9986" width="9" style="461"/>
    <col min="9987" max="9987" width="2.875" style="461" customWidth="1"/>
    <col min="9988" max="9989" width="3.125" style="461" customWidth="1"/>
    <col min="9990" max="9990" width="19.75" style="461" customWidth="1"/>
    <col min="9991" max="9991" width="12.875" style="461" customWidth="1"/>
    <col min="9992" max="9992" width="5.75" style="461" customWidth="1"/>
    <col min="9993" max="9993" width="3.75" style="461" customWidth="1"/>
    <col min="9994" max="9994" width="8.125" style="461" customWidth="1"/>
    <col min="9995" max="9995" width="2.5" style="461" customWidth="1"/>
    <col min="9996" max="9996" width="2.75" style="461" customWidth="1"/>
    <col min="9997" max="9997" width="11.375" style="461" customWidth="1"/>
    <col min="9998" max="9998" width="12.875" style="461" customWidth="1"/>
    <col min="9999" max="9999" width="5.625" style="461" customWidth="1"/>
    <col min="10000" max="10000" width="4" style="461" customWidth="1"/>
    <col min="10001" max="10001" width="8.125" style="461" customWidth="1"/>
    <col min="10002" max="10002" width="12.75" style="461" customWidth="1"/>
    <col min="10003" max="10003" width="19.75" style="461" customWidth="1"/>
    <col min="10004" max="10004" width="10.5" style="461" customWidth="1"/>
    <col min="10005" max="10005" width="11.5" style="461" customWidth="1"/>
    <col min="10006" max="10006" width="12" style="461" customWidth="1"/>
    <col min="10007" max="10242" width="9" style="461"/>
    <col min="10243" max="10243" width="2.875" style="461" customWidth="1"/>
    <col min="10244" max="10245" width="3.125" style="461" customWidth="1"/>
    <col min="10246" max="10246" width="19.75" style="461" customWidth="1"/>
    <col min="10247" max="10247" width="12.875" style="461" customWidth="1"/>
    <col min="10248" max="10248" width="5.75" style="461" customWidth="1"/>
    <col min="10249" max="10249" width="3.75" style="461" customWidth="1"/>
    <col min="10250" max="10250" width="8.125" style="461" customWidth="1"/>
    <col min="10251" max="10251" width="2.5" style="461" customWidth="1"/>
    <col min="10252" max="10252" width="2.75" style="461" customWidth="1"/>
    <col min="10253" max="10253" width="11.375" style="461" customWidth="1"/>
    <col min="10254" max="10254" width="12.875" style="461" customWidth="1"/>
    <col min="10255" max="10255" width="5.625" style="461" customWidth="1"/>
    <col min="10256" max="10256" width="4" style="461" customWidth="1"/>
    <col min="10257" max="10257" width="8.125" style="461" customWidth="1"/>
    <col min="10258" max="10258" width="12.75" style="461" customWidth="1"/>
    <col min="10259" max="10259" width="19.75" style="461" customWidth="1"/>
    <col min="10260" max="10260" width="10.5" style="461" customWidth="1"/>
    <col min="10261" max="10261" width="11.5" style="461" customWidth="1"/>
    <col min="10262" max="10262" width="12" style="461" customWidth="1"/>
    <col min="10263" max="10498" width="9" style="461"/>
    <col min="10499" max="10499" width="2.875" style="461" customWidth="1"/>
    <col min="10500" max="10501" width="3.125" style="461" customWidth="1"/>
    <col min="10502" max="10502" width="19.75" style="461" customWidth="1"/>
    <col min="10503" max="10503" width="12.875" style="461" customWidth="1"/>
    <col min="10504" max="10504" width="5.75" style="461" customWidth="1"/>
    <col min="10505" max="10505" width="3.75" style="461" customWidth="1"/>
    <col min="10506" max="10506" width="8.125" style="461" customWidth="1"/>
    <col min="10507" max="10507" width="2.5" style="461" customWidth="1"/>
    <col min="10508" max="10508" width="2.75" style="461" customWidth="1"/>
    <col min="10509" max="10509" width="11.375" style="461" customWidth="1"/>
    <col min="10510" max="10510" width="12.875" style="461" customWidth="1"/>
    <col min="10511" max="10511" width="5.625" style="461" customWidth="1"/>
    <col min="10512" max="10512" width="4" style="461" customWidth="1"/>
    <col min="10513" max="10513" width="8.125" style="461" customWidth="1"/>
    <col min="10514" max="10514" width="12.75" style="461" customWidth="1"/>
    <col min="10515" max="10515" width="19.75" style="461" customWidth="1"/>
    <col min="10516" max="10516" width="10.5" style="461" customWidth="1"/>
    <col min="10517" max="10517" width="11.5" style="461" customWidth="1"/>
    <col min="10518" max="10518" width="12" style="461" customWidth="1"/>
    <col min="10519" max="10754" width="9" style="461"/>
    <col min="10755" max="10755" width="2.875" style="461" customWidth="1"/>
    <col min="10756" max="10757" width="3.125" style="461" customWidth="1"/>
    <col min="10758" max="10758" width="19.75" style="461" customWidth="1"/>
    <col min="10759" max="10759" width="12.875" style="461" customWidth="1"/>
    <col min="10760" max="10760" width="5.75" style="461" customWidth="1"/>
    <col min="10761" max="10761" width="3.75" style="461" customWidth="1"/>
    <col min="10762" max="10762" width="8.125" style="461" customWidth="1"/>
    <col min="10763" max="10763" width="2.5" style="461" customWidth="1"/>
    <col min="10764" max="10764" width="2.75" style="461" customWidth="1"/>
    <col min="10765" max="10765" width="11.375" style="461" customWidth="1"/>
    <col min="10766" max="10766" width="12.875" style="461" customWidth="1"/>
    <col min="10767" max="10767" width="5.625" style="461" customWidth="1"/>
    <col min="10768" max="10768" width="4" style="461" customWidth="1"/>
    <col min="10769" max="10769" width="8.125" style="461" customWidth="1"/>
    <col min="10770" max="10770" width="12.75" style="461" customWidth="1"/>
    <col min="10771" max="10771" width="19.75" style="461" customWidth="1"/>
    <col min="10772" max="10772" width="10.5" style="461" customWidth="1"/>
    <col min="10773" max="10773" width="11.5" style="461" customWidth="1"/>
    <col min="10774" max="10774" width="12" style="461" customWidth="1"/>
    <col min="10775" max="11010" width="9" style="461"/>
    <col min="11011" max="11011" width="2.875" style="461" customWidth="1"/>
    <col min="11012" max="11013" width="3.125" style="461" customWidth="1"/>
    <col min="11014" max="11014" width="19.75" style="461" customWidth="1"/>
    <col min="11015" max="11015" width="12.875" style="461" customWidth="1"/>
    <col min="11016" max="11016" width="5.75" style="461" customWidth="1"/>
    <col min="11017" max="11017" width="3.75" style="461" customWidth="1"/>
    <col min="11018" max="11018" width="8.125" style="461" customWidth="1"/>
    <col min="11019" max="11019" width="2.5" style="461" customWidth="1"/>
    <col min="11020" max="11020" width="2.75" style="461" customWidth="1"/>
    <col min="11021" max="11021" width="11.375" style="461" customWidth="1"/>
    <col min="11022" max="11022" width="12.875" style="461" customWidth="1"/>
    <col min="11023" max="11023" width="5.625" style="461" customWidth="1"/>
    <col min="11024" max="11024" width="4" style="461" customWidth="1"/>
    <col min="11025" max="11025" width="8.125" style="461" customWidth="1"/>
    <col min="11026" max="11026" width="12.75" style="461" customWidth="1"/>
    <col min="11027" max="11027" width="19.75" style="461" customWidth="1"/>
    <col min="11028" max="11028" width="10.5" style="461" customWidth="1"/>
    <col min="11029" max="11029" width="11.5" style="461" customWidth="1"/>
    <col min="11030" max="11030" width="12" style="461" customWidth="1"/>
    <col min="11031" max="11266" width="9" style="461"/>
    <col min="11267" max="11267" width="2.875" style="461" customWidth="1"/>
    <col min="11268" max="11269" width="3.125" style="461" customWidth="1"/>
    <col min="11270" max="11270" width="19.75" style="461" customWidth="1"/>
    <col min="11271" max="11271" width="12.875" style="461" customWidth="1"/>
    <col min="11272" max="11272" width="5.75" style="461" customWidth="1"/>
    <col min="11273" max="11273" width="3.75" style="461" customWidth="1"/>
    <col min="11274" max="11274" width="8.125" style="461" customWidth="1"/>
    <col min="11275" max="11275" width="2.5" style="461" customWidth="1"/>
    <col min="11276" max="11276" width="2.75" style="461" customWidth="1"/>
    <col min="11277" max="11277" width="11.375" style="461" customWidth="1"/>
    <col min="11278" max="11278" width="12.875" style="461" customWidth="1"/>
    <col min="11279" max="11279" width="5.625" style="461" customWidth="1"/>
    <col min="11280" max="11280" width="4" style="461" customWidth="1"/>
    <col min="11281" max="11281" width="8.125" style="461" customWidth="1"/>
    <col min="11282" max="11282" width="12.75" style="461" customWidth="1"/>
    <col min="11283" max="11283" width="19.75" style="461" customWidth="1"/>
    <col min="11284" max="11284" width="10.5" style="461" customWidth="1"/>
    <col min="11285" max="11285" width="11.5" style="461" customWidth="1"/>
    <col min="11286" max="11286" width="12" style="461" customWidth="1"/>
    <col min="11287" max="11522" width="9" style="461"/>
    <col min="11523" max="11523" width="2.875" style="461" customWidth="1"/>
    <col min="11524" max="11525" width="3.125" style="461" customWidth="1"/>
    <col min="11526" max="11526" width="19.75" style="461" customWidth="1"/>
    <col min="11527" max="11527" width="12.875" style="461" customWidth="1"/>
    <col min="11528" max="11528" width="5.75" style="461" customWidth="1"/>
    <col min="11529" max="11529" width="3.75" style="461" customWidth="1"/>
    <col min="11530" max="11530" width="8.125" style="461" customWidth="1"/>
    <col min="11531" max="11531" width="2.5" style="461" customWidth="1"/>
    <col min="11532" max="11532" width="2.75" style="461" customWidth="1"/>
    <col min="11533" max="11533" width="11.375" style="461" customWidth="1"/>
    <col min="11534" max="11534" width="12.875" style="461" customWidth="1"/>
    <col min="11535" max="11535" width="5.625" style="461" customWidth="1"/>
    <col min="11536" max="11536" width="4" style="461" customWidth="1"/>
    <col min="11537" max="11537" width="8.125" style="461" customWidth="1"/>
    <col min="11538" max="11538" width="12.75" style="461" customWidth="1"/>
    <col min="11539" max="11539" width="19.75" style="461" customWidth="1"/>
    <col min="11540" max="11540" width="10.5" style="461" customWidth="1"/>
    <col min="11541" max="11541" width="11.5" style="461" customWidth="1"/>
    <col min="11542" max="11542" width="12" style="461" customWidth="1"/>
    <col min="11543" max="11778" width="9" style="461"/>
    <col min="11779" max="11779" width="2.875" style="461" customWidth="1"/>
    <col min="11780" max="11781" width="3.125" style="461" customWidth="1"/>
    <col min="11782" max="11782" width="19.75" style="461" customWidth="1"/>
    <col min="11783" max="11783" width="12.875" style="461" customWidth="1"/>
    <col min="11784" max="11784" width="5.75" style="461" customWidth="1"/>
    <col min="11785" max="11785" width="3.75" style="461" customWidth="1"/>
    <col min="11786" max="11786" width="8.125" style="461" customWidth="1"/>
    <col min="11787" max="11787" width="2.5" style="461" customWidth="1"/>
    <col min="11788" max="11788" width="2.75" style="461" customWidth="1"/>
    <col min="11789" max="11789" width="11.375" style="461" customWidth="1"/>
    <col min="11790" max="11790" width="12.875" style="461" customWidth="1"/>
    <col min="11791" max="11791" width="5.625" style="461" customWidth="1"/>
    <col min="11792" max="11792" width="4" style="461" customWidth="1"/>
    <col min="11793" max="11793" width="8.125" style="461" customWidth="1"/>
    <col min="11794" max="11794" width="12.75" style="461" customWidth="1"/>
    <col min="11795" max="11795" width="19.75" style="461" customWidth="1"/>
    <col min="11796" max="11796" width="10.5" style="461" customWidth="1"/>
    <col min="11797" max="11797" width="11.5" style="461" customWidth="1"/>
    <col min="11798" max="11798" width="12" style="461" customWidth="1"/>
    <col min="11799" max="12034" width="9" style="461"/>
    <col min="12035" max="12035" width="2.875" style="461" customWidth="1"/>
    <col min="12036" max="12037" width="3.125" style="461" customWidth="1"/>
    <col min="12038" max="12038" width="19.75" style="461" customWidth="1"/>
    <col min="12039" max="12039" width="12.875" style="461" customWidth="1"/>
    <col min="12040" max="12040" width="5.75" style="461" customWidth="1"/>
    <col min="12041" max="12041" width="3.75" style="461" customWidth="1"/>
    <col min="12042" max="12042" width="8.125" style="461" customWidth="1"/>
    <col min="12043" max="12043" width="2.5" style="461" customWidth="1"/>
    <col min="12044" max="12044" width="2.75" style="461" customWidth="1"/>
    <col min="12045" max="12045" width="11.375" style="461" customWidth="1"/>
    <col min="12046" max="12046" width="12.875" style="461" customWidth="1"/>
    <col min="12047" max="12047" width="5.625" style="461" customWidth="1"/>
    <col min="12048" max="12048" width="4" style="461" customWidth="1"/>
    <col min="12049" max="12049" width="8.125" style="461" customWidth="1"/>
    <col min="12050" max="12050" width="12.75" style="461" customWidth="1"/>
    <col min="12051" max="12051" width="19.75" style="461" customWidth="1"/>
    <col min="12052" max="12052" width="10.5" style="461" customWidth="1"/>
    <col min="12053" max="12053" width="11.5" style="461" customWidth="1"/>
    <col min="12054" max="12054" width="12" style="461" customWidth="1"/>
    <col min="12055" max="12290" width="9" style="461"/>
    <col min="12291" max="12291" width="2.875" style="461" customWidth="1"/>
    <col min="12292" max="12293" width="3.125" style="461" customWidth="1"/>
    <col min="12294" max="12294" width="19.75" style="461" customWidth="1"/>
    <col min="12295" max="12295" width="12.875" style="461" customWidth="1"/>
    <col min="12296" max="12296" width="5.75" style="461" customWidth="1"/>
    <col min="12297" max="12297" width="3.75" style="461" customWidth="1"/>
    <col min="12298" max="12298" width="8.125" style="461" customWidth="1"/>
    <col min="12299" max="12299" width="2.5" style="461" customWidth="1"/>
    <col min="12300" max="12300" width="2.75" style="461" customWidth="1"/>
    <col min="12301" max="12301" width="11.375" style="461" customWidth="1"/>
    <col min="12302" max="12302" width="12.875" style="461" customWidth="1"/>
    <col min="12303" max="12303" width="5.625" style="461" customWidth="1"/>
    <col min="12304" max="12304" width="4" style="461" customWidth="1"/>
    <col min="12305" max="12305" width="8.125" style="461" customWidth="1"/>
    <col min="12306" max="12306" width="12.75" style="461" customWidth="1"/>
    <col min="12307" max="12307" width="19.75" style="461" customWidth="1"/>
    <col min="12308" max="12308" width="10.5" style="461" customWidth="1"/>
    <col min="12309" max="12309" width="11.5" style="461" customWidth="1"/>
    <col min="12310" max="12310" width="12" style="461" customWidth="1"/>
    <col min="12311" max="12546" width="9" style="461"/>
    <col min="12547" max="12547" width="2.875" style="461" customWidth="1"/>
    <col min="12548" max="12549" width="3.125" style="461" customWidth="1"/>
    <col min="12550" max="12550" width="19.75" style="461" customWidth="1"/>
    <col min="12551" max="12551" width="12.875" style="461" customWidth="1"/>
    <col min="12552" max="12552" width="5.75" style="461" customWidth="1"/>
    <col min="12553" max="12553" width="3.75" style="461" customWidth="1"/>
    <col min="12554" max="12554" width="8.125" style="461" customWidth="1"/>
    <col min="12555" max="12555" width="2.5" style="461" customWidth="1"/>
    <col min="12556" max="12556" width="2.75" style="461" customWidth="1"/>
    <col min="12557" max="12557" width="11.375" style="461" customWidth="1"/>
    <col min="12558" max="12558" width="12.875" style="461" customWidth="1"/>
    <col min="12559" max="12559" width="5.625" style="461" customWidth="1"/>
    <col min="12560" max="12560" width="4" style="461" customWidth="1"/>
    <col min="12561" max="12561" width="8.125" style="461" customWidth="1"/>
    <col min="12562" max="12562" width="12.75" style="461" customWidth="1"/>
    <col min="12563" max="12563" width="19.75" style="461" customWidth="1"/>
    <col min="12564" max="12564" width="10.5" style="461" customWidth="1"/>
    <col min="12565" max="12565" width="11.5" style="461" customWidth="1"/>
    <col min="12566" max="12566" width="12" style="461" customWidth="1"/>
    <col min="12567" max="12802" width="9" style="461"/>
    <col min="12803" max="12803" width="2.875" style="461" customWidth="1"/>
    <col min="12804" max="12805" width="3.125" style="461" customWidth="1"/>
    <col min="12806" max="12806" width="19.75" style="461" customWidth="1"/>
    <col min="12807" max="12807" width="12.875" style="461" customWidth="1"/>
    <col min="12808" max="12808" width="5.75" style="461" customWidth="1"/>
    <col min="12809" max="12809" width="3.75" style="461" customWidth="1"/>
    <col min="12810" max="12810" width="8.125" style="461" customWidth="1"/>
    <col min="12811" max="12811" width="2.5" style="461" customWidth="1"/>
    <col min="12812" max="12812" width="2.75" style="461" customWidth="1"/>
    <col min="12813" max="12813" width="11.375" style="461" customWidth="1"/>
    <col min="12814" max="12814" width="12.875" style="461" customWidth="1"/>
    <col min="12815" max="12815" width="5.625" style="461" customWidth="1"/>
    <col min="12816" max="12816" width="4" style="461" customWidth="1"/>
    <col min="12817" max="12817" width="8.125" style="461" customWidth="1"/>
    <col min="12818" max="12818" width="12.75" style="461" customWidth="1"/>
    <col min="12819" max="12819" width="19.75" style="461" customWidth="1"/>
    <col min="12820" max="12820" width="10.5" style="461" customWidth="1"/>
    <col min="12821" max="12821" width="11.5" style="461" customWidth="1"/>
    <col min="12822" max="12822" width="12" style="461" customWidth="1"/>
    <col min="12823" max="13058" width="9" style="461"/>
    <col min="13059" max="13059" width="2.875" style="461" customWidth="1"/>
    <col min="13060" max="13061" width="3.125" style="461" customWidth="1"/>
    <col min="13062" max="13062" width="19.75" style="461" customWidth="1"/>
    <col min="13063" max="13063" width="12.875" style="461" customWidth="1"/>
    <col min="13064" max="13064" width="5.75" style="461" customWidth="1"/>
    <col min="13065" max="13065" width="3.75" style="461" customWidth="1"/>
    <col min="13066" max="13066" width="8.125" style="461" customWidth="1"/>
    <col min="13067" max="13067" width="2.5" style="461" customWidth="1"/>
    <col min="13068" max="13068" width="2.75" style="461" customWidth="1"/>
    <col min="13069" max="13069" width="11.375" style="461" customWidth="1"/>
    <col min="13070" max="13070" width="12.875" style="461" customWidth="1"/>
    <col min="13071" max="13071" width="5.625" style="461" customWidth="1"/>
    <col min="13072" max="13072" width="4" style="461" customWidth="1"/>
    <col min="13073" max="13073" width="8.125" style="461" customWidth="1"/>
    <col min="13074" max="13074" width="12.75" style="461" customWidth="1"/>
    <col min="13075" max="13075" width="19.75" style="461" customWidth="1"/>
    <col min="13076" max="13076" width="10.5" style="461" customWidth="1"/>
    <col min="13077" max="13077" width="11.5" style="461" customWidth="1"/>
    <col min="13078" max="13078" width="12" style="461" customWidth="1"/>
    <col min="13079" max="13314" width="9" style="461"/>
    <col min="13315" max="13315" width="2.875" style="461" customWidth="1"/>
    <col min="13316" max="13317" width="3.125" style="461" customWidth="1"/>
    <col min="13318" max="13318" width="19.75" style="461" customWidth="1"/>
    <col min="13319" max="13319" width="12.875" style="461" customWidth="1"/>
    <col min="13320" max="13320" width="5.75" style="461" customWidth="1"/>
    <col min="13321" max="13321" width="3.75" style="461" customWidth="1"/>
    <col min="13322" max="13322" width="8.125" style="461" customWidth="1"/>
    <col min="13323" max="13323" width="2.5" style="461" customWidth="1"/>
    <col min="13324" max="13324" width="2.75" style="461" customWidth="1"/>
    <col min="13325" max="13325" width="11.375" style="461" customWidth="1"/>
    <col min="13326" max="13326" width="12.875" style="461" customWidth="1"/>
    <col min="13327" max="13327" width="5.625" style="461" customWidth="1"/>
    <col min="13328" max="13328" width="4" style="461" customWidth="1"/>
    <col min="13329" max="13329" width="8.125" style="461" customWidth="1"/>
    <col min="13330" max="13330" width="12.75" style="461" customWidth="1"/>
    <col min="13331" max="13331" width="19.75" style="461" customWidth="1"/>
    <col min="13332" max="13332" width="10.5" style="461" customWidth="1"/>
    <col min="13333" max="13333" width="11.5" style="461" customWidth="1"/>
    <col min="13334" max="13334" width="12" style="461" customWidth="1"/>
    <col min="13335" max="13570" width="9" style="461"/>
    <col min="13571" max="13571" width="2.875" style="461" customWidth="1"/>
    <col min="13572" max="13573" width="3.125" style="461" customWidth="1"/>
    <col min="13574" max="13574" width="19.75" style="461" customWidth="1"/>
    <col min="13575" max="13575" width="12.875" style="461" customWidth="1"/>
    <col min="13576" max="13576" width="5.75" style="461" customWidth="1"/>
    <col min="13577" max="13577" width="3.75" style="461" customWidth="1"/>
    <col min="13578" max="13578" width="8.125" style="461" customWidth="1"/>
    <col min="13579" max="13579" width="2.5" style="461" customWidth="1"/>
    <col min="13580" max="13580" width="2.75" style="461" customWidth="1"/>
    <col min="13581" max="13581" width="11.375" style="461" customWidth="1"/>
    <col min="13582" max="13582" width="12.875" style="461" customWidth="1"/>
    <col min="13583" max="13583" width="5.625" style="461" customWidth="1"/>
    <col min="13584" max="13584" width="4" style="461" customWidth="1"/>
    <col min="13585" max="13585" width="8.125" style="461" customWidth="1"/>
    <col min="13586" max="13586" width="12.75" style="461" customWidth="1"/>
    <col min="13587" max="13587" width="19.75" style="461" customWidth="1"/>
    <col min="13588" max="13588" width="10.5" style="461" customWidth="1"/>
    <col min="13589" max="13589" width="11.5" style="461" customWidth="1"/>
    <col min="13590" max="13590" width="12" style="461" customWidth="1"/>
    <col min="13591" max="13826" width="9" style="461"/>
    <col min="13827" max="13827" width="2.875" style="461" customWidth="1"/>
    <col min="13828" max="13829" width="3.125" style="461" customWidth="1"/>
    <col min="13830" max="13830" width="19.75" style="461" customWidth="1"/>
    <col min="13831" max="13831" width="12.875" style="461" customWidth="1"/>
    <col min="13832" max="13832" width="5.75" style="461" customWidth="1"/>
    <col min="13833" max="13833" width="3.75" style="461" customWidth="1"/>
    <col min="13834" max="13834" width="8.125" style="461" customWidth="1"/>
    <col min="13835" max="13835" width="2.5" style="461" customWidth="1"/>
    <col min="13836" max="13836" width="2.75" style="461" customWidth="1"/>
    <col min="13837" max="13837" width="11.375" style="461" customWidth="1"/>
    <col min="13838" max="13838" width="12.875" style="461" customWidth="1"/>
    <col min="13839" max="13839" width="5.625" style="461" customWidth="1"/>
    <col min="13840" max="13840" width="4" style="461" customWidth="1"/>
    <col min="13841" max="13841" width="8.125" style="461" customWidth="1"/>
    <col min="13842" max="13842" width="12.75" style="461" customWidth="1"/>
    <col min="13843" max="13843" width="19.75" style="461" customWidth="1"/>
    <col min="13844" max="13844" width="10.5" style="461" customWidth="1"/>
    <col min="13845" max="13845" width="11.5" style="461" customWidth="1"/>
    <col min="13846" max="13846" width="12" style="461" customWidth="1"/>
    <col min="13847" max="14082" width="9" style="461"/>
    <col min="14083" max="14083" width="2.875" style="461" customWidth="1"/>
    <col min="14084" max="14085" width="3.125" style="461" customWidth="1"/>
    <col min="14086" max="14086" width="19.75" style="461" customWidth="1"/>
    <col min="14087" max="14087" width="12.875" style="461" customWidth="1"/>
    <col min="14088" max="14088" width="5.75" style="461" customWidth="1"/>
    <col min="14089" max="14089" width="3.75" style="461" customWidth="1"/>
    <col min="14090" max="14090" width="8.125" style="461" customWidth="1"/>
    <col min="14091" max="14091" width="2.5" style="461" customWidth="1"/>
    <col min="14092" max="14092" width="2.75" style="461" customWidth="1"/>
    <col min="14093" max="14093" width="11.375" style="461" customWidth="1"/>
    <col min="14094" max="14094" width="12.875" style="461" customWidth="1"/>
    <col min="14095" max="14095" width="5.625" style="461" customWidth="1"/>
    <col min="14096" max="14096" width="4" style="461" customWidth="1"/>
    <col min="14097" max="14097" width="8.125" style="461" customWidth="1"/>
    <col min="14098" max="14098" width="12.75" style="461" customWidth="1"/>
    <col min="14099" max="14099" width="19.75" style="461" customWidth="1"/>
    <col min="14100" max="14100" width="10.5" style="461" customWidth="1"/>
    <col min="14101" max="14101" width="11.5" style="461" customWidth="1"/>
    <col min="14102" max="14102" width="12" style="461" customWidth="1"/>
    <col min="14103" max="14338" width="9" style="461"/>
    <col min="14339" max="14339" width="2.875" style="461" customWidth="1"/>
    <col min="14340" max="14341" width="3.125" style="461" customWidth="1"/>
    <col min="14342" max="14342" width="19.75" style="461" customWidth="1"/>
    <col min="14343" max="14343" width="12.875" style="461" customWidth="1"/>
    <col min="14344" max="14344" width="5.75" style="461" customWidth="1"/>
    <col min="14345" max="14345" width="3.75" style="461" customWidth="1"/>
    <col min="14346" max="14346" width="8.125" style="461" customWidth="1"/>
    <col min="14347" max="14347" width="2.5" style="461" customWidth="1"/>
    <col min="14348" max="14348" width="2.75" style="461" customWidth="1"/>
    <col min="14349" max="14349" width="11.375" style="461" customWidth="1"/>
    <col min="14350" max="14350" width="12.875" style="461" customWidth="1"/>
    <col min="14351" max="14351" width="5.625" style="461" customWidth="1"/>
    <col min="14352" max="14352" width="4" style="461" customWidth="1"/>
    <col min="14353" max="14353" width="8.125" style="461" customWidth="1"/>
    <col min="14354" max="14354" width="12.75" style="461" customWidth="1"/>
    <col min="14355" max="14355" width="19.75" style="461" customWidth="1"/>
    <col min="14356" max="14356" width="10.5" style="461" customWidth="1"/>
    <col min="14357" max="14357" width="11.5" style="461" customWidth="1"/>
    <col min="14358" max="14358" width="12" style="461" customWidth="1"/>
    <col min="14359" max="14594" width="9" style="461"/>
    <col min="14595" max="14595" width="2.875" style="461" customWidth="1"/>
    <col min="14596" max="14597" width="3.125" style="461" customWidth="1"/>
    <col min="14598" max="14598" width="19.75" style="461" customWidth="1"/>
    <col min="14599" max="14599" width="12.875" style="461" customWidth="1"/>
    <col min="14600" max="14600" width="5.75" style="461" customWidth="1"/>
    <col min="14601" max="14601" width="3.75" style="461" customWidth="1"/>
    <col min="14602" max="14602" width="8.125" style="461" customWidth="1"/>
    <col min="14603" max="14603" width="2.5" style="461" customWidth="1"/>
    <col min="14604" max="14604" width="2.75" style="461" customWidth="1"/>
    <col min="14605" max="14605" width="11.375" style="461" customWidth="1"/>
    <col min="14606" max="14606" width="12.875" style="461" customWidth="1"/>
    <col min="14607" max="14607" width="5.625" style="461" customWidth="1"/>
    <col min="14608" max="14608" width="4" style="461" customWidth="1"/>
    <col min="14609" max="14609" width="8.125" style="461" customWidth="1"/>
    <col min="14610" max="14610" width="12.75" style="461" customWidth="1"/>
    <col min="14611" max="14611" width="19.75" style="461" customWidth="1"/>
    <col min="14612" max="14612" width="10.5" style="461" customWidth="1"/>
    <col min="14613" max="14613" width="11.5" style="461" customWidth="1"/>
    <col min="14614" max="14614" width="12" style="461" customWidth="1"/>
    <col min="14615" max="14850" width="9" style="461"/>
    <col min="14851" max="14851" width="2.875" style="461" customWidth="1"/>
    <col min="14852" max="14853" width="3.125" style="461" customWidth="1"/>
    <col min="14854" max="14854" width="19.75" style="461" customWidth="1"/>
    <col min="14855" max="14855" width="12.875" style="461" customWidth="1"/>
    <col min="14856" max="14856" width="5.75" style="461" customWidth="1"/>
    <col min="14857" max="14857" width="3.75" style="461" customWidth="1"/>
    <col min="14858" max="14858" width="8.125" style="461" customWidth="1"/>
    <col min="14859" max="14859" width="2.5" style="461" customWidth="1"/>
    <col min="14860" max="14860" width="2.75" style="461" customWidth="1"/>
    <col min="14861" max="14861" width="11.375" style="461" customWidth="1"/>
    <col min="14862" max="14862" width="12.875" style="461" customWidth="1"/>
    <col min="14863" max="14863" width="5.625" style="461" customWidth="1"/>
    <col min="14864" max="14864" width="4" style="461" customWidth="1"/>
    <col min="14865" max="14865" width="8.125" style="461" customWidth="1"/>
    <col min="14866" max="14866" width="12.75" style="461" customWidth="1"/>
    <col min="14867" max="14867" width="19.75" style="461" customWidth="1"/>
    <col min="14868" max="14868" width="10.5" style="461" customWidth="1"/>
    <col min="14869" max="14869" width="11.5" style="461" customWidth="1"/>
    <col min="14870" max="14870" width="12" style="461" customWidth="1"/>
    <col min="14871" max="15106" width="9" style="461"/>
    <col min="15107" max="15107" width="2.875" style="461" customWidth="1"/>
    <col min="15108" max="15109" width="3.125" style="461" customWidth="1"/>
    <col min="15110" max="15110" width="19.75" style="461" customWidth="1"/>
    <col min="15111" max="15111" width="12.875" style="461" customWidth="1"/>
    <col min="15112" max="15112" width="5.75" style="461" customWidth="1"/>
    <col min="15113" max="15113" width="3.75" style="461" customWidth="1"/>
    <col min="15114" max="15114" width="8.125" style="461" customWidth="1"/>
    <col min="15115" max="15115" width="2.5" style="461" customWidth="1"/>
    <col min="15116" max="15116" width="2.75" style="461" customWidth="1"/>
    <col min="15117" max="15117" width="11.375" style="461" customWidth="1"/>
    <col min="15118" max="15118" width="12.875" style="461" customWidth="1"/>
    <col min="15119" max="15119" width="5.625" style="461" customWidth="1"/>
    <col min="15120" max="15120" width="4" style="461" customWidth="1"/>
    <col min="15121" max="15121" width="8.125" style="461" customWidth="1"/>
    <col min="15122" max="15122" width="12.75" style="461" customWidth="1"/>
    <col min="15123" max="15123" width="19.75" style="461" customWidth="1"/>
    <col min="15124" max="15124" width="10.5" style="461" customWidth="1"/>
    <col min="15125" max="15125" width="11.5" style="461" customWidth="1"/>
    <col min="15126" max="15126" width="12" style="461" customWidth="1"/>
    <col min="15127" max="15362" width="9" style="461"/>
    <col min="15363" max="15363" width="2.875" style="461" customWidth="1"/>
    <col min="15364" max="15365" width="3.125" style="461" customWidth="1"/>
    <col min="15366" max="15366" width="19.75" style="461" customWidth="1"/>
    <col min="15367" max="15367" width="12.875" style="461" customWidth="1"/>
    <col min="15368" max="15368" width="5.75" style="461" customWidth="1"/>
    <col min="15369" max="15369" width="3.75" style="461" customWidth="1"/>
    <col min="15370" max="15370" width="8.125" style="461" customWidth="1"/>
    <col min="15371" max="15371" width="2.5" style="461" customWidth="1"/>
    <col min="15372" max="15372" width="2.75" style="461" customWidth="1"/>
    <col min="15373" max="15373" width="11.375" style="461" customWidth="1"/>
    <col min="15374" max="15374" width="12.875" style="461" customWidth="1"/>
    <col min="15375" max="15375" width="5.625" style="461" customWidth="1"/>
    <col min="15376" max="15376" width="4" style="461" customWidth="1"/>
    <col min="15377" max="15377" width="8.125" style="461" customWidth="1"/>
    <col min="15378" max="15378" width="12.75" style="461" customWidth="1"/>
    <col min="15379" max="15379" width="19.75" style="461" customWidth="1"/>
    <col min="15380" max="15380" width="10.5" style="461" customWidth="1"/>
    <col min="15381" max="15381" width="11.5" style="461" customWidth="1"/>
    <col min="15382" max="15382" width="12" style="461" customWidth="1"/>
    <col min="15383" max="15618" width="9" style="461"/>
    <col min="15619" max="15619" width="2.875" style="461" customWidth="1"/>
    <col min="15620" max="15621" width="3.125" style="461" customWidth="1"/>
    <col min="15622" max="15622" width="19.75" style="461" customWidth="1"/>
    <col min="15623" max="15623" width="12.875" style="461" customWidth="1"/>
    <col min="15624" max="15624" width="5.75" style="461" customWidth="1"/>
    <col min="15625" max="15625" width="3.75" style="461" customWidth="1"/>
    <col min="15626" max="15626" width="8.125" style="461" customWidth="1"/>
    <col min="15627" max="15627" width="2.5" style="461" customWidth="1"/>
    <col min="15628" max="15628" width="2.75" style="461" customWidth="1"/>
    <col min="15629" max="15629" width="11.375" style="461" customWidth="1"/>
    <col min="15630" max="15630" width="12.875" style="461" customWidth="1"/>
    <col min="15631" max="15631" width="5.625" style="461" customWidth="1"/>
    <col min="15632" max="15632" width="4" style="461" customWidth="1"/>
    <col min="15633" max="15633" width="8.125" style="461" customWidth="1"/>
    <col min="15634" max="15634" width="12.75" style="461" customWidth="1"/>
    <col min="15635" max="15635" width="19.75" style="461" customWidth="1"/>
    <col min="15636" max="15636" width="10.5" style="461" customWidth="1"/>
    <col min="15637" max="15637" width="11.5" style="461" customWidth="1"/>
    <col min="15638" max="15638" width="12" style="461" customWidth="1"/>
    <col min="15639" max="15874" width="9" style="461"/>
    <col min="15875" max="15875" width="2.875" style="461" customWidth="1"/>
    <col min="15876" max="15877" width="3.125" style="461" customWidth="1"/>
    <col min="15878" max="15878" width="19.75" style="461" customWidth="1"/>
    <col min="15879" max="15879" width="12.875" style="461" customWidth="1"/>
    <col min="15880" max="15880" width="5.75" style="461" customWidth="1"/>
    <col min="15881" max="15881" width="3.75" style="461" customWidth="1"/>
    <col min="15882" max="15882" width="8.125" style="461" customWidth="1"/>
    <col min="15883" max="15883" width="2.5" style="461" customWidth="1"/>
    <col min="15884" max="15884" width="2.75" style="461" customWidth="1"/>
    <col min="15885" max="15885" width="11.375" style="461" customWidth="1"/>
    <col min="15886" max="15886" width="12.875" style="461" customWidth="1"/>
    <col min="15887" max="15887" width="5.625" style="461" customWidth="1"/>
    <col min="15888" max="15888" width="4" style="461" customWidth="1"/>
    <col min="15889" max="15889" width="8.125" style="461" customWidth="1"/>
    <col min="15890" max="15890" width="12.75" style="461" customWidth="1"/>
    <col min="15891" max="15891" width="19.75" style="461" customWidth="1"/>
    <col min="15892" max="15892" width="10.5" style="461" customWidth="1"/>
    <col min="15893" max="15893" width="11.5" style="461" customWidth="1"/>
    <col min="15894" max="15894" width="12" style="461" customWidth="1"/>
    <col min="15895" max="16130" width="9" style="461"/>
    <col min="16131" max="16131" width="2.875" style="461" customWidth="1"/>
    <col min="16132" max="16133" width="3.125" style="461" customWidth="1"/>
    <col min="16134" max="16134" width="19.75" style="461" customWidth="1"/>
    <col min="16135" max="16135" width="12.875" style="461" customWidth="1"/>
    <col min="16136" max="16136" width="5.75" style="461" customWidth="1"/>
    <col min="16137" max="16137" width="3.75" style="461" customWidth="1"/>
    <col min="16138" max="16138" width="8.125" style="461" customWidth="1"/>
    <col min="16139" max="16139" width="2.5" style="461" customWidth="1"/>
    <col min="16140" max="16140" width="2.75" style="461" customWidth="1"/>
    <col min="16141" max="16141" width="11.375" style="461" customWidth="1"/>
    <col min="16142" max="16142" width="12.875" style="461" customWidth="1"/>
    <col min="16143" max="16143" width="5.625" style="461" customWidth="1"/>
    <col min="16144" max="16144" width="4" style="461" customWidth="1"/>
    <col min="16145" max="16145" width="8.125" style="461" customWidth="1"/>
    <col min="16146" max="16146" width="12.75" style="461" customWidth="1"/>
    <col min="16147" max="16147" width="19.75" style="461" customWidth="1"/>
    <col min="16148" max="16148" width="10.5" style="461" customWidth="1"/>
    <col min="16149" max="16149" width="11.5" style="461" customWidth="1"/>
    <col min="16150" max="16150" width="12" style="461" customWidth="1"/>
    <col min="16151" max="16384" width="9" style="461"/>
  </cols>
  <sheetData>
    <row r="1" ht="30" customHeight="1" spans="1:19">
      <c r="A1" s="462" t="str">
        <f>R1&amp;柜体!N3</f>
        <v>领料单——香草天空II</v>
      </c>
      <c r="B1" s="462"/>
      <c r="C1" s="462"/>
      <c r="D1" s="462"/>
      <c r="E1" s="462"/>
      <c r="F1" s="462"/>
      <c r="G1" s="462"/>
      <c r="H1" s="462"/>
      <c r="I1" s="537"/>
      <c r="J1" s="462" t="str">
        <f>R2&amp;柜体!N3</f>
        <v>装箱清单——香草天空II</v>
      </c>
      <c r="K1" s="462"/>
      <c r="L1" s="462"/>
      <c r="M1" s="462"/>
      <c r="N1" s="462"/>
      <c r="O1" s="462"/>
      <c r="P1" s="462"/>
      <c r="Q1" s="462"/>
      <c r="R1" s="551" t="s">
        <v>312</v>
      </c>
      <c r="S1" s="552"/>
    </row>
    <row r="2" ht="15" customHeight="1" spans="1:19">
      <c r="A2" s="463" t="s">
        <v>1</v>
      </c>
      <c r="B2" s="464"/>
      <c r="C2" s="464"/>
      <c r="D2" s="465" t="str">
        <f>柜体!D3</f>
        <v>董婉卿</v>
      </c>
      <c r="E2" s="465" t="s">
        <v>7</v>
      </c>
      <c r="F2" s="465"/>
      <c r="G2" s="465" t="str">
        <f>柜体!X4</f>
        <v>天津</v>
      </c>
      <c r="H2" s="466"/>
      <c r="I2" s="537"/>
      <c r="J2" s="463" t="s">
        <v>1</v>
      </c>
      <c r="K2" s="464"/>
      <c r="L2" s="464"/>
      <c r="M2" s="465" t="str">
        <f>D2</f>
        <v>董婉卿</v>
      </c>
      <c r="N2" s="465" t="s">
        <v>7</v>
      </c>
      <c r="O2" s="465"/>
      <c r="P2" s="465" t="str">
        <f>G2</f>
        <v>天津</v>
      </c>
      <c r="Q2" s="466"/>
      <c r="R2" s="551" t="s">
        <v>313</v>
      </c>
      <c r="S2" s="553"/>
    </row>
    <row r="3" ht="15" customHeight="1" spans="1:17">
      <c r="A3" s="467" t="s">
        <v>2</v>
      </c>
      <c r="B3" s="468"/>
      <c r="C3" s="468"/>
      <c r="D3" s="469" t="str">
        <f>柜体!D4</f>
        <v>S400374225</v>
      </c>
      <c r="E3" s="470" t="s">
        <v>314</v>
      </c>
      <c r="F3" s="470">
        <f>+柜体!X5</f>
        <v>0</v>
      </c>
      <c r="G3" s="471"/>
      <c r="H3" s="472"/>
      <c r="I3" s="537"/>
      <c r="J3" s="467" t="s">
        <v>2</v>
      </c>
      <c r="K3" s="468"/>
      <c r="L3" s="468"/>
      <c r="M3" s="469" t="str">
        <f>D3</f>
        <v>S400374225</v>
      </c>
      <c r="N3" s="470" t="s">
        <v>314</v>
      </c>
      <c r="O3" s="470">
        <f>+F3</f>
        <v>0</v>
      </c>
      <c r="P3" s="471"/>
      <c r="Q3" s="472"/>
    </row>
    <row r="4" ht="15" customHeight="1" spans="1:17">
      <c r="A4" s="473" t="s">
        <v>81</v>
      </c>
      <c r="B4" s="474"/>
      <c r="C4" s="474"/>
      <c r="D4" s="474"/>
      <c r="E4" s="475" t="s">
        <v>83</v>
      </c>
      <c r="F4" s="475" t="s">
        <v>84</v>
      </c>
      <c r="G4" s="475" t="s">
        <v>27</v>
      </c>
      <c r="H4" s="476" t="s">
        <v>315</v>
      </c>
      <c r="I4" s="537"/>
      <c r="J4" s="538" t="s">
        <v>81</v>
      </c>
      <c r="K4" s="475"/>
      <c r="L4" s="475"/>
      <c r="M4" s="475"/>
      <c r="N4" s="475" t="s">
        <v>83</v>
      </c>
      <c r="O4" s="475" t="s">
        <v>84</v>
      </c>
      <c r="P4" s="475" t="s">
        <v>27</v>
      </c>
      <c r="Q4" s="476" t="s">
        <v>315</v>
      </c>
    </row>
    <row r="5" ht="15" customHeight="1" spans="1:19">
      <c r="A5" s="477" t="s">
        <v>76</v>
      </c>
      <c r="B5" s="478" t="str">
        <f>+柜体!$D$5</f>
        <v>暖白双贴三聚氰胺E0级刨花板</v>
      </c>
      <c r="C5" s="478"/>
      <c r="D5" s="478"/>
      <c r="E5" s="479" t="s">
        <v>316</v>
      </c>
      <c r="F5" s="480">
        <f>+ROUNDUP(柜体!AH19,1)</f>
        <v>0.6</v>
      </c>
      <c r="G5" s="479" t="s">
        <v>317</v>
      </c>
      <c r="H5" s="481"/>
      <c r="I5" s="537"/>
      <c r="J5" s="477" t="s">
        <v>318</v>
      </c>
      <c r="K5" s="490" t="s">
        <v>319</v>
      </c>
      <c r="L5" s="490"/>
      <c r="M5" s="490"/>
      <c r="N5" s="479"/>
      <c r="O5" s="479">
        <v>4</v>
      </c>
      <c r="P5" s="479" t="s">
        <v>320</v>
      </c>
      <c r="Q5" s="554"/>
      <c r="R5" s="555"/>
      <c r="S5" s="556"/>
    </row>
    <row r="6" ht="15" customHeight="1" spans="1:18">
      <c r="A6" s="482"/>
      <c r="B6" s="478" t="str">
        <f>+柜体!$D$5</f>
        <v>暖白双贴三聚氰胺E0级刨花板</v>
      </c>
      <c r="C6" s="478"/>
      <c r="D6" s="478"/>
      <c r="E6" s="479" t="s">
        <v>321</v>
      </c>
      <c r="F6" s="480">
        <f>+柜体!AI19</f>
        <v>1.00843713472541</v>
      </c>
      <c r="G6" s="479" t="s">
        <v>317</v>
      </c>
      <c r="H6" s="483"/>
      <c r="I6" s="537"/>
      <c r="J6" s="482"/>
      <c r="K6" s="485" t="s">
        <v>322</v>
      </c>
      <c r="L6" s="485"/>
      <c r="M6" s="485"/>
      <c r="N6" s="485" t="s">
        <v>323</v>
      </c>
      <c r="O6" s="493">
        <f>+IF(OR($N$5&lt;&gt;0),$O$5*2,$O$5)</f>
        <v>4</v>
      </c>
      <c r="P6" s="485" t="s">
        <v>320</v>
      </c>
      <c r="Q6" s="495"/>
      <c r="R6" s="555"/>
    </row>
    <row r="7" ht="15" customHeight="1" spans="1:18">
      <c r="A7" s="482"/>
      <c r="B7" s="484"/>
      <c r="C7" s="484"/>
      <c r="D7" s="484"/>
      <c r="E7" s="485"/>
      <c r="F7" s="486"/>
      <c r="G7" s="485"/>
      <c r="H7" s="483"/>
      <c r="I7" s="537"/>
      <c r="J7" s="482"/>
      <c r="K7" s="485" t="s">
        <v>324</v>
      </c>
      <c r="L7" s="485"/>
      <c r="M7" s="485"/>
      <c r="N7" s="485"/>
      <c r="O7" s="485">
        <f>$O$34*4</f>
        <v>40</v>
      </c>
      <c r="P7" s="485" t="s">
        <v>320</v>
      </c>
      <c r="Q7" s="495"/>
      <c r="R7" s="555"/>
    </row>
    <row r="8" ht="15" customHeight="1" spans="1:18">
      <c r="A8" s="482"/>
      <c r="B8" s="484" t="str">
        <f>+IF((附页!$W$25&gt;0),附页!$V$31,"")</f>
        <v/>
      </c>
      <c r="C8" s="484"/>
      <c r="D8" s="484"/>
      <c r="E8" s="485" t="str">
        <f>+IF((附页!$W$25&gt;0),"25*1220*2440","")</f>
        <v/>
      </c>
      <c r="F8" s="486" t="str">
        <f>+IF((附页!$W$25&gt;0),附页!AH27,"")</f>
        <v/>
      </c>
      <c r="G8" s="485" t="str">
        <f>+IF((附页!$W$25&gt;0),"张","")</f>
        <v/>
      </c>
      <c r="H8" s="483"/>
      <c r="I8" s="537"/>
      <c r="J8" s="482"/>
      <c r="K8" s="485" t="s">
        <v>325</v>
      </c>
      <c r="L8" s="485"/>
      <c r="M8" s="485"/>
      <c r="N8" s="485"/>
      <c r="O8" s="485"/>
      <c r="P8" s="485"/>
      <c r="Q8" s="495"/>
      <c r="R8" s="555"/>
    </row>
    <row r="9" ht="15" customHeight="1" spans="1:20">
      <c r="A9" s="482"/>
      <c r="B9" s="484" t="str">
        <f>+IF((附页!$W$25&gt;0),附页!$V$31,"")</f>
        <v/>
      </c>
      <c r="C9" s="484"/>
      <c r="D9" s="484"/>
      <c r="E9" s="485" t="str">
        <f>+IF((附页!$W$25&gt;0),"18*1220*2440","")</f>
        <v/>
      </c>
      <c r="F9" s="486" t="str">
        <f>+IF((附页!$W$25&gt;0),附页!AI27,"")</f>
        <v/>
      </c>
      <c r="G9" s="485" t="str">
        <f>+IF((附页!$W$25&gt;0),"张","")</f>
        <v/>
      </c>
      <c r="H9" s="483"/>
      <c r="I9" s="537"/>
      <c r="J9" s="482"/>
      <c r="K9" s="485"/>
      <c r="L9" s="485"/>
      <c r="M9" s="485"/>
      <c r="N9" s="485" t="s">
        <v>326</v>
      </c>
      <c r="O9" s="485">
        <f>$O$25*4+$O$34*4</f>
        <v>80</v>
      </c>
      <c r="P9" s="485" t="s">
        <v>320</v>
      </c>
      <c r="Q9" s="495"/>
      <c r="R9" s="555" t="s">
        <v>327</v>
      </c>
      <c r="S9" s="557" t="s">
        <v>328</v>
      </c>
      <c r="T9" s="558"/>
    </row>
    <row r="10" ht="15" customHeight="1" spans="1:20">
      <c r="A10" s="473"/>
      <c r="B10" s="474" t="str">
        <f>+IF((附页!$W$25&gt;0),附页!$V$31,"")</f>
        <v/>
      </c>
      <c r="C10" s="474"/>
      <c r="D10" s="474"/>
      <c r="E10" s="475" t="str">
        <f>+IF((附页!$W$25&gt;0),"12*1220*2440","")</f>
        <v/>
      </c>
      <c r="F10" s="487" t="str">
        <f>+IF((附页!$W$25&gt;0),附页!AJ27,"")</f>
        <v/>
      </c>
      <c r="G10" s="475" t="str">
        <f>+IF((附页!$W$25&gt;0),"张","")</f>
        <v/>
      </c>
      <c r="H10" s="488"/>
      <c r="I10" s="537"/>
      <c r="J10" s="482"/>
      <c r="K10" s="485"/>
      <c r="L10" s="485"/>
      <c r="M10" s="485"/>
      <c r="N10" s="485"/>
      <c r="O10" s="485"/>
      <c r="P10" s="485"/>
      <c r="Q10" s="495"/>
      <c r="R10" s="555"/>
      <c r="S10" s="557" t="s">
        <v>329</v>
      </c>
      <c r="T10" s="558"/>
    </row>
    <row r="11" ht="15" customHeight="1" spans="1:20">
      <c r="A11" s="477" t="s">
        <v>330</v>
      </c>
      <c r="B11" s="489" t="s">
        <v>331</v>
      </c>
      <c r="C11" s="489"/>
      <c r="D11" s="489"/>
      <c r="E11" s="490" t="s">
        <v>332</v>
      </c>
      <c r="F11" s="491">
        <f>SUM(F17,F20,F28,F31,F24)*5.5+SUM(F18,F25,F29,F32)*4+SUM(F19,F26,F30,F33)*3+SUM(F21,F22,F23,F27,F34)*9.5</f>
        <v>181.945</v>
      </c>
      <c r="G11" s="490" t="s">
        <v>333</v>
      </c>
      <c r="H11" s="481"/>
      <c r="I11" s="537"/>
      <c r="J11" s="482"/>
      <c r="K11" s="485"/>
      <c r="L11" s="485"/>
      <c r="M11" s="485"/>
      <c r="N11" s="485" t="s">
        <v>323</v>
      </c>
      <c r="O11" s="485">
        <v>10</v>
      </c>
      <c r="P11" s="485" t="s">
        <v>320</v>
      </c>
      <c r="Q11" s="495"/>
      <c r="R11" s="555" t="s">
        <v>334</v>
      </c>
      <c r="S11" s="557" t="s">
        <v>335</v>
      </c>
      <c r="T11" s="558"/>
    </row>
    <row r="12" ht="15" customHeight="1" spans="1:20">
      <c r="A12" s="482"/>
      <c r="B12" s="492"/>
      <c r="C12" s="492"/>
      <c r="D12" s="492"/>
      <c r="E12" s="493"/>
      <c r="F12" s="494"/>
      <c r="G12" s="493"/>
      <c r="H12" s="483"/>
      <c r="I12" s="537"/>
      <c r="J12" s="482"/>
      <c r="K12" s="485"/>
      <c r="L12" s="485"/>
      <c r="M12" s="485"/>
      <c r="N12" s="485" t="s">
        <v>336</v>
      </c>
      <c r="O12" s="485">
        <v>5</v>
      </c>
      <c r="P12" s="485" t="s">
        <v>320</v>
      </c>
      <c r="Q12" s="495"/>
      <c r="R12" s="555"/>
      <c r="S12" s="558"/>
      <c r="T12" s="558"/>
    </row>
    <row r="13" ht="15" customHeight="1" spans="1:20">
      <c r="A13" s="482"/>
      <c r="B13" s="492"/>
      <c r="C13" s="492"/>
      <c r="D13" s="492"/>
      <c r="E13" s="493"/>
      <c r="F13" s="494"/>
      <c r="G13" s="493"/>
      <c r="H13" s="483"/>
      <c r="I13" s="537"/>
      <c r="J13" s="482"/>
      <c r="K13" s="485" t="s">
        <v>337</v>
      </c>
      <c r="L13" s="485"/>
      <c r="M13" s="485"/>
      <c r="N13" s="485" t="s">
        <v>338</v>
      </c>
      <c r="O13" s="485">
        <v>40</v>
      </c>
      <c r="P13" s="485" t="s">
        <v>339</v>
      </c>
      <c r="Q13" s="495"/>
      <c r="R13" s="555"/>
      <c r="S13" s="558"/>
      <c r="T13" s="558"/>
    </row>
    <row r="14" ht="15" customHeight="1" spans="1:20">
      <c r="A14" s="482"/>
      <c r="B14" s="492"/>
      <c r="C14" s="492"/>
      <c r="D14" s="492"/>
      <c r="E14" s="493"/>
      <c r="F14" s="494"/>
      <c r="G14" s="493"/>
      <c r="H14" s="495"/>
      <c r="I14" s="537"/>
      <c r="J14" s="482"/>
      <c r="K14" s="485"/>
      <c r="L14" s="485"/>
      <c r="M14" s="485"/>
      <c r="N14" s="485"/>
      <c r="O14" s="485"/>
      <c r="P14" s="485"/>
      <c r="Q14" s="495"/>
      <c r="R14" s="555"/>
      <c r="S14" s="557" t="s">
        <v>340</v>
      </c>
      <c r="T14" s="558"/>
    </row>
    <row r="15" ht="15" customHeight="1" spans="1:20">
      <c r="A15" s="482"/>
      <c r="B15" s="492" t="str">
        <f>+IF(OR([4]包覆!V16&gt;0),"汉高溶剂胶主剂","")</f>
        <v/>
      </c>
      <c r="C15" s="492"/>
      <c r="D15" s="492"/>
      <c r="E15" s="493" t="str">
        <f>+IF(OR([4]包覆!V16&gt;0),"DS3203","")</f>
        <v/>
      </c>
      <c r="F15" s="494" t="str">
        <f>+IF(OR([4]包覆!V16&gt;0),F16*15,"")</f>
        <v/>
      </c>
      <c r="G15" s="493" t="str">
        <f>+IF(OR([4]包覆!V16&gt;0),"克","")</f>
        <v/>
      </c>
      <c r="H15" s="496"/>
      <c r="I15" s="537"/>
      <c r="J15" s="482"/>
      <c r="K15" s="485"/>
      <c r="L15" s="485"/>
      <c r="M15" s="485"/>
      <c r="N15" s="485"/>
      <c r="O15" s="485"/>
      <c r="P15" s="485"/>
      <c r="Q15" s="495"/>
      <c r="R15" s="555"/>
      <c r="S15" s="557" t="s">
        <v>341</v>
      </c>
      <c r="T15" s="558"/>
    </row>
    <row r="16" ht="15" customHeight="1" spans="1:20">
      <c r="A16" s="473"/>
      <c r="B16" s="497" t="str">
        <f>+IF(OR([4]包覆!V16&gt;0),"汉高溶剂胶固化剂","")</f>
        <v/>
      </c>
      <c r="C16" s="497"/>
      <c r="D16" s="497"/>
      <c r="E16" s="498" t="str">
        <f>+IF(OR([4]包覆!V16&gt;0),"H46","")</f>
        <v/>
      </c>
      <c r="F16" s="499" t="str">
        <f>+IF(OR([4]包覆!V16&gt;0),ROUNDUP(130*128/1000*(#REF!+#REF!+#REF!)/16*1,0),"")</f>
        <v/>
      </c>
      <c r="G16" s="498" t="str">
        <f>+IF(OR([4]包覆!V16&gt;0),"克","")</f>
        <v/>
      </c>
      <c r="H16" s="500"/>
      <c r="I16" s="537"/>
      <c r="J16" s="482"/>
      <c r="K16" s="485" t="s">
        <v>342</v>
      </c>
      <c r="L16" s="485"/>
      <c r="M16" s="485"/>
      <c r="N16" s="493" t="s">
        <v>343</v>
      </c>
      <c r="O16" s="522">
        <f>O13+O14</f>
        <v>40</v>
      </c>
      <c r="P16" s="493" t="s">
        <v>320</v>
      </c>
      <c r="Q16" s="495"/>
      <c r="R16" s="555"/>
      <c r="S16" s="557" t="s">
        <v>344</v>
      </c>
      <c r="T16" s="558"/>
    </row>
    <row r="17" ht="15" customHeight="1" spans="1:20">
      <c r="A17" s="477" t="s">
        <v>85</v>
      </c>
      <c r="B17" s="489" t="str">
        <f>+柜体!$V$25</f>
        <v>暖白PVC封边条</v>
      </c>
      <c r="C17" s="489"/>
      <c r="D17" s="489"/>
      <c r="E17" s="490" t="s">
        <v>345</v>
      </c>
      <c r="F17" s="491">
        <f>+柜体!AK19</f>
        <v>24.342</v>
      </c>
      <c r="G17" s="490" t="s">
        <v>346</v>
      </c>
      <c r="H17" s="481"/>
      <c r="I17" s="537"/>
      <c r="J17" s="482"/>
      <c r="K17" s="485"/>
      <c r="L17" s="485"/>
      <c r="M17" s="485"/>
      <c r="N17" s="485"/>
      <c r="O17" s="522"/>
      <c r="P17" s="485"/>
      <c r="Q17" s="495"/>
      <c r="R17" s="555"/>
      <c r="S17" s="559" t="s">
        <v>347</v>
      </c>
      <c r="T17" s="558"/>
    </row>
    <row r="18" ht="15" customHeight="1" spans="1:22">
      <c r="A18" s="482"/>
      <c r="B18" s="489" t="str">
        <f>+柜体!$V$25</f>
        <v>暖白PVC封边条</v>
      </c>
      <c r="C18" s="489"/>
      <c r="D18" s="489"/>
      <c r="E18" s="490" t="s">
        <v>348</v>
      </c>
      <c r="F18" s="491">
        <f>+柜体!AN19</f>
        <v>12.016</v>
      </c>
      <c r="G18" s="490" t="s">
        <v>346</v>
      </c>
      <c r="H18" s="483"/>
      <c r="I18" s="537"/>
      <c r="J18" s="482"/>
      <c r="K18" s="485"/>
      <c r="L18" s="485"/>
      <c r="M18" s="485"/>
      <c r="N18" s="485"/>
      <c r="O18" s="485"/>
      <c r="P18" s="485"/>
      <c r="Q18" s="495"/>
      <c r="R18" s="555"/>
      <c r="S18" s="557" t="s">
        <v>349</v>
      </c>
      <c r="U18" s="560" t="s">
        <v>339</v>
      </c>
      <c r="V18" s="560"/>
    </row>
    <row r="19" ht="15" customHeight="1" spans="1:22">
      <c r="A19" s="482"/>
      <c r="B19" s="492"/>
      <c r="C19" s="492"/>
      <c r="D19" s="492"/>
      <c r="E19" s="493"/>
      <c r="F19" s="494"/>
      <c r="G19" s="493"/>
      <c r="H19" s="483"/>
      <c r="I19" s="537"/>
      <c r="J19" s="482"/>
      <c r="K19" s="484"/>
      <c r="L19" s="484"/>
      <c r="M19" s="484"/>
      <c r="N19" s="523"/>
      <c r="O19" s="485"/>
      <c r="P19" s="485"/>
      <c r="Q19" s="495"/>
      <c r="R19" s="555"/>
      <c r="S19" s="557" t="s">
        <v>350</v>
      </c>
      <c r="U19" s="560" t="s">
        <v>320</v>
      </c>
      <c r="V19" s="560"/>
    </row>
    <row r="20" ht="15" customHeight="1" spans="1:22">
      <c r="A20" s="482"/>
      <c r="B20" s="492"/>
      <c r="C20" s="492"/>
      <c r="D20" s="492"/>
      <c r="E20" s="493"/>
      <c r="F20" s="494"/>
      <c r="G20" s="493"/>
      <c r="H20" s="483"/>
      <c r="I20" s="537"/>
      <c r="J20" s="482"/>
      <c r="K20" s="485"/>
      <c r="L20" s="485"/>
      <c r="M20" s="485"/>
      <c r="N20" s="523"/>
      <c r="O20" s="485"/>
      <c r="P20" s="485"/>
      <c r="Q20" s="495"/>
      <c r="R20" s="555"/>
      <c r="S20" s="557" t="s">
        <v>351</v>
      </c>
      <c r="U20" s="560" t="s">
        <v>320</v>
      </c>
      <c r="V20" s="560"/>
    </row>
    <row r="21" ht="15" customHeight="1" spans="1:22">
      <c r="A21" s="482"/>
      <c r="B21" s="492"/>
      <c r="C21" s="492"/>
      <c r="D21" s="492"/>
      <c r="E21" s="493"/>
      <c r="F21" s="494"/>
      <c r="G21" s="493"/>
      <c r="H21" s="483"/>
      <c r="I21" s="537"/>
      <c r="J21" s="482"/>
      <c r="K21" s="484"/>
      <c r="L21" s="484"/>
      <c r="M21" s="484"/>
      <c r="N21" s="539"/>
      <c r="O21" s="484"/>
      <c r="P21" s="484"/>
      <c r="Q21" s="561"/>
      <c r="R21" s="555"/>
      <c r="S21" s="557"/>
      <c r="U21" s="560"/>
      <c r="V21" s="560"/>
    </row>
    <row r="22" ht="15" customHeight="1" spans="1:22">
      <c r="A22" s="482"/>
      <c r="B22" s="492"/>
      <c r="C22" s="492"/>
      <c r="D22" s="492"/>
      <c r="E22" s="493"/>
      <c r="F22" s="494"/>
      <c r="G22" s="493"/>
      <c r="H22" s="483"/>
      <c r="I22" s="537"/>
      <c r="J22" s="482"/>
      <c r="K22" s="485"/>
      <c r="L22" s="485"/>
      <c r="M22" s="485"/>
      <c r="N22" s="485"/>
      <c r="O22" s="485"/>
      <c r="P22" s="485"/>
      <c r="Q22" s="495"/>
      <c r="R22" s="555"/>
      <c r="S22" s="557"/>
      <c r="U22" s="560"/>
      <c r="V22" s="560"/>
    </row>
    <row r="23" ht="15" customHeight="1" spans="1:22">
      <c r="A23" s="482"/>
      <c r="B23" s="492"/>
      <c r="C23" s="492"/>
      <c r="D23" s="492"/>
      <c r="E23" s="493"/>
      <c r="F23" s="494"/>
      <c r="G23" s="493"/>
      <c r="H23" s="483"/>
      <c r="I23" s="537"/>
      <c r="J23" s="482"/>
      <c r="K23" s="485"/>
      <c r="L23" s="485"/>
      <c r="M23" s="485"/>
      <c r="N23" s="485"/>
      <c r="O23" s="485"/>
      <c r="P23" s="485"/>
      <c r="Q23" s="495"/>
      <c r="R23" s="555"/>
      <c r="S23" s="557"/>
      <c r="U23" s="560"/>
      <c r="V23" s="560"/>
    </row>
    <row r="24" ht="15" customHeight="1" spans="1:22">
      <c r="A24" s="482"/>
      <c r="B24" s="492"/>
      <c r="C24" s="492"/>
      <c r="D24" s="492"/>
      <c r="E24" s="493"/>
      <c r="F24" s="494"/>
      <c r="G24" s="493"/>
      <c r="H24" s="483"/>
      <c r="I24" s="537"/>
      <c r="J24" s="482"/>
      <c r="K24" s="485"/>
      <c r="L24" s="485"/>
      <c r="M24" s="485"/>
      <c r="N24" s="485"/>
      <c r="O24" s="485"/>
      <c r="P24" s="485"/>
      <c r="Q24" s="562"/>
      <c r="R24" s="555"/>
      <c r="S24" s="557"/>
      <c r="U24" s="560"/>
      <c r="V24" s="560"/>
    </row>
    <row r="25" ht="15" customHeight="1" spans="1:22">
      <c r="A25" s="482"/>
      <c r="B25" s="492"/>
      <c r="C25" s="492"/>
      <c r="D25" s="492"/>
      <c r="E25" s="493"/>
      <c r="F25" s="494"/>
      <c r="G25" s="493"/>
      <c r="H25" s="483"/>
      <c r="I25" s="537"/>
      <c r="J25" s="482"/>
      <c r="K25" s="485" t="s">
        <v>352</v>
      </c>
      <c r="L25" s="485"/>
      <c r="M25" s="485"/>
      <c r="N25" s="485"/>
      <c r="O25" s="485">
        <v>10</v>
      </c>
      <c r="P25" s="485" t="s">
        <v>320</v>
      </c>
      <c r="Q25" s="495"/>
      <c r="R25" s="555"/>
      <c r="S25" s="557" t="s">
        <v>353</v>
      </c>
      <c r="U25" s="560"/>
      <c r="V25" s="560"/>
    </row>
    <row r="26" ht="15" customHeight="1" spans="1:22">
      <c r="A26" s="482"/>
      <c r="B26" s="492"/>
      <c r="C26" s="492"/>
      <c r="D26" s="492"/>
      <c r="E26" s="485"/>
      <c r="F26" s="494"/>
      <c r="G26" s="493"/>
      <c r="H26" s="496"/>
      <c r="I26" s="537"/>
      <c r="J26" s="482"/>
      <c r="K26" s="485"/>
      <c r="L26" s="485"/>
      <c r="M26" s="485"/>
      <c r="N26" s="485"/>
      <c r="O26" s="485"/>
      <c r="P26" s="493"/>
      <c r="Q26" s="495"/>
      <c r="R26" s="555"/>
      <c r="S26" s="557" t="s">
        <v>354</v>
      </c>
      <c r="U26" s="560"/>
      <c r="V26" s="560"/>
    </row>
    <row r="27" ht="15" customHeight="1" spans="1:22">
      <c r="A27" s="482"/>
      <c r="B27" s="492"/>
      <c r="C27" s="492"/>
      <c r="D27" s="492"/>
      <c r="E27" s="485"/>
      <c r="F27" s="494"/>
      <c r="G27" s="493"/>
      <c r="H27" s="496"/>
      <c r="I27" s="537"/>
      <c r="J27" s="482"/>
      <c r="K27" s="485" t="str">
        <f>+柜体!V27</f>
        <v>瓷白中性玻璃胶</v>
      </c>
      <c r="L27" s="485"/>
      <c r="M27" s="485"/>
      <c r="N27" s="540"/>
      <c r="O27" s="485">
        <v>1</v>
      </c>
      <c r="P27" s="493" t="s">
        <v>355</v>
      </c>
      <c r="Q27" s="495"/>
      <c r="R27" s="555"/>
      <c r="S27" s="563" t="s">
        <v>356</v>
      </c>
      <c r="T27" s="564"/>
      <c r="U27" s="564"/>
      <c r="V27" s="564"/>
    </row>
    <row r="28" ht="15" customHeight="1" spans="1:22">
      <c r="A28" s="482"/>
      <c r="B28" s="492" t="str">
        <f>+IF((附页!$W$25&gt;0),附页!$V$32,"")</f>
        <v/>
      </c>
      <c r="C28" s="492"/>
      <c r="D28" s="492"/>
      <c r="E28" s="485" t="str">
        <f>+IF((附页!$W$25&gt;0),"1.0*29","")</f>
        <v/>
      </c>
      <c r="F28" s="494" t="str">
        <f>+IF((附页!$W$25&gt;0),附页!AK26,"")</f>
        <v/>
      </c>
      <c r="G28" s="493" t="str">
        <f>+IF((附页!$W$25&gt;0),"米","")</f>
        <v/>
      </c>
      <c r="H28" s="501"/>
      <c r="I28" s="537"/>
      <c r="J28" s="482"/>
      <c r="K28" s="485" t="s">
        <v>357</v>
      </c>
      <c r="L28" s="485"/>
      <c r="M28" s="485"/>
      <c r="N28" s="540" t="str">
        <f>+柜体!V26</f>
        <v>白色</v>
      </c>
      <c r="O28" s="485">
        <f>F44+F45+F46+O13+O14+O15+O24*2</f>
        <v>40</v>
      </c>
      <c r="P28" s="485" t="s">
        <v>320</v>
      </c>
      <c r="Q28" s="495"/>
      <c r="R28" s="555"/>
      <c r="S28" s="557" t="s">
        <v>358</v>
      </c>
      <c r="T28" s="564"/>
      <c r="U28" s="564"/>
      <c r="V28" s="564"/>
    </row>
    <row r="29" ht="15" customHeight="1" spans="1:22">
      <c r="A29" s="482"/>
      <c r="B29" s="492" t="str">
        <f>+IF((附页!$W$25&gt;0),附页!$V$32,"")</f>
        <v/>
      </c>
      <c r="C29" s="492"/>
      <c r="D29" s="492"/>
      <c r="E29" s="485" t="str">
        <f>+IF((附页!$W$25&gt;0),"1.0*22","")</f>
        <v/>
      </c>
      <c r="F29" s="494" t="str">
        <f>+IF((附页!$W$25&gt;0),附页!AN26,"")</f>
        <v/>
      </c>
      <c r="G29" s="493" t="str">
        <f>+IF((附页!$W$25&gt;0),"米","")</f>
        <v/>
      </c>
      <c r="H29" s="502"/>
      <c r="I29" s="537"/>
      <c r="J29" s="482"/>
      <c r="K29" s="485"/>
      <c r="L29" s="485"/>
      <c r="M29" s="485"/>
      <c r="N29" s="540"/>
      <c r="O29" s="485"/>
      <c r="P29" s="485"/>
      <c r="Q29" s="495"/>
      <c r="R29" s="555"/>
      <c r="S29" s="557" t="s">
        <v>359</v>
      </c>
      <c r="T29" s="564"/>
      <c r="U29" s="564"/>
      <c r="V29" s="564"/>
    </row>
    <row r="30" ht="15" customHeight="1" spans="1:22">
      <c r="A30" s="482"/>
      <c r="B30" s="492" t="str">
        <f>+IF((附页!$W$25&gt;0),附页!$V$32,"")</f>
        <v/>
      </c>
      <c r="C30" s="492"/>
      <c r="D30" s="492"/>
      <c r="E30" s="485" t="str">
        <f>+IF((附页!$W$25&gt;0),"1.0*16","")</f>
        <v/>
      </c>
      <c r="F30" s="494" t="str">
        <f>+IF((附页!$W$25&gt;0),附页!AQ26,"")</f>
        <v/>
      </c>
      <c r="G30" s="485" t="str">
        <f>+IF((附页!$W$25&gt;0),"米","")</f>
        <v/>
      </c>
      <c r="H30" s="502"/>
      <c r="I30" s="537"/>
      <c r="J30" s="482"/>
      <c r="K30" s="485" t="s">
        <v>360</v>
      </c>
      <c r="L30" s="485"/>
      <c r="M30" s="485"/>
      <c r="N30" s="485" t="s">
        <v>361</v>
      </c>
      <c r="O30" s="493">
        <v>10</v>
      </c>
      <c r="P30" s="493" t="s">
        <v>320</v>
      </c>
      <c r="Q30" s="530"/>
      <c r="R30" s="555"/>
      <c r="S30" s="557" t="s">
        <v>362</v>
      </c>
      <c r="T30" s="565"/>
      <c r="U30" s="565"/>
      <c r="V30" s="566"/>
    </row>
    <row r="31" ht="15" customHeight="1" spans="1:22">
      <c r="A31" s="482"/>
      <c r="B31" s="492" t="str">
        <f>+IF((附页!$W$25&gt;0),附页!$V$32,"")</f>
        <v/>
      </c>
      <c r="C31" s="492"/>
      <c r="D31" s="492"/>
      <c r="E31" s="485" t="str">
        <f>+IF((附页!$W$25&gt;0),"0.4*29","")</f>
        <v/>
      </c>
      <c r="F31" s="494" t="str">
        <f>+IF((附页!$W$25&gt;0),附页!AT26,"")</f>
        <v/>
      </c>
      <c r="G31" s="485" t="str">
        <f>+IF((附页!$W$25&gt;0),"米","")</f>
        <v/>
      </c>
      <c r="H31" s="502"/>
      <c r="I31" s="537"/>
      <c r="J31" s="541"/>
      <c r="K31" s="517" t="s">
        <v>325</v>
      </c>
      <c r="L31" s="517"/>
      <c r="M31" s="517"/>
      <c r="N31" s="517" t="s">
        <v>363</v>
      </c>
      <c r="O31" s="542">
        <f>$O$30</f>
        <v>10</v>
      </c>
      <c r="P31" s="542" t="s">
        <v>320</v>
      </c>
      <c r="Q31" s="567"/>
      <c r="R31" s="555"/>
      <c r="S31" s="557" t="s">
        <v>364</v>
      </c>
      <c r="T31" s="565"/>
      <c r="U31" s="565"/>
      <c r="V31" s="565"/>
    </row>
    <row r="32" ht="15" customHeight="1" spans="1:22">
      <c r="A32" s="482"/>
      <c r="B32" s="492" t="str">
        <f>+IF((附页!$W$25&gt;0),附页!$V$32,"")</f>
        <v/>
      </c>
      <c r="C32" s="492"/>
      <c r="D32" s="492"/>
      <c r="E32" s="485" t="str">
        <f>+IF((附页!$W$25&gt;0),"0.4*22","")</f>
        <v/>
      </c>
      <c r="F32" s="494" t="str">
        <f>+IF((附页!$W$25&gt;0),附页!AV26,"")</f>
        <v/>
      </c>
      <c r="G32" s="485" t="str">
        <f>+IF((附页!$W$25&gt;0),"米","")</f>
        <v/>
      </c>
      <c r="H32" s="502"/>
      <c r="I32" s="537"/>
      <c r="J32" s="541"/>
      <c r="K32" s="543"/>
      <c r="L32" s="543"/>
      <c r="M32" s="543"/>
      <c r="N32" s="544"/>
      <c r="O32" s="544"/>
      <c r="P32" s="544"/>
      <c r="Q32" s="568"/>
      <c r="R32" s="555"/>
      <c r="S32" s="557" t="s">
        <v>365</v>
      </c>
      <c r="T32" s="565"/>
      <c r="U32" s="565"/>
      <c r="V32" s="565"/>
    </row>
    <row r="33" ht="15" customHeight="1" spans="1:22">
      <c r="A33" s="482"/>
      <c r="B33" s="492" t="str">
        <f>+IF((附页!$W$25&gt;0),附页!$V$32,"")</f>
        <v/>
      </c>
      <c r="C33" s="492"/>
      <c r="D33" s="492"/>
      <c r="E33" s="485" t="str">
        <f>+IF((附页!$W$25&gt;0),"0.4*16","")</f>
        <v/>
      </c>
      <c r="F33" s="494" t="str">
        <f>+IF((附页!$W$25&gt;0),附页!AX26,"")</f>
        <v/>
      </c>
      <c r="G33" s="485" t="str">
        <f>+IF((附页!$W$25&gt;0),"米","")</f>
        <v/>
      </c>
      <c r="H33" s="502"/>
      <c r="I33" s="537"/>
      <c r="J33" s="482"/>
      <c r="K33" s="545"/>
      <c r="L33" s="545"/>
      <c r="M33" s="545"/>
      <c r="N33" s="544"/>
      <c r="O33" s="544"/>
      <c r="P33" s="544"/>
      <c r="Q33" s="568"/>
      <c r="R33" s="555"/>
      <c r="S33" s="569"/>
      <c r="T33" s="565"/>
      <c r="U33" s="565"/>
      <c r="V33" s="565"/>
    </row>
    <row r="34" ht="15" customHeight="1" spans="1:22">
      <c r="A34" s="473"/>
      <c r="B34" s="497" t="str">
        <f>+IF((附页!$W$25&gt;0),附页!$V$32,"")</f>
        <v/>
      </c>
      <c r="C34" s="497"/>
      <c r="D34" s="497"/>
      <c r="E34" s="475" t="str">
        <f>+IF((附页!$W$25&gt;0),"1.0*49","")</f>
        <v/>
      </c>
      <c r="F34" s="499" t="str">
        <f>+IF((附页!$W$25&gt;0),附页!BH26,"")</f>
        <v/>
      </c>
      <c r="G34" s="475" t="str">
        <f>+IF((附页!$W$25&gt;0),"米","")</f>
        <v/>
      </c>
      <c r="H34" s="503"/>
      <c r="I34" s="537"/>
      <c r="J34" s="482"/>
      <c r="K34" s="546" t="s">
        <v>366</v>
      </c>
      <c r="L34" s="546"/>
      <c r="M34" s="546"/>
      <c r="N34" s="547"/>
      <c r="O34" s="547">
        <v>10</v>
      </c>
      <c r="P34" s="547" t="s">
        <v>320</v>
      </c>
      <c r="Q34" s="570"/>
      <c r="R34" s="555"/>
      <c r="S34" s="571"/>
      <c r="T34" s="565"/>
      <c r="U34" s="565"/>
      <c r="V34" s="565"/>
    </row>
    <row r="35" ht="15" customHeight="1" spans="1:22">
      <c r="A35" s="504" t="s">
        <v>367</v>
      </c>
      <c r="B35" s="478"/>
      <c r="C35" s="478"/>
      <c r="D35" s="478"/>
      <c r="E35" s="479"/>
      <c r="F35" s="480"/>
      <c r="G35" s="479"/>
      <c r="H35" s="505"/>
      <c r="I35" s="537"/>
      <c r="J35" s="482"/>
      <c r="K35" s="485" t="s">
        <v>368</v>
      </c>
      <c r="L35" s="485"/>
      <c r="M35" s="485"/>
      <c r="N35" s="485"/>
      <c r="O35" s="485">
        <v>4</v>
      </c>
      <c r="P35" s="485" t="s">
        <v>320</v>
      </c>
      <c r="Q35" s="495" t="str">
        <f>IF(K5="柏丽雅拉手C397哑铬","单孔","")</f>
        <v/>
      </c>
      <c r="R35" s="555"/>
      <c r="S35" s="571"/>
      <c r="T35" s="565"/>
      <c r="U35" s="565"/>
      <c r="V35" s="565"/>
    </row>
    <row r="36" ht="15" customHeight="1" spans="1:22">
      <c r="A36" s="506"/>
      <c r="B36" s="484"/>
      <c r="C36" s="484"/>
      <c r="D36" s="484"/>
      <c r="E36" s="485"/>
      <c r="F36" s="486"/>
      <c r="G36" s="485"/>
      <c r="H36" s="501"/>
      <c r="I36" s="537"/>
      <c r="J36" s="482"/>
      <c r="K36" s="514"/>
      <c r="L36" s="515"/>
      <c r="M36" s="516"/>
      <c r="N36" s="484"/>
      <c r="O36" s="484"/>
      <c r="P36" s="484"/>
      <c r="Q36" s="572"/>
      <c r="R36" s="555"/>
      <c r="S36" s="571"/>
      <c r="T36" s="565"/>
      <c r="U36" s="565"/>
      <c r="V36" s="565"/>
    </row>
    <row r="37" ht="15" customHeight="1" spans="1:22">
      <c r="A37" s="506"/>
      <c r="B37" s="484"/>
      <c r="C37" s="484"/>
      <c r="D37" s="484"/>
      <c r="E37" s="485"/>
      <c r="F37" s="486"/>
      <c r="G37" s="485"/>
      <c r="H37" s="501"/>
      <c r="I37" s="537"/>
      <c r="J37" s="482"/>
      <c r="K37" s="514"/>
      <c r="L37" s="515"/>
      <c r="M37" s="516"/>
      <c r="N37" s="484"/>
      <c r="O37" s="484"/>
      <c r="P37" s="484"/>
      <c r="Q37" s="572"/>
      <c r="R37" s="555"/>
      <c r="S37" s="571"/>
      <c r="T37" s="565"/>
      <c r="U37" s="565"/>
      <c r="V37" s="565"/>
    </row>
    <row r="38" ht="15" customHeight="1" spans="1:18">
      <c r="A38" s="506"/>
      <c r="B38" s="484"/>
      <c r="C38" s="484"/>
      <c r="D38" s="484"/>
      <c r="E38" s="485"/>
      <c r="F38" s="486"/>
      <c r="G38" s="485"/>
      <c r="H38" s="501"/>
      <c r="I38" s="537"/>
      <c r="J38" s="482"/>
      <c r="K38" s="514"/>
      <c r="L38" s="515"/>
      <c r="M38" s="516"/>
      <c r="N38" s="484"/>
      <c r="O38" s="484"/>
      <c r="P38" s="484"/>
      <c r="Q38" s="572"/>
      <c r="R38" s="555"/>
    </row>
    <row r="39" ht="15" customHeight="1" spans="1:18">
      <c r="A39" s="507"/>
      <c r="B39" s="474"/>
      <c r="C39" s="474"/>
      <c r="D39" s="474"/>
      <c r="E39" s="475"/>
      <c r="F39" s="487"/>
      <c r="G39" s="475"/>
      <c r="H39" s="503"/>
      <c r="I39" s="537"/>
      <c r="J39" s="482"/>
      <c r="K39" s="514"/>
      <c r="L39" s="515"/>
      <c r="M39" s="516"/>
      <c r="N39" s="484"/>
      <c r="O39" s="484"/>
      <c r="P39" s="484"/>
      <c r="Q39" s="572"/>
      <c r="R39" s="555"/>
    </row>
    <row r="40" ht="15" customHeight="1" spans="1:18">
      <c r="A40" s="504" t="s">
        <v>369</v>
      </c>
      <c r="B40" s="508"/>
      <c r="C40" s="509"/>
      <c r="D40" s="510"/>
      <c r="E40" s="511"/>
      <c r="F40" s="512"/>
      <c r="G40" s="511"/>
      <c r="H40" s="513"/>
      <c r="I40" s="537"/>
      <c r="J40" s="482"/>
      <c r="K40" s="514"/>
      <c r="L40" s="515"/>
      <c r="M40" s="516"/>
      <c r="N40" s="484"/>
      <c r="O40" s="484"/>
      <c r="P40" s="484"/>
      <c r="Q40" s="572"/>
      <c r="R40" s="555"/>
    </row>
    <row r="41" ht="15" customHeight="1" spans="1:18">
      <c r="A41" s="506"/>
      <c r="B41" s="514"/>
      <c r="C41" s="515"/>
      <c r="D41" s="516"/>
      <c r="E41" s="517"/>
      <c r="F41" s="518"/>
      <c r="G41" s="517"/>
      <c r="H41" s="519"/>
      <c r="I41" s="537"/>
      <c r="J41" s="482"/>
      <c r="K41" s="514"/>
      <c r="L41" s="515"/>
      <c r="M41" s="516"/>
      <c r="N41" s="484"/>
      <c r="O41" s="484"/>
      <c r="P41" s="484"/>
      <c r="Q41" s="572"/>
      <c r="R41" s="555"/>
    </row>
    <row r="42" ht="15" customHeight="1" spans="1:18">
      <c r="A42" s="507"/>
      <c r="B42" s="474"/>
      <c r="C42" s="474"/>
      <c r="D42" s="474"/>
      <c r="E42" s="520"/>
      <c r="F42" s="487"/>
      <c r="G42" s="475"/>
      <c r="H42" s="503"/>
      <c r="I42" s="537"/>
      <c r="J42" s="482"/>
      <c r="K42" s="514"/>
      <c r="L42" s="515"/>
      <c r="M42" s="516"/>
      <c r="N42" s="484"/>
      <c r="O42" s="484"/>
      <c r="P42" s="484"/>
      <c r="Q42" s="572"/>
      <c r="R42" s="555"/>
    </row>
    <row r="43" ht="15" customHeight="1" spans="1:18">
      <c r="A43" s="477" t="s">
        <v>370</v>
      </c>
      <c r="B43" s="478"/>
      <c r="C43" s="478"/>
      <c r="D43" s="478"/>
      <c r="E43" s="479"/>
      <c r="F43" s="480"/>
      <c r="G43" s="479"/>
      <c r="H43" s="505"/>
      <c r="I43" s="537"/>
      <c r="J43" s="482"/>
      <c r="K43" s="514"/>
      <c r="L43" s="515"/>
      <c r="M43" s="516"/>
      <c r="N43" s="484"/>
      <c r="O43" s="484"/>
      <c r="P43" s="484"/>
      <c r="Q43" s="572"/>
      <c r="R43" s="555"/>
    </row>
    <row r="44" ht="15" customHeight="1" spans="1:18">
      <c r="A44" s="482"/>
      <c r="B44" s="485"/>
      <c r="C44" s="485"/>
      <c r="D44" s="485"/>
      <c r="E44" s="485"/>
      <c r="F44" s="485"/>
      <c r="G44" s="485"/>
      <c r="H44" s="495"/>
      <c r="I44" s="537"/>
      <c r="J44" s="482"/>
      <c r="K44" s="514"/>
      <c r="L44" s="515"/>
      <c r="M44" s="516"/>
      <c r="N44" s="484"/>
      <c r="O44" s="548"/>
      <c r="P44" s="484"/>
      <c r="Q44" s="572"/>
      <c r="R44" s="555"/>
    </row>
    <row r="45" ht="15" customHeight="1" spans="1:18">
      <c r="A45" s="482"/>
      <c r="B45" s="485"/>
      <c r="C45" s="485"/>
      <c r="D45" s="485"/>
      <c r="E45" s="485"/>
      <c r="F45" s="485"/>
      <c r="G45" s="485"/>
      <c r="H45" s="521"/>
      <c r="I45" s="537"/>
      <c r="J45" s="482"/>
      <c r="K45" s="484"/>
      <c r="L45" s="484"/>
      <c r="M45" s="484"/>
      <c r="N45" s="484"/>
      <c r="O45" s="484"/>
      <c r="P45" s="484"/>
      <c r="Q45" s="572"/>
      <c r="R45" s="555"/>
    </row>
    <row r="46" ht="15" customHeight="1" spans="1:18">
      <c r="A46" s="482"/>
      <c r="B46" s="485"/>
      <c r="C46" s="485"/>
      <c r="D46" s="485"/>
      <c r="E46" s="485"/>
      <c r="F46" s="485"/>
      <c r="G46" s="485"/>
      <c r="H46" s="495"/>
      <c r="I46" s="537"/>
      <c r="J46" s="482"/>
      <c r="K46" s="484"/>
      <c r="L46" s="484"/>
      <c r="M46" s="484"/>
      <c r="N46" s="484"/>
      <c r="O46" s="492"/>
      <c r="P46" s="484"/>
      <c r="Q46" s="572"/>
      <c r="R46" s="555"/>
    </row>
    <row r="47" ht="15" customHeight="1" spans="1:20">
      <c r="A47" s="482"/>
      <c r="B47" s="485"/>
      <c r="C47" s="485"/>
      <c r="D47" s="485"/>
      <c r="E47" s="493"/>
      <c r="F47" s="522"/>
      <c r="G47" s="493"/>
      <c r="H47" s="521"/>
      <c r="I47" s="537"/>
      <c r="J47" s="482"/>
      <c r="K47" s="484"/>
      <c r="L47" s="484"/>
      <c r="M47" s="484"/>
      <c r="N47" s="529"/>
      <c r="O47" s="529"/>
      <c r="P47" s="529"/>
      <c r="Q47" s="530"/>
      <c r="R47" s="555"/>
      <c r="S47" s="573" t="s">
        <v>371</v>
      </c>
      <c r="T47" s="573"/>
    </row>
    <row r="48" ht="15" customHeight="1" spans="1:20">
      <c r="A48" s="482"/>
      <c r="B48" s="485"/>
      <c r="C48" s="485"/>
      <c r="D48" s="485"/>
      <c r="E48" s="485"/>
      <c r="F48" s="522"/>
      <c r="G48" s="485"/>
      <c r="H48" s="495"/>
      <c r="I48" s="537"/>
      <c r="J48" s="482"/>
      <c r="K48" s="484"/>
      <c r="L48" s="484"/>
      <c r="M48" s="484"/>
      <c r="N48" s="529"/>
      <c r="O48" s="529"/>
      <c r="P48" s="529"/>
      <c r="Q48" s="530"/>
      <c r="R48" s="555"/>
      <c r="S48" s="573" t="s">
        <v>319</v>
      </c>
      <c r="T48" s="573"/>
    </row>
    <row r="49" ht="15" customHeight="1" spans="1:20">
      <c r="A49" s="482"/>
      <c r="B49" s="485"/>
      <c r="C49" s="485"/>
      <c r="D49" s="485"/>
      <c r="E49" s="485"/>
      <c r="F49" s="485"/>
      <c r="G49" s="485"/>
      <c r="H49" s="495"/>
      <c r="I49" s="537"/>
      <c r="J49" s="482"/>
      <c r="K49" s="484"/>
      <c r="L49" s="484"/>
      <c r="M49" s="484"/>
      <c r="N49" s="529"/>
      <c r="O49" s="529"/>
      <c r="P49" s="529"/>
      <c r="Q49" s="530"/>
      <c r="R49" s="555"/>
      <c r="S49" s="573" t="s">
        <v>372</v>
      </c>
      <c r="T49" s="573" t="s">
        <v>373</v>
      </c>
    </row>
    <row r="50" ht="15" customHeight="1" spans="1:20">
      <c r="A50" s="482"/>
      <c r="B50" s="523"/>
      <c r="C50" s="523"/>
      <c r="D50" s="523"/>
      <c r="E50" s="523"/>
      <c r="F50" s="523"/>
      <c r="G50" s="523"/>
      <c r="H50" s="524"/>
      <c r="I50" s="537"/>
      <c r="J50" s="482"/>
      <c r="K50" s="484"/>
      <c r="L50" s="484"/>
      <c r="M50" s="484"/>
      <c r="N50" s="529"/>
      <c r="O50" s="529"/>
      <c r="P50" s="529"/>
      <c r="Q50" s="530"/>
      <c r="R50" s="555"/>
      <c r="S50" s="573" t="s">
        <v>374</v>
      </c>
      <c r="T50" s="573" t="s">
        <v>375</v>
      </c>
    </row>
    <row r="51" ht="15" customHeight="1" spans="1:20">
      <c r="A51" s="482"/>
      <c r="B51" s="525"/>
      <c r="C51" s="526"/>
      <c r="D51" s="527"/>
      <c r="E51" s="528"/>
      <c r="F51" s="523"/>
      <c r="G51" s="523"/>
      <c r="H51" s="495"/>
      <c r="I51" s="537"/>
      <c r="J51" s="482"/>
      <c r="K51" s="484"/>
      <c r="L51" s="484"/>
      <c r="M51" s="484"/>
      <c r="N51" s="529"/>
      <c r="O51" s="529"/>
      <c r="P51" s="529"/>
      <c r="Q51" s="530"/>
      <c r="R51" s="555"/>
      <c r="S51" s="573" t="s">
        <v>376</v>
      </c>
      <c r="T51" s="573" t="s">
        <v>377</v>
      </c>
    </row>
    <row r="52" ht="15" customHeight="1" spans="1:20">
      <c r="A52" s="482"/>
      <c r="B52" s="525"/>
      <c r="C52" s="526"/>
      <c r="D52" s="526"/>
      <c r="E52" s="527"/>
      <c r="F52" s="523"/>
      <c r="G52" s="523"/>
      <c r="H52" s="521"/>
      <c r="I52" s="537"/>
      <c r="J52" s="482"/>
      <c r="K52" s="484"/>
      <c r="L52" s="484"/>
      <c r="M52" s="484"/>
      <c r="N52" s="529"/>
      <c r="O52" s="529"/>
      <c r="P52" s="529"/>
      <c r="Q52" s="530"/>
      <c r="R52" s="555"/>
      <c r="S52" s="573" t="s">
        <v>378</v>
      </c>
      <c r="T52" s="573" t="s">
        <v>379</v>
      </c>
    </row>
    <row r="53" ht="15" customHeight="1" spans="1:20">
      <c r="A53" s="482"/>
      <c r="B53" s="484"/>
      <c r="C53" s="484"/>
      <c r="D53" s="484"/>
      <c r="E53" s="529"/>
      <c r="F53" s="529"/>
      <c r="G53" s="529"/>
      <c r="H53" s="530"/>
      <c r="I53" s="537"/>
      <c r="J53" s="482"/>
      <c r="K53" s="484"/>
      <c r="L53" s="484"/>
      <c r="M53" s="484"/>
      <c r="N53" s="529"/>
      <c r="O53" s="529"/>
      <c r="P53" s="529"/>
      <c r="Q53" s="530"/>
      <c r="R53" s="555"/>
      <c r="S53" s="573" t="s">
        <v>380</v>
      </c>
      <c r="T53" s="573" t="s">
        <v>381</v>
      </c>
    </row>
    <row r="54" ht="15" customHeight="1" spans="1:20">
      <c r="A54" s="482"/>
      <c r="B54" s="484"/>
      <c r="C54" s="484"/>
      <c r="D54" s="484"/>
      <c r="E54" s="485"/>
      <c r="F54" s="529"/>
      <c r="G54" s="493"/>
      <c r="H54" s="530"/>
      <c r="I54" s="537"/>
      <c r="J54" s="482"/>
      <c r="K54" s="484"/>
      <c r="L54" s="484"/>
      <c r="M54" s="484"/>
      <c r="N54" s="529"/>
      <c r="O54" s="529"/>
      <c r="P54" s="529"/>
      <c r="Q54" s="530"/>
      <c r="R54" s="555"/>
      <c r="S54" s="573" t="s">
        <v>382</v>
      </c>
      <c r="T54" s="573" t="s">
        <v>383</v>
      </c>
    </row>
    <row r="55" ht="15" customHeight="1" spans="1:22">
      <c r="A55" s="482"/>
      <c r="B55" s="484"/>
      <c r="C55" s="484"/>
      <c r="D55" s="484"/>
      <c r="E55" s="529"/>
      <c r="F55" s="529"/>
      <c r="G55" s="493"/>
      <c r="H55" s="530"/>
      <c r="I55" s="537"/>
      <c r="J55" s="482"/>
      <c r="K55" s="484"/>
      <c r="L55" s="484"/>
      <c r="M55" s="484"/>
      <c r="N55" s="529"/>
      <c r="O55" s="529"/>
      <c r="P55" s="529"/>
      <c r="Q55" s="530"/>
      <c r="R55" s="555"/>
      <c r="S55" s="573" t="s">
        <v>384</v>
      </c>
      <c r="T55" s="573" t="s">
        <v>385</v>
      </c>
      <c r="U55" s="558" t="s">
        <v>160</v>
      </c>
      <c r="V55" s="558" t="s">
        <v>386</v>
      </c>
    </row>
    <row r="56" ht="15" customHeight="1" spans="1:22">
      <c r="A56" s="482"/>
      <c r="B56" s="485"/>
      <c r="C56" s="485"/>
      <c r="D56" s="485"/>
      <c r="E56" s="485"/>
      <c r="F56" s="485"/>
      <c r="G56" s="485"/>
      <c r="H56" s="495"/>
      <c r="I56" s="537"/>
      <c r="J56" s="482"/>
      <c r="K56" s="484"/>
      <c r="L56" s="484"/>
      <c r="M56" s="484"/>
      <c r="N56" s="529"/>
      <c r="O56" s="529"/>
      <c r="P56" s="529"/>
      <c r="Q56" s="530"/>
      <c r="R56" s="555"/>
      <c r="S56" s="573" t="s">
        <v>387</v>
      </c>
      <c r="T56" s="573" t="s">
        <v>388</v>
      </c>
      <c r="U56" s="558" t="s">
        <v>192</v>
      </c>
      <c r="V56" s="558" t="s">
        <v>323</v>
      </c>
    </row>
    <row r="57" s="460" customFormat="1" ht="15" customHeight="1" spans="1:22">
      <c r="A57" s="482"/>
      <c r="B57" s="485"/>
      <c r="C57" s="485"/>
      <c r="D57" s="485"/>
      <c r="E57" s="485"/>
      <c r="F57" s="485"/>
      <c r="G57" s="485"/>
      <c r="H57" s="495"/>
      <c r="I57" s="537"/>
      <c r="J57" s="482"/>
      <c r="K57" s="484"/>
      <c r="L57" s="484"/>
      <c r="M57" s="484"/>
      <c r="N57" s="529"/>
      <c r="O57" s="529"/>
      <c r="P57" s="529"/>
      <c r="Q57" s="530"/>
      <c r="R57" s="558"/>
      <c r="S57" s="573"/>
      <c r="T57" s="573" t="s">
        <v>389</v>
      </c>
      <c r="V57" s="558" t="s">
        <v>390</v>
      </c>
    </row>
    <row r="58" s="460" customFormat="1" ht="15" customHeight="1" spans="1:20">
      <c r="A58" s="482"/>
      <c r="B58" s="485"/>
      <c r="C58" s="485"/>
      <c r="D58" s="485"/>
      <c r="E58" s="485"/>
      <c r="F58" s="485"/>
      <c r="G58" s="485"/>
      <c r="H58" s="524"/>
      <c r="I58" s="537"/>
      <c r="J58" s="482"/>
      <c r="K58" s="484"/>
      <c r="L58" s="484"/>
      <c r="M58" s="484"/>
      <c r="N58" s="529"/>
      <c r="O58" s="529"/>
      <c r="P58" s="529"/>
      <c r="Q58" s="530"/>
      <c r="S58" s="573"/>
      <c r="T58" s="573" t="s">
        <v>391</v>
      </c>
    </row>
    <row r="59" s="460" customFormat="1" ht="15" customHeight="1" spans="1:20">
      <c r="A59" s="473"/>
      <c r="B59" s="475"/>
      <c r="C59" s="475"/>
      <c r="D59" s="475"/>
      <c r="E59" s="475"/>
      <c r="F59" s="475"/>
      <c r="G59" s="475"/>
      <c r="H59" s="531"/>
      <c r="I59" s="537"/>
      <c r="J59" s="473"/>
      <c r="K59" s="474"/>
      <c r="L59" s="474"/>
      <c r="M59" s="474"/>
      <c r="N59" s="549"/>
      <c r="O59" s="549"/>
      <c r="P59" s="549"/>
      <c r="Q59" s="574"/>
      <c r="S59" s="573"/>
      <c r="T59" s="573" t="s">
        <v>392</v>
      </c>
    </row>
    <row r="60" s="460" customFormat="1" ht="15" customHeight="1" spans="1:17">
      <c r="A60" s="532" t="s">
        <v>393</v>
      </c>
      <c r="B60" s="532"/>
      <c r="C60" s="532"/>
      <c r="D60" s="532"/>
      <c r="E60" s="532"/>
      <c r="F60" s="532"/>
      <c r="G60" s="532"/>
      <c r="H60" s="532"/>
      <c r="I60" s="537"/>
      <c r="J60" s="550" t="s">
        <v>394</v>
      </c>
      <c r="K60" s="550"/>
      <c r="L60" s="550"/>
      <c r="M60" s="550"/>
      <c r="N60" s="550"/>
      <c r="O60" s="550"/>
      <c r="P60" s="550"/>
      <c r="Q60" s="550"/>
    </row>
    <row r="61" s="460" customFormat="1" ht="15" customHeight="1" spans="1:17">
      <c r="A61" s="532"/>
      <c r="B61" s="532"/>
      <c r="C61" s="532"/>
      <c r="D61" s="532"/>
      <c r="E61" s="532"/>
      <c r="F61" s="532"/>
      <c r="G61" s="532"/>
      <c r="H61" s="532"/>
      <c r="I61" s="537"/>
      <c r="J61" s="532"/>
      <c r="K61" s="532"/>
      <c r="L61" s="532"/>
      <c r="M61" s="532"/>
      <c r="N61" s="532"/>
      <c r="O61" s="532"/>
      <c r="P61" s="532"/>
      <c r="Q61" s="532"/>
    </row>
    <row r="62" s="460" customFormat="1" ht="12.95" customHeight="1" spans="1:17">
      <c r="A62" s="533" t="s">
        <v>395</v>
      </c>
      <c r="B62" s="534"/>
      <c r="C62" s="534"/>
      <c r="D62" s="534"/>
      <c r="E62" s="534"/>
      <c r="F62" s="534"/>
      <c r="G62" s="534"/>
      <c r="H62" s="534"/>
      <c r="I62" s="534"/>
      <c r="J62" s="534"/>
      <c r="K62" s="534"/>
      <c r="L62" s="534"/>
      <c r="M62" s="534"/>
      <c r="N62" s="534"/>
      <c r="O62" s="534"/>
      <c r="P62" s="534"/>
      <c r="Q62" s="575"/>
    </row>
    <row r="63" s="460" customFormat="1" ht="12.95" customHeight="1" spans="1:17">
      <c r="A63" s="533"/>
      <c r="B63" s="534"/>
      <c r="C63" s="534"/>
      <c r="D63" s="534"/>
      <c r="E63" s="534"/>
      <c r="F63" s="534"/>
      <c r="G63" s="534"/>
      <c r="H63" s="534"/>
      <c r="I63" s="534"/>
      <c r="J63" s="534"/>
      <c r="K63" s="534"/>
      <c r="L63" s="534"/>
      <c r="M63" s="534"/>
      <c r="N63" s="534"/>
      <c r="O63" s="534"/>
      <c r="P63" s="534"/>
      <c r="Q63" s="575"/>
    </row>
    <row r="64" s="460" customFormat="1" spans="1:17">
      <c r="A64" s="535"/>
      <c r="B64" s="536"/>
      <c r="C64" s="536"/>
      <c r="D64" s="536"/>
      <c r="E64" s="536"/>
      <c r="F64" s="536"/>
      <c r="G64" s="536"/>
      <c r="H64" s="536"/>
      <c r="I64" s="536"/>
      <c r="J64" s="536"/>
      <c r="K64" s="536"/>
      <c r="L64" s="536"/>
      <c r="M64" s="536"/>
      <c r="N64" s="536"/>
      <c r="O64" s="536"/>
      <c r="P64" s="536"/>
      <c r="Q64" s="576"/>
    </row>
    <row r="65" s="460" customFormat="1" spans="1:17">
      <c r="A65" s="577"/>
      <c r="B65" s="578" t="s">
        <v>396</v>
      </c>
      <c r="C65" s="578"/>
      <c r="D65" s="578"/>
      <c r="E65" s="579"/>
      <c r="F65" s="579"/>
      <c r="G65" s="579"/>
      <c r="H65" s="579"/>
      <c r="I65" s="579"/>
      <c r="J65" s="584"/>
      <c r="K65" s="584"/>
      <c r="L65" s="585"/>
      <c r="M65" s="585"/>
      <c r="N65" s="586"/>
      <c r="O65" s="585"/>
      <c r="P65" s="585"/>
      <c r="Q65" s="585"/>
    </row>
    <row r="66" s="460" customFormat="1" ht="53.25" customHeight="1" spans="1:16">
      <c r="A66" s="577"/>
      <c r="B66" s="580" t="s">
        <v>397</v>
      </c>
      <c r="C66" s="580"/>
      <c r="D66" s="580"/>
      <c r="M66" s="587" t="s">
        <v>398</v>
      </c>
      <c r="N66" s="587"/>
      <c r="O66" s="587"/>
      <c r="P66" s="587"/>
    </row>
    <row r="67" s="460" customFormat="1" spans="1:16">
      <c r="A67" s="581"/>
      <c r="B67" s="580" t="s">
        <v>399</v>
      </c>
      <c r="C67" s="580"/>
      <c r="D67" s="580"/>
      <c r="M67" s="587"/>
      <c r="N67" s="587"/>
      <c r="O67" s="587"/>
      <c r="P67" s="587"/>
    </row>
    <row r="68" s="460" customFormat="1" spans="1:16">
      <c r="A68" s="579"/>
      <c r="B68" s="580" t="s">
        <v>400</v>
      </c>
      <c r="C68" s="580"/>
      <c r="D68" s="580"/>
      <c r="M68" s="587"/>
      <c r="N68" s="587"/>
      <c r="O68" s="587"/>
      <c r="P68" s="587"/>
    </row>
    <row r="69" s="460" customFormat="1" spans="2:16">
      <c r="B69" s="582" t="s">
        <v>401</v>
      </c>
      <c r="C69" s="582"/>
      <c r="D69" s="582"/>
      <c r="M69" s="587"/>
      <c r="N69" s="587"/>
      <c r="O69" s="587"/>
      <c r="P69" s="587"/>
    </row>
    <row r="70" s="460" customFormat="1" spans="2:16">
      <c r="B70" s="583" t="s">
        <v>402</v>
      </c>
      <c r="C70" s="582"/>
      <c r="D70" s="582" t="s">
        <v>403</v>
      </c>
      <c r="M70" s="587"/>
      <c r="N70" s="587"/>
      <c r="O70" s="587"/>
      <c r="P70" s="587"/>
    </row>
    <row r="71" s="460" customFormat="1" spans="13:16">
      <c r="M71" s="587"/>
      <c r="N71" s="587"/>
      <c r="O71" s="587"/>
      <c r="P71" s="587"/>
    </row>
    <row r="72" s="460" customFormat="1" spans="4:16">
      <c r="D72" s="460" t="s">
        <v>404</v>
      </c>
      <c r="M72" s="587"/>
      <c r="N72" s="587"/>
      <c r="O72" s="587"/>
      <c r="P72" s="587"/>
    </row>
    <row r="73" s="460" customFormat="1" spans="4:16">
      <c r="D73" s="460" t="s">
        <v>405</v>
      </c>
      <c r="M73" s="587"/>
      <c r="N73" s="587"/>
      <c r="O73" s="587"/>
      <c r="P73" s="587"/>
    </row>
    <row r="74" s="460" customFormat="1" spans="4:4">
      <c r="D74" s="460" t="s">
        <v>406</v>
      </c>
    </row>
    <row r="75" s="460" customFormat="1"/>
    <row r="76" s="460" customFormat="1"/>
    <row r="77" s="460" customFormat="1"/>
    <row r="78" s="460" customFormat="1"/>
    <row r="79" s="460" customFormat="1"/>
    <row r="80" s="460" customFormat="1"/>
    <row r="81" s="460" customFormat="1"/>
    <row r="82" s="460" customFormat="1"/>
    <row r="83" s="460" customFormat="1"/>
    <row r="84" s="460" customFormat="1"/>
    <row r="85" s="460" customFormat="1"/>
    <row r="86" s="460" customFormat="1"/>
    <row r="87" s="460" customFormat="1"/>
    <row r="88" s="460" customFormat="1"/>
    <row r="89" s="460" customFormat="1"/>
    <row r="90" s="460" customFormat="1"/>
    <row r="91" s="460" customFormat="1"/>
    <row r="92" s="460" customFormat="1"/>
    <row r="93" s="460" customFormat="1"/>
    <row r="94" s="460" customFormat="1"/>
    <row r="95" s="460" customFormat="1"/>
    <row r="96" s="460" customFormat="1"/>
    <row r="97" s="460" customFormat="1"/>
    <row r="98" s="460" customFormat="1"/>
    <row r="99" s="460" customFormat="1"/>
    <row r="100" s="460" customFormat="1"/>
    <row r="101" s="460" customFormat="1"/>
    <row r="102" s="460" customFormat="1"/>
    <row r="103" s="460" customFormat="1"/>
    <row r="104" s="460" customFormat="1"/>
    <row r="105" s="460" customFormat="1"/>
    <row r="106" s="460" customFormat="1" spans="19:22">
      <c r="S106" s="558"/>
      <c r="T106" s="558"/>
      <c r="U106" s="558"/>
      <c r="V106" s="558"/>
    </row>
    <row r="107" s="460" customFormat="1" spans="19:22">
      <c r="S107" s="558"/>
      <c r="T107" s="558"/>
      <c r="U107" s="558"/>
      <c r="V107" s="558"/>
    </row>
    <row r="108" s="460" customFormat="1" spans="19:22">
      <c r="S108" s="558"/>
      <c r="T108" s="558"/>
      <c r="U108" s="558"/>
      <c r="V108" s="558"/>
    </row>
    <row r="109" s="460" customFormat="1" spans="19:22">
      <c r="S109" s="558"/>
      <c r="T109" s="558"/>
      <c r="U109" s="558"/>
      <c r="V109" s="558"/>
    </row>
    <row r="110" s="460" customFormat="1" spans="19:22">
      <c r="S110" s="558"/>
      <c r="T110" s="558"/>
      <c r="U110" s="558"/>
      <c r="V110" s="558"/>
    </row>
    <row r="111" s="460" customFormat="1" spans="19:22">
      <c r="S111" s="558"/>
      <c r="T111" s="558"/>
      <c r="U111" s="558"/>
      <c r="V111" s="558"/>
    </row>
    <row r="112" s="460" customFormat="1" spans="19:22">
      <c r="S112" s="558"/>
      <c r="T112" s="558"/>
      <c r="U112" s="558"/>
      <c r="V112" s="558"/>
    </row>
    <row r="113" s="460" customFormat="1" spans="19:22">
      <c r="S113" s="558"/>
      <c r="T113" s="558"/>
      <c r="U113" s="558"/>
      <c r="V113" s="558"/>
    </row>
    <row r="114" s="460" customFormat="1" spans="19:22">
      <c r="S114" s="558"/>
      <c r="T114" s="558"/>
      <c r="U114" s="558"/>
      <c r="V114" s="558"/>
    </row>
    <row r="115" s="460" customFormat="1" spans="19:22">
      <c r="S115" s="558"/>
      <c r="T115" s="558"/>
      <c r="U115" s="558"/>
      <c r="V115" s="558"/>
    </row>
    <row r="116" s="460" customFormat="1" spans="19:22">
      <c r="S116" s="558"/>
      <c r="T116" s="558"/>
      <c r="U116" s="558"/>
      <c r="V116" s="558"/>
    </row>
    <row r="117" s="460" customFormat="1" spans="19:22">
      <c r="S117" s="558"/>
      <c r="T117" s="558"/>
      <c r="U117" s="558"/>
      <c r="V117" s="558"/>
    </row>
    <row r="118" s="460" customFormat="1" spans="19:22">
      <c r="S118" s="558"/>
      <c r="T118" s="558"/>
      <c r="U118" s="558"/>
      <c r="V118" s="558"/>
    </row>
    <row r="119" s="460" customFormat="1" spans="19:22">
      <c r="S119" s="558"/>
      <c r="T119" s="558"/>
      <c r="U119" s="558"/>
      <c r="V119" s="558"/>
    </row>
    <row r="120" s="460" customFormat="1" spans="19:22">
      <c r="S120" s="558"/>
      <c r="T120" s="558"/>
      <c r="U120" s="558"/>
      <c r="V120" s="558"/>
    </row>
    <row r="121" s="460" customFormat="1" spans="19:22">
      <c r="S121" s="558"/>
      <c r="T121" s="558"/>
      <c r="U121" s="558"/>
      <c r="V121" s="558"/>
    </row>
    <row r="122" s="460" customFormat="1" spans="19:22">
      <c r="S122" s="558"/>
      <c r="T122" s="558"/>
      <c r="U122" s="558"/>
      <c r="V122" s="558"/>
    </row>
    <row r="123" s="460" customFormat="1" spans="19:22">
      <c r="S123" s="558"/>
      <c r="T123" s="558"/>
      <c r="U123" s="558"/>
      <c r="V123" s="558"/>
    </row>
    <row r="124" s="460" customFormat="1" spans="19:22">
      <c r="S124" s="558"/>
      <c r="T124" s="558"/>
      <c r="U124" s="558"/>
      <c r="V124" s="558"/>
    </row>
    <row r="125" s="460" customFormat="1" spans="19:22">
      <c r="S125" s="558"/>
      <c r="T125" s="558"/>
      <c r="U125" s="558"/>
      <c r="V125" s="558"/>
    </row>
    <row r="126" s="460" customFormat="1" spans="19:22">
      <c r="S126" s="558"/>
      <c r="T126" s="558"/>
      <c r="U126" s="558"/>
      <c r="V126" s="558"/>
    </row>
    <row r="127" s="460" customFormat="1" spans="19:22">
      <c r="S127" s="558"/>
      <c r="T127" s="558"/>
      <c r="U127" s="558"/>
      <c r="V127" s="558"/>
    </row>
    <row r="128" s="460" customFormat="1" spans="19:22">
      <c r="S128" s="558"/>
      <c r="T128" s="558"/>
      <c r="U128" s="558"/>
      <c r="V128" s="558"/>
    </row>
    <row r="129" s="460" customFormat="1" spans="19:22">
      <c r="S129" s="558"/>
      <c r="T129" s="558"/>
      <c r="U129" s="558"/>
      <c r="V129" s="558"/>
    </row>
    <row r="130" s="460" customFormat="1" spans="19:22">
      <c r="S130" s="558"/>
      <c r="T130" s="558"/>
      <c r="U130" s="558"/>
      <c r="V130" s="558"/>
    </row>
    <row r="131" s="460" customFormat="1" spans="19:22">
      <c r="S131" s="558"/>
      <c r="T131" s="558"/>
      <c r="U131" s="558"/>
      <c r="V131" s="558"/>
    </row>
    <row r="132" s="460" customFormat="1" spans="19:22">
      <c r="S132" s="558"/>
      <c r="T132" s="558"/>
      <c r="U132" s="558"/>
      <c r="V132" s="558"/>
    </row>
    <row r="133" s="460" customFormat="1" spans="19:22">
      <c r="S133" s="558"/>
      <c r="T133" s="558"/>
      <c r="U133" s="558"/>
      <c r="V133" s="558"/>
    </row>
    <row r="134" s="460" customFormat="1" spans="19:22">
      <c r="S134" s="558"/>
      <c r="T134" s="558"/>
      <c r="U134" s="558"/>
      <c r="V134" s="558"/>
    </row>
    <row r="135" s="460" customFormat="1" spans="19:22">
      <c r="S135" s="558"/>
      <c r="T135" s="558"/>
      <c r="U135" s="558"/>
      <c r="V135" s="558"/>
    </row>
    <row r="136" s="460" customFormat="1" spans="19:22">
      <c r="S136" s="558"/>
      <c r="T136" s="558"/>
      <c r="U136" s="558"/>
      <c r="V136" s="558"/>
    </row>
    <row r="137" s="460" customFormat="1" spans="19:22">
      <c r="S137" s="558"/>
      <c r="T137" s="558"/>
      <c r="U137" s="558"/>
      <c r="V137" s="558"/>
    </row>
    <row r="138" s="460" customFormat="1" spans="19:22">
      <c r="S138" s="558"/>
      <c r="T138" s="558"/>
      <c r="U138" s="558"/>
      <c r="V138" s="558"/>
    </row>
    <row r="139" s="460" customFormat="1" spans="19:22">
      <c r="S139" s="558"/>
      <c r="T139" s="558"/>
      <c r="U139" s="558"/>
      <c r="V139" s="558"/>
    </row>
    <row r="140" s="460" customFormat="1" spans="19:22">
      <c r="S140" s="558"/>
      <c r="T140" s="558"/>
      <c r="U140" s="558"/>
      <c r="V140" s="558"/>
    </row>
    <row r="141" s="460" customFormat="1" spans="19:22">
      <c r="S141" s="558"/>
      <c r="T141" s="558"/>
      <c r="U141" s="558"/>
      <c r="V141" s="558"/>
    </row>
    <row r="142" s="460" customFormat="1" spans="19:22">
      <c r="S142" s="558"/>
      <c r="T142" s="558"/>
      <c r="U142" s="558"/>
      <c r="V142" s="558"/>
    </row>
    <row r="143" s="460" customFormat="1" spans="19:22">
      <c r="S143" s="558"/>
      <c r="T143" s="558"/>
      <c r="U143" s="558"/>
      <c r="V143" s="558"/>
    </row>
    <row r="144" s="460" customFormat="1" spans="19:22">
      <c r="S144" s="558"/>
      <c r="T144" s="558"/>
      <c r="U144" s="558"/>
      <c r="V144" s="558"/>
    </row>
    <row r="145" s="460" customFormat="1" spans="19:22">
      <c r="S145" s="558"/>
      <c r="T145" s="558"/>
      <c r="U145" s="558"/>
      <c r="V145" s="558"/>
    </row>
    <row r="146" s="460" customFormat="1" spans="19:22">
      <c r="S146" s="558"/>
      <c r="T146" s="558"/>
      <c r="U146" s="558"/>
      <c r="V146" s="558"/>
    </row>
    <row r="147" s="460" customFormat="1" spans="19:22">
      <c r="S147" s="558"/>
      <c r="T147" s="558"/>
      <c r="U147" s="558"/>
      <c r="V147" s="558"/>
    </row>
    <row r="148" s="460" customFormat="1" spans="19:22">
      <c r="S148" s="558"/>
      <c r="T148" s="558"/>
      <c r="U148" s="558"/>
      <c r="V148" s="558"/>
    </row>
    <row r="149" s="460" customFormat="1" spans="19:22">
      <c r="S149" s="558"/>
      <c r="T149" s="558"/>
      <c r="U149" s="558"/>
      <c r="V149" s="558"/>
    </row>
    <row r="150" s="460" customFormat="1" spans="19:22">
      <c r="S150" s="558"/>
      <c r="T150" s="558"/>
      <c r="U150" s="558"/>
      <c r="V150" s="558"/>
    </row>
    <row r="151" s="460" customFormat="1" spans="19:22">
      <c r="S151" s="558"/>
      <c r="T151" s="558"/>
      <c r="U151" s="558"/>
      <c r="V151" s="558"/>
    </row>
    <row r="152" s="460" customFormat="1" spans="19:22">
      <c r="S152" s="558"/>
      <c r="T152" s="558"/>
      <c r="U152" s="558"/>
      <c r="V152" s="558"/>
    </row>
    <row r="153" s="460" customFormat="1" spans="19:22">
      <c r="S153" s="558"/>
      <c r="T153" s="558"/>
      <c r="U153" s="558"/>
      <c r="V153" s="558"/>
    </row>
    <row r="154" s="460" customFormat="1" spans="19:22">
      <c r="S154" s="558"/>
      <c r="T154" s="558"/>
      <c r="U154" s="558"/>
      <c r="V154" s="558"/>
    </row>
    <row r="155" s="460" customFormat="1" spans="19:22">
      <c r="S155" s="558"/>
      <c r="T155" s="558"/>
      <c r="U155" s="558"/>
      <c r="V155" s="558"/>
    </row>
    <row r="156" s="460" customFormat="1" spans="19:22">
      <c r="S156" s="558"/>
      <c r="T156" s="558"/>
      <c r="U156" s="558"/>
      <c r="V156" s="558"/>
    </row>
    <row r="157" s="460" customFormat="1" spans="19:22">
      <c r="S157" s="558"/>
      <c r="T157" s="558"/>
      <c r="U157" s="558"/>
      <c r="V157" s="558"/>
    </row>
    <row r="158" s="460" customFormat="1" spans="19:22">
      <c r="S158" s="558"/>
      <c r="T158" s="558"/>
      <c r="U158" s="558"/>
      <c r="V158" s="558"/>
    </row>
    <row r="159" s="460" customFormat="1" spans="19:22">
      <c r="S159" s="558"/>
      <c r="T159" s="558"/>
      <c r="U159" s="558"/>
      <c r="V159" s="558"/>
    </row>
    <row r="160" s="460" customFormat="1" spans="19:22">
      <c r="S160" s="558"/>
      <c r="T160" s="558"/>
      <c r="U160" s="558"/>
      <c r="V160" s="558"/>
    </row>
    <row r="161" s="460" customFormat="1" spans="19:22">
      <c r="S161" s="558"/>
      <c r="T161" s="558"/>
      <c r="U161" s="558"/>
      <c r="V161" s="558"/>
    </row>
    <row r="162" s="460" customFormat="1" spans="19:22">
      <c r="S162" s="558"/>
      <c r="T162" s="558"/>
      <c r="U162" s="558"/>
      <c r="V162" s="558"/>
    </row>
    <row r="163" s="460" customFormat="1" spans="19:22">
      <c r="S163" s="558"/>
      <c r="T163" s="558"/>
      <c r="U163" s="558"/>
      <c r="V163" s="558"/>
    </row>
    <row r="164" s="460" customFormat="1" spans="19:22">
      <c r="S164" s="558"/>
      <c r="T164" s="558"/>
      <c r="U164" s="558"/>
      <c r="V164" s="558"/>
    </row>
    <row r="165" s="460" customFormat="1" spans="19:22">
      <c r="S165" s="558"/>
      <c r="T165" s="558"/>
      <c r="U165" s="558"/>
      <c r="V165" s="558"/>
    </row>
    <row r="166" s="460" customFormat="1" spans="19:22">
      <c r="S166" s="558"/>
      <c r="T166" s="558"/>
      <c r="U166" s="558"/>
      <c r="V166" s="558"/>
    </row>
    <row r="167" s="460" customFormat="1" spans="19:22">
      <c r="S167" s="558"/>
      <c r="T167" s="558"/>
      <c r="U167" s="558"/>
      <c r="V167" s="558"/>
    </row>
    <row r="168" s="460" customFormat="1" spans="19:22">
      <c r="S168" s="558"/>
      <c r="T168" s="558"/>
      <c r="U168" s="558"/>
      <c r="V168" s="558"/>
    </row>
    <row r="169" s="460" customFormat="1" spans="19:22">
      <c r="S169" s="558"/>
      <c r="T169" s="558"/>
      <c r="U169" s="558"/>
      <c r="V169" s="558"/>
    </row>
    <row r="170" s="460" customFormat="1" spans="19:22">
      <c r="S170" s="558"/>
      <c r="T170" s="558"/>
      <c r="U170" s="558"/>
      <c r="V170" s="558"/>
    </row>
    <row r="171" s="460" customFormat="1" spans="19:22">
      <c r="S171" s="558"/>
      <c r="T171" s="558"/>
      <c r="U171" s="558"/>
      <c r="V171" s="558"/>
    </row>
    <row r="172" s="460" customFormat="1" spans="19:22">
      <c r="S172" s="558"/>
      <c r="T172" s="558"/>
      <c r="U172" s="558"/>
      <c r="V172" s="558"/>
    </row>
    <row r="173" s="460" customFormat="1" spans="19:22">
      <c r="S173" s="558"/>
      <c r="T173" s="558"/>
      <c r="U173" s="558"/>
      <c r="V173" s="558"/>
    </row>
    <row r="174" s="460" customFormat="1" spans="19:22">
      <c r="S174" s="558"/>
      <c r="T174" s="558"/>
      <c r="U174" s="558"/>
      <c r="V174" s="558"/>
    </row>
    <row r="175" s="460" customFormat="1" spans="19:22">
      <c r="S175" s="558"/>
      <c r="T175" s="558"/>
      <c r="U175" s="558"/>
      <c r="V175" s="558"/>
    </row>
    <row r="176" s="460" customFormat="1" spans="19:22">
      <c r="S176" s="558"/>
      <c r="T176" s="558"/>
      <c r="U176" s="558"/>
      <c r="V176" s="558"/>
    </row>
    <row r="177" s="460" customFormat="1" spans="19:22">
      <c r="S177" s="558"/>
      <c r="T177" s="558"/>
      <c r="U177" s="558"/>
      <c r="V177" s="558"/>
    </row>
    <row r="178" s="460" customFormat="1" spans="19:22">
      <c r="S178" s="558"/>
      <c r="T178" s="558"/>
      <c r="U178" s="558"/>
      <c r="V178" s="558"/>
    </row>
    <row r="179" s="460" customFormat="1" spans="19:22">
      <c r="S179" s="558"/>
      <c r="T179" s="558"/>
      <c r="U179" s="558"/>
      <c r="V179" s="558"/>
    </row>
    <row r="180" s="460" customFormat="1" spans="19:22">
      <c r="S180" s="558"/>
      <c r="T180" s="558"/>
      <c r="U180" s="558"/>
      <c r="V180" s="558"/>
    </row>
    <row r="181" s="460" customFormat="1" spans="19:22">
      <c r="S181" s="558"/>
      <c r="T181" s="558"/>
      <c r="U181" s="558"/>
      <c r="V181" s="558"/>
    </row>
    <row r="182" s="460" customFormat="1" spans="19:22">
      <c r="S182" s="558"/>
      <c r="T182" s="558"/>
      <c r="U182" s="558"/>
      <c r="V182" s="558"/>
    </row>
    <row r="183" s="460" customFormat="1" spans="19:22">
      <c r="S183" s="558"/>
      <c r="T183" s="558"/>
      <c r="U183" s="558"/>
      <c r="V183" s="558"/>
    </row>
    <row r="184" s="460" customFormat="1"/>
    <row r="185" s="460" customFormat="1"/>
    <row r="186" s="460" customFormat="1"/>
    <row r="187" s="460" customFormat="1"/>
    <row r="188" s="460" customFormat="1"/>
    <row r="189" s="460" customFormat="1"/>
    <row r="190" s="460" customFormat="1"/>
    <row r="191" s="460" customFormat="1"/>
    <row r="192" s="460" customFormat="1"/>
    <row r="193" s="460" customFormat="1"/>
    <row r="194" s="460" customFormat="1"/>
    <row r="195" s="460" customFormat="1"/>
    <row r="196" s="460" customFormat="1"/>
    <row r="197" s="460" customFormat="1"/>
    <row r="198" s="460" customFormat="1"/>
    <row r="199" spans="1:17">
      <c r="A199" s="460"/>
      <c r="B199" s="460"/>
      <c r="C199" s="460"/>
      <c r="D199" s="460"/>
      <c r="E199" s="460"/>
      <c r="F199" s="460"/>
      <c r="G199" s="460"/>
      <c r="H199" s="460"/>
      <c r="I199" s="460"/>
      <c r="J199" s="460"/>
      <c r="K199" s="460"/>
      <c r="L199" s="460"/>
      <c r="M199" s="460"/>
      <c r="N199" s="460"/>
      <c r="O199" s="460"/>
      <c r="P199" s="460"/>
      <c r="Q199" s="460"/>
    </row>
    <row r="200" spans="1:17">
      <c r="A200" s="460"/>
      <c r="B200" s="460"/>
      <c r="C200" s="460"/>
      <c r="D200" s="460"/>
      <c r="E200" s="460"/>
      <c r="F200" s="460"/>
      <c r="G200" s="460"/>
      <c r="H200" s="460"/>
      <c r="I200" s="460"/>
      <c r="J200" s="460"/>
      <c r="K200" s="460"/>
      <c r="L200" s="460"/>
      <c r="M200" s="460"/>
      <c r="N200" s="460"/>
      <c r="O200" s="460"/>
      <c r="P200" s="460"/>
      <c r="Q200" s="460"/>
    </row>
    <row r="201" spans="1:17">
      <c r="A201" s="460"/>
      <c r="B201" s="460"/>
      <c r="C201" s="460"/>
      <c r="D201" s="460"/>
      <c r="E201" s="460"/>
      <c r="F201" s="460"/>
      <c r="G201" s="460"/>
      <c r="H201" s="460"/>
      <c r="I201" s="460"/>
      <c r="J201" s="460"/>
      <c r="K201" s="460"/>
      <c r="L201" s="460"/>
      <c r="M201" s="460"/>
      <c r="N201" s="460"/>
      <c r="O201" s="460"/>
      <c r="P201" s="460"/>
      <c r="Q201" s="460"/>
    </row>
    <row r="202" spans="1:17">
      <c r="A202" s="460"/>
      <c r="B202" s="460"/>
      <c r="C202" s="460"/>
      <c r="D202" s="460"/>
      <c r="E202" s="460"/>
      <c r="F202" s="460"/>
      <c r="G202" s="460"/>
      <c r="H202" s="460"/>
      <c r="I202" s="460"/>
      <c r="J202" s="460"/>
      <c r="K202" s="460"/>
      <c r="L202" s="460"/>
      <c r="M202" s="460"/>
      <c r="N202" s="460"/>
      <c r="O202" s="460"/>
      <c r="P202" s="460"/>
      <c r="Q202" s="460"/>
    </row>
    <row r="203" spans="1:17">
      <c r="A203" s="460"/>
      <c r="B203" s="460"/>
      <c r="C203" s="460"/>
      <c r="D203" s="460"/>
      <c r="E203" s="460"/>
      <c r="F203" s="460"/>
      <c r="G203" s="460"/>
      <c r="H203" s="460"/>
      <c r="I203" s="460"/>
      <c r="J203" s="460"/>
      <c r="K203" s="460"/>
      <c r="L203" s="460"/>
      <c r="M203" s="460"/>
      <c r="N203" s="460"/>
      <c r="O203" s="460"/>
      <c r="P203" s="460"/>
      <c r="Q203" s="460"/>
    </row>
    <row r="204" spans="1:17">
      <c r="A204" s="460"/>
      <c r="B204" s="460"/>
      <c r="C204" s="460"/>
      <c r="D204" s="460"/>
      <c r="E204" s="460"/>
      <c r="F204" s="460"/>
      <c r="G204" s="460"/>
      <c r="H204" s="460"/>
      <c r="I204" s="460"/>
      <c r="J204" s="460"/>
      <c r="K204" s="460"/>
      <c r="L204" s="460"/>
      <c r="M204" s="460"/>
      <c r="N204" s="460"/>
      <c r="O204" s="460"/>
      <c r="P204" s="460"/>
      <c r="Q204" s="460"/>
    </row>
    <row r="205" spans="1:17">
      <c r="A205" s="460"/>
      <c r="B205" s="460"/>
      <c r="C205" s="460"/>
      <c r="D205" s="460"/>
      <c r="E205" s="460"/>
      <c r="F205" s="460"/>
      <c r="G205" s="460"/>
      <c r="H205" s="460"/>
      <c r="I205" s="460"/>
      <c r="J205" s="460"/>
      <c r="K205" s="460"/>
      <c r="L205" s="460"/>
      <c r="M205" s="460"/>
      <c r="N205" s="460"/>
      <c r="O205" s="460"/>
      <c r="P205" s="460"/>
      <c r="Q205" s="460"/>
    </row>
    <row r="206" spans="1:17">
      <c r="A206" s="460"/>
      <c r="B206" s="460"/>
      <c r="C206" s="460"/>
      <c r="D206" s="460"/>
      <c r="E206" s="460"/>
      <c r="F206" s="460"/>
      <c r="G206" s="460"/>
      <c r="H206" s="460"/>
      <c r="I206" s="460"/>
      <c r="J206" s="460"/>
      <c r="K206" s="460"/>
      <c r="L206" s="460"/>
      <c r="M206" s="460"/>
      <c r="N206" s="460"/>
      <c r="O206" s="460"/>
      <c r="P206" s="460"/>
      <c r="Q206" s="460"/>
    </row>
    <row r="207" spans="1:1">
      <c r="A207" s="460"/>
    </row>
    <row r="208" spans="1:1">
      <c r="A208" s="460"/>
    </row>
    <row r="209" spans="1:1">
      <c r="A209" s="460"/>
    </row>
  </sheetData>
  <mergeCells count="127">
    <mergeCell ref="A1:H1"/>
    <mergeCell ref="J1:Q1"/>
    <mergeCell ref="A2:C2"/>
    <mergeCell ref="E2:F2"/>
    <mergeCell ref="G2:H2"/>
    <mergeCell ref="J2:L2"/>
    <mergeCell ref="N2:O2"/>
    <mergeCell ref="P2:Q2"/>
    <mergeCell ref="A3:C3"/>
    <mergeCell ref="F3:H3"/>
    <mergeCell ref="J3:L3"/>
    <mergeCell ref="O3:Q3"/>
    <mergeCell ref="A4:D4"/>
    <mergeCell ref="J4:M4"/>
    <mergeCell ref="B5:D5"/>
    <mergeCell ref="K5:M5"/>
    <mergeCell ref="B6:D6"/>
    <mergeCell ref="K6:M6"/>
    <mergeCell ref="B7:D7"/>
    <mergeCell ref="K7:M7"/>
    <mergeCell ref="B8:D8"/>
    <mergeCell ref="B9:D9"/>
    <mergeCell ref="B10:D10"/>
    <mergeCell ref="B11:D11"/>
    <mergeCell ref="B12:D12"/>
    <mergeCell ref="B13:D13"/>
    <mergeCell ref="B14:D14"/>
    <mergeCell ref="B15:D15"/>
    <mergeCell ref="B16:D16"/>
    <mergeCell ref="B17:D17"/>
    <mergeCell ref="B18:D18"/>
    <mergeCell ref="B19:D19"/>
    <mergeCell ref="K19:M19"/>
    <mergeCell ref="B20:D20"/>
    <mergeCell ref="K20:M20"/>
    <mergeCell ref="B21:D21"/>
    <mergeCell ref="K21:M21"/>
    <mergeCell ref="B22:D22"/>
    <mergeCell ref="K22:M22"/>
    <mergeCell ref="B23:D23"/>
    <mergeCell ref="K23:M23"/>
    <mergeCell ref="B24:D24"/>
    <mergeCell ref="K24:M24"/>
    <mergeCell ref="B25:D25"/>
    <mergeCell ref="K25:M25"/>
    <mergeCell ref="B26:D26"/>
    <mergeCell ref="K26:M26"/>
    <mergeCell ref="B27:D27"/>
    <mergeCell ref="K27:M27"/>
    <mergeCell ref="B28:D28"/>
    <mergeCell ref="K28:M28"/>
    <mergeCell ref="B29:D29"/>
    <mergeCell ref="K29:M29"/>
    <mergeCell ref="B30:D30"/>
    <mergeCell ref="K30:M30"/>
    <mergeCell ref="B31:D31"/>
    <mergeCell ref="K31:M31"/>
    <mergeCell ref="B32:D32"/>
    <mergeCell ref="K32:M32"/>
    <mergeCell ref="B33:D33"/>
    <mergeCell ref="K33:M33"/>
    <mergeCell ref="B34:D34"/>
    <mergeCell ref="K34:M34"/>
    <mergeCell ref="B35:D35"/>
    <mergeCell ref="K35:M35"/>
    <mergeCell ref="B36:D36"/>
    <mergeCell ref="K36:M36"/>
    <mergeCell ref="B37:D37"/>
    <mergeCell ref="K37:M37"/>
    <mergeCell ref="B38:D38"/>
    <mergeCell ref="K38:M38"/>
    <mergeCell ref="B39:D39"/>
    <mergeCell ref="K39:M39"/>
    <mergeCell ref="B40:D40"/>
    <mergeCell ref="K40:M40"/>
    <mergeCell ref="B41:D41"/>
    <mergeCell ref="K41:M41"/>
    <mergeCell ref="B42:D42"/>
    <mergeCell ref="K42:M42"/>
    <mergeCell ref="B43:D43"/>
    <mergeCell ref="K43:M43"/>
    <mergeCell ref="K44:M44"/>
    <mergeCell ref="K45:M45"/>
    <mergeCell ref="K46:M46"/>
    <mergeCell ref="K47:M47"/>
    <mergeCell ref="K48:M48"/>
    <mergeCell ref="K49:M49"/>
    <mergeCell ref="B50:D50"/>
    <mergeCell ref="K50:M50"/>
    <mergeCell ref="K51:M51"/>
    <mergeCell ref="K52:M52"/>
    <mergeCell ref="B53:D53"/>
    <mergeCell ref="K53:M53"/>
    <mergeCell ref="B54:D54"/>
    <mergeCell ref="K54:M54"/>
    <mergeCell ref="B55:D55"/>
    <mergeCell ref="K55:M55"/>
    <mergeCell ref="K56:M56"/>
    <mergeCell ref="K57:M57"/>
    <mergeCell ref="K58:M58"/>
    <mergeCell ref="B59:D59"/>
    <mergeCell ref="K59:M59"/>
    <mergeCell ref="B65:D65"/>
    <mergeCell ref="L65:M65"/>
    <mergeCell ref="B66:D66"/>
    <mergeCell ref="B67:D67"/>
    <mergeCell ref="B68:D68"/>
    <mergeCell ref="B69:D69"/>
    <mergeCell ref="B70:D70"/>
    <mergeCell ref="A5:A10"/>
    <mergeCell ref="A11:A16"/>
    <mergeCell ref="A17:A34"/>
    <mergeCell ref="A35:A39"/>
    <mergeCell ref="A40:A42"/>
    <mergeCell ref="A43:A59"/>
    <mergeCell ref="I1:I61"/>
    <mergeCell ref="J5:J59"/>
    <mergeCell ref="K13:M15"/>
    <mergeCell ref="K8:M12"/>
    <mergeCell ref="A60:H61"/>
    <mergeCell ref="K16:M18"/>
    <mergeCell ref="A62:Q64"/>
    <mergeCell ref="B44:D46"/>
    <mergeCell ref="B47:D49"/>
    <mergeCell ref="B56:D58"/>
    <mergeCell ref="J60:Q61"/>
    <mergeCell ref="M66:P73"/>
  </mergeCells>
  <conditionalFormatting sqref="B43:F43 H28 H43 B35:H42">
    <cfRule type="expression" dxfId="1" priority="19" stopIfTrue="1">
      <formula>$R$2="北分"</formula>
    </cfRule>
  </conditionalFormatting>
  <conditionalFormatting sqref="B43:F43 B35:G42">
    <cfRule type="expression" dxfId="1" priority="20" stopIfTrue="1">
      <formula>$R$2="直营"</formula>
    </cfRule>
  </conditionalFormatting>
  <conditionalFormatting sqref="B35:G37 E38:E42 F36:F43 G38:G42 B36:D43">
    <cfRule type="expression" dxfId="1" priority="16" stopIfTrue="1">
      <formula>$R$2="北分"</formula>
    </cfRule>
    <cfRule type="expression" dxfId="1" priority="17" stopIfTrue="1">
      <formula>"$P$2=""北分"""</formula>
    </cfRule>
    <cfRule type="expression" priority="18" stopIfTrue="1">
      <formula>"$P$2""北分"""</formula>
    </cfRule>
  </conditionalFormatting>
  <dataValidations count="7">
    <dataValidation type="list" allowBlank="1" showInputMessage="1" showErrorMessage="1" sqref="K5:M5">
      <formula1>$S$47:$S$60</formula1>
    </dataValidation>
    <dataValidation type="list" allowBlank="1" showInputMessage="1" showErrorMessage="1" sqref="N5">
      <formula1>$T$47:$T$59</formula1>
    </dataValidation>
    <dataValidation type="list" allowBlank="1" showInputMessage="1" showErrorMessage="1" sqref="N6">
      <formula1>$V$54:$V$57</formula1>
    </dataValidation>
    <dataValidation type="list" allowBlank="1" showInputMessage="1" showErrorMessage="1" sqref="JH26 TD26 ACZ26 AMV26 AWR26 BGN26 BQJ26 CAF26 CKB26 CTX26 DDT26 DNP26 DXL26 EHH26 ERD26 FAZ26 FKV26 FUR26 GEN26 GOJ26 GYF26 HIB26 HRX26 IBT26 ILP26 IVL26 JFH26 JPD26 JYZ26 KIV26 KSR26 LCN26 LMJ26 LWF26 MGB26 MPX26 MZT26 NJP26 NTL26 ODH26 OND26 OWZ26 PGV26 PQR26 QAN26 QKJ26 QUF26 REB26 RNX26 RXT26 SHP26 SRL26 TBH26 TLD26 TUZ26 UEV26 UOR26 UYN26 VIJ26 VSF26 WCB26 WLX26 WVT26 JH65570 TD65570 ACZ65570 AMV65570 AWR65570 BGN65570 BQJ65570 CAF65570 CKB65570 CTX65570 DDT65570 DNP65570 DXL65570 EHH65570 ERD65570 FAZ65570 FKV65570 FUR65570 GEN65570 GOJ65570 GYF65570 HIB65570 HRX65570 IBT65570 ILP65570 IVL65570 JFH65570 JPD65570 JYZ65570 KIV65570 KSR65570 LCN65570 LMJ65570 LWF65570 MGB65570 MPX65570 MZT65570 NJP65570 NTL65570 ODH65570 OND65570 OWZ65570 PGV65570 PQR65570 QAN65570 QKJ65570 QUF65570 REB65570 RNX65570 RXT65570 SHP65570 SRL65570 TBH65570 TLD65570 TUZ65570 UEV65570 UOR65570 UYN65570 VIJ65570 VSF65570 WCB65570 WLX65570 WVT65570 L65578 JH131106 TD131106 ACZ131106 AMV131106 AWR131106 BGN131106 BQJ131106 CAF131106 CKB131106 CTX131106 DDT131106 DNP131106 DXL131106 EHH131106 ERD131106 FAZ131106 FKV131106 FUR131106 GEN131106 GOJ131106 GYF131106 HIB131106 HRX131106 IBT131106 ILP131106 IVL131106 JFH131106 JPD131106 JYZ131106 KIV131106 KSR131106 LCN131106 LMJ131106 LWF131106 MGB131106 MPX131106 MZT131106 NJP131106 NTL131106 ODH131106 OND131106 OWZ131106 PGV131106 PQR131106 QAN131106 QKJ131106 QUF131106 REB131106 RNX131106 RXT131106 SHP131106 SRL131106 TBH131106 TLD131106 TUZ131106 UEV131106 UOR131106 UYN131106 VIJ131106 VSF131106 WCB131106 WLX131106 WVT131106 L131114 JH196642 TD196642 ACZ196642 AMV196642 AWR196642 BGN196642 BQJ196642 CAF196642 CKB196642 CTX196642 DDT196642 DNP196642 DXL196642 EHH196642 ERD196642 FAZ196642 FKV196642 FUR196642 GEN196642 GOJ196642 GYF196642 HIB196642 HRX196642 IBT196642 ILP196642 IVL196642 JFH196642 JPD196642 JYZ196642 KIV196642 KSR196642 LCN196642 LMJ196642 LWF196642 MGB196642 MPX196642 MZT196642 NJP196642 NTL196642 ODH196642 OND196642 OWZ196642 PGV196642 PQR196642 QAN196642 QKJ196642 QUF196642 REB196642 RNX196642 RXT196642 SHP196642 SRL196642 TBH196642 TLD196642 TUZ196642 UEV196642 UOR196642 UYN196642 VIJ196642 VSF196642 WCB196642 WLX196642 WVT196642 L196650 JH262178 TD262178 ACZ262178 AMV262178 AWR262178 BGN262178 BQJ262178 CAF262178 CKB262178 CTX262178 DDT262178 DNP262178 DXL262178 EHH262178 ERD262178 FAZ262178 FKV262178 FUR262178 GEN262178 GOJ262178 GYF262178 HIB262178 HRX262178 IBT262178 ILP262178 IVL262178 JFH262178 JPD262178 JYZ262178 KIV262178 KSR262178 LCN262178 LMJ262178 LWF262178 MGB262178 MPX262178 MZT262178 NJP262178 NTL262178 ODH262178 OND262178 OWZ262178 PGV262178 PQR262178 QAN262178 QKJ262178 QUF262178 REB262178 RNX262178 RXT262178 SHP262178 SRL262178 TBH262178 TLD262178 TUZ262178 UEV262178 UOR262178 UYN262178 VIJ262178 VSF262178 WCB262178 WLX262178 WVT262178 L262186 JH327714 TD327714 ACZ327714 AMV327714 AWR327714 BGN327714 BQJ327714 CAF327714 CKB327714 CTX327714 DDT327714 DNP327714 DXL327714 EHH327714 ERD327714 FAZ327714 FKV327714 FUR327714 GEN327714 GOJ327714 GYF327714 HIB327714 HRX327714 IBT327714 ILP327714 IVL327714 JFH327714 JPD327714 JYZ327714 KIV327714 KSR327714 LCN327714 LMJ327714 LWF327714 MGB327714 MPX327714 MZT327714 NJP327714 NTL327714 ODH327714 OND327714 OWZ327714 PGV327714 PQR327714 QAN327714 QKJ327714 QUF327714 REB327714 RNX327714 RXT327714 SHP327714 SRL327714 TBH327714 TLD327714 TUZ327714 UEV327714 UOR327714 UYN327714 VIJ327714 VSF327714 WCB327714 WLX327714 WVT327714 L327722 JH393250 TD393250 ACZ393250 AMV393250 AWR393250 BGN393250 BQJ393250 CAF393250 CKB393250 CTX393250 DDT393250 DNP393250 DXL393250 EHH393250 ERD393250 FAZ393250 FKV393250 FUR393250 GEN393250 GOJ393250 GYF393250 HIB393250 HRX393250 IBT393250 ILP393250 IVL393250 JFH393250 JPD393250 JYZ393250 KIV393250 KSR393250 LCN393250 LMJ393250 LWF393250 MGB393250 MPX393250 MZT393250 NJP393250 NTL393250 ODH393250 OND393250 OWZ393250 PGV393250 PQR393250 QAN393250 QKJ393250 QUF393250 REB393250 RNX393250 RXT393250 SHP393250 SRL393250 TBH393250 TLD393250 TUZ393250 UEV393250 UOR393250 UYN393250 VIJ393250 VSF393250 WCB393250 WLX393250 WVT393250 L393258 JH458786 TD458786 ACZ458786 AMV458786 AWR458786 BGN458786 BQJ458786 CAF458786 CKB458786 CTX458786 DDT458786 DNP458786 DXL458786 EHH458786 ERD458786 FAZ458786 FKV458786 FUR458786 GEN458786 GOJ458786 GYF458786 HIB458786 HRX458786 IBT458786 ILP458786 IVL458786 JFH458786 JPD458786 JYZ458786 KIV458786 KSR458786 LCN458786 LMJ458786 LWF458786 MGB458786 MPX458786 MZT458786 NJP458786 NTL458786 ODH458786 OND458786 OWZ458786 PGV458786 PQR458786 QAN458786 QKJ458786 QUF458786 REB458786 RNX458786 RXT458786 SHP458786 SRL458786 TBH458786 TLD458786 TUZ458786 UEV458786 UOR458786 UYN458786 VIJ458786 VSF458786 WCB458786 WLX458786 WVT458786 L458794 JH524322 TD524322 ACZ524322 AMV524322 AWR524322 BGN524322 BQJ524322 CAF524322 CKB524322 CTX524322 DDT524322 DNP524322 DXL524322 EHH524322 ERD524322 FAZ524322 FKV524322 FUR524322 GEN524322 GOJ524322 GYF524322 HIB524322 HRX524322 IBT524322 ILP524322 IVL524322 JFH524322 JPD524322 JYZ524322 KIV524322 KSR524322 LCN524322 LMJ524322 LWF524322 MGB524322 MPX524322 MZT524322 NJP524322 NTL524322 ODH524322 OND524322 OWZ524322 PGV524322 PQR524322 QAN524322 QKJ524322 QUF524322 REB524322 RNX524322 RXT524322 SHP524322 SRL524322 TBH524322 TLD524322 TUZ524322 UEV524322 UOR524322 UYN524322 VIJ524322 VSF524322 WCB524322 WLX524322 WVT524322 L524330 JH589858 TD589858 ACZ589858 AMV589858 AWR589858 BGN589858 BQJ589858 CAF589858 CKB589858 CTX589858 DDT589858 DNP589858 DXL589858 EHH589858 ERD589858 FAZ589858 FKV589858 FUR589858 GEN589858 GOJ589858 GYF589858 HIB589858 HRX589858 IBT589858 ILP589858 IVL589858 JFH589858 JPD589858 JYZ589858 KIV589858 KSR589858 LCN589858 LMJ589858 LWF589858 MGB589858 MPX589858 MZT589858 NJP589858 NTL589858 ODH589858 OND589858 OWZ589858 PGV589858 PQR589858 QAN589858 QKJ589858 QUF589858 REB589858 RNX589858 RXT589858 SHP589858 SRL589858 TBH589858 TLD589858 TUZ589858 UEV589858 UOR589858 UYN589858 VIJ589858 VSF589858 WCB589858 WLX589858 WVT589858 L589866 JH655394 TD655394 ACZ655394 AMV655394 AWR655394 BGN655394 BQJ655394 CAF655394 CKB655394 CTX655394 DDT655394 DNP655394 DXL655394 EHH655394 ERD655394 FAZ655394 FKV655394 FUR655394 GEN655394 GOJ655394 GYF655394 HIB655394 HRX655394 IBT655394 ILP655394 IVL655394 JFH655394 JPD655394 JYZ655394 KIV655394 KSR655394 LCN655394 LMJ655394 LWF655394 MGB655394 MPX655394 MZT655394 NJP655394 NTL655394 ODH655394 OND655394 OWZ655394 PGV655394 PQR655394 QAN655394 QKJ655394 QUF655394 REB655394 RNX655394 RXT655394 SHP655394 SRL655394 TBH655394 TLD655394 TUZ655394 UEV655394 UOR655394 UYN655394 VIJ655394 VSF655394 WCB655394 WLX655394 WVT655394 L655402 JH720930 TD720930 ACZ720930 AMV720930 AWR720930 BGN720930 BQJ720930 CAF720930 CKB720930 CTX720930 DDT720930 DNP720930 DXL720930 EHH720930 ERD720930 FAZ720930 FKV720930 FUR720930 GEN720930 GOJ720930 GYF720930 HIB720930 HRX720930 IBT720930 ILP720930 IVL720930 JFH720930 JPD720930 JYZ720930 KIV720930 KSR720930 LCN720930 LMJ720930 LWF720930 MGB720930 MPX720930 MZT720930 NJP720930 NTL720930 ODH720930 OND720930 OWZ720930 PGV720930 PQR720930 QAN720930 QKJ720930 QUF720930 REB720930 RNX720930 RXT720930 SHP720930 SRL720930 TBH720930 TLD720930 TUZ720930 UEV720930 UOR720930 UYN720930 VIJ720930 VSF720930 WCB720930 WLX720930 WVT720930 L720938 JH786466 TD786466 ACZ786466 AMV786466 AWR786466 BGN786466 BQJ786466 CAF786466 CKB786466 CTX786466 DDT786466 DNP786466 DXL786466 EHH786466 ERD786466 FAZ786466 FKV786466 FUR786466 GEN786466 GOJ786466 GYF786466 HIB786466 HRX786466 IBT786466 ILP786466 IVL786466 JFH786466 JPD786466 JYZ786466 KIV786466 KSR786466 LCN786466 LMJ786466 LWF786466 MGB786466 MPX786466 MZT786466 NJP786466 NTL786466 ODH786466 OND786466 OWZ786466 PGV786466 PQR786466 QAN786466 QKJ786466 QUF786466 REB786466 RNX786466 RXT786466 SHP786466 SRL786466 TBH786466 TLD786466 TUZ786466 UEV786466 UOR786466 UYN786466 VIJ786466 VSF786466 WCB786466 WLX786466 WVT786466 L786474 JH852002 TD852002 ACZ852002 AMV852002 AWR852002 BGN852002 BQJ852002 CAF852002 CKB852002 CTX852002 DDT852002 DNP852002 DXL852002 EHH852002 ERD852002 FAZ852002 FKV852002 FUR852002 GEN852002 GOJ852002 GYF852002 HIB852002 HRX852002 IBT852002 ILP852002 IVL852002 JFH852002 JPD852002 JYZ852002 KIV852002 KSR852002 LCN852002 LMJ852002 LWF852002 MGB852002 MPX852002 MZT852002 NJP852002 NTL852002 ODH852002 OND852002 OWZ852002 PGV852002 PQR852002 QAN852002 QKJ852002 QUF852002 REB852002 RNX852002 RXT852002 SHP852002 SRL852002 TBH852002 TLD852002 TUZ852002 UEV852002 UOR852002 UYN852002 VIJ852002 VSF852002 WCB852002 WLX852002 WVT852002 L852010 JH917538 TD917538 ACZ917538 AMV917538 AWR917538 BGN917538 BQJ917538 CAF917538 CKB917538 CTX917538 DDT917538 DNP917538 DXL917538 EHH917538 ERD917538 FAZ917538 FKV917538 FUR917538 GEN917538 GOJ917538 GYF917538 HIB917538 HRX917538 IBT917538 ILP917538 IVL917538 JFH917538 JPD917538 JYZ917538 KIV917538 KSR917538 LCN917538 LMJ917538 LWF917538 MGB917538 MPX917538 MZT917538 NJP917538 NTL917538 ODH917538 OND917538 OWZ917538 PGV917538 PQR917538 QAN917538 QKJ917538 QUF917538 REB917538 RNX917538 RXT917538 SHP917538 SRL917538 TBH917538 TLD917538 TUZ917538 UEV917538 UOR917538 UYN917538 VIJ917538 VSF917538 WCB917538 WLX917538 WVT917538 L917546 JH983074 TD983074 ACZ983074 AMV983074 AWR983074 BGN983074 BQJ983074 CAF983074 CKB983074 CTX983074 DDT983074 DNP983074 DXL983074 EHH983074 ERD983074 FAZ983074 FKV983074 FUR983074 GEN983074 GOJ983074 GYF983074 HIB983074 HRX983074 IBT983074 ILP983074 IVL983074 JFH983074 JPD983074 JYZ983074 KIV983074 KSR983074 LCN983074 LMJ983074 LWF983074 MGB983074 MPX983074 MZT983074 NJP983074 NTL983074 ODH983074 OND983074 OWZ983074 PGV983074 PQR983074 QAN983074 QKJ983074 QUF983074 REB983074 RNX983074 RXT983074 SHP983074 SRL983074 TBH983074 TLD983074 TUZ983074 UEV983074 UOR983074 UYN983074 VIJ983074 VSF983074 WCB983074 WLX983074 WVT983074 L983082">
      <formula1>$S$52:$S$56</formula1>
    </dataValidation>
    <dataValidation type="list" allowBlank="1" showInputMessage="1" showErrorMessage="1" sqref="JJ26 TF26 ADB26 AMX26 AWT26 BGP26 BQL26 CAH26 CKD26 CTZ26 DDV26 DNR26 DXN26 EHJ26 ERF26 FBB26 FKX26 FUT26 GEP26 GOL26 GYH26 HID26 HRZ26 IBV26 ILR26 IVN26 JFJ26 JPF26 JZB26 KIX26 KST26 LCP26 LML26 LWH26 MGD26 MPZ26 MZV26 NJR26 NTN26 ODJ26 ONF26 OXB26 PGX26 PQT26 QAP26 QKL26 QUH26 RED26 RNZ26 RXV26 SHR26 SRN26 TBJ26 TLF26 TVB26 UEX26 UOT26 UYP26 VIL26 VSH26 WCD26 WLZ26 WVV26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65578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31114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196650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262186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27722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393258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458794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24330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589866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655402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20938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786474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852010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17546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VIL983074 VSH983074 WCD983074 WLZ983074 WVV983074 N983082">
      <formula1>$T$52:$T$59</formula1>
    </dataValidation>
    <dataValidation type="list" allowBlank="1" showInputMessage="1" showErrorMessage="1" sqref="JJ27 TF27 ADB27 AMX27 AWT27 BGP27 BQL27 CAH27 CKD27 CTZ27 DDV27 DNR27 DXN27 EHJ27 ERF27 FBB27 FKX27 FUT27 GEP27 GOL27 GYH27 HID27 HRZ27 IBV27 ILR27 IVN27 JFJ27 JPF27 JZB27 KIX27 KST27 LCP27 LML27 LWH27 MGD27 MPZ27 MZV27 NJR27 NTN27 ODJ27 ONF27 OXB27 PGX27 PQT27 QAP27 QKL27 QUH27 RED27 RNZ27 RXV27 SHR27 SRN27 TBJ27 TLF27 TVB27 UEX27 UOT27 UYP27 VIL27 VSH27 WCD27 WLZ27 WVV27 JJ65571 TF65571 ADB65571 AMX65571 AWT65571 BGP65571 BQL65571 CAH65571 CKD65571 CTZ65571 DDV65571 DNR65571 DXN65571 EHJ65571 ERF65571 FBB65571 FKX65571 FUT65571 GEP65571 GOL65571 GYH65571 HID65571 HRZ65571 IBV65571 ILR65571 IVN65571 JFJ65571 JPF65571 JZB65571 KIX65571 KST65571 LCP65571 LML65571 LWH65571 MGD65571 MPZ65571 MZV65571 NJR65571 NTN65571 ODJ65571 ONF65571 OXB65571 PGX65571 PQT65571 QAP65571 QKL65571 QUH65571 RED65571 RNZ65571 RXV65571 SHR65571 SRN65571 TBJ65571 TLF65571 TVB65571 UEX65571 UOT65571 UYP65571 VIL65571 VSH65571 WCD65571 WLZ65571 WVV65571 N65579 JJ131107 TF131107 ADB131107 AMX131107 AWT131107 BGP131107 BQL131107 CAH131107 CKD131107 CTZ131107 DDV131107 DNR131107 DXN131107 EHJ131107 ERF131107 FBB131107 FKX131107 FUT131107 GEP131107 GOL131107 GYH131107 HID131107 HRZ131107 IBV131107 ILR131107 IVN131107 JFJ131107 JPF131107 JZB131107 KIX131107 KST131107 LCP131107 LML131107 LWH131107 MGD131107 MPZ131107 MZV131107 NJR131107 NTN131107 ODJ131107 ONF131107 OXB131107 PGX131107 PQT131107 QAP131107 QKL131107 QUH131107 RED131107 RNZ131107 RXV131107 SHR131107 SRN131107 TBJ131107 TLF131107 TVB131107 UEX131107 UOT131107 UYP131107 VIL131107 VSH131107 WCD131107 WLZ131107 WVV131107 N131115 JJ196643 TF196643 ADB196643 AMX196643 AWT196643 BGP196643 BQL196643 CAH196643 CKD196643 CTZ196643 DDV196643 DNR196643 DXN196643 EHJ196643 ERF196643 FBB196643 FKX196643 FUT196643 GEP196643 GOL196643 GYH196643 HID196643 HRZ196643 IBV196643 ILR196643 IVN196643 JFJ196643 JPF196643 JZB196643 KIX196643 KST196643 LCP196643 LML196643 LWH196643 MGD196643 MPZ196643 MZV196643 NJR196643 NTN196643 ODJ196643 ONF196643 OXB196643 PGX196643 PQT196643 QAP196643 QKL196643 QUH196643 RED196643 RNZ196643 RXV196643 SHR196643 SRN196643 TBJ196643 TLF196643 TVB196643 UEX196643 UOT196643 UYP196643 VIL196643 VSH196643 WCD196643 WLZ196643 WVV196643 N196651 JJ262179 TF262179 ADB262179 AMX262179 AWT262179 BGP262179 BQL262179 CAH262179 CKD262179 CTZ262179 DDV262179 DNR262179 DXN262179 EHJ262179 ERF262179 FBB262179 FKX262179 FUT262179 GEP262179 GOL262179 GYH262179 HID262179 HRZ262179 IBV262179 ILR262179 IVN262179 JFJ262179 JPF262179 JZB262179 KIX262179 KST262179 LCP262179 LML262179 LWH262179 MGD262179 MPZ262179 MZV262179 NJR262179 NTN262179 ODJ262179 ONF262179 OXB262179 PGX262179 PQT262179 QAP262179 QKL262179 QUH262179 RED262179 RNZ262179 RXV262179 SHR262179 SRN262179 TBJ262179 TLF262179 TVB262179 UEX262179 UOT262179 UYP262179 VIL262179 VSH262179 WCD262179 WLZ262179 WVV262179 N262187 JJ327715 TF327715 ADB327715 AMX327715 AWT327715 BGP327715 BQL327715 CAH327715 CKD327715 CTZ327715 DDV327715 DNR327715 DXN327715 EHJ327715 ERF327715 FBB327715 FKX327715 FUT327715 GEP327715 GOL327715 GYH327715 HID327715 HRZ327715 IBV327715 ILR327715 IVN327715 JFJ327715 JPF327715 JZB327715 KIX327715 KST327715 LCP327715 LML327715 LWH327715 MGD327715 MPZ327715 MZV327715 NJR327715 NTN327715 ODJ327715 ONF327715 OXB327715 PGX327715 PQT327715 QAP327715 QKL327715 QUH327715 RED327715 RNZ327715 RXV327715 SHR327715 SRN327715 TBJ327715 TLF327715 TVB327715 UEX327715 UOT327715 UYP327715 VIL327715 VSH327715 WCD327715 WLZ327715 WVV327715 N327723 JJ393251 TF393251 ADB393251 AMX393251 AWT393251 BGP393251 BQL393251 CAH393251 CKD393251 CTZ393251 DDV393251 DNR393251 DXN393251 EHJ393251 ERF393251 FBB393251 FKX393251 FUT393251 GEP393251 GOL393251 GYH393251 HID393251 HRZ393251 IBV393251 ILR393251 IVN393251 JFJ393251 JPF393251 JZB393251 KIX393251 KST393251 LCP393251 LML393251 LWH393251 MGD393251 MPZ393251 MZV393251 NJR393251 NTN393251 ODJ393251 ONF393251 OXB393251 PGX393251 PQT393251 QAP393251 QKL393251 QUH393251 RED393251 RNZ393251 RXV393251 SHR393251 SRN393251 TBJ393251 TLF393251 TVB393251 UEX393251 UOT393251 UYP393251 VIL393251 VSH393251 WCD393251 WLZ393251 WVV393251 N393259 JJ458787 TF458787 ADB458787 AMX458787 AWT458787 BGP458787 BQL458787 CAH458787 CKD458787 CTZ458787 DDV458787 DNR458787 DXN458787 EHJ458787 ERF458787 FBB458787 FKX458787 FUT458787 GEP458787 GOL458787 GYH458787 HID458787 HRZ458787 IBV458787 ILR458787 IVN458787 JFJ458787 JPF458787 JZB458787 KIX458787 KST458787 LCP458787 LML458787 LWH458787 MGD458787 MPZ458787 MZV458787 NJR458787 NTN458787 ODJ458787 ONF458787 OXB458787 PGX458787 PQT458787 QAP458787 QKL458787 QUH458787 RED458787 RNZ458787 RXV458787 SHR458787 SRN458787 TBJ458787 TLF458787 TVB458787 UEX458787 UOT458787 UYP458787 VIL458787 VSH458787 WCD458787 WLZ458787 WVV458787 N458795 JJ524323 TF524323 ADB524323 AMX524323 AWT524323 BGP524323 BQL524323 CAH524323 CKD524323 CTZ524323 DDV524323 DNR524323 DXN524323 EHJ524323 ERF524323 FBB524323 FKX524323 FUT524323 GEP524323 GOL524323 GYH524323 HID524323 HRZ524323 IBV524323 ILR524323 IVN524323 JFJ524323 JPF524323 JZB524323 KIX524323 KST524323 LCP524323 LML524323 LWH524323 MGD524323 MPZ524323 MZV524323 NJR524323 NTN524323 ODJ524323 ONF524323 OXB524323 PGX524323 PQT524323 QAP524323 QKL524323 QUH524323 RED524323 RNZ524323 RXV524323 SHR524323 SRN524323 TBJ524323 TLF524323 TVB524323 UEX524323 UOT524323 UYP524323 VIL524323 VSH524323 WCD524323 WLZ524323 WVV524323 N524331 JJ589859 TF589859 ADB589859 AMX589859 AWT589859 BGP589859 BQL589859 CAH589859 CKD589859 CTZ589859 DDV589859 DNR589859 DXN589859 EHJ589859 ERF589859 FBB589859 FKX589859 FUT589859 GEP589859 GOL589859 GYH589859 HID589859 HRZ589859 IBV589859 ILR589859 IVN589859 JFJ589859 JPF589859 JZB589859 KIX589859 KST589859 LCP589859 LML589859 LWH589859 MGD589859 MPZ589859 MZV589859 NJR589859 NTN589859 ODJ589859 ONF589859 OXB589859 PGX589859 PQT589859 QAP589859 QKL589859 QUH589859 RED589859 RNZ589859 RXV589859 SHR589859 SRN589859 TBJ589859 TLF589859 TVB589859 UEX589859 UOT589859 UYP589859 VIL589859 VSH589859 WCD589859 WLZ589859 WVV589859 N589867 JJ655395 TF655395 ADB655395 AMX655395 AWT655395 BGP655395 BQL655395 CAH655395 CKD655395 CTZ655395 DDV655395 DNR655395 DXN655395 EHJ655395 ERF655395 FBB655395 FKX655395 FUT655395 GEP655395 GOL655395 GYH655395 HID655395 HRZ655395 IBV655395 ILR655395 IVN655395 JFJ655395 JPF655395 JZB655395 KIX655395 KST655395 LCP655395 LML655395 LWH655395 MGD655395 MPZ655395 MZV655395 NJR655395 NTN655395 ODJ655395 ONF655395 OXB655395 PGX655395 PQT655395 QAP655395 QKL655395 QUH655395 RED655395 RNZ655395 RXV655395 SHR655395 SRN655395 TBJ655395 TLF655395 TVB655395 UEX655395 UOT655395 UYP655395 VIL655395 VSH655395 WCD655395 WLZ655395 WVV655395 N655403 JJ720931 TF720931 ADB720931 AMX720931 AWT720931 BGP720931 BQL720931 CAH720931 CKD720931 CTZ720931 DDV720931 DNR720931 DXN720931 EHJ720931 ERF720931 FBB720931 FKX720931 FUT720931 GEP720931 GOL720931 GYH720931 HID720931 HRZ720931 IBV720931 ILR720931 IVN720931 JFJ720931 JPF720931 JZB720931 KIX720931 KST720931 LCP720931 LML720931 LWH720931 MGD720931 MPZ720931 MZV720931 NJR720931 NTN720931 ODJ720931 ONF720931 OXB720931 PGX720931 PQT720931 QAP720931 QKL720931 QUH720931 RED720931 RNZ720931 RXV720931 SHR720931 SRN720931 TBJ720931 TLF720931 TVB720931 UEX720931 UOT720931 UYP720931 VIL720931 VSH720931 WCD720931 WLZ720931 WVV720931 N720939 JJ786467 TF786467 ADB786467 AMX786467 AWT786467 BGP786467 BQL786467 CAH786467 CKD786467 CTZ786467 DDV786467 DNR786467 DXN786467 EHJ786467 ERF786467 FBB786467 FKX786467 FUT786467 GEP786467 GOL786467 GYH786467 HID786467 HRZ786467 IBV786467 ILR786467 IVN786467 JFJ786467 JPF786467 JZB786467 KIX786467 KST786467 LCP786467 LML786467 LWH786467 MGD786467 MPZ786467 MZV786467 NJR786467 NTN786467 ODJ786467 ONF786467 OXB786467 PGX786467 PQT786467 QAP786467 QKL786467 QUH786467 RED786467 RNZ786467 RXV786467 SHR786467 SRN786467 TBJ786467 TLF786467 TVB786467 UEX786467 UOT786467 UYP786467 VIL786467 VSH786467 WCD786467 WLZ786467 WVV786467 N786475 JJ852003 TF852003 ADB852003 AMX852003 AWT852003 BGP852003 BQL852003 CAH852003 CKD852003 CTZ852003 DDV852003 DNR852003 DXN852003 EHJ852003 ERF852003 FBB852003 FKX852003 FUT852003 GEP852003 GOL852003 GYH852003 HID852003 HRZ852003 IBV852003 ILR852003 IVN852003 JFJ852003 JPF852003 JZB852003 KIX852003 KST852003 LCP852003 LML852003 LWH852003 MGD852003 MPZ852003 MZV852003 NJR852003 NTN852003 ODJ852003 ONF852003 OXB852003 PGX852003 PQT852003 QAP852003 QKL852003 QUH852003 RED852003 RNZ852003 RXV852003 SHR852003 SRN852003 TBJ852003 TLF852003 TVB852003 UEX852003 UOT852003 UYP852003 VIL852003 VSH852003 WCD852003 WLZ852003 WVV852003 N852011 JJ917539 TF917539 ADB917539 AMX917539 AWT917539 BGP917539 BQL917539 CAH917539 CKD917539 CTZ917539 DDV917539 DNR917539 DXN917539 EHJ917539 ERF917539 FBB917539 FKX917539 FUT917539 GEP917539 GOL917539 GYH917539 HID917539 HRZ917539 IBV917539 ILR917539 IVN917539 JFJ917539 JPF917539 JZB917539 KIX917539 KST917539 LCP917539 LML917539 LWH917539 MGD917539 MPZ917539 MZV917539 NJR917539 NTN917539 ODJ917539 ONF917539 OXB917539 PGX917539 PQT917539 QAP917539 QKL917539 QUH917539 RED917539 RNZ917539 RXV917539 SHR917539 SRN917539 TBJ917539 TLF917539 TVB917539 UEX917539 UOT917539 UYP917539 VIL917539 VSH917539 WCD917539 WLZ917539 WVV917539 N917547 JJ983075 TF983075 ADB983075 AMX983075 AWT983075 BGP983075 BQL983075 CAH983075 CKD983075 CTZ983075 DDV983075 DNR983075 DXN983075 EHJ983075 ERF983075 FBB983075 FKX983075 FUT983075 GEP983075 GOL983075 GYH983075 HID983075 HRZ983075 IBV983075 ILR983075 IVN983075 JFJ983075 JPF983075 JZB983075 KIX983075 KST983075 LCP983075 LML983075 LWH983075 MGD983075 MPZ983075 MZV983075 NJR983075 NTN983075 ODJ983075 ONF983075 OXB983075 PGX983075 PQT983075 QAP983075 QKL983075 QUH983075 RED983075 RNZ983075 RXV983075 SHR983075 SRN983075 TBJ983075 TLF983075 TVB983075 UEX983075 UOT983075 UYP983075 VIL983075 VSH983075 WCD983075 WLZ983075 WVV983075 N983083">
      <formula1>$V$54:$V$56</formula1>
    </dataValidation>
    <dataValidation type="list" allowBlank="1" showInputMessage="1" showErrorMessage="1" sqref="B36:D36 IZ43:JB43 SV43:SX43 ACR43:ACT43 AMN43:AMP43 AWJ43:AWL43 BGF43:BGH43 BQB43:BQD43 BZX43:BZZ43 CJT43:CJV43 CTP43:CTR43 DDL43:DDN43 DNH43:DNJ43 DXD43:DXF43 EGZ43:EHB43 EQV43:EQX43 FAR43:FAT43 FKN43:FKP43 FUJ43:FUL43 GEF43:GEH43 GOB43:GOD43 GXX43:GXZ43 HHT43:HHV43 HRP43:HRR43 IBL43:IBN43 ILH43:ILJ43 IVD43:IVF43 JEZ43:JFB43 JOV43:JOX43 JYR43:JYT43 KIN43:KIP43 KSJ43:KSL43 LCF43:LCH43 LMB43:LMD43 LVX43:LVZ43 MFT43:MFV43 MPP43:MPR43 MZL43:MZN43 NJH43:NJJ43 NTD43:NTF43 OCZ43:ODB43 OMV43:OMX43 OWR43:OWT43 PGN43:PGP43 PQJ43:PQL43 QAF43:QAH43 QKB43:QKD43 QTX43:QTZ43 RDT43:RDV43 RNP43:RNR43 RXL43:RXN43 SHH43:SHJ43 SRD43:SRF43 TAZ43:TBB43 TKV43:TKX43 TUR43:TUT43 UEN43:UEP43 UOJ43:UOL43 UYF43:UYH43 VIB43:VID43 VRX43:VRZ43 WBT43:WBV43 WLP43:WLR43 WVL43:WVN43 IZ65579:JB65579 SV65579:SX65579 ACR65579:ACT65579 AMN65579:AMP65579 AWJ65579:AWL65579 BGF65579:BGH65579 BQB65579:BQD65579 BZX65579:BZZ65579 CJT65579:CJV65579 CTP65579:CTR65579 DDL65579:DDN65579 DNH65579:DNJ65579 DXD65579:DXF65579 EGZ65579:EHB65579 EQV65579:EQX65579 FAR65579:FAT65579 FKN65579:FKP65579 FUJ65579:FUL65579 GEF65579:GEH65579 GOB65579:GOD65579 GXX65579:GXZ65579 HHT65579:HHV65579 HRP65579:HRR65579 IBL65579:IBN65579 ILH65579:ILJ65579 IVD65579:IVF65579 JEZ65579:JFB65579 JOV65579:JOX65579 JYR65579:JYT65579 KIN65579:KIP65579 KSJ65579:KSL65579 LCF65579:LCH65579 LMB65579:LMD65579 LVX65579:LVZ65579 MFT65579:MFV65579 MPP65579:MPR65579 MZL65579:MZN65579 NJH65579:NJJ65579 NTD65579:NTF65579 OCZ65579:ODB65579 OMV65579:OMX65579 OWR65579:OWT65579 PGN65579:PGP65579 PQJ65579:PQL65579 QAF65579:QAH65579 QKB65579:QKD65579 QTX65579:QTZ65579 RDT65579:RDV65579 RNP65579:RNR65579 RXL65579:RXN65579 SHH65579:SHJ65579 SRD65579:SRF65579 TAZ65579:TBB65579 TKV65579:TKX65579 TUR65579:TUT65579 UEN65579:UEP65579 UOJ65579:UOL65579 UYF65579:UYH65579 VIB65579:VID65579 VRX65579:VRZ65579 WBT65579:WBV65579 WLP65579:WLR65579 WVL65579:WVN65579 B65587:D65587 IZ131115:JB131115 SV131115:SX131115 ACR131115:ACT131115 AMN131115:AMP131115 AWJ131115:AWL131115 BGF131115:BGH131115 BQB131115:BQD131115 BZX131115:BZZ131115 CJT131115:CJV131115 CTP131115:CTR131115 DDL131115:DDN131115 DNH131115:DNJ131115 DXD131115:DXF131115 EGZ131115:EHB131115 EQV131115:EQX131115 FAR131115:FAT131115 FKN131115:FKP131115 FUJ131115:FUL131115 GEF131115:GEH131115 GOB131115:GOD131115 GXX131115:GXZ131115 HHT131115:HHV131115 HRP131115:HRR131115 IBL131115:IBN131115 ILH131115:ILJ131115 IVD131115:IVF131115 JEZ131115:JFB131115 JOV131115:JOX131115 JYR131115:JYT131115 KIN131115:KIP131115 KSJ131115:KSL131115 LCF131115:LCH131115 LMB131115:LMD131115 LVX131115:LVZ131115 MFT131115:MFV131115 MPP131115:MPR131115 MZL131115:MZN131115 NJH131115:NJJ131115 NTD131115:NTF131115 OCZ131115:ODB131115 OMV131115:OMX131115 OWR131115:OWT131115 PGN131115:PGP131115 PQJ131115:PQL131115 QAF131115:QAH131115 QKB131115:QKD131115 QTX131115:QTZ131115 RDT131115:RDV131115 RNP131115:RNR131115 RXL131115:RXN131115 SHH131115:SHJ131115 SRD131115:SRF131115 TAZ131115:TBB131115 TKV131115:TKX131115 TUR131115:TUT131115 UEN131115:UEP131115 UOJ131115:UOL131115 UYF131115:UYH131115 VIB131115:VID131115 VRX131115:VRZ131115 WBT131115:WBV131115 WLP131115:WLR131115 WVL131115:WVN131115 B131123:D131123 IZ196651:JB196651 SV196651:SX196651 ACR196651:ACT196651 AMN196651:AMP196651 AWJ196651:AWL196651 BGF196651:BGH196651 BQB196651:BQD196651 BZX196651:BZZ196651 CJT196651:CJV196651 CTP196651:CTR196651 DDL196651:DDN196651 DNH196651:DNJ196651 DXD196651:DXF196651 EGZ196651:EHB196651 EQV196651:EQX196651 FAR196651:FAT196651 FKN196651:FKP196651 FUJ196651:FUL196651 GEF196651:GEH196651 GOB196651:GOD196651 GXX196651:GXZ196651 HHT196651:HHV196651 HRP196651:HRR196651 IBL196651:IBN196651 ILH196651:ILJ196651 IVD196651:IVF196651 JEZ196651:JFB196651 JOV196651:JOX196651 JYR196651:JYT196651 KIN196651:KIP196651 KSJ196651:KSL196651 LCF196651:LCH196651 LMB196651:LMD196651 LVX196651:LVZ196651 MFT196651:MFV196651 MPP196651:MPR196651 MZL196651:MZN196651 NJH196651:NJJ196651 NTD196651:NTF196651 OCZ196651:ODB196651 OMV196651:OMX196651 OWR196651:OWT196651 PGN196651:PGP196651 PQJ196651:PQL196651 QAF196651:QAH196651 QKB196651:QKD196651 QTX196651:QTZ196651 RDT196651:RDV196651 RNP196651:RNR196651 RXL196651:RXN196651 SHH196651:SHJ196651 SRD196651:SRF196651 TAZ196651:TBB196651 TKV196651:TKX196651 TUR196651:TUT196651 UEN196651:UEP196651 UOJ196651:UOL196651 UYF196651:UYH196651 VIB196651:VID196651 VRX196651:VRZ196651 WBT196651:WBV196651 WLP196651:WLR196651 WVL196651:WVN196651 B196659:D196659 IZ262187:JB262187 SV262187:SX262187 ACR262187:ACT262187 AMN262187:AMP262187 AWJ262187:AWL262187 BGF262187:BGH262187 BQB262187:BQD262187 BZX262187:BZZ262187 CJT262187:CJV262187 CTP262187:CTR262187 DDL262187:DDN262187 DNH262187:DNJ262187 DXD262187:DXF262187 EGZ262187:EHB262187 EQV262187:EQX262187 FAR262187:FAT262187 FKN262187:FKP262187 FUJ262187:FUL262187 GEF262187:GEH262187 GOB262187:GOD262187 GXX262187:GXZ262187 HHT262187:HHV262187 HRP262187:HRR262187 IBL262187:IBN262187 ILH262187:ILJ262187 IVD262187:IVF262187 JEZ262187:JFB262187 JOV262187:JOX262187 JYR262187:JYT262187 KIN262187:KIP262187 KSJ262187:KSL262187 LCF262187:LCH262187 LMB262187:LMD262187 LVX262187:LVZ262187 MFT262187:MFV262187 MPP262187:MPR262187 MZL262187:MZN262187 NJH262187:NJJ262187 NTD262187:NTF262187 OCZ262187:ODB262187 OMV262187:OMX262187 OWR262187:OWT262187 PGN262187:PGP262187 PQJ262187:PQL262187 QAF262187:QAH262187 QKB262187:QKD262187 QTX262187:QTZ262187 RDT262187:RDV262187 RNP262187:RNR262187 RXL262187:RXN262187 SHH262187:SHJ262187 SRD262187:SRF262187 TAZ262187:TBB262187 TKV262187:TKX262187 TUR262187:TUT262187 UEN262187:UEP262187 UOJ262187:UOL262187 UYF262187:UYH262187 VIB262187:VID262187 VRX262187:VRZ262187 WBT262187:WBV262187 WLP262187:WLR262187 WVL262187:WVN262187 B262195:D262195 IZ327723:JB327723 SV327723:SX327723 ACR327723:ACT327723 AMN327723:AMP327723 AWJ327723:AWL327723 BGF327723:BGH327723 BQB327723:BQD327723 BZX327723:BZZ327723 CJT327723:CJV327723 CTP327723:CTR327723 DDL327723:DDN327723 DNH327723:DNJ327723 DXD327723:DXF327723 EGZ327723:EHB327723 EQV327723:EQX327723 FAR327723:FAT327723 FKN327723:FKP327723 FUJ327723:FUL327723 GEF327723:GEH327723 GOB327723:GOD327723 GXX327723:GXZ327723 HHT327723:HHV327723 HRP327723:HRR327723 IBL327723:IBN327723 ILH327723:ILJ327723 IVD327723:IVF327723 JEZ327723:JFB327723 JOV327723:JOX327723 JYR327723:JYT327723 KIN327723:KIP327723 KSJ327723:KSL327723 LCF327723:LCH327723 LMB327723:LMD327723 LVX327723:LVZ327723 MFT327723:MFV327723 MPP327723:MPR327723 MZL327723:MZN327723 NJH327723:NJJ327723 NTD327723:NTF327723 OCZ327723:ODB327723 OMV327723:OMX327723 OWR327723:OWT327723 PGN327723:PGP327723 PQJ327723:PQL327723 QAF327723:QAH327723 QKB327723:QKD327723 QTX327723:QTZ327723 RDT327723:RDV327723 RNP327723:RNR327723 RXL327723:RXN327723 SHH327723:SHJ327723 SRD327723:SRF327723 TAZ327723:TBB327723 TKV327723:TKX327723 TUR327723:TUT327723 UEN327723:UEP327723 UOJ327723:UOL327723 UYF327723:UYH327723 VIB327723:VID327723 VRX327723:VRZ327723 WBT327723:WBV327723 WLP327723:WLR327723 WVL327723:WVN327723 B327731:D327731 IZ393259:JB393259 SV393259:SX393259 ACR393259:ACT393259 AMN393259:AMP393259 AWJ393259:AWL393259 BGF393259:BGH393259 BQB393259:BQD393259 BZX393259:BZZ393259 CJT393259:CJV393259 CTP393259:CTR393259 DDL393259:DDN393259 DNH393259:DNJ393259 DXD393259:DXF393259 EGZ393259:EHB393259 EQV393259:EQX393259 FAR393259:FAT393259 FKN393259:FKP393259 FUJ393259:FUL393259 GEF393259:GEH393259 GOB393259:GOD393259 GXX393259:GXZ393259 HHT393259:HHV393259 HRP393259:HRR393259 IBL393259:IBN393259 ILH393259:ILJ393259 IVD393259:IVF393259 JEZ393259:JFB393259 JOV393259:JOX393259 JYR393259:JYT393259 KIN393259:KIP393259 KSJ393259:KSL393259 LCF393259:LCH393259 LMB393259:LMD393259 LVX393259:LVZ393259 MFT393259:MFV393259 MPP393259:MPR393259 MZL393259:MZN393259 NJH393259:NJJ393259 NTD393259:NTF393259 OCZ393259:ODB393259 OMV393259:OMX393259 OWR393259:OWT393259 PGN393259:PGP393259 PQJ393259:PQL393259 QAF393259:QAH393259 QKB393259:QKD393259 QTX393259:QTZ393259 RDT393259:RDV393259 RNP393259:RNR393259 RXL393259:RXN393259 SHH393259:SHJ393259 SRD393259:SRF393259 TAZ393259:TBB393259 TKV393259:TKX393259 TUR393259:TUT393259 UEN393259:UEP393259 UOJ393259:UOL393259 UYF393259:UYH393259 VIB393259:VID393259 VRX393259:VRZ393259 WBT393259:WBV393259 WLP393259:WLR393259 WVL393259:WVN393259 B393267:D393267 IZ458795:JB458795 SV458795:SX458795 ACR458795:ACT458795 AMN458795:AMP458795 AWJ458795:AWL458795 BGF458795:BGH458795 BQB458795:BQD458795 BZX458795:BZZ458795 CJT458795:CJV458795 CTP458795:CTR458795 DDL458795:DDN458795 DNH458795:DNJ458795 DXD458795:DXF458795 EGZ458795:EHB458795 EQV458795:EQX458795 FAR458795:FAT458795 FKN458795:FKP458795 FUJ458795:FUL458795 GEF458795:GEH458795 GOB458795:GOD458795 GXX458795:GXZ458795 HHT458795:HHV458795 HRP458795:HRR458795 IBL458795:IBN458795 ILH458795:ILJ458795 IVD458795:IVF458795 JEZ458795:JFB458795 JOV458795:JOX458795 JYR458795:JYT458795 KIN458795:KIP458795 KSJ458795:KSL458795 LCF458795:LCH458795 LMB458795:LMD458795 LVX458795:LVZ458795 MFT458795:MFV458795 MPP458795:MPR458795 MZL458795:MZN458795 NJH458795:NJJ458795 NTD458795:NTF458795 OCZ458795:ODB458795 OMV458795:OMX458795 OWR458795:OWT458795 PGN458795:PGP458795 PQJ458795:PQL458795 QAF458795:QAH458795 QKB458795:QKD458795 QTX458795:QTZ458795 RDT458795:RDV458795 RNP458795:RNR458795 RXL458795:RXN458795 SHH458795:SHJ458795 SRD458795:SRF458795 TAZ458795:TBB458795 TKV458795:TKX458795 TUR458795:TUT458795 UEN458795:UEP458795 UOJ458795:UOL458795 UYF458795:UYH458795 VIB458795:VID458795 VRX458795:VRZ458795 WBT458795:WBV458795 WLP458795:WLR458795 WVL458795:WVN458795 B458803:D458803 IZ524331:JB524331 SV524331:SX524331 ACR524331:ACT524331 AMN524331:AMP524331 AWJ524331:AWL524331 BGF524331:BGH524331 BQB524331:BQD524331 BZX524331:BZZ524331 CJT524331:CJV524331 CTP524331:CTR524331 DDL524331:DDN524331 DNH524331:DNJ524331 DXD524331:DXF524331 EGZ524331:EHB524331 EQV524331:EQX524331 FAR524331:FAT524331 FKN524331:FKP524331 FUJ524331:FUL524331 GEF524331:GEH524331 GOB524331:GOD524331 GXX524331:GXZ524331 HHT524331:HHV524331 HRP524331:HRR524331 IBL524331:IBN524331 ILH524331:ILJ524331 IVD524331:IVF524331 JEZ524331:JFB524331 JOV524331:JOX524331 JYR524331:JYT524331 KIN524331:KIP524331 KSJ524331:KSL524331 LCF524331:LCH524331 LMB524331:LMD524331 LVX524331:LVZ524331 MFT524331:MFV524331 MPP524331:MPR524331 MZL524331:MZN524331 NJH524331:NJJ524331 NTD524331:NTF524331 OCZ524331:ODB524331 OMV524331:OMX524331 OWR524331:OWT524331 PGN524331:PGP524331 PQJ524331:PQL524331 QAF524331:QAH524331 QKB524331:QKD524331 QTX524331:QTZ524331 RDT524331:RDV524331 RNP524331:RNR524331 RXL524331:RXN524331 SHH524331:SHJ524331 SRD524331:SRF524331 TAZ524331:TBB524331 TKV524331:TKX524331 TUR524331:TUT524331 UEN524331:UEP524331 UOJ524331:UOL524331 UYF524331:UYH524331 VIB524331:VID524331 VRX524331:VRZ524331 WBT524331:WBV524331 WLP524331:WLR524331 WVL524331:WVN524331 B524339:D524339 IZ589867:JB589867 SV589867:SX589867 ACR589867:ACT589867 AMN589867:AMP589867 AWJ589867:AWL589867 BGF589867:BGH589867 BQB589867:BQD589867 BZX589867:BZZ589867 CJT589867:CJV589867 CTP589867:CTR589867 DDL589867:DDN589867 DNH589867:DNJ589867 DXD589867:DXF589867 EGZ589867:EHB589867 EQV589867:EQX589867 FAR589867:FAT589867 FKN589867:FKP589867 FUJ589867:FUL589867 GEF589867:GEH589867 GOB589867:GOD589867 GXX589867:GXZ589867 HHT589867:HHV589867 HRP589867:HRR589867 IBL589867:IBN589867 ILH589867:ILJ589867 IVD589867:IVF589867 JEZ589867:JFB589867 JOV589867:JOX589867 JYR589867:JYT589867 KIN589867:KIP589867 KSJ589867:KSL589867 LCF589867:LCH589867 LMB589867:LMD589867 LVX589867:LVZ589867 MFT589867:MFV589867 MPP589867:MPR589867 MZL589867:MZN589867 NJH589867:NJJ589867 NTD589867:NTF589867 OCZ589867:ODB589867 OMV589867:OMX589867 OWR589867:OWT589867 PGN589867:PGP589867 PQJ589867:PQL589867 QAF589867:QAH589867 QKB589867:QKD589867 QTX589867:QTZ589867 RDT589867:RDV589867 RNP589867:RNR589867 RXL589867:RXN589867 SHH589867:SHJ589867 SRD589867:SRF589867 TAZ589867:TBB589867 TKV589867:TKX589867 TUR589867:TUT589867 UEN589867:UEP589867 UOJ589867:UOL589867 UYF589867:UYH589867 VIB589867:VID589867 VRX589867:VRZ589867 WBT589867:WBV589867 WLP589867:WLR589867 WVL589867:WVN589867 B589875:D589875 IZ655403:JB655403 SV655403:SX655403 ACR655403:ACT655403 AMN655403:AMP655403 AWJ655403:AWL655403 BGF655403:BGH655403 BQB655403:BQD655403 BZX655403:BZZ655403 CJT655403:CJV655403 CTP655403:CTR655403 DDL655403:DDN655403 DNH655403:DNJ655403 DXD655403:DXF655403 EGZ655403:EHB655403 EQV655403:EQX655403 FAR655403:FAT655403 FKN655403:FKP655403 FUJ655403:FUL655403 GEF655403:GEH655403 GOB655403:GOD655403 GXX655403:GXZ655403 HHT655403:HHV655403 HRP655403:HRR655403 IBL655403:IBN655403 ILH655403:ILJ655403 IVD655403:IVF655403 JEZ655403:JFB655403 JOV655403:JOX655403 JYR655403:JYT655403 KIN655403:KIP655403 KSJ655403:KSL655403 LCF655403:LCH655403 LMB655403:LMD655403 LVX655403:LVZ655403 MFT655403:MFV655403 MPP655403:MPR655403 MZL655403:MZN655403 NJH655403:NJJ655403 NTD655403:NTF655403 OCZ655403:ODB655403 OMV655403:OMX655403 OWR655403:OWT655403 PGN655403:PGP655403 PQJ655403:PQL655403 QAF655403:QAH655403 QKB655403:QKD655403 QTX655403:QTZ655403 RDT655403:RDV655403 RNP655403:RNR655403 RXL655403:RXN655403 SHH655403:SHJ655403 SRD655403:SRF655403 TAZ655403:TBB655403 TKV655403:TKX655403 TUR655403:TUT655403 UEN655403:UEP655403 UOJ655403:UOL655403 UYF655403:UYH655403 VIB655403:VID655403 VRX655403:VRZ655403 WBT655403:WBV655403 WLP655403:WLR655403 WVL655403:WVN655403 B655411:D655411 IZ720939:JB720939 SV720939:SX720939 ACR720939:ACT720939 AMN720939:AMP720939 AWJ720939:AWL720939 BGF720939:BGH720939 BQB720939:BQD720939 BZX720939:BZZ720939 CJT720939:CJV720939 CTP720939:CTR720939 DDL720939:DDN720939 DNH720939:DNJ720939 DXD720939:DXF720939 EGZ720939:EHB720939 EQV720939:EQX720939 FAR720939:FAT720939 FKN720939:FKP720939 FUJ720939:FUL720939 GEF720939:GEH720939 GOB720939:GOD720939 GXX720939:GXZ720939 HHT720939:HHV720939 HRP720939:HRR720939 IBL720939:IBN720939 ILH720939:ILJ720939 IVD720939:IVF720939 JEZ720939:JFB720939 JOV720939:JOX720939 JYR720939:JYT720939 KIN720939:KIP720939 KSJ720939:KSL720939 LCF720939:LCH720939 LMB720939:LMD720939 LVX720939:LVZ720939 MFT720939:MFV720939 MPP720939:MPR720939 MZL720939:MZN720939 NJH720939:NJJ720939 NTD720939:NTF720939 OCZ720939:ODB720939 OMV720939:OMX720939 OWR720939:OWT720939 PGN720939:PGP720939 PQJ720939:PQL720939 QAF720939:QAH720939 QKB720939:QKD720939 QTX720939:QTZ720939 RDT720939:RDV720939 RNP720939:RNR720939 RXL720939:RXN720939 SHH720939:SHJ720939 SRD720939:SRF720939 TAZ720939:TBB720939 TKV720939:TKX720939 TUR720939:TUT720939 UEN720939:UEP720939 UOJ720939:UOL720939 UYF720939:UYH720939 VIB720939:VID720939 VRX720939:VRZ720939 WBT720939:WBV720939 WLP720939:WLR720939 WVL720939:WVN720939 B720947:D720947 IZ786475:JB786475 SV786475:SX786475 ACR786475:ACT786475 AMN786475:AMP786475 AWJ786475:AWL786475 BGF786475:BGH786475 BQB786475:BQD786475 BZX786475:BZZ786475 CJT786475:CJV786475 CTP786475:CTR786475 DDL786475:DDN786475 DNH786475:DNJ786475 DXD786475:DXF786475 EGZ786475:EHB786475 EQV786475:EQX786475 FAR786475:FAT786475 FKN786475:FKP786475 FUJ786475:FUL786475 GEF786475:GEH786475 GOB786475:GOD786475 GXX786475:GXZ786475 HHT786475:HHV786475 HRP786475:HRR786475 IBL786475:IBN786475 ILH786475:ILJ786475 IVD786475:IVF786475 JEZ786475:JFB786475 JOV786475:JOX786475 JYR786475:JYT786475 KIN786475:KIP786475 KSJ786475:KSL786475 LCF786475:LCH786475 LMB786475:LMD786475 LVX786475:LVZ786475 MFT786475:MFV786475 MPP786475:MPR786475 MZL786475:MZN786475 NJH786475:NJJ786475 NTD786475:NTF786475 OCZ786475:ODB786475 OMV786475:OMX786475 OWR786475:OWT786475 PGN786475:PGP786475 PQJ786475:PQL786475 QAF786475:QAH786475 QKB786475:QKD786475 QTX786475:QTZ786475 RDT786475:RDV786475 RNP786475:RNR786475 RXL786475:RXN786475 SHH786475:SHJ786475 SRD786475:SRF786475 TAZ786475:TBB786475 TKV786475:TKX786475 TUR786475:TUT786475 UEN786475:UEP786475 UOJ786475:UOL786475 UYF786475:UYH786475 VIB786475:VID786475 VRX786475:VRZ786475 WBT786475:WBV786475 WLP786475:WLR786475 WVL786475:WVN786475 B786483:D786483 IZ852011:JB852011 SV852011:SX852011 ACR852011:ACT852011 AMN852011:AMP852011 AWJ852011:AWL852011 BGF852011:BGH852011 BQB852011:BQD852011 BZX852011:BZZ852011 CJT852011:CJV852011 CTP852011:CTR852011 DDL852011:DDN852011 DNH852011:DNJ852011 DXD852011:DXF852011 EGZ852011:EHB852011 EQV852011:EQX852011 FAR852011:FAT852011 FKN852011:FKP852011 FUJ852011:FUL852011 GEF852011:GEH852011 GOB852011:GOD852011 GXX852011:GXZ852011 HHT852011:HHV852011 HRP852011:HRR852011 IBL852011:IBN852011 ILH852011:ILJ852011 IVD852011:IVF852011 JEZ852011:JFB852011 JOV852011:JOX852011 JYR852011:JYT852011 KIN852011:KIP852011 KSJ852011:KSL852011 LCF852011:LCH852011 LMB852011:LMD852011 LVX852011:LVZ852011 MFT852011:MFV852011 MPP852011:MPR852011 MZL852011:MZN852011 NJH852011:NJJ852011 NTD852011:NTF852011 OCZ852011:ODB852011 OMV852011:OMX852011 OWR852011:OWT852011 PGN852011:PGP852011 PQJ852011:PQL852011 QAF852011:QAH852011 QKB852011:QKD852011 QTX852011:QTZ852011 RDT852011:RDV852011 RNP852011:RNR852011 RXL852011:RXN852011 SHH852011:SHJ852011 SRD852011:SRF852011 TAZ852011:TBB852011 TKV852011:TKX852011 TUR852011:TUT852011 UEN852011:UEP852011 UOJ852011:UOL852011 UYF852011:UYH852011 VIB852011:VID852011 VRX852011:VRZ852011 WBT852011:WBV852011 WLP852011:WLR852011 WVL852011:WVN852011 B852019:D852019 IZ917547:JB917547 SV917547:SX917547 ACR917547:ACT917547 AMN917547:AMP917547 AWJ917547:AWL917547 BGF917547:BGH917547 BQB917547:BQD917547 BZX917547:BZZ917547 CJT917547:CJV917547 CTP917547:CTR917547 DDL917547:DDN917547 DNH917547:DNJ917547 DXD917547:DXF917547 EGZ917547:EHB917547 EQV917547:EQX917547 FAR917547:FAT917547 FKN917547:FKP917547 FUJ917547:FUL917547 GEF917547:GEH917547 GOB917547:GOD917547 GXX917547:GXZ917547 HHT917547:HHV917547 HRP917547:HRR917547 IBL917547:IBN917547 ILH917547:ILJ917547 IVD917547:IVF917547 JEZ917547:JFB917547 JOV917547:JOX917547 JYR917547:JYT917547 KIN917547:KIP917547 KSJ917547:KSL917547 LCF917547:LCH917547 LMB917547:LMD917547 LVX917547:LVZ917547 MFT917547:MFV917547 MPP917547:MPR917547 MZL917547:MZN917547 NJH917547:NJJ917547 NTD917547:NTF917547 OCZ917547:ODB917547 OMV917547:OMX917547 OWR917547:OWT917547 PGN917547:PGP917547 PQJ917547:PQL917547 QAF917547:QAH917547 QKB917547:QKD917547 QTX917547:QTZ917547 RDT917547:RDV917547 RNP917547:RNR917547 RXL917547:RXN917547 SHH917547:SHJ917547 SRD917547:SRF917547 TAZ917547:TBB917547 TKV917547:TKX917547 TUR917547:TUT917547 UEN917547:UEP917547 UOJ917547:UOL917547 UYF917547:UYH917547 VIB917547:VID917547 VRX917547:VRZ917547 WBT917547:WBV917547 WLP917547:WLR917547 WVL917547:WVN917547 B917555:D917555 IZ983083:JB983083 SV983083:SX983083 ACR983083:ACT983083 AMN983083:AMP983083 AWJ983083:AWL983083 BGF983083:BGH983083 BQB983083:BQD983083 BZX983083:BZZ983083 CJT983083:CJV983083 CTP983083:CTR983083 DDL983083:DDN983083 DNH983083:DNJ983083 DXD983083:DXF983083 EGZ983083:EHB983083 EQV983083:EQX983083 FAR983083:FAT983083 FKN983083:FKP983083 FUJ983083:FUL983083 GEF983083:GEH983083 GOB983083:GOD983083 GXX983083:GXZ983083 HHT983083:HHV983083 HRP983083:HRR983083 IBL983083:IBN983083 ILH983083:ILJ983083 IVD983083:IVF983083 JEZ983083:JFB983083 JOV983083:JOX983083 JYR983083:JYT983083 KIN983083:KIP983083 KSJ983083:KSL983083 LCF983083:LCH983083 LMB983083:LMD983083 LVX983083:LVZ983083 MFT983083:MFV983083 MPP983083:MPR983083 MZL983083:MZN983083 NJH983083:NJJ983083 NTD983083:NTF983083 OCZ983083:ODB983083 OMV983083:OMX983083 OWR983083:OWT983083 PGN983083:PGP983083 PQJ983083:PQL983083 QAF983083:QAH983083 QKB983083:QKD983083 QTX983083:QTZ983083 RDT983083:RDV983083 RNP983083:RNR983083 RXL983083:RXN983083 SHH983083:SHJ983083 SRD983083:SRF983083 TAZ983083:TBB983083 TKV983083:TKX983083 TUR983083:TUT983083 UEN983083:UEP983083 UOJ983083:UOL983083 UYF983083:UYH983083 VIB983083:VID983083 VRX983083:VRZ983083 WBT983083:WBV983083 WLP983083:WLR983083 WVL983083:WVN983083 B983091:D983091">
      <formula1>$D$72:$D$74</formula1>
    </dataValidation>
  </dataValidations>
  <printOptions horizontalCentered="1"/>
  <pageMargins left="0.0784722222222222" right="0.0784722222222222" top="0.0784722222222222" bottom="0.0784722222222222" header="0" footer="0"/>
  <pageSetup paperSize="9" scale="85"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499984740745262"/>
  </sheetPr>
  <dimension ref="A1:CG423"/>
  <sheetViews>
    <sheetView showGridLines="0" view="pageBreakPreview" zoomScale="115" zoomScaleNormal="100" zoomScaleSheetLayoutView="115" workbookViewId="0">
      <selection activeCell="H10" sqref="H10:H13"/>
    </sheetView>
  </sheetViews>
  <sheetFormatPr defaultColWidth="9" defaultRowHeight="13.5"/>
  <cols>
    <col min="1" max="1" width="3.75" style="56" customWidth="1"/>
    <col min="2" max="2" width="4.625" style="56" customWidth="1"/>
    <col min="3" max="4" width="8.375" style="56" customWidth="1"/>
    <col min="5" max="5" width="4.375" style="56" customWidth="1"/>
    <col min="6" max="6" width="4.75" style="293" customWidth="1"/>
    <col min="7" max="7" width="4.625" style="56" customWidth="1"/>
    <col min="8" max="8" width="32.875" style="56" customWidth="1"/>
    <col min="9" max="11" width="7.625" style="56" customWidth="1"/>
    <col min="12" max="85" width="9" style="428"/>
    <col min="86" max="255" width="9" style="56"/>
    <col min="256" max="256" width="3.75" style="56" customWidth="1"/>
    <col min="257" max="257" width="4.625" style="56" customWidth="1"/>
    <col min="258" max="258" width="5.5" style="56" customWidth="1"/>
    <col min="259" max="259" width="4.25" style="56" customWidth="1"/>
    <col min="260" max="260" width="4.5" style="56" customWidth="1"/>
    <col min="261" max="261" width="4.375" style="56" customWidth="1"/>
    <col min="262" max="262" width="4.75" style="56" customWidth="1"/>
    <col min="263" max="263" width="4.625" style="56" customWidth="1"/>
    <col min="264" max="264" width="32.625" style="56" customWidth="1"/>
    <col min="265" max="265" width="8" style="56" customWidth="1"/>
    <col min="266" max="266" width="5.75" style="56" customWidth="1"/>
    <col min="267" max="267" width="6.5" style="56" customWidth="1"/>
    <col min="268" max="511" width="9" style="56"/>
    <col min="512" max="512" width="3.75" style="56" customWidth="1"/>
    <col min="513" max="513" width="4.625" style="56" customWidth="1"/>
    <col min="514" max="514" width="5.5" style="56" customWidth="1"/>
    <col min="515" max="515" width="4.25" style="56" customWidth="1"/>
    <col min="516" max="516" width="4.5" style="56" customWidth="1"/>
    <col min="517" max="517" width="4.375" style="56" customWidth="1"/>
    <col min="518" max="518" width="4.75" style="56" customWidth="1"/>
    <col min="519" max="519" width="4.625" style="56" customWidth="1"/>
    <col min="520" max="520" width="32.625" style="56" customWidth="1"/>
    <col min="521" max="521" width="8" style="56" customWidth="1"/>
    <col min="522" max="522" width="5.75" style="56" customWidth="1"/>
    <col min="523" max="523" width="6.5" style="56" customWidth="1"/>
    <col min="524" max="767" width="9" style="56"/>
    <col min="768" max="768" width="3.75" style="56" customWidth="1"/>
    <col min="769" max="769" width="4.625" style="56" customWidth="1"/>
    <col min="770" max="770" width="5.5" style="56" customWidth="1"/>
    <col min="771" max="771" width="4.25" style="56" customWidth="1"/>
    <col min="772" max="772" width="4.5" style="56" customWidth="1"/>
    <col min="773" max="773" width="4.375" style="56" customWidth="1"/>
    <col min="774" max="774" width="4.75" style="56" customWidth="1"/>
    <col min="775" max="775" width="4.625" style="56" customWidth="1"/>
    <col min="776" max="776" width="32.625" style="56" customWidth="1"/>
    <col min="777" max="777" width="8" style="56" customWidth="1"/>
    <col min="778" max="778" width="5.75" style="56" customWidth="1"/>
    <col min="779" max="779" width="6.5" style="56" customWidth="1"/>
    <col min="780" max="1023" width="9" style="56"/>
    <col min="1024" max="1024" width="3.75" style="56" customWidth="1"/>
    <col min="1025" max="1025" width="4.625" style="56" customWidth="1"/>
    <col min="1026" max="1026" width="5.5" style="56" customWidth="1"/>
    <col min="1027" max="1027" width="4.25" style="56" customWidth="1"/>
    <col min="1028" max="1028" width="4.5" style="56" customWidth="1"/>
    <col min="1029" max="1029" width="4.375" style="56" customWidth="1"/>
    <col min="1030" max="1030" width="4.75" style="56" customWidth="1"/>
    <col min="1031" max="1031" width="4.625" style="56" customWidth="1"/>
    <col min="1032" max="1032" width="32.625" style="56" customWidth="1"/>
    <col min="1033" max="1033" width="8" style="56" customWidth="1"/>
    <col min="1034" max="1034" width="5.75" style="56" customWidth="1"/>
    <col min="1035" max="1035" width="6.5" style="56" customWidth="1"/>
    <col min="1036" max="1279" width="9" style="56"/>
    <col min="1280" max="1280" width="3.75" style="56" customWidth="1"/>
    <col min="1281" max="1281" width="4.625" style="56" customWidth="1"/>
    <col min="1282" max="1282" width="5.5" style="56" customWidth="1"/>
    <col min="1283" max="1283" width="4.25" style="56" customWidth="1"/>
    <col min="1284" max="1284" width="4.5" style="56" customWidth="1"/>
    <col min="1285" max="1285" width="4.375" style="56" customWidth="1"/>
    <col min="1286" max="1286" width="4.75" style="56" customWidth="1"/>
    <col min="1287" max="1287" width="4.625" style="56" customWidth="1"/>
    <col min="1288" max="1288" width="32.625" style="56" customWidth="1"/>
    <col min="1289" max="1289" width="8" style="56" customWidth="1"/>
    <col min="1290" max="1290" width="5.75" style="56" customWidth="1"/>
    <col min="1291" max="1291" width="6.5" style="56" customWidth="1"/>
    <col min="1292" max="1535" width="9" style="56"/>
    <col min="1536" max="1536" width="3.75" style="56" customWidth="1"/>
    <col min="1537" max="1537" width="4.625" style="56" customWidth="1"/>
    <col min="1538" max="1538" width="5.5" style="56" customWidth="1"/>
    <col min="1539" max="1539" width="4.25" style="56" customWidth="1"/>
    <col min="1540" max="1540" width="4.5" style="56" customWidth="1"/>
    <col min="1541" max="1541" width="4.375" style="56" customWidth="1"/>
    <col min="1542" max="1542" width="4.75" style="56" customWidth="1"/>
    <col min="1543" max="1543" width="4.625" style="56" customWidth="1"/>
    <col min="1544" max="1544" width="32.625" style="56" customWidth="1"/>
    <col min="1545" max="1545" width="8" style="56" customWidth="1"/>
    <col min="1546" max="1546" width="5.75" style="56" customWidth="1"/>
    <col min="1547" max="1547" width="6.5" style="56" customWidth="1"/>
    <col min="1548" max="1791" width="9" style="56"/>
    <col min="1792" max="1792" width="3.75" style="56" customWidth="1"/>
    <col min="1793" max="1793" width="4.625" style="56" customWidth="1"/>
    <col min="1794" max="1794" width="5.5" style="56" customWidth="1"/>
    <col min="1795" max="1795" width="4.25" style="56" customWidth="1"/>
    <col min="1796" max="1796" width="4.5" style="56" customWidth="1"/>
    <col min="1797" max="1797" width="4.375" style="56" customWidth="1"/>
    <col min="1798" max="1798" width="4.75" style="56" customWidth="1"/>
    <col min="1799" max="1799" width="4.625" style="56" customWidth="1"/>
    <col min="1800" max="1800" width="32.625" style="56" customWidth="1"/>
    <col min="1801" max="1801" width="8" style="56" customWidth="1"/>
    <col min="1802" max="1802" width="5.75" style="56" customWidth="1"/>
    <col min="1803" max="1803" width="6.5" style="56" customWidth="1"/>
    <col min="1804" max="2047" width="9" style="56"/>
    <col min="2048" max="2048" width="3.75" style="56" customWidth="1"/>
    <col min="2049" max="2049" width="4.625" style="56" customWidth="1"/>
    <col min="2050" max="2050" width="5.5" style="56" customWidth="1"/>
    <col min="2051" max="2051" width="4.25" style="56" customWidth="1"/>
    <col min="2052" max="2052" width="4.5" style="56" customWidth="1"/>
    <col min="2053" max="2053" width="4.375" style="56" customWidth="1"/>
    <col min="2054" max="2054" width="4.75" style="56" customWidth="1"/>
    <col min="2055" max="2055" width="4.625" style="56" customWidth="1"/>
    <col min="2056" max="2056" width="32.625" style="56" customWidth="1"/>
    <col min="2057" max="2057" width="8" style="56" customWidth="1"/>
    <col min="2058" max="2058" width="5.75" style="56" customWidth="1"/>
    <col min="2059" max="2059" width="6.5" style="56" customWidth="1"/>
    <col min="2060" max="2303" width="9" style="56"/>
    <col min="2304" max="2304" width="3.75" style="56" customWidth="1"/>
    <col min="2305" max="2305" width="4.625" style="56" customWidth="1"/>
    <col min="2306" max="2306" width="5.5" style="56" customWidth="1"/>
    <col min="2307" max="2307" width="4.25" style="56" customWidth="1"/>
    <col min="2308" max="2308" width="4.5" style="56" customWidth="1"/>
    <col min="2309" max="2309" width="4.375" style="56" customWidth="1"/>
    <col min="2310" max="2310" width="4.75" style="56" customWidth="1"/>
    <col min="2311" max="2311" width="4.625" style="56" customWidth="1"/>
    <col min="2312" max="2312" width="32.625" style="56" customWidth="1"/>
    <col min="2313" max="2313" width="8" style="56" customWidth="1"/>
    <col min="2314" max="2314" width="5.75" style="56" customWidth="1"/>
    <col min="2315" max="2315" width="6.5" style="56" customWidth="1"/>
    <col min="2316" max="2559" width="9" style="56"/>
    <col min="2560" max="2560" width="3.75" style="56" customWidth="1"/>
    <col min="2561" max="2561" width="4.625" style="56" customWidth="1"/>
    <col min="2562" max="2562" width="5.5" style="56" customWidth="1"/>
    <col min="2563" max="2563" width="4.25" style="56" customWidth="1"/>
    <col min="2564" max="2564" width="4.5" style="56" customWidth="1"/>
    <col min="2565" max="2565" width="4.375" style="56" customWidth="1"/>
    <col min="2566" max="2566" width="4.75" style="56" customWidth="1"/>
    <col min="2567" max="2567" width="4.625" style="56" customWidth="1"/>
    <col min="2568" max="2568" width="32.625" style="56" customWidth="1"/>
    <col min="2569" max="2569" width="8" style="56" customWidth="1"/>
    <col min="2570" max="2570" width="5.75" style="56" customWidth="1"/>
    <col min="2571" max="2571" width="6.5" style="56" customWidth="1"/>
    <col min="2572" max="2815" width="9" style="56"/>
    <col min="2816" max="2816" width="3.75" style="56" customWidth="1"/>
    <col min="2817" max="2817" width="4.625" style="56" customWidth="1"/>
    <col min="2818" max="2818" width="5.5" style="56" customWidth="1"/>
    <col min="2819" max="2819" width="4.25" style="56" customWidth="1"/>
    <col min="2820" max="2820" width="4.5" style="56" customWidth="1"/>
    <col min="2821" max="2821" width="4.375" style="56" customWidth="1"/>
    <col min="2822" max="2822" width="4.75" style="56" customWidth="1"/>
    <col min="2823" max="2823" width="4.625" style="56" customWidth="1"/>
    <col min="2824" max="2824" width="32.625" style="56" customWidth="1"/>
    <col min="2825" max="2825" width="8" style="56" customWidth="1"/>
    <col min="2826" max="2826" width="5.75" style="56" customWidth="1"/>
    <col min="2827" max="2827" width="6.5" style="56" customWidth="1"/>
    <col min="2828" max="3071" width="9" style="56"/>
    <col min="3072" max="3072" width="3.75" style="56" customWidth="1"/>
    <col min="3073" max="3073" width="4.625" style="56" customWidth="1"/>
    <col min="3074" max="3074" width="5.5" style="56" customWidth="1"/>
    <col min="3075" max="3075" width="4.25" style="56" customWidth="1"/>
    <col min="3076" max="3076" width="4.5" style="56" customWidth="1"/>
    <col min="3077" max="3077" width="4.375" style="56" customWidth="1"/>
    <col min="3078" max="3078" width="4.75" style="56" customWidth="1"/>
    <col min="3079" max="3079" width="4.625" style="56" customWidth="1"/>
    <col min="3080" max="3080" width="32.625" style="56" customWidth="1"/>
    <col min="3081" max="3081" width="8" style="56" customWidth="1"/>
    <col min="3082" max="3082" width="5.75" style="56" customWidth="1"/>
    <col min="3083" max="3083" width="6.5" style="56" customWidth="1"/>
    <col min="3084" max="3327" width="9" style="56"/>
    <col min="3328" max="3328" width="3.75" style="56" customWidth="1"/>
    <col min="3329" max="3329" width="4.625" style="56" customWidth="1"/>
    <col min="3330" max="3330" width="5.5" style="56" customWidth="1"/>
    <col min="3331" max="3331" width="4.25" style="56" customWidth="1"/>
    <col min="3332" max="3332" width="4.5" style="56" customWidth="1"/>
    <col min="3333" max="3333" width="4.375" style="56" customWidth="1"/>
    <col min="3334" max="3334" width="4.75" style="56" customWidth="1"/>
    <col min="3335" max="3335" width="4.625" style="56" customWidth="1"/>
    <col min="3336" max="3336" width="32.625" style="56" customWidth="1"/>
    <col min="3337" max="3337" width="8" style="56" customWidth="1"/>
    <col min="3338" max="3338" width="5.75" style="56" customWidth="1"/>
    <col min="3339" max="3339" width="6.5" style="56" customWidth="1"/>
    <col min="3340" max="3583" width="9" style="56"/>
    <col min="3584" max="3584" width="3.75" style="56" customWidth="1"/>
    <col min="3585" max="3585" width="4.625" style="56" customWidth="1"/>
    <col min="3586" max="3586" width="5.5" style="56" customWidth="1"/>
    <col min="3587" max="3587" width="4.25" style="56" customWidth="1"/>
    <col min="3588" max="3588" width="4.5" style="56" customWidth="1"/>
    <col min="3589" max="3589" width="4.375" style="56" customWidth="1"/>
    <col min="3590" max="3590" width="4.75" style="56" customWidth="1"/>
    <col min="3591" max="3591" width="4.625" style="56" customWidth="1"/>
    <col min="3592" max="3592" width="32.625" style="56" customWidth="1"/>
    <col min="3593" max="3593" width="8" style="56" customWidth="1"/>
    <col min="3594" max="3594" width="5.75" style="56" customWidth="1"/>
    <col min="3595" max="3595" width="6.5" style="56" customWidth="1"/>
    <col min="3596" max="3839" width="9" style="56"/>
    <col min="3840" max="3840" width="3.75" style="56" customWidth="1"/>
    <col min="3841" max="3841" width="4.625" style="56" customWidth="1"/>
    <col min="3842" max="3842" width="5.5" style="56" customWidth="1"/>
    <col min="3843" max="3843" width="4.25" style="56" customWidth="1"/>
    <col min="3844" max="3844" width="4.5" style="56" customWidth="1"/>
    <col min="3845" max="3845" width="4.375" style="56" customWidth="1"/>
    <col min="3846" max="3846" width="4.75" style="56" customWidth="1"/>
    <col min="3847" max="3847" width="4.625" style="56" customWidth="1"/>
    <col min="3848" max="3848" width="32.625" style="56" customWidth="1"/>
    <col min="3849" max="3849" width="8" style="56" customWidth="1"/>
    <col min="3850" max="3850" width="5.75" style="56" customWidth="1"/>
    <col min="3851" max="3851" width="6.5" style="56" customWidth="1"/>
    <col min="3852" max="4095" width="9" style="56"/>
    <col min="4096" max="4096" width="3.75" style="56" customWidth="1"/>
    <col min="4097" max="4097" width="4.625" style="56" customWidth="1"/>
    <col min="4098" max="4098" width="5.5" style="56" customWidth="1"/>
    <col min="4099" max="4099" width="4.25" style="56" customWidth="1"/>
    <col min="4100" max="4100" width="4.5" style="56" customWidth="1"/>
    <col min="4101" max="4101" width="4.375" style="56" customWidth="1"/>
    <col min="4102" max="4102" width="4.75" style="56" customWidth="1"/>
    <col min="4103" max="4103" width="4.625" style="56" customWidth="1"/>
    <col min="4104" max="4104" width="32.625" style="56" customWidth="1"/>
    <col min="4105" max="4105" width="8" style="56" customWidth="1"/>
    <col min="4106" max="4106" width="5.75" style="56" customWidth="1"/>
    <col min="4107" max="4107" width="6.5" style="56" customWidth="1"/>
    <col min="4108" max="4351" width="9" style="56"/>
    <col min="4352" max="4352" width="3.75" style="56" customWidth="1"/>
    <col min="4353" max="4353" width="4.625" style="56" customWidth="1"/>
    <col min="4354" max="4354" width="5.5" style="56" customWidth="1"/>
    <col min="4355" max="4355" width="4.25" style="56" customWidth="1"/>
    <col min="4356" max="4356" width="4.5" style="56" customWidth="1"/>
    <col min="4357" max="4357" width="4.375" style="56" customWidth="1"/>
    <col min="4358" max="4358" width="4.75" style="56" customWidth="1"/>
    <col min="4359" max="4359" width="4.625" style="56" customWidth="1"/>
    <col min="4360" max="4360" width="32.625" style="56" customWidth="1"/>
    <col min="4361" max="4361" width="8" style="56" customWidth="1"/>
    <col min="4362" max="4362" width="5.75" style="56" customWidth="1"/>
    <col min="4363" max="4363" width="6.5" style="56" customWidth="1"/>
    <col min="4364" max="4607" width="9" style="56"/>
    <col min="4608" max="4608" width="3.75" style="56" customWidth="1"/>
    <col min="4609" max="4609" width="4.625" style="56" customWidth="1"/>
    <col min="4610" max="4610" width="5.5" style="56" customWidth="1"/>
    <col min="4611" max="4611" width="4.25" style="56" customWidth="1"/>
    <col min="4612" max="4612" width="4.5" style="56" customWidth="1"/>
    <col min="4613" max="4613" width="4.375" style="56" customWidth="1"/>
    <col min="4614" max="4614" width="4.75" style="56" customWidth="1"/>
    <col min="4615" max="4615" width="4.625" style="56" customWidth="1"/>
    <col min="4616" max="4616" width="32.625" style="56" customWidth="1"/>
    <col min="4617" max="4617" width="8" style="56" customWidth="1"/>
    <col min="4618" max="4618" width="5.75" style="56" customWidth="1"/>
    <col min="4619" max="4619" width="6.5" style="56" customWidth="1"/>
    <col min="4620" max="4863" width="9" style="56"/>
    <col min="4864" max="4864" width="3.75" style="56" customWidth="1"/>
    <col min="4865" max="4865" width="4.625" style="56" customWidth="1"/>
    <col min="4866" max="4866" width="5.5" style="56" customWidth="1"/>
    <col min="4867" max="4867" width="4.25" style="56" customWidth="1"/>
    <col min="4868" max="4868" width="4.5" style="56" customWidth="1"/>
    <col min="4869" max="4869" width="4.375" style="56" customWidth="1"/>
    <col min="4870" max="4870" width="4.75" style="56" customWidth="1"/>
    <col min="4871" max="4871" width="4.625" style="56" customWidth="1"/>
    <col min="4872" max="4872" width="32.625" style="56" customWidth="1"/>
    <col min="4873" max="4873" width="8" style="56" customWidth="1"/>
    <col min="4874" max="4874" width="5.75" style="56" customWidth="1"/>
    <col min="4875" max="4875" width="6.5" style="56" customWidth="1"/>
    <col min="4876" max="5119" width="9" style="56"/>
    <col min="5120" max="5120" width="3.75" style="56" customWidth="1"/>
    <col min="5121" max="5121" width="4.625" style="56" customWidth="1"/>
    <col min="5122" max="5122" width="5.5" style="56" customWidth="1"/>
    <col min="5123" max="5123" width="4.25" style="56" customWidth="1"/>
    <col min="5124" max="5124" width="4.5" style="56" customWidth="1"/>
    <col min="5125" max="5125" width="4.375" style="56" customWidth="1"/>
    <col min="5126" max="5126" width="4.75" style="56" customWidth="1"/>
    <col min="5127" max="5127" width="4.625" style="56" customWidth="1"/>
    <col min="5128" max="5128" width="32.625" style="56" customWidth="1"/>
    <col min="5129" max="5129" width="8" style="56" customWidth="1"/>
    <col min="5130" max="5130" width="5.75" style="56" customWidth="1"/>
    <col min="5131" max="5131" width="6.5" style="56" customWidth="1"/>
    <col min="5132" max="5375" width="9" style="56"/>
    <col min="5376" max="5376" width="3.75" style="56" customWidth="1"/>
    <col min="5377" max="5377" width="4.625" style="56" customWidth="1"/>
    <col min="5378" max="5378" width="5.5" style="56" customWidth="1"/>
    <col min="5379" max="5379" width="4.25" style="56" customWidth="1"/>
    <col min="5380" max="5380" width="4.5" style="56" customWidth="1"/>
    <col min="5381" max="5381" width="4.375" style="56" customWidth="1"/>
    <col min="5382" max="5382" width="4.75" style="56" customWidth="1"/>
    <col min="5383" max="5383" width="4.625" style="56" customWidth="1"/>
    <col min="5384" max="5384" width="32.625" style="56" customWidth="1"/>
    <col min="5385" max="5385" width="8" style="56" customWidth="1"/>
    <col min="5386" max="5386" width="5.75" style="56" customWidth="1"/>
    <col min="5387" max="5387" width="6.5" style="56" customWidth="1"/>
    <col min="5388" max="5631" width="9" style="56"/>
    <col min="5632" max="5632" width="3.75" style="56" customWidth="1"/>
    <col min="5633" max="5633" width="4.625" style="56" customWidth="1"/>
    <col min="5634" max="5634" width="5.5" style="56" customWidth="1"/>
    <col min="5635" max="5635" width="4.25" style="56" customWidth="1"/>
    <col min="5636" max="5636" width="4.5" style="56" customWidth="1"/>
    <col min="5637" max="5637" width="4.375" style="56" customWidth="1"/>
    <col min="5638" max="5638" width="4.75" style="56" customWidth="1"/>
    <col min="5639" max="5639" width="4.625" style="56" customWidth="1"/>
    <col min="5640" max="5640" width="32.625" style="56" customWidth="1"/>
    <col min="5641" max="5641" width="8" style="56" customWidth="1"/>
    <col min="5642" max="5642" width="5.75" style="56" customWidth="1"/>
    <col min="5643" max="5643" width="6.5" style="56" customWidth="1"/>
    <col min="5644" max="5887" width="9" style="56"/>
    <col min="5888" max="5888" width="3.75" style="56" customWidth="1"/>
    <col min="5889" max="5889" width="4.625" style="56" customWidth="1"/>
    <col min="5890" max="5890" width="5.5" style="56" customWidth="1"/>
    <col min="5891" max="5891" width="4.25" style="56" customWidth="1"/>
    <col min="5892" max="5892" width="4.5" style="56" customWidth="1"/>
    <col min="5893" max="5893" width="4.375" style="56" customWidth="1"/>
    <col min="5894" max="5894" width="4.75" style="56" customWidth="1"/>
    <col min="5895" max="5895" width="4.625" style="56" customWidth="1"/>
    <col min="5896" max="5896" width="32.625" style="56" customWidth="1"/>
    <col min="5897" max="5897" width="8" style="56" customWidth="1"/>
    <col min="5898" max="5898" width="5.75" style="56" customWidth="1"/>
    <col min="5899" max="5899" width="6.5" style="56" customWidth="1"/>
    <col min="5900" max="6143" width="9" style="56"/>
    <col min="6144" max="6144" width="3.75" style="56" customWidth="1"/>
    <col min="6145" max="6145" width="4.625" style="56" customWidth="1"/>
    <col min="6146" max="6146" width="5.5" style="56" customWidth="1"/>
    <col min="6147" max="6147" width="4.25" style="56" customWidth="1"/>
    <col min="6148" max="6148" width="4.5" style="56" customWidth="1"/>
    <col min="6149" max="6149" width="4.375" style="56" customWidth="1"/>
    <col min="6150" max="6150" width="4.75" style="56" customWidth="1"/>
    <col min="6151" max="6151" width="4.625" style="56" customWidth="1"/>
    <col min="6152" max="6152" width="32.625" style="56" customWidth="1"/>
    <col min="6153" max="6153" width="8" style="56" customWidth="1"/>
    <col min="6154" max="6154" width="5.75" style="56" customWidth="1"/>
    <col min="6155" max="6155" width="6.5" style="56" customWidth="1"/>
    <col min="6156" max="6399" width="9" style="56"/>
    <col min="6400" max="6400" width="3.75" style="56" customWidth="1"/>
    <col min="6401" max="6401" width="4.625" style="56" customWidth="1"/>
    <col min="6402" max="6402" width="5.5" style="56" customWidth="1"/>
    <col min="6403" max="6403" width="4.25" style="56" customWidth="1"/>
    <col min="6404" max="6404" width="4.5" style="56" customWidth="1"/>
    <col min="6405" max="6405" width="4.375" style="56" customWidth="1"/>
    <col min="6406" max="6406" width="4.75" style="56" customWidth="1"/>
    <col min="6407" max="6407" width="4.625" style="56" customWidth="1"/>
    <col min="6408" max="6408" width="32.625" style="56" customWidth="1"/>
    <col min="6409" max="6409" width="8" style="56" customWidth="1"/>
    <col min="6410" max="6410" width="5.75" style="56" customWidth="1"/>
    <col min="6411" max="6411" width="6.5" style="56" customWidth="1"/>
    <col min="6412" max="6655" width="9" style="56"/>
    <col min="6656" max="6656" width="3.75" style="56" customWidth="1"/>
    <col min="6657" max="6657" width="4.625" style="56" customWidth="1"/>
    <col min="6658" max="6658" width="5.5" style="56" customWidth="1"/>
    <col min="6659" max="6659" width="4.25" style="56" customWidth="1"/>
    <col min="6660" max="6660" width="4.5" style="56" customWidth="1"/>
    <col min="6661" max="6661" width="4.375" style="56" customWidth="1"/>
    <col min="6662" max="6662" width="4.75" style="56" customWidth="1"/>
    <col min="6663" max="6663" width="4.625" style="56" customWidth="1"/>
    <col min="6664" max="6664" width="32.625" style="56" customWidth="1"/>
    <col min="6665" max="6665" width="8" style="56" customWidth="1"/>
    <col min="6666" max="6666" width="5.75" style="56" customWidth="1"/>
    <col min="6667" max="6667" width="6.5" style="56" customWidth="1"/>
    <col min="6668" max="6911" width="9" style="56"/>
    <col min="6912" max="6912" width="3.75" style="56" customWidth="1"/>
    <col min="6913" max="6913" width="4.625" style="56" customWidth="1"/>
    <col min="6914" max="6914" width="5.5" style="56" customWidth="1"/>
    <col min="6915" max="6915" width="4.25" style="56" customWidth="1"/>
    <col min="6916" max="6916" width="4.5" style="56" customWidth="1"/>
    <col min="6917" max="6917" width="4.375" style="56" customWidth="1"/>
    <col min="6918" max="6918" width="4.75" style="56" customWidth="1"/>
    <col min="6919" max="6919" width="4.625" style="56" customWidth="1"/>
    <col min="6920" max="6920" width="32.625" style="56" customWidth="1"/>
    <col min="6921" max="6921" width="8" style="56" customWidth="1"/>
    <col min="6922" max="6922" width="5.75" style="56" customWidth="1"/>
    <col min="6923" max="6923" width="6.5" style="56" customWidth="1"/>
    <col min="6924" max="7167" width="9" style="56"/>
    <col min="7168" max="7168" width="3.75" style="56" customWidth="1"/>
    <col min="7169" max="7169" width="4.625" style="56" customWidth="1"/>
    <col min="7170" max="7170" width="5.5" style="56" customWidth="1"/>
    <col min="7171" max="7171" width="4.25" style="56" customWidth="1"/>
    <col min="7172" max="7172" width="4.5" style="56" customWidth="1"/>
    <col min="7173" max="7173" width="4.375" style="56" customWidth="1"/>
    <col min="7174" max="7174" width="4.75" style="56" customWidth="1"/>
    <col min="7175" max="7175" width="4.625" style="56" customWidth="1"/>
    <col min="7176" max="7176" width="32.625" style="56" customWidth="1"/>
    <col min="7177" max="7177" width="8" style="56" customWidth="1"/>
    <col min="7178" max="7178" width="5.75" style="56" customWidth="1"/>
    <col min="7179" max="7179" width="6.5" style="56" customWidth="1"/>
    <col min="7180" max="7423" width="9" style="56"/>
    <col min="7424" max="7424" width="3.75" style="56" customWidth="1"/>
    <col min="7425" max="7425" width="4.625" style="56" customWidth="1"/>
    <col min="7426" max="7426" width="5.5" style="56" customWidth="1"/>
    <col min="7427" max="7427" width="4.25" style="56" customWidth="1"/>
    <col min="7428" max="7428" width="4.5" style="56" customWidth="1"/>
    <col min="7429" max="7429" width="4.375" style="56" customWidth="1"/>
    <col min="7430" max="7430" width="4.75" style="56" customWidth="1"/>
    <col min="7431" max="7431" width="4.625" style="56" customWidth="1"/>
    <col min="7432" max="7432" width="32.625" style="56" customWidth="1"/>
    <col min="7433" max="7433" width="8" style="56" customWidth="1"/>
    <col min="7434" max="7434" width="5.75" style="56" customWidth="1"/>
    <col min="7435" max="7435" width="6.5" style="56" customWidth="1"/>
    <col min="7436" max="7679" width="9" style="56"/>
    <col min="7680" max="7680" width="3.75" style="56" customWidth="1"/>
    <col min="7681" max="7681" width="4.625" style="56" customWidth="1"/>
    <col min="7682" max="7682" width="5.5" style="56" customWidth="1"/>
    <col min="7683" max="7683" width="4.25" style="56" customWidth="1"/>
    <col min="7684" max="7684" width="4.5" style="56" customWidth="1"/>
    <col min="7685" max="7685" width="4.375" style="56" customWidth="1"/>
    <col min="7686" max="7686" width="4.75" style="56" customWidth="1"/>
    <col min="7687" max="7687" width="4.625" style="56" customWidth="1"/>
    <col min="7688" max="7688" width="32.625" style="56" customWidth="1"/>
    <col min="7689" max="7689" width="8" style="56" customWidth="1"/>
    <col min="7690" max="7690" width="5.75" style="56" customWidth="1"/>
    <col min="7691" max="7691" width="6.5" style="56" customWidth="1"/>
    <col min="7692" max="7935" width="9" style="56"/>
    <col min="7936" max="7936" width="3.75" style="56" customWidth="1"/>
    <col min="7937" max="7937" width="4.625" style="56" customWidth="1"/>
    <col min="7938" max="7938" width="5.5" style="56" customWidth="1"/>
    <col min="7939" max="7939" width="4.25" style="56" customWidth="1"/>
    <col min="7940" max="7940" width="4.5" style="56" customWidth="1"/>
    <col min="7941" max="7941" width="4.375" style="56" customWidth="1"/>
    <col min="7942" max="7942" width="4.75" style="56" customWidth="1"/>
    <col min="7943" max="7943" width="4.625" style="56" customWidth="1"/>
    <col min="7944" max="7944" width="32.625" style="56" customWidth="1"/>
    <col min="7945" max="7945" width="8" style="56" customWidth="1"/>
    <col min="7946" max="7946" width="5.75" style="56" customWidth="1"/>
    <col min="7947" max="7947" width="6.5" style="56" customWidth="1"/>
    <col min="7948" max="8191" width="9" style="56"/>
    <col min="8192" max="8192" width="3.75" style="56" customWidth="1"/>
    <col min="8193" max="8193" width="4.625" style="56" customWidth="1"/>
    <col min="8194" max="8194" width="5.5" style="56" customWidth="1"/>
    <col min="8195" max="8195" width="4.25" style="56" customWidth="1"/>
    <col min="8196" max="8196" width="4.5" style="56" customWidth="1"/>
    <col min="8197" max="8197" width="4.375" style="56" customWidth="1"/>
    <col min="8198" max="8198" width="4.75" style="56" customWidth="1"/>
    <col min="8199" max="8199" width="4.625" style="56" customWidth="1"/>
    <col min="8200" max="8200" width="32.625" style="56" customWidth="1"/>
    <col min="8201" max="8201" width="8" style="56" customWidth="1"/>
    <col min="8202" max="8202" width="5.75" style="56" customWidth="1"/>
    <col min="8203" max="8203" width="6.5" style="56" customWidth="1"/>
    <col min="8204" max="8447" width="9" style="56"/>
    <col min="8448" max="8448" width="3.75" style="56" customWidth="1"/>
    <col min="8449" max="8449" width="4.625" style="56" customWidth="1"/>
    <col min="8450" max="8450" width="5.5" style="56" customWidth="1"/>
    <col min="8451" max="8451" width="4.25" style="56" customWidth="1"/>
    <col min="8452" max="8452" width="4.5" style="56" customWidth="1"/>
    <col min="8453" max="8453" width="4.375" style="56" customWidth="1"/>
    <col min="8454" max="8454" width="4.75" style="56" customWidth="1"/>
    <col min="8455" max="8455" width="4.625" style="56" customWidth="1"/>
    <col min="8456" max="8456" width="32.625" style="56" customWidth="1"/>
    <col min="8457" max="8457" width="8" style="56" customWidth="1"/>
    <col min="8458" max="8458" width="5.75" style="56" customWidth="1"/>
    <col min="8459" max="8459" width="6.5" style="56" customWidth="1"/>
    <col min="8460" max="8703" width="9" style="56"/>
    <col min="8704" max="8704" width="3.75" style="56" customWidth="1"/>
    <col min="8705" max="8705" width="4.625" style="56" customWidth="1"/>
    <col min="8706" max="8706" width="5.5" style="56" customWidth="1"/>
    <col min="8707" max="8707" width="4.25" style="56" customWidth="1"/>
    <col min="8708" max="8708" width="4.5" style="56" customWidth="1"/>
    <col min="8709" max="8709" width="4.375" style="56" customWidth="1"/>
    <col min="8710" max="8710" width="4.75" style="56" customWidth="1"/>
    <col min="8711" max="8711" width="4.625" style="56" customWidth="1"/>
    <col min="8712" max="8712" width="32.625" style="56" customWidth="1"/>
    <col min="8713" max="8713" width="8" style="56" customWidth="1"/>
    <col min="8714" max="8714" width="5.75" style="56" customWidth="1"/>
    <col min="8715" max="8715" width="6.5" style="56" customWidth="1"/>
    <col min="8716" max="8959" width="9" style="56"/>
    <col min="8960" max="8960" width="3.75" style="56" customWidth="1"/>
    <col min="8961" max="8961" width="4.625" style="56" customWidth="1"/>
    <col min="8962" max="8962" width="5.5" style="56" customWidth="1"/>
    <col min="8963" max="8963" width="4.25" style="56" customWidth="1"/>
    <col min="8964" max="8964" width="4.5" style="56" customWidth="1"/>
    <col min="8965" max="8965" width="4.375" style="56" customWidth="1"/>
    <col min="8966" max="8966" width="4.75" style="56" customWidth="1"/>
    <col min="8967" max="8967" width="4.625" style="56" customWidth="1"/>
    <col min="8968" max="8968" width="32.625" style="56" customWidth="1"/>
    <col min="8969" max="8969" width="8" style="56" customWidth="1"/>
    <col min="8970" max="8970" width="5.75" style="56" customWidth="1"/>
    <col min="8971" max="8971" width="6.5" style="56" customWidth="1"/>
    <col min="8972" max="9215" width="9" style="56"/>
    <col min="9216" max="9216" width="3.75" style="56" customWidth="1"/>
    <col min="9217" max="9217" width="4.625" style="56" customWidth="1"/>
    <col min="9218" max="9218" width="5.5" style="56" customWidth="1"/>
    <col min="9219" max="9219" width="4.25" style="56" customWidth="1"/>
    <col min="9220" max="9220" width="4.5" style="56" customWidth="1"/>
    <col min="9221" max="9221" width="4.375" style="56" customWidth="1"/>
    <col min="9222" max="9222" width="4.75" style="56" customWidth="1"/>
    <col min="9223" max="9223" width="4.625" style="56" customWidth="1"/>
    <col min="9224" max="9224" width="32.625" style="56" customWidth="1"/>
    <col min="9225" max="9225" width="8" style="56" customWidth="1"/>
    <col min="9226" max="9226" width="5.75" style="56" customWidth="1"/>
    <col min="9227" max="9227" width="6.5" style="56" customWidth="1"/>
    <col min="9228" max="9471" width="9" style="56"/>
    <col min="9472" max="9472" width="3.75" style="56" customWidth="1"/>
    <col min="9473" max="9473" width="4.625" style="56" customWidth="1"/>
    <col min="9474" max="9474" width="5.5" style="56" customWidth="1"/>
    <col min="9475" max="9475" width="4.25" style="56" customWidth="1"/>
    <col min="9476" max="9476" width="4.5" style="56" customWidth="1"/>
    <col min="9477" max="9477" width="4.375" style="56" customWidth="1"/>
    <col min="9478" max="9478" width="4.75" style="56" customWidth="1"/>
    <col min="9479" max="9479" width="4.625" style="56" customWidth="1"/>
    <col min="9480" max="9480" width="32.625" style="56" customWidth="1"/>
    <col min="9481" max="9481" width="8" style="56" customWidth="1"/>
    <col min="9482" max="9482" width="5.75" style="56" customWidth="1"/>
    <col min="9483" max="9483" width="6.5" style="56" customWidth="1"/>
    <col min="9484" max="9727" width="9" style="56"/>
    <col min="9728" max="9728" width="3.75" style="56" customWidth="1"/>
    <col min="9729" max="9729" width="4.625" style="56" customWidth="1"/>
    <col min="9730" max="9730" width="5.5" style="56" customWidth="1"/>
    <col min="9731" max="9731" width="4.25" style="56" customWidth="1"/>
    <col min="9732" max="9732" width="4.5" style="56" customWidth="1"/>
    <col min="9733" max="9733" width="4.375" style="56" customWidth="1"/>
    <col min="9734" max="9734" width="4.75" style="56" customWidth="1"/>
    <col min="9735" max="9735" width="4.625" style="56" customWidth="1"/>
    <col min="9736" max="9736" width="32.625" style="56" customWidth="1"/>
    <col min="9737" max="9737" width="8" style="56" customWidth="1"/>
    <col min="9738" max="9738" width="5.75" style="56" customWidth="1"/>
    <col min="9739" max="9739" width="6.5" style="56" customWidth="1"/>
    <col min="9740" max="9983" width="9" style="56"/>
    <col min="9984" max="9984" width="3.75" style="56" customWidth="1"/>
    <col min="9985" max="9985" width="4.625" style="56" customWidth="1"/>
    <col min="9986" max="9986" width="5.5" style="56" customWidth="1"/>
    <col min="9987" max="9987" width="4.25" style="56" customWidth="1"/>
    <col min="9988" max="9988" width="4.5" style="56" customWidth="1"/>
    <col min="9989" max="9989" width="4.375" style="56" customWidth="1"/>
    <col min="9990" max="9990" width="4.75" style="56" customWidth="1"/>
    <col min="9991" max="9991" width="4.625" style="56" customWidth="1"/>
    <col min="9992" max="9992" width="32.625" style="56" customWidth="1"/>
    <col min="9993" max="9993" width="8" style="56" customWidth="1"/>
    <col min="9994" max="9994" width="5.75" style="56" customWidth="1"/>
    <col min="9995" max="9995" width="6.5" style="56" customWidth="1"/>
    <col min="9996" max="10239" width="9" style="56"/>
    <col min="10240" max="10240" width="3.75" style="56" customWidth="1"/>
    <col min="10241" max="10241" width="4.625" style="56" customWidth="1"/>
    <col min="10242" max="10242" width="5.5" style="56" customWidth="1"/>
    <col min="10243" max="10243" width="4.25" style="56" customWidth="1"/>
    <col min="10244" max="10244" width="4.5" style="56" customWidth="1"/>
    <col min="10245" max="10245" width="4.375" style="56" customWidth="1"/>
    <col min="10246" max="10246" width="4.75" style="56" customWidth="1"/>
    <col min="10247" max="10247" width="4.625" style="56" customWidth="1"/>
    <col min="10248" max="10248" width="32.625" style="56" customWidth="1"/>
    <col min="10249" max="10249" width="8" style="56" customWidth="1"/>
    <col min="10250" max="10250" width="5.75" style="56" customWidth="1"/>
    <col min="10251" max="10251" width="6.5" style="56" customWidth="1"/>
    <col min="10252" max="10495" width="9" style="56"/>
    <col min="10496" max="10496" width="3.75" style="56" customWidth="1"/>
    <col min="10497" max="10497" width="4.625" style="56" customWidth="1"/>
    <col min="10498" max="10498" width="5.5" style="56" customWidth="1"/>
    <col min="10499" max="10499" width="4.25" style="56" customWidth="1"/>
    <col min="10500" max="10500" width="4.5" style="56" customWidth="1"/>
    <col min="10501" max="10501" width="4.375" style="56" customWidth="1"/>
    <col min="10502" max="10502" width="4.75" style="56" customWidth="1"/>
    <col min="10503" max="10503" width="4.625" style="56" customWidth="1"/>
    <col min="10504" max="10504" width="32.625" style="56" customWidth="1"/>
    <col min="10505" max="10505" width="8" style="56" customWidth="1"/>
    <col min="10506" max="10506" width="5.75" style="56" customWidth="1"/>
    <col min="10507" max="10507" width="6.5" style="56" customWidth="1"/>
    <col min="10508" max="10751" width="9" style="56"/>
    <col min="10752" max="10752" width="3.75" style="56" customWidth="1"/>
    <col min="10753" max="10753" width="4.625" style="56" customWidth="1"/>
    <col min="10754" max="10754" width="5.5" style="56" customWidth="1"/>
    <col min="10755" max="10755" width="4.25" style="56" customWidth="1"/>
    <col min="10756" max="10756" width="4.5" style="56" customWidth="1"/>
    <col min="10757" max="10757" width="4.375" style="56" customWidth="1"/>
    <col min="10758" max="10758" width="4.75" style="56" customWidth="1"/>
    <col min="10759" max="10759" width="4.625" style="56" customWidth="1"/>
    <col min="10760" max="10760" width="32.625" style="56" customWidth="1"/>
    <col min="10761" max="10761" width="8" style="56" customWidth="1"/>
    <col min="10762" max="10762" width="5.75" style="56" customWidth="1"/>
    <col min="10763" max="10763" width="6.5" style="56" customWidth="1"/>
    <col min="10764" max="11007" width="9" style="56"/>
    <col min="11008" max="11008" width="3.75" style="56" customWidth="1"/>
    <col min="11009" max="11009" width="4.625" style="56" customWidth="1"/>
    <col min="11010" max="11010" width="5.5" style="56" customWidth="1"/>
    <col min="11011" max="11011" width="4.25" style="56" customWidth="1"/>
    <col min="11012" max="11012" width="4.5" style="56" customWidth="1"/>
    <col min="11013" max="11013" width="4.375" style="56" customWidth="1"/>
    <col min="11014" max="11014" width="4.75" style="56" customWidth="1"/>
    <col min="11015" max="11015" width="4.625" style="56" customWidth="1"/>
    <col min="11016" max="11016" width="32.625" style="56" customWidth="1"/>
    <col min="11017" max="11017" width="8" style="56" customWidth="1"/>
    <col min="11018" max="11018" width="5.75" style="56" customWidth="1"/>
    <col min="11019" max="11019" width="6.5" style="56" customWidth="1"/>
    <col min="11020" max="11263" width="9" style="56"/>
    <col min="11264" max="11264" width="3.75" style="56" customWidth="1"/>
    <col min="11265" max="11265" width="4.625" style="56" customWidth="1"/>
    <col min="11266" max="11266" width="5.5" style="56" customWidth="1"/>
    <col min="11267" max="11267" width="4.25" style="56" customWidth="1"/>
    <col min="11268" max="11268" width="4.5" style="56" customWidth="1"/>
    <col min="11269" max="11269" width="4.375" style="56" customWidth="1"/>
    <col min="11270" max="11270" width="4.75" style="56" customWidth="1"/>
    <col min="11271" max="11271" width="4.625" style="56" customWidth="1"/>
    <col min="11272" max="11272" width="32.625" style="56" customWidth="1"/>
    <col min="11273" max="11273" width="8" style="56" customWidth="1"/>
    <col min="11274" max="11274" width="5.75" style="56" customWidth="1"/>
    <col min="11275" max="11275" width="6.5" style="56" customWidth="1"/>
    <col min="11276" max="11519" width="9" style="56"/>
    <col min="11520" max="11520" width="3.75" style="56" customWidth="1"/>
    <col min="11521" max="11521" width="4.625" style="56" customWidth="1"/>
    <col min="11522" max="11522" width="5.5" style="56" customWidth="1"/>
    <col min="11523" max="11523" width="4.25" style="56" customWidth="1"/>
    <col min="11524" max="11524" width="4.5" style="56" customWidth="1"/>
    <col min="11525" max="11525" width="4.375" style="56" customWidth="1"/>
    <col min="11526" max="11526" width="4.75" style="56" customWidth="1"/>
    <col min="11527" max="11527" width="4.625" style="56" customWidth="1"/>
    <col min="11528" max="11528" width="32.625" style="56" customWidth="1"/>
    <col min="11529" max="11529" width="8" style="56" customWidth="1"/>
    <col min="11530" max="11530" width="5.75" style="56" customWidth="1"/>
    <col min="11531" max="11531" width="6.5" style="56" customWidth="1"/>
    <col min="11532" max="11775" width="9" style="56"/>
    <col min="11776" max="11776" width="3.75" style="56" customWidth="1"/>
    <col min="11777" max="11777" width="4.625" style="56" customWidth="1"/>
    <col min="11778" max="11778" width="5.5" style="56" customWidth="1"/>
    <col min="11779" max="11779" width="4.25" style="56" customWidth="1"/>
    <col min="11780" max="11780" width="4.5" style="56" customWidth="1"/>
    <col min="11781" max="11781" width="4.375" style="56" customWidth="1"/>
    <col min="11782" max="11782" width="4.75" style="56" customWidth="1"/>
    <col min="11783" max="11783" width="4.625" style="56" customWidth="1"/>
    <col min="11784" max="11784" width="32.625" style="56" customWidth="1"/>
    <col min="11785" max="11785" width="8" style="56" customWidth="1"/>
    <col min="11786" max="11786" width="5.75" style="56" customWidth="1"/>
    <col min="11787" max="11787" width="6.5" style="56" customWidth="1"/>
    <col min="11788" max="12031" width="9" style="56"/>
    <col min="12032" max="12032" width="3.75" style="56" customWidth="1"/>
    <col min="12033" max="12033" width="4.625" style="56" customWidth="1"/>
    <col min="12034" max="12034" width="5.5" style="56" customWidth="1"/>
    <col min="12035" max="12035" width="4.25" style="56" customWidth="1"/>
    <col min="12036" max="12036" width="4.5" style="56" customWidth="1"/>
    <col min="12037" max="12037" width="4.375" style="56" customWidth="1"/>
    <col min="12038" max="12038" width="4.75" style="56" customWidth="1"/>
    <col min="12039" max="12039" width="4.625" style="56" customWidth="1"/>
    <col min="12040" max="12040" width="32.625" style="56" customWidth="1"/>
    <col min="12041" max="12041" width="8" style="56" customWidth="1"/>
    <col min="12042" max="12042" width="5.75" style="56" customWidth="1"/>
    <col min="12043" max="12043" width="6.5" style="56" customWidth="1"/>
    <col min="12044" max="12287" width="9" style="56"/>
    <col min="12288" max="12288" width="3.75" style="56" customWidth="1"/>
    <col min="12289" max="12289" width="4.625" style="56" customWidth="1"/>
    <col min="12290" max="12290" width="5.5" style="56" customWidth="1"/>
    <col min="12291" max="12291" width="4.25" style="56" customWidth="1"/>
    <col min="12292" max="12292" width="4.5" style="56" customWidth="1"/>
    <col min="12293" max="12293" width="4.375" style="56" customWidth="1"/>
    <col min="12294" max="12294" width="4.75" style="56" customWidth="1"/>
    <col min="12295" max="12295" width="4.625" style="56" customWidth="1"/>
    <col min="12296" max="12296" width="32.625" style="56" customWidth="1"/>
    <col min="12297" max="12297" width="8" style="56" customWidth="1"/>
    <col min="12298" max="12298" width="5.75" style="56" customWidth="1"/>
    <col min="12299" max="12299" width="6.5" style="56" customWidth="1"/>
    <col min="12300" max="12543" width="9" style="56"/>
    <col min="12544" max="12544" width="3.75" style="56" customWidth="1"/>
    <col min="12545" max="12545" width="4.625" style="56" customWidth="1"/>
    <col min="12546" max="12546" width="5.5" style="56" customWidth="1"/>
    <col min="12547" max="12547" width="4.25" style="56" customWidth="1"/>
    <col min="12548" max="12548" width="4.5" style="56" customWidth="1"/>
    <col min="12549" max="12549" width="4.375" style="56" customWidth="1"/>
    <col min="12550" max="12550" width="4.75" style="56" customWidth="1"/>
    <col min="12551" max="12551" width="4.625" style="56" customWidth="1"/>
    <col min="12552" max="12552" width="32.625" style="56" customWidth="1"/>
    <col min="12553" max="12553" width="8" style="56" customWidth="1"/>
    <col min="12554" max="12554" width="5.75" style="56" customWidth="1"/>
    <col min="12555" max="12555" width="6.5" style="56" customWidth="1"/>
    <col min="12556" max="12799" width="9" style="56"/>
    <col min="12800" max="12800" width="3.75" style="56" customWidth="1"/>
    <col min="12801" max="12801" width="4.625" style="56" customWidth="1"/>
    <col min="12802" max="12802" width="5.5" style="56" customWidth="1"/>
    <col min="12803" max="12803" width="4.25" style="56" customWidth="1"/>
    <col min="12804" max="12804" width="4.5" style="56" customWidth="1"/>
    <col min="12805" max="12805" width="4.375" style="56" customWidth="1"/>
    <col min="12806" max="12806" width="4.75" style="56" customWidth="1"/>
    <col min="12807" max="12807" width="4.625" style="56" customWidth="1"/>
    <col min="12808" max="12808" width="32.625" style="56" customWidth="1"/>
    <col min="12809" max="12809" width="8" style="56" customWidth="1"/>
    <col min="12810" max="12810" width="5.75" style="56" customWidth="1"/>
    <col min="12811" max="12811" width="6.5" style="56" customWidth="1"/>
    <col min="12812" max="13055" width="9" style="56"/>
    <col min="13056" max="13056" width="3.75" style="56" customWidth="1"/>
    <col min="13057" max="13057" width="4.625" style="56" customWidth="1"/>
    <col min="13058" max="13058" width="5.5" style="56" customWidth="1"/>
    <col min="13059" max="13059" width="4.25" style="56" customWidth="1"/>
    <col min="13060" max="13060" width="4.5" style="56" customWidth="1"/>
    <col min="13061" max="13061" width="4.375" style="56" customWidth="1"/>
    <col min="13062" max="13062" width="4.75" style="56" customWidth="1"/>
    <col min="13063" max="13063" width="4.625" style="56" customWidth="1"/>
    <col min="13064" max="13064" width="32.625" style="56" customWidth="1"/>
    <col min="13065" max="13065" width="8" style="56" customWidth="1"/>
    <col min="13066" max="13066" width="5.75" style="56" customWidth="1"/>
    <col min="13067" max="13067" width="6.5" style="56" customWidth="1"/>
    <col min="13068" max="13311" width="9" style="56"/>
    <col min="13312" max="13312" width="3.75" style="56" customWidth="1"/>
    <col min="13313" max="13313" width="4.625" style="56" customWidth="1"/>
    <col min="13314" max="13314" width="5.5" style="56" customWidth="1"/>
    <col min="13315" max="13315" width="4.25" style="56" customWidth="1"/>
    <col min="13316" max="13316" width="4.5" style="56" customWidth="1"/>
    <col min="13317" max="13317" width="4.375" style="56" customWidth="1"/>
    <col min="13318" max="13318" width="4.75" style="56" customWidth="1"/>
    <col min="13319" max="13319" width="4.625" style="56" customWidth="1"/>
    <col min="13320" max="13320" width="32.625" style="56" customWidth="1"/>
    <col min="13321" max="13321" width="8" style="56" customWidth="1"/>
    <col min="13322" max="13322" width="5.75" style="56" customWidth="1"/>
    <col min="13323" max="13323" width="6.5" style="56" customWidth="1"/>
    <col min="13324" max="13567" width="9" style="56"/>
    <col min="13568" max="13568" width="3.75" style="56" customWidth="1"/>
    <col min="13569" max="13569" width="4.625" style="56" customWidth="1"/>
    <col min="13570" max="13570" width="5.5" style="56" customWidth="1"/>
    <col min="13571" max="13571" width="4.25" style="56" customWidth="1"/>
    <col min="13572" max="13572" width="4.5" style="56" customWidth="1"/>
    <col min="13573" max="13573" width="4.375" style="56" customWidth="1"/>
    <col min="13574" max="13574" width="4.75" style="56" customWidth="1"/>
    <col min="13575" max="13575" width="4.625" style="56" customWidth="1"/>
    <col min="13576" max="13576" width="32.625" style="56" customWidth="1"/>
    <col min="13577" max="13577" width="8" style="56" customWidth="1"/>
    <col min="13578" max="13578" width="5.75" style="56" customWidth="1"/>
    <col min="13579" max="13579" width="6.5" style="56" customWidth="1"/>
    <col min="13580" max="13823" width="9" style="56"/>
    <col min="13824" max="13824" width="3.75" style="56" customWidth="1"/>
    <col min="13825" max="13825" width="4.625" style="56" customWidth="1"/>
    <col min="13826" max="13826" width="5.5" style="56" customWidth="1"/>
    <col min="13827" max="13827" width="4.25" style="56" customWidth="1"/>
    <col min="13828" max="13828" width="4.5" style="56" customWidth="1"/>
    <col min="13829" max="13829" width="4.375" style="56" customWidth="1"/>
    <col min="13830" max="13830" width="4.75" style="56" customWidth="1"/>
    <col min="13831" max="13831" width="4.625" style="56" customWidth="1"/>
    <col min="13832" max="13832" width="32.625" style="56" customWidth="1"/>
    <col min="13833" max="13833" width="8" style="56" customWidth="1"/>
    <col min="13834" max="13834" width="5.75" style="56" customWidth="1"/>
    <col min="13835" max="13835" width="6.5" style="56" customWidth="1"/>
    <col min="13836" max="14079" width="9" style="56"/>
    <col min="14080" max="14080" width="3.75" style="56" customWidth="1"/>
    <col min="14081" max="14081" width="4.625" style="56" customWidth="1"/>
    <col min="14082" max="14082" width="5.5" style="56" customWidth="1"/>
    <col min="14083" max="14083" width="4.25" style="56" customWidth="1"/>
    <col min="14084" max="14084" width="4.5" style="56" customWidth="1"/>
    <col min="14085" max="14085" width="4.375" style="56" customWidth="1"/>
    <col min="14086" max="14086" width="4.75" style="56" customWidth="1"/>
    <col min="14087" max="14087" width="4.625" style="56" customWidth="1"/>
    <col min="14088" max="14088" width="32.625" style="56" customWidth="1"/>
    <col min="14089" max="14089" width="8" style="56" customWidth="1"/>
    <col min="14090" max="14090" width="5.75" style="56" customWidth="1"/>
    <col min="14091" max="14091" width="6.5" style="56" customWidth="1"/>
    <col min="14092" max="14335" width="9" style="56"/>
    <col min="14336" max="14336" width="3.75" style="56" customWidth="1"/>
    <col min="14337" max="14337" width="4.625" style="56" customWidth="1"/>
    <col min="14338" max="14338" width="5.5" style="56" customWidth="1"/>
    <col min="14339" max="14339" width="4.25" style="56" customWidth="1"/>
    <col min="14340" max="14340" width="4.5" style="56" customWidth="1"/>
    <col min="14341" max="14341" width="4.375" style="56" customWidth="1"/>
    <col min="14342" max="14342" width="4.75" style="56" customWidth="1"/>
    <col min="14343" max="14343" width="4.625" style="56" customWidth="1"/>
    <col min="14344" max="14344" width="32.625" style="56" customWidth="1"/>
    <col min="14345" max="14345" width="8" style="56" customWidth="1"/>
    <col min="14346" max="14346" width="5.75" style="56" customWidth="1"/>
    <col min="14347" max="14347" width="6.5" style="56" customWidth="1"/>
    <col min="14348" max="14591" width="9" style="56"/>
    <col min="14592" max="14592" width="3.75" style="56" customWidth="1"/>
    <col min="14593" max="14593" width="4.625" style="56" customWidth="1"/>
    <col min="14594" max="14594" width="5.5" style="56" customWidth="1"/>
    <col min="14595" max="14595" width="4.25" style="56" customWidth="1"/>
    <col min="14596" max="14596" width="4.5" style="56" customWidth="1"/>
    <col min="14597" max="14597" width="4.375" style="56" customWidth="1"/>
    <col min="14598" max="14598" width="4.75" style="56" customWidth="1"/>
    <col min="14599" max="14599" width="4.625" style="56" customWidth="1"/>
    <col min="14600" max="14600" width="32.625" style="56" customWidth="1"/>
    <col min="14601" max="14601" width="8" style="56" customWidth="1"/>
    <col min="14602" max="14602" width="5.75" style="56" customWidth="1"/>
    <col min="14603" max="14603" width="6.5" style="56" customWidth="1"/>
    <col min="14604" max="14847" width="9" style="56"/>
    <col min="14848" max="14848" width="3.75" style="56" customWidth="1"/>
    <col min="14849" max="14849" width="4.625" style="56" customWidth="1"/>
    <col min="14850" max="14850" width="5.5" style="56" customWidth="1"/>
    <col min="14851" max="14851" width="4.25" style="56" customWidth="1"/>
    <col min="14852" max="14852" width="4.5" style="56" customWidth="1"/>
    <col min="14853" max="14853" width="4.375" style="56" customWidth="1"/>
    <col min="14854" max="14854" width="4.75" style="56" customWidth="1"/>
    <col min="14855" max="14855" width="4.625" style="56" customWidth="1"/>
    <col min="14856" max="14856" width="32.625" style="56" customWidth="1"/>
    <col min="14857" max="14857" width="8" style="56" customWidth="1"/>
    <col min="14858" max="14858" width="5.75" style="56" customWidth="1"/>
    <col min="14859" max="14859" width="6.5" style="56" customWidth="1"/>
    <col min="14860" max="15103" width="9" style="56"/>
    <col min="15104" max="15104" width="3.75" style="56" customWidth="1"/>
    <col min="15105" max="15105" width="4.625" style="56" customWidth="1"/>
    <col min="15106" max="15106" width="5.5" style="56" customWidth="1"/>
    <col min="15107" max="15107" width="4.25" style="56" customWidth="1"/>
    <col min="15108" max="15108" width="4.5" style="56" customWidth="1"/>
    <col min="15109" max="15109" width="4.375" style="56" customWidth="1"/>
    <col min="15110" max="15110" width="4.75" style="56" customWidth="1"/>
    <col min="15111" max="15111" width="4.625" style="56" customWidth="1"/>
    <col min="15112" max="15112" width="32.625" style="56" customWidth="1"/>
    <col min="15113" max="15113" width="8" style="56" customWidth="1"/>
    <col min="15114" max="15114" width="5.75" style="56" customWidth="1"/>
    <col min="15115" max="15115" width="6.5" style="56" customWidth="1"/>
    <col min="15116" max="15359" width="9" style="56"/>
    <col min="15360" max="15360" width="3.75" style="56" customWidth="1"/>
    <col min="15361" max="15361" width="4.625" style="56" customWidth="1"/>
    <col min="15362" max="15362" width="5.5" style="56" customWidth="1"/>
    <col min="15363" max="15363" width="4.25" style="56" customWidth="1"/>
    <col min="15364" max="15364" width="4.5" style="56" customWidth="1"/>
    <col min="15365" max="15365" width="4.375" style="56" customWidth="1"/>
    <col min="15366" max="15366" width="4.75" style="56" customWidth="1"/>
    <col min="15367" max="15367" width="4.625" style="56" customWidth="1"/>
    <col min="15368" max="15368" width="32.625" style="56" customWidth="1"/>
    <col min="15369" max="15369" width="8" style="56" customWidth="1"/>
    <col min="15370" max="15370" width="5.75" style="56" customWidth="1"/>
    <col min="15371" max="15371" width="6.5" style="56" customWidth="1"/>
    <col min="15372" max="15615" width="9" style="56"/>
    <col min="15616" max="15616" width="3.75" style="56" customWidth="1"/>
    <col min="15617" max="15617" width="4.625" style="56" customWidth="1"/>
    <col min="15618" max="15618" width="5.5" style="56" customWidth="1"/>
    <col min="15619" max="15619" width="4.25" style="56" customWidth="1"/>
    <col min="15620" max="15620" width="4.5" style="56" customWidth="1"/>
    <col min="15621" max="15621" width="4.375" style="56" customWidth="1"/>
    <col min="15622" max="15622" width="4.75" style="56" customWidth="1"/>
    <col min="15623" max="15623" width="4.625" style="56" customWidth="1"/>
    <col min="15624" max="15624" width="32.625" style="56" customWidth="1"/>
    <col min="15625" max="15625" width="8" style="56" customWidth="1"/>
    <col min="15626" max="15626" width="5.75" style="56" customWidth="1"/>
    <col min="15627" max="15627" width="6.5" style="56" customWidth="1"/>
    <col min="15628" max="15871" width="9" style="56"/>
    <col min="15872" max="15872" width="3.75" style="56" customWidth="1"/>
    <col min="15873" max="15873" width="4.625" style="56" customWidth="1"/>
    <col min="15874" max="15874" width="5.5" style="56" customWidth="1"/>
    <col min="15875" max="15875" width="4.25" style="56" customWidth="1"/>
    <col min="15876" max="15876" width="4.5" style="56" customWidth="1"/>
    <col min="15877" max="15877" width="4.375" style="56" customWidth="1"/>
    <col min="15878" max="15878" width="4.75" style="56" customWidth="1"/>
    <col min="15879" max="15879" width="4.625" style="56" customWidth="1"/>
    <col min="15880" max="15880" width="32.625" style="56" customWidth="1"/>
    <col min="15881" max="15881" width="8" style="56" customWidth="1"/>
    <col min="15882" max="15882" width="5.75" style="56" customWidth="1"/>
    <col min="15883" max="15883" width="6.5" style="56" customWidth="1"/>
    <col min="15884" max="16127" width="9" style="56"/>
    <col min="16128" max="16128" width="3.75" style="56" customWidth="1"/>
    <col min="16129" max="16129" width="4.625" style="56" customWidth="1"/>
    <col min="16130" max="16130" width="5.5" style="56" customWidth="1"/>
    <col min="16131" max="16131" width="4.25" style="56" customWidth="1"/>
    <col min="16132" max="16132" width="4.5" style="56" customWidth="1"/>
    <col min="16133" max="16133" width="4.375" style="56" customWidth="1"/>
    <col min="16134" max="16134" width="4.75" style="56" customWidth="1"/>
    <col min="16135" max="16135" width="4.625" style="56" customWidth="1"/>
    <col min="16136" max="16136" width="32.625" style="56" customWidth="1"/>
    <col min="16137" max="16137" width="8" style="56" customWidth="1"/>
    <col min="16138" max="16138" width="5.75" style="56" customWidth="1"/>
    <col min="16139" max="16139" width="6.5" style="56" customWidth="1"/>
    <col min="16140" max="16384" width="9" style="56"/>
  </cols>
  <sheetData>
    <row r="1" ht="33.75" customHeight="1" spans="1:11">
      <c r="A1" s="429" t="s">
        <v>407</v>
      </c>
      <c r="B1" s="429"/>
      <c r="C1" s="429"/>
      <c r="D1" s="429"/>
      <c r="E1" s="429"/>
      <c r="F1" s="429"/>
      <c r="G1" s="429"/>
      <c r="H1" s="429"/>
      <c r="I1" s="429"/>
      <c r="J1" s="429"/>
      <c r="K1" s="429"/>
    </row>
    <row r="2" spans="1:11">
      <c r="A2" s="430" t="s">
        <v>2</v>
      </c>
      <c r="B2" s="219"/>
      <c r="C2" s="431" t="str">
        <f>柜体!D4</f>
        <v>S400374225</v>
      </c>
      <c r="D2" s="431"/>
      <c r="E2" s="430" t="s">
        <v>4</v>
      </c>
      <c r="F2" s="219"/>
      <c r="G2" s="431" t="str">
        <f>+柜体!N3</f>
        <v>香草天空II</v>
      </c>
      <c r="H2" s="431"/>
      <c r="I2" s="449" t="str">
        <f>+柜体!U3</f>
        <v>应完成日期</v>
      </c>
      <c r="J2" s="450" t="str">
        <f>+柜体!X3</f>
        <v>2017-</v>
      </c>
      <c r="K2" s="450"/>
    </row>
    <row r="3" spans="1:11">
      <c r="A3" s="430" t="s">
        <v>1</v>
      </c>
      <c r="B3" s="219"/>
      <c r="C3" s="432" t="str">
        <f>柜体!D3</f>
        <v>董婉卿</v>
      </c>
      <c r="D3" s="433"/>
      <c r="E3" s="430" t="s">
        <v>69</v>
      </c>
      <c r="F3" s="219"/>
      <c r="G3" s="431" t="str">
        <f>料单!G2</f>
        <v>天津</v>
      </c>
      <c r="H3" s="431"/>
      <c r="I3" s="451" t="s">
        <v>7</v>
      </c>
      <c r="J3" s="452" t="str">
        <f>+柜体!X4</f>
        <v>天津</v>
      </c>
      <c r="K3" s="452"/>
    </row>
    <row r="4" s="212" customFormat="1" ht="15" spans="1:85">
      <c r="A4" s="434" t="s">
        <v>408</v>
      </c>
      <c r="B4" s="434"/>
      <c r="C4" s="434"/>
      <c r="D4" s="434"/>
      <c r="E4" s="434"/>
      <c r="F4" s="434"/>
      <c r="G4" s="434"/>
      <c r="H4" s="434"/>
      <c r="I4" s="434"/>
      <c r="J4" s="434"/>
      <c r="K4" s="434"/>
      <c r="L4" s="428"/>
      <c r="M4" s="428"/>
      <c r="N4" s="428"/>
      <c r="O4" s="428"/>
      <c r="P4" s="428"/>
      <c r="Q4" s="428"/>
      <c r="R4" s="428"/>
      <c r="S4" s="428"/>
      <c r="T4" s="428"/>
      <c r="U4" s="428"/>
      <c r="V4" s="428"/>
      <c r="W4" s="428"/>
      <c r="X4" s="428"/>
      <c r="Y4" s="428"/>
      <c r="Z4" s="428"/>
      <c r="AA4" s="428"/>
      <c r="AB4" s="428"/>
      <c r="AC4" s="428"/>
      <c r="AD4" s="428"/>
      <c r="AE4" s="428"/>
      <c r="AF4" s="428"/>
      <c r="AG4" s="428"/>
      <c r="AH4" s="428"/>
      <c r="AI4" s="428"/>
      <c r="AJ4" s="428"/>
      <c r="AK4" s="428"/>
      <c r="AL4" s="428"/>
      <c r="AM4" s="428"/>
      <c r="AN4" s="428"/>
      <c r="AO4" s="428"/>
      <c r="AP4" s="428"/>
      <c r="AQ4" s="428"/>
      <c r="AR4" s="428"/>
      <c r="AS4" s="428"/>
      <c r="AT4" s="428"/>
      <c r="AU4" s="428"/>
      <c r="AV4" s="428"/>
      <c r="AW4" s="428"/>
      <c r="AX4" s="428"/>
      <c r="AY4" s="428"/>
      <c r="AZ4" s="428"/>
      <c r="BA4" s="428"/>
      <c r="BB4" s="428"/>
      <c r="BC4" s="428"/>
      <c r="BD4" s="428"/>
      <c r="BE4" s="428"/>
      <c r="BF4" s="428"/>
      <c r="BG4" s="428"/>
      <c r="BH4" s="428"/>
      <c r="BI4" s="428"/>
      <c r="BJ4" s="428"/>
      <c r="BK4" s="428"/>
      <c r="BL4" s="428"/>
      <c r="BM4" s="428"/>
      <c r="BN4" s="428"/>
      <c r="BO4" s="428"/>
      <c r="BP4" s="428"/>
      <c r="BQ4" s="428"/>
      <c r="BR4" s="428"/>
      <c r="BS4" s="428"/>
      <c r="BT4" s="428"/>
      <c r="BU4" s="428"/>
      <c r="BV4" s="428"/>
      <c r="BW4" s="428"/>
      <c r="BX4" s="428"/>
      <c r="BY4" s="428"/>
      <c r="BZ4" s="428"/>
      <c r="CA4" s="428"/>
      <c r="CB4" s="428"/>
      <c r="CC4" s="428"/>
      <c r="CD4" s="428"/>
      <c r="CE4" s="428"/>
      <c r="CF4" s="428"/>
      <c r="CG4" s="428"/>
    </row>
    <row r="5" ht="25.5" spans="1:11">
      <c r="A5" s="435" t="s">
        <v>23</v>
      </c>
      <c r="B5" s="435" t="s">
        <v>409</v>
      </c>
      <c r="C5" s="435" t="s">
        <v>410</v>
      </c>
      <c r="D5" s="435" t="s">
        <v>411</v>
      </c>
      <c r="E5" s="435" t="s">
        <v>412</v>
      </c>
      <c r="F5" s="435" t="s">
        <v>413</v>
      </c>
      <c r="G5" s="435" t="s">
        <v>414</v>
      </c>
      <c r="H5" s="435" t="s">
        <v>415</v>
      </c>
      <c r="I5" s="435" t="s">
        <v>416</v>
      </c>
      <c r="J5" s="435" t="s">
        <v>84</v>
      </c>
      <c r="K5" s="435" t="s">
        <v>27</v>
      </c>
    </row>
    <row r="6" s="212" customFormat="1" ht="12.95" customHeight="1" spans="1:85">
      <c r="A6" s="436"/>
      <c r="B6" s="436" t="s">
        <v>417</v>
      </c>
      <c r="C6" s="436" t="s">
        <v>418</v>
      </c>
      <c r="D6" s="436">
        <v>25</v>
      </c>
      <c r="E6" s="436">
        <v>2</v>
      </c>
      <c r="F6" s="437">
        <v>1</v>
      </c>
      <c r="G6" s="436" t="s">
        <v>419</v>
      </c>
      <c r="H6" s="438" t="s">
        <v>420</v>
      </c>
      <c r="I6" s="453"/>
      <c r="J6" s="436">
        <f>+F6*1</f>
        <v>1</v>
      </c>
      <c r="K6" s="436" t="s">
        <v>317</v>
      </c>
      <c r="L6" s="428"/>
      <c r="M6" s="428"/>
      <c r="N6" s="428"/>
      <c r="O6" s="428"/>
      <c r="P6" s="428"/>
      <c r="Q6" s="428"/>
      <c r="R6" s="428"/>
      <c r="S6" s="428"/>
      <c r="T6" s="428"/>
      <c r="U6" s="428"/>
      <c r="V6" s="428"/>
      <c r="W6" s="428"/>
      <c r="X6" s="428"/>
      <c r="Y6" s="428"/>
      <c r="Z6" s="428"/>
      <c r="AA6" s="428"/>
      <c r="AB6" s="428"/>
      <c r="AC6" s="428"/>
      <c r="AD6" s="428"/>
      <c r="AE6" s="428"/>
      <c r="AF6" s="428"/>
      <c r="AG6" s="428"/>
      <c r="AH6" s="428"/>
      <c r="AI6" s="428"/>
      <c r="AJ6" s="428"/>
      <c r="AK6" s="428"/>
      <c r="AL6" s="428"/>
      <c r="AM6" s="428"/>
      <c r="AN6" s="428"/>
      <c r="AO6" s="428"/>
      <c r="AP6" s="428"/>
      <c r="AQ6" s="428"/>
      <c r="AR6" s="428"/>
      <c r="AS6" s="428"/>
      <c r="AT6" s="428"/>
      <c r="AU6" s="428"/>
      <c r="AV6" s="428"/>
      <c r="AW6" s="428"/>
      <c r="AX6" s="428"/>
      <c r="AY6" s="428"/>
      <c r="AZ6" s="428"/>
      <c r="BA6" s="428"/>
      <c r="BB6" s="428"/>
      <c r="BC6" s="428"/>
      <c r="BD6" s="428"/>
      <c r="BE6" s="428"/>
      <c r="BF6" s="428"/>
      <c r="BG6" s="428"/>
      <c r="BH6" s="428"/>
      <c r="BI6" s="428"/>
      <c r="BJ6" s="428"/>
      <c r="BK6" s="428"/>
      <c r="BL6" s="428"/>
      <c r="BM6" s="428"/>
      <c r="BN6" s="428"/>
      <c r="BO6" s="428"/>
      <c r="BP6" s="428"/>
      <c r="BQ6" s="428"/>
      <c r="BR6" s="428"/>
      <c r="BS6" s="428"/>
      <c r="BT6" s="428"/>
      <c r="BU6" s="428"/>
      <c r="BV6" s="428"/>
      <c r="BW6" s="428"/>
      <c r="BX6" s="428"/>
      <c r="BY6" s="428"/>
      <c r="BZ6" s="428"/>
      <c r="CA6" s="428"/>
      <c r="CB6" s="428"/>
      <c r="CC6" s="428"/>
      <c r="CD6" s="428"/>
      <c r="CE6" s="428"/>
      <c r="CF6" s="428"/>
      <c r="CG6" s="428"/>
    </row>
    <row r="7" s="212" customFormat="1" ht="12.95" customHeight="1" spans="1:85">
      <c r="A7" s="436"/>
      <c r="B7" s="436"/>
      <c r="C7" s="436"/>
      <c r="D7" s="436"/>
      <c r="E7" s="436"/>
      <c r="F7" s="437"/>
      <c r="G7" s="436"/>
      <c r="H7" s="438" t="s">
        <v>421</v>
      </c>
      <c r="I7" s="453"/>
      <c r="J7" s="436">
        <f>+F6*1</f>
        <v>1</v>
      </c>
      <c r="K7" s="436" t="s">
        <v>317</v>
      </c>
      <c r="L7" s="428"/>
      <c r="M7" s="428"/>
      <c r="N7" s="428"/>
      <c r="O7" s="428"/>
      <c r="P7" s="428"/>
      <c r="Q7" s="428"/>
      <c r="R7" s="428"/>
      <c r="S7" s="428"/>
      <c r="T7" s="428"/>
      <c r="U7" s="428"/>
      <c r="V7" s="428"/>
      <c r="W7" s="428"/>
      <c r="X7" s="428"/>
      <c r="Y7" s="428"/>
      <c r="Z7" s="428"/>
      <c r="AA7" s="428"/>
      <c r="AB7" s="428"/>
      <c r="AC7" s="428"/>
      <c r="AD7" s="428"/>
      <c r="AE7" s="428"/>
      <c r="AF7" s="428"/>
      <c r="AG7" s="428"/>
      <c r="AH7" s="428"/>
      <c r="AI7" s="428"/>
      <c r="AJ7" s="428"/>
      <c r="AK7" s="428"/>
      <c r="AL7" s="428"/>
      <c r="AM7" s="428"/>
      <c r="AN7" s="428"/>
      <c r="AO7" s="428"/>
      <c r="AP7" s="428"/>
      <c r="AQ7" s="428"/>
      <c r="AR7" s="428"/>
      <c r="AS7" s="428"/>
      <c r="AT7" s="428"/>
      <c r="AU7" s="428"/>
      <c r="AV7" s="428"/>
      <c r="AW7" s="428"/>
      <c r="AX7" s="428"/>
      <c r="AY7" s="428"/>
      <c r="AZ7" s="428"/>
      <c r="BA7" s="428"/>
      <c r="BB7" s="428"/>
      <c r="BC7" s="428"/>
      <c r="BD7" s="428"/>
      <c r="BE7" s="428"/>
      <c r="BF7" s="428"/>
      <c r="BG7" s="428"/>
      <c r="BH7" s="428"/>
      <c r="BI7" s="428"/>
      <c r="BJ7" s="428"/>
      <c r="BK7" s="428"/>
      <c r="BL7" s="428"/>
      <c r="BM7" s="428"/>
      <c r="BN7" s="428"/>
      <c r="BO7" s="428"/>
      <c r="BP7" s="428"/>
      <c r="BQ7" s="428"/>
      <c r="BR7" s="428"/>
      <c r="BS7" s="428"/>
      <c r="BT7" s="428"/>
      <c r="BU7" s="428"/>
      <c r="BV7" s="428"/>
      <c r="BW7" s="428"/>
      <c r="BX7" s="428"/>
      <c r="BY7" s="428"/>
      <c r="BZ7" s="428"/>
      <c r="CA7" s="428"/>
      <c r="CB7" s="428"/>
      <c r="CC7" s="428"/>
      <c r="CD7" s="428"/>
      <c r="CE7" s="428"/>
      <c r="CF7" s="428"/>
      <c r="CG7" s="428"/>
    </row>
    <row r="8" s="212" customFormat="1" ht="12.95" customHeight="1" spans="1:85">
      <c r="A8" s="436"/>
      <c r="B8" s="436"/>
      <c r="C8" s="436"/>
      <c r="D8" s="436"/>
      <c r="E8" s="436"/>
      <c r="F8" s="437"/>
      <c r="G8" s="436"/>
      <c r="H8" s="439" t="s">
        <v>422</v>
      </c>
      <c r="I8" s="453"/>
      <c r="J8" s="436">
        <f>+F6*4</f>
        <v>4</v>
      </c>
      <c r="K8" s="436" t="s">
        <v>320</v>
      </c>
      <c r="L8" s="428"/>
      <c r="M8" s="428"/>
      <c r="N8" s="428"/>
      <c r="O8" s="428"/>
      <c r="P8" s="428"/>
      <c r="Q8" s="428"/>
      <c r="R8" s="428"/>
      <c r="S8" s="428"/>
      <c r="T8" s="428"/>
      <c r="U8" s="428"/>
      <c r="V8" s="428"/>
      <c r="W8" s="428"/>
      <c r="X8" s="428"/>
      <c r="Y8" s="428"/>
      <c r="Z8" s="428"/>
      <c r="AA8" s="428"/>
      <c r="AB8" s="428"/>
      <c r="AC8" s="428"/>
      <c r="AD8" s="428"/>
      <c r="AE8" s="428"/>
      <c r="AF8" s="428"/>
      <c r="AG8" s="428"/>
      <c r="AH8" s="428"/>
      <c r="AI8" s="428"/>
      <c r="AJ8" s="428"/>
      <c r="AK8" s="428"/>
      <c r="AL8" s="428"/>
      <c r="AM8" s="428"/>
      <c r="AN8" s="428"/>
      <c r="AO8" s="428"/>
      <c r="AP8" s="428"/>
      <c r="AQ8" s="428"/>
      <c r="AR8" s="428"/>
      <c r="AS8" s="428"/>
      <c r="AT8" s="428"/>
      <c r="AU8" s="428"/>
      <c r="AV8" s="428"/>
      <c r="AW8" s="428"/>
      <c r="AX8" s="428"/>
      <c r="AY8" s="428"/>
      <c r="AZ8" s="428"/>
      <c r="BA8" s="428"/>
      <c r="BB8" s="428"/>
      <c r="BC8" s="428"/>
      <c r="BD8" s="428"/>
      <c r="BE8" s="428"/>
      <c r="BF8" s="428"/>
      <c r="BG8" s="428"/>
      <c r="BH8" s="428"/>
      <c r="BI8" s="428"/>
      <c r="BJ8" s="428"/>
      <c r="BK8" s="428"/>
      <c r="BL8" s="428"/>
      <c r="BM8" s="428"/>
      <c r="BN8" s="428"/>
      <c r="BO8" s="428"/>
      <c r="BP8" s="428"/>
      <c r="BQ8" s="428"/>
      <c r="BR8" s="428"/>
      <c r="BS8" s="428"/>
      <c r="BT8" s="428"/>
      <c r="BU8" s="428"/>
      <c r="BV8" s="428"/>
      <c r="BW8" s="428"/>
      <c r="BX8" s="428"/>
      <c r="BY8" s="428"/>
      <c r="BZ8" s="428"/>
      <c r="CA8" s="428"/>
      <c r="CB8" s="428"/>
      <c r="CC8" s="428"/>
      <c r="CD8" s="428"/>
      <c r="CE8" s="428"/>
      <c r="CF8" s="428"/>
      <c r="CG8" s="428"/>
    </row>
    <row r="9" s="212" customFormat="1" ht="12.95" customHeight="1" spans="1:85">
      <c r="A9" s="436"/>
      <c r="B9" s="436"/>
      <c r="C9" s="436"/>
      <c r="D9" s="436"/>
      <c r="E9" s="436"/>
      <c r="F9" s="437"/>
      <c r="G9" s="436"/>
      <c r="H9" s="438" t="s">
        <v>423</v>
      </c>
      <c r="I9" s="438"/>
      <c r="J9" s="436">
        <f>+F6*5</f>
        <v>5</v>
      </c>
      <c r="K9" s="436" t="s">
        <v>346</v>
      </c>
      <c r="L9" s="428"/>
      <c r="M9" s="428"/>
      <c r="N9" s="428"/>
      <c r="O9" s="428"/>
      <c r="P9" s="428"/>
      <c r="Q9" s="428"/>
      <c r="R9" s="428"/>
      <c r="S9" s="428"/>
      <c r="T9" s="428"/>
      <c r="U9" s="428"/>
      <c r="V9" s="428"/>
      <c r="W9" s="428"/>
      <c r="X9" s="428"/>
      <c r="Y9" s="428"/>
      <c r="Z9" s="428"/>
      <c r="AA9" s="428"/>
      <c r="AB9" s="428"/>
      <c r="AC9" s="428"/>
      <c r="AD9" s="428"/>
      <c r="AE9" s="428"/>
      <c r="AF9" s="428"/>
      <c r="AG9" s="428"/>
      <c r="AH9" s="428"/>
      <c r="AI9" s="428"/>
      <c r="AJ9" s="428"/>
      <c r="AK9" s="428"/>
      <c r="AL9" s="428"/>
      <c r="AM9" s="428"/>
      <c r="AN9" s="428"/>
      <c r="AO9" s="428"/>
      <c r="AP9" s="428"/>
      <c r="AQ9" s="428"/>
      <c r="AR9" s="428"/>
      <c r="AS9" s="428"/>
      <c r="AT9" s="428"/>
      <c r="AU9" s="428"/>
      <c r="AV9" s="428"/>
      <c r="AW9" s="428"/>
      <c r="AX9" s="428"/>
      <c r="AY9" s="428"/>
      <c r="AZ9" s="428"/>
      <c r="BA9" s="428"/>
      <c r="BB9" s="428"/>
      <c r="BC9" s="428"/>
      <c r="BD9" s="428"/>
      <c r="BE9" s="428"/>
      <c r="BF9" s="428"/>
      <c r="BG9" s="428"/>
      <c r="BH9" s="428"/>
      <c r="BI9" s="428"/>
      <c r="BJ9" s="428"/>
      <c r="BK9" s="428"/>
      <c r="BL9" s="428"/>
      <c r="BM9" s="428"/>
      <c r="BN9" s="428"/>
      <c r="BO9" s="428"/>
      <c r="BP9" s="428"/>
      <c r="BQ9" s="428"/>
      <c r="BR9" s="428"/>
      <c r="BS9" s="428"/>
      <c r="BT9" s="428"/>
      <c r="BU9" s="428"/>
      <c r="BV9" s="428"/>
      <c r="BW9" s="428"/>
      <c r="BX9" s="428"/>
      <c r="BY9" s="428"/>
      <c r="BZ9" s="428"/>
      <c r="CA9" s="428"/>
      <c r="CB9" s="428"/>
      <c r="CC9" s="428"/>
      <c r="CD9" s="428"/>
      <c r="CE9" s="428"/>
      <c r="CF9" s="428"/>
      <c r="CG9" s="428"/>
    </row>
    <row r="10" s="212" customFormat="1" ht="12.95" customHeight="1" spans="1:85">
      <c r="A10" s="436"/>
      <c r="B10" s="436" t="s">
        <v>424</v>
      </c>
      <c r="C10" s="436" t="s">
        <v>425</v>
      </c>
      <c r="D10" s="436">
        <v>25</v>
      </c>
      <c r="E10" s="436">
        <v>4</v>
      </c>
      <c r="F10" s="437">
        <v>1</v>
      </c>
      <c r="G10" s="436" t="s">
        <v>426</v>
      </c>
      <c r="H10" s="440" t="s">
        <v>427</v>
      </c>
      <c r="I10" s="453"/>
      <c r="J10" s="436">
        <f>+F10*0.6</f>
        <v>0.6</v>
      </c>
      <c r="K10" s="436" t="s">
        <v>317</v>
      </c>
      <c r="L10" s="428"/>
      <c r="M10" s="428"/>
      <c r="N10" s="428"/>
      <c r="O10" s="428"/>
      <c r="P10" s="428"/>
      <c r="Q10" s="428"/>
      <c r="R10" s="428"/>
      <c r="S10" s="428"/>
      <c r="T10" s="428"/>
      <c r="U10" s="428"/>
      <c r="V10" s="428"/>
      <c r="W10" s="428"/>
      <c r="X10" s="428"/>
      <c r="Y10" s="428"/>
      <c r="Z10" s="428"/>
      <c r="AA10" s="428"/>
      <c r="AB10" s="428"/>
      <c r="AC10" s="428"/>
      <c r="AD10" s="428"/>
      <c r="AE10" s="428"/>
      <c r="AF10" s="428"/>
      <c r="AG10" s="428"/>
      <c r="AH10" s="428"/>
      <c r="AI10" s="428"/>
      <c r="AJ10" s="428"/>
      <c r="AK10" s="428"/>
      <c r="AL10" s="428"/>
      <c r="AM10" s="428"/>
      <c r="AN10" s="428"/>
      <c r="AO10" s="428"/>
      <c r="AP10" s="428"/>
      <c r="AQ10" s="428"/>
      <c r="AR10" s="428"/>
      <c r="AS10" s="428"/>
      <c r="AT10" s="428"/>
      <c r="AU10" s="428"/>
      <c r="AV10" s="428"/>
      <c r="AW10" s="428"/>
      <c r="AX10" s="428"/>
      <c r="AY10" s="428"/>
      <c r="AZ10" s="428"/>
      <c r="BA10" s="428"/>
      <c r="BB10" s="428"/>
      <c r="BC10" s="428"/>
      <c r="BD10" s="428"/>
      <c r="BE10" s="428"/>
      <c r="BF10" s="428"/>
      <c r="BG10" s="428"/>
      <c r="BH10" s="428"/>
      <c r="BI10" s="428"/>
      <c r="BJ10" s="428"/>
      <c r="BK10" s="428"/>
      <c r="BL10" s="428"/>
      <c r="BM10" s="428"/>
      <c r="BN10" s="428"/>
      <c r="BO10" s="428"/>
      <c r="BP10" s="428"/>
      <c r="BQ10" s="428"/>
      <c r="BR10" s="428"/>
      <c r="BS10" s="428"/>
      <c r="BT10" s="428"/>
      <c r="BU10" s="428"/>
      <c r="BV10" s="428"/>
      <c r="BW10" s="428"/>
      <c r="BX10" s="428"/>
      <c r="BY10" s="428"/>
      <c r="BZ10" s="428"/>
      <c r="CA10" s="428"/>
      <c r="CB10" s="428"/>
      <c r="CC10" s="428"/>
      <c r="CD10" s="428"/>
      <c r="CE10" s="428"/>
      <c r="CF10" s="428"/>
      <c r="CG10" s="428"/>
    </row>
    <row r="11" s="212" customFormat="1" ht="12.95" customHeight="1" spans="1:85">
      <c r="A11" s="436"/>
      <c r="B11" s="436"/>
      <c r="C11" s="436"/>
      <c r="D11" s="436"/>
      <c r="E11" s="436"/>
      <c r="F11" s="437"/>
      <c r="G11" s="436"/>
      <c r="H11" s="438" t="s">
        <v>423</v>
      </c>
      <c r="I11" s="438"/>
      <c r="J11" s="436">
        <f>+F10*1</f>
        <v>1</v>
      </c>
      <c r="K11" s="436" t="s">
        <v>346</v>
      </c>
      <c r="L11" s="428"/>
      <c r="M11" s="428"/>
      <c r="N11" s="428"/>
      <c r="O11" s="428"/>
      <c r="P11" s="428"/>
      <c r="Q11" s="428"/>
      <c r="R11" s="428"/>
      <c r="S11" s="428"/>
      <c r="T11" s="428"/>
      <c r="U11" s="428"/>
      <c r="V11" s="428"/>
      <c r="W11" s="428"/>
      <c r="X11" s="428"/>
      <c r="Y11" s="428"/>
      <c r="Z11" s="428"/>
      <c r="AA11" s="428"/>
      <c r="AB11" s="428"/>
      <c r="AC11" s="428"/>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c r="CA11" s="428"/>
      <c r="CB11" s="428"/>
      <c r="CC11" s="428"/>
      <c r="CD11" s="428"/>
      <c r="CE11" s="428"/>
      <c r="CF11" s="428"/>
      <c r="CG11" s="428"/>
    </row>
    <row r="12" s="212" customFormat="1" ht="12.95" customHeight="1" spans="1:85">
      <c r="A12" s="436"/>
      <c r="B12" s="436"/>
      <c r="C12" s="436"/>
      <c r="D12" s="436"/>
      <c r="E12" s="436"/>
      <c r="F12" s="437"/>
      <c r="G12" s="436"/>
      <c r="H12" s="439" t="s">
        <v>428</v>
      </c>
      <c r="I12" s="453"/>
      <c r="J12" s="436">
        <f>+F10*8</f>
        <v>8</v>
      </c>
      <c r="K12" s="436" t="s">
        <v>320</v>
      </c>
      <c r="L12" s="428"/>
      <c r="M12" s="428"/>
      <c r="N12" s="428"/>
      <c r="O12" s="428"/>
      <c r="P12" s="428"/>
      <c r="Q12" s="428"/>
      <c r="R12" s="428"/>
      <c r="S12" s="428"/>
      <c r="T12" s="428"/>
      <c r="U12" s="428"/>
      <c r="V12" s="428"/>
      <c r="W12" s="428"/>
      <c r="X12" s="428"/>
      <c r="Y12" s="428"/>
      <c r="Z12" s="428"/>
      <c r="AA12" s="428"/>
      <c r="AB12" s="428"/>
      <c r="AC12" s="428"/>
      <c r="AD12" s="428"/>
      <c r="AE12" s="428"/>
      <c r="AF12" s="428"/>
      <c r="AG12" s="428"/>
      <c r="AH12" s="428"/>
      <c r="AI12" s="428"/>
      <c r="AJ12" s="428"/>
      <c r="AK12" s="428"/>
      <c r="AL12" s="428"/>
      <c r="AM12" s="428"/>
      <c r="AN12" s="428"/>
      <c r="AO12" s="428"/>
      <c r="AP12" s="428"/>
      <c r="AQ12" s="428"/>
      <c r="AR12" s="428"/>
      <c r="AS12" s="428"/>
      <c r="AT12" s="428"/>
      <c r="AU12" s="428"/>
      <c r="AV12" s="428"/>
      <c r="AW12" s="428"/>
      <c r="AX12" s="428"/>
      <c r="AY12" s="428"/>
      <c r="AZ12" s="428"/>
      <c r="BA12" s="428"/>
      <c r="BB12" s="428"/>
      <c r="BC12" s="428"/>
      <c r="BD12" s="428"/>
      <c r="BE12" s="428"/>
      <c r="BF12" s="428"/>
      <c r="BG12" s="428"/>
      <c r="BH12" s="428"/>
      <c r="BI12" s="428"/>
      <c r="BJ12" s="428"/>
      <c r="BK12" s="428"/>
      <c r="BL12" s="428"/>
      <c r="BM12" s="428"/>
      <c r="BN12" s="428"/>
      <c r="BO12" s="428"/>
      <c r="BP12" s="428"/>
      <c r="BQ12" s="428"/>
      <c r="BR12" s="428"/>
      <c r="BS12" s="428"/>
      <c r="BT12" s="428"/>
      <c r="BU12" s="428"/>
      <c r="BV12" s="428"/>
      <c r="BW12" s="428"/>
      <c r="BX12" s="428"/>
      <c r="BY12" s="428"/>
      <c r="BZ12" s="428"/>
      <c r="CA12" s="428"/>
      <c r="CB12" s="428"/>
      <c r="CC12" s="428"/>
      <c r="CD12" s="428"/>
      <c r="CE12" s="428"/>
      <c r="CF12" s="428"/>
      <c r="CG12" s="428"/>
    </row>
    <row r="13" s="212" customFormat="1" ht="12.95" customHeight="1" spans="1:85">
      <c r="A13" s="436"/>
      <c r="B13" s="436"/>
      <c r="C13" s="436"/>
      <c r="D13" s="436"/>
      <c r="E13" s="436"/>
      <c r="F13" s="437"/>
      <c r="G13" s="436"/>
      <c r="H13" s="438" t="s">
        <v>429</v>
      </c>
      <c r="I13" s="438"/>
      <c r="J13" s="436" t="s">
        <v>430</v>
      </c>
      <c r="K13" s="436"/>
      <c r="L13" s="428"/>
      <c r="M13" s="428"/>
      <c r="N13" s="428"/>
      <c r="O13" s="428"/>
      <c r="P13" s="428"/>
      <c r="Q13" s="428"/>
      <c r="R13" s="428"/>
      <c r="S13" s="428"/>
      <c r="T13" s="428"/>
      <c r="U13" s="428"/>
      <c r="V13" s="428"/>
      <c r="W13" s="428"/>
      <c r="X13" s="428"/>
      <c r="Y13" s="428"/>
      <c r="Z13" s="428"/>
      <c r="AA13" s="428"/>
      <c r="AB13" s="428"/>
      <c r="AC13" s="428"/>
      <c r="AD13" s="428"/>
      <c r="AE13" s="428"/>
      <c r="AF13" s="428"/>
      <c r="AG13" s="428"/>
      <c r="AH13" s="428"/>
      <c r="AI13" s="428"/>
      <c r="AJ13" s="428"/>
      <c r="AK13" s="428"/>
      <c r="AL13" s="428"/>
      <c r="AM13" s="428"/>
      <c r="AN13" s="428"/>
      <c r="AO13" s="428"/>
      <c r="AP13" s="428"/>
      <c r="AQ13" s="428"/>
      <c r="AR13" s="428"/>
      <c r="AS13" s="428"/>
      <c r="AT13" s="428"/>
      <c r="AU13" s="428"/>
      <c r="AV13" s="428"/>
      <c r="AW13" s="428"/>
      <c r="AX13" s="428"/>
      <c r="AY13" s="428"/>
      <c r="AZ13" s="428"/>
      <c r="BA13" s="428"/>
      <c r="BB13" s="428"/>
      <c r="BC13" s="428"/>
      <c r="BD13" s="428"/>
      <c r="BE13" s="428"/>
      <c r="BF13" s="428"/>
      <c r="BG13" s="428"/>
      <c r="BH13" s="428"/>
      <c r="BI13" s="428"/>
      <c r="BJ13" s="428"/>
      <c r="BK13" s="428"/>
      <c r="BL13" s="428"/>
      <c r="BM13" s="428"/>
      <c r="BN13" s="428"/>
      <c r="BO13" s="428"/>
      <c r="BP13" s="428"/>
      <c r="BQ13" s="428"/>
      <c r="BR13" s="428"/>
      <c r="BS13" s="428"/>
      <c r="BT13" s="428"/>
      <c r="BU13" s="428"/>
      <c r="BV13" s="428"/>
      <c r="BW13" s="428"/>
      <c r="BX13" s="428"/>
      <c r="BY13" s="428"/>
      <c r="BZ13" s="428"/>
      <c r="CA13" s="428"/>
      <c r="CB13" s="428"/>
      <c r="CC13" s="428"/>
      <c r="CD13" s="428"/>
      <c r="CE13" s="428"/>
      <c r="CF13" s="428"/>
      <c r="CG13" s="428"/>
    </row>
    <row r="14" s="427" customFormat="1" ht="34.5" customHeight="1" spans="1:85">
      <c r="A14" s="441" t="s">
        <v>431</v>
      </c>
      <c r="B14" s="442"/>
      <c r="C14" s="442"/>
      <c r="D14" s="442"/>
      <c r="E14" s="442"/>
      <c r="F14" s="442"/>
      <c r="G14" s="442"/>
      <c r="H14" s="442"/>
      <c r="I14" s="442"/>
      <c r="J14" s="442"/>
      <c r="K14" s="454"/>
      <c r="L14" s="455"/>
      <c r="M14" s="455"/>
      <c r="N14" s="455"/>
      <c r="O14" s="455"/>
      <c r="P14" s="455"/>
      <c r="Q14" s="455"/>
      <c r="R14" s="455"/>
      <c r="S14" s="455"/>
      <c r="T14" s="455"/>
      <c r="U14" s="455"/>
      <c r="V14" s="455"/>
      <c r="W14" s="455"/>
      <c r="X14" s="455"/>
      <c r="Y14" s="455"/>
      <c r="Z14" s="455"/>
      <c r="AA14" s="455"/>
      <c r="AB14" s="455"/>
      <c r="AC14" s="455"/>
      <c r="AD14" s="455"/>
      <c r="AE14" s="455"/>
      <c r="AF14" s="455"/>
      <c r="AG14" s="455"/>
      <c r="AH14" s="455"/>
      <c r="AI14" s="455"/>
      <c r="AJ14" s="455"/>
      <c r="AK14" s="455"/>
      <c r="AL14" s="455"/>
      <c r="AM14" s="455"/>
      <c r="AN14" s="455"/>
      <c r="AO14" s="455"/>
      <c r="AP14" s="455"/>
      <c r="AQ14" s="455"/>
      <c r="AR14" s="455"/>
      <c r="AS14" s="455"/>
      <c r="AT14" s="455"/>
      <c r="AU14" s="455"/>
      <c r="AV14" s="455"/>
      <c r="AW14" s="455"/>
      <c r="AX14" s="455"/>
      <c r="AY14" s="455"/>
      <c r="AZ14" s="455"/>
      <c r="BA14" s="455"/>
      <c r="BB14" s="455"/>
      <c r="BC14" s="455"/>
      <c r="BD14" s="455"/>
      <c r="BE14" s="455"/>
      <c r="BF14" s="455"/>
      <c r="BG14" s="455"/>
      <c r="BH14" s="455"/>
      <c r="BI14" s="455"/>
      <c r="BJ14" s="455"/>
      <c r="BK14" s="455"/>
      <c r="BL14" s="455"/>
      <c r="BM14" s="455"/>
      <c r="BN14" s="455"/>
      <c r="BO14" s="455"/>
      <c r="BP14" s="455"/>
      <c r="BQ14" s="455"/>
      <c r="BR14" s="455"/>
      <c r="BS14" s="455"/>
      <c r="BT14" s="455"/>
      <c r="BU14" s="455"/>
      <c r="BV14" s="455"/>
      <c r="BW14" s="455"/>
      <c r="BX14" s="455"/>
      <c r="BY14" s="455"/>
      <c r="BZ14" s="455"/>
      <c r="CA14" s="455"/>
      <c r="CB14" s="455"/>
      <c r="CC14" s="455"/>
      <c r="CD14" s="455"/>
      <c r="CE14" s="455"/>
      <c r="CF14" s="455"/>
      <c r="CG14" s="455"/>
    </row>
    <row r="15" s="212" customFormat="1" ht="12.95" customHeight="1" spans="1:85">
      <c r="A15" s="436"/>
      <c r="B15" s="436" t="s">
        <v>432</v>
      </c>
      <c r="C15" s="436" t="s">
        <v>433</v>
      </c>
      <c r="D15" s="443" t="s">
        <v>434</v>
      </c>
      <c r="E15" s="436">
        <v>3</v>
      </c>
      <c r="F15" s="437">
        <v>2</v>
      </c>
      <c r="G15" s="436" t="s">
        <v>435</v>
      </c>
      <c r="H15" s="440" t="s">
        <v>436</v>
      </c>
      <c r="I15" s="350"/>
      <c r="J15" s="436">
        <f>+F15*0.3</f>
        <v>0.6</v>
      </c>
      <c r="K15" s="436" t="s">
        <v>317</v>
      </c>
      <c r="L15" s="428"/>
      <c r="M15" s="428"/>
      <c r="N15" s="428"/>
      <c r="O15" s="428"/>
      <c r="P15" s="428"/>
      <c r="Q15" s="428"/>
      <c r="R15" s="428"/>
      <c r="S15" s="428"/>
      <c r="T15" s="428"/>
      <c r="U15" s="428"/>
      <c r="V15" s="428"/>
      <c r="W15" s="428"/>
      <c r="X15" s="428"/>
      <c r="Y15" s="428"/>
      <c r="Z15" s="428"/>
      <c r="AA15" s="428"/>
      <c r="AB15" s="428"/>
      <c r="AC15" s="428"/>
      <c r="AD15" s="428"/>
      <c r="AE15" s="428"/>
      <c r="AF15" s="428"/>
      <c r="AG15" s="428"/>
      <c r="AH15" s="428"/>
      <c r="AI15" s="428"/>
      <c r="AJ15" s="428"/>
      <c r="AK15" s="428"/>
      <c r="AL15" s="428"/>
      <c r="AM15" s="428"/>
      <c r="AN15" s="428"/>
      <c r="AO15" s="428"/>
      <c r="AP15" s="428"/>
      <c r="AQ15" s="428"/>
      <c r="AR15" s="428"/>
      <c r="AS15" s="428"/>
      <c r="AT15" s="428"/>
      <c r="AU15" s="428"/>
      <c r="AV15" s="428"/>
      <c r="AW15" s="428"/>
      <c r="AX15" s="428"/>
      <c r="AY15" s="428"/>
      <c r="AZ15" s="428"/>
      <c r="BA15" s="428"/>
      <c r="BB15" s="428"/>
      <c r="BC15" s="428"/>
      <c r="BD15" s="428"/>
      <c r="BE15" s="428"/>
      <c r="BF15" s="428"/>
      <c r="BG15" s="428"/>
      <c r="BH15" s="428"/>
      <c r="BI15" s="428"/>
      <c r="BJ15" s="428"/>
      <c r="BK15" s="428"/>
      <c r="BL15" s="428"/>
      <c r="BM15" s="428"/>
      <c r="BN15" s="428"/>
      <c r="BO15" s="428"/>
      <c r="BP15" s="428"/>
      <c r="BQ15" s="428"/>
      <c r="BR15" s="428"/>
      <c r="BS15" s="428"/>
      <c r="BT15" s="428"/>
      <c r="BU15" s="428"/>
      <c r="BV15" s="428"/>
      <c r="BW15" s="428"/>
      <c r="BX15" s="428"/>
      <c r="BY15" s="428"/>
      <c r="BZ15" s="428"/>
      <c r="CA15" s="428"/>
      <c r="CB15" s="428"/>
      <c r="CC15" s="428"/>
      <c r="CD15" s="428"/>
      <c r="CE15" s="428"/>
      <c r="CF15" s="428"/>
      <c r="CG15" s="428"/>
    </row>
    <row r="16" s="212" customFormat="1" ht="12.95" customHeight="1" spans="1:85">
      <c r="A16" s="436"/>
      <c r="B16" s="436"/>
      <c r="C16" s="436"/>
      <c r="D16" s="443"/>
      <c r="E16" s="436"/>
      <c r="F16" s="437"/>
      <c r="G16" s="436"/>
      <c r="H16" s="438" t="s">
        <v>423</v>
      </c>
      <c r="I16" s="438"/>
      <c r="J16" s="436">
        <f>+F15*2.5</f>
        <v>5</v>
      </c>
      <c r="K16" s="436" t="s">
        <v>346</v>
      </c>
      <c r="L16" s="428"/>
      <c r="M16" s="428"/>
      <c r="N16" s="428"/>
      <c r="O16" s="428"/>
      <c r="P16" s="428"/>
      <c r="Q16" s="428"/>
      <c r="R16" s="428"/>
      <c r="S16" s="428"/>
      <c r="T16" s="428"/>
      <c r="U16" s="428"/>
      <c r="V16" s="428"/>
      <c r="W16" s="428"/>
      <c r="X16" s="428"/>
      <c r="Y16" s="428"/>
      <c r="Z16" s="428"/>
      <c r="AA16" s="428"/>
      <c r="AB16" s="428"/>
      <c r="AC16" s="428"/>
      <c r="AD16" s="428"/>
      <c r="AE16" s="428"/>
      <c r="AF16" s="428"/>
      <c r="AG16" s="428"/>
      <c r="AH16" s="428"/>
      <c r="AI16" s="428"/>
      <c r="AJ16" s="428"/>
      <c r="AK16" s="428"/>
      <c r="AL16" s="428"/>
      <c r="AM16" s="428"/>
      <c r="AN16" s="428"/>
      <c r="AO16" s="428"/>
      <c r="AP16" s="428"/>
      <c r="AQ16" s="428"/>
      <c r="AR16" s="428"/>
      <c r="AS16" s="428"/>
      <c r="AT16" s="428"/>
      <c r="AU16" s="428"/>
      <c r="AV16" s="428"/>
      <c r="AW16" s="428"/>
      <c r="AX16" s="428"/>
      <c r="AY16" s="428"/>
      <c r="AZ16" s="428"/>
      <c r="BA16" s="428"/>
      <c r="BB16" s="428"/>
      <c r="BC16" s="428"/>
      <c r="BD16" s="428"/>
      <c r="BE16" s="428"/>
      <c r="BF16" s="428"/>
      <c r="BG16" s="428"/>
      <c r="BH16" s="428"/>
      <c r="BI16" s="428"/>
      <c r="BJ16" s="428"/>
      <c r="BK16" s="428"/>
      <c r="BL16" s="428"/>
      <c r="BM16" s="428"/>
      <c r="BN16" s="428"/>
      <c r="BO16" s="428"/>
      <c r="BP16" s="428"/>
      <c r="BQ16" s="428"/>
      <c r="BR16" s="428"/>
      <c r="BS16" s="428"/>
      <c r="BT16" s="428"/>
      <c r="BU16" s="428"/>
      <c r="BV16" s="428"/>
      <c r="BW16" s="428"/>
      <c r="BX16" s="428"/>
      <c r="BY16" s="428"/>
      <c r="BZ16" s="428"/>
      <c r="CA16" s="428"/>
      <c r="CB16" s="428"/>
      <c r="CC16" s="428"/>
      <c r="CD16" s="428"/>
      <c r="CE16" s="428"/>
      <c r="CF16" s="428"/>
      <c r="CG16" s="428"/>
    </row>
    <row r="17" s="212" customFormat="1" ht="12.95" customHeight="1" spans="1:85">
      <c r="A17" s="436"/>
      <c r="B17" s="436"/>
      <c r="C17" s="436"/>
      <c r="D17" s="443"/>
      <c r="E17" s="436"/>
      <c r="F17" s="437"/>
      <c r="G17" s="436"/>
      <c r="H17" s="439" t="s">
        <v>428</v>
      </c>
      <c r="I17" s="453"/>
      <c r="J17" s="436">
        <f>+F15*4</f>
        <v>8</v>
      </c>
      <c r="K17" s="436" t="s">
        <v>320</v>
      </c>
      <c r="L17" s="428"/>
      <c r="M17" s="428"/>
      <c r="N17" s="428"/>
      <c r="O17" s="428"/>
      <c r="P17" s="428"/>
      <c r="Q17" s="428"/>
      <c r="R17" s="428"/>
      <c r="S17" s="428"/>
      <c r="T17" s="428"/>
      <c r="U17" s="428"/>
      <c r="V17" s="428"/>
      <c r="W17" s="428"/>
      <c r="X17" s="428"/>
      <c r="Y17" s="428"/>
      <c r="Z17" s="428"/>
      <c r="AA17" s="428"/>
      <c r="AB17" s="428"/>
      <c r="AC17" s="428"/>
      <c r="AD17" s="428"/>
      <c r="AE17" s="428"/>
      <c r="AF17" s="428"/>
      <c r="AG17" s="428"/>
      <c r="AH17" s="428"/>
      <c r="AI17" s="428"/>
      <c r="AJ17" s="428"/>
      <c r="AK17" s="428"/>
      <c r="AL17" s="428"/>
      <c r="AM17" s="428"/>
      <c r="AN17" s="428"/>
      <c r="AO17" s="428"/>
      <c r="AP17" s="428"/>
      <c r="AQ17" s="428"/>
      <c r="AR17" s="428"/>
      <c r="AS17" s="428"/>
      <c r="AT17" s="428"/>
      <c r="AU17" s="428"/>
      <c r="AV17" s="428"/>
      <c r="AW17" s="428"/>
      <c r="AX17" s="428"/>
      <c r="AY17" s="428"/>
      <c r="AZ17" s="428"/>
      <c r="BA17" s="428"/>
      <c r="BB17" s="428"/>
      <c r="BC17" s="428"/>
      <c r="BD17" s="428"/>
      <c r="BE17" s="428"/>
      <c r="BF17" s="428"/>
      <c r="BG17" s="428"/>
      <c r="BH17" s="428"/>
      <c r="BI17" s="428"/>
      <c r="BJ17" s="428"/>
      <c r="BK17" s="428"/>
      <c r="BL17" s="428"/>
      <c r="BM17" s="428"/>
      <c r="BN17" s="428"/>
      <c r="BO17" s="428"/>
      <c r="BP17" s="428"/>
      <c r="BQ17" s="428"/>
      <c r="BR17" s="428"/>
      <c r="BS17" s="428"/>
      <c r="BT17" s="428"/>
      <c r="BU17" s="428"/>
      <c r="BV17" s="428"/>
      <c r="BW17" s="428"/>
      <c r="BX17" s="428"/>
      <c r="BY17" s="428"/>
      <c r="BZ17" s="428"/>
      <c r="CA17" s="428"/>
      <c r="CB17" s="428"/>
      <c r="CC17" s="428"/>
      <c r="CD17" s="428"/>
      <c r="CE17" s="428"/>
      <c r="CF17" s="428"/>
      <c r="CG17" s="428"/>
    </row>
    <row r="18" s="212" customFormat="1" ht="12.95" customHeight="1" spans="1:85">
      <c r="A18" s="436"/>
      <c r="B18" s="436"/>
      <c r="C18" s="436"/>
      <c r="D18" s="443"/>
      <c r="E18" s="436"/>
      <c r="F18" s="437"/>
      <c r="G18" s="436"/>
      <c r="H18" s="438" t="s">
        <v>429</v>
      </c>
      <c r="I18" s="438"/>
      <c r="J18" s="436" t="s">
        <v>430</v>
      </c>
      <c r="K18" s="436"/>
      <c r="L18" s="428"/>
      <c r="M18" s="428"/>
      <c r="N18" s="428"/>
      <c r="O18" s="428"/>
      <c r="P18" s="428"/>
      <c r="Q18" s="428"/>
      <c r="R18" s="428"/>
      <c r="S18" s="428"/>
      <c r="T18" s="428"/>
      <c r="U18" s="428"/>
      <c r="V18" s="428"/>
      <c r="W18" s="428"/>
      <c r="X18" s="428"/>
      <c r="Y18" s="428"/>
      <c r="Z18" s="428"/>
      <c r="AA18" s="428"/>
      <c r="AB18" s="428"/>
      <c r="AC18" s="428"/>
      <c r="AD18" s="428"/>
      <c r="AE18" s="428"/>
      <c r="AF18" s="428"/>
      <c r="AG18" s="428"/>
      <c r="AH18" s="428"/>
      <c r="AI18" s="428"/>
      <c r="AJ18" s="428"/>
      <c r="AK18" s="428"/>
      <c r="AL18" s="428"/>
      <c r="AM18" s="428"/>
      <c r="AN18" s="428"/>
      <c r="AO18" s="428"/>
      <c r="AP18" s="428"/>
      <c r="AQ18" s="428"/>
      <c r="AR18" s="428"/>
      <c r="AS18" s="428"/>
      <c r="AT18" s="428"/>
      <c r="AU18" s="428"/>
      <c r="AV18" s="428"/>
      <c r="AW18" s="428"/>
      <c r="AX18" s="428"/>
      <c r="AY18" s="428"/>
      <c r="AZ18" s="428"/>
      <c r="BA18" s="428"/>
      <c r="BB18" s="428"/>
      <c r="BC18" s="428"/>
      <c r="BD18" s="428"/>
      <c r="BE18" s="428"/>
      <c r="BF18" s="428"/>
      <c r="BG18" s="428"/>
      <c r="BH18" s="428"/>
      <c r="BI18" s="428"/>
      <c r="BJ18" s="428"/>
      <c r="BK18" s="428"/>
      <c r="BL18" s="428"/>
      <c r="BM18" s="428"/>
      <c r="BN18" s="428"/>
      <c r="BO18" s="428"/>
      <c r="BP18" s="428"/>
      <c r="BQ18" s="428"/>
      <c r="BR18" s="428"/>
      <c r="BS18" s="428"/>
      <c r="BT18" s="428"/>
      <c r="BU18" s="428"/>
      <c r="BV18" s="428"/>
      <c r="BW18" s="428"/>
      <c r="BX18" s="428"/>
      <c r="BY18" s="428"/>
      <c r="BZ18" s="428"/>
      <c r="CA18" s="428"/>
      <c r="CB18" s="428"/>
      <c r="CC18" s="428"/>
      <c r="CD18" s="428"/>
      <c r="CE18" s="428"/>
      <c r="CF18" s="428"/>
      <c r="CG18" s="428"/>
    </row>
    <row r="19" s="212" customFormat="1" ht="12.95" customHeight="1" spans="1:85">
      <c r="A19" s="436"/>
      <c r="B19" s="436" t="s">
        <v>437</v>
      </c>
      <c r="C19" s="436" t="s">
        <v>433</v>
      </c>
      <c r="D19" s="443" t="s">
        <v>438</v>
      </c>
      <c r="E19" s="436">
        <v>2</v>
      </c>
      <c r="F19" s="437">
        <v>2</v>
      </c>
      <c r="G19" s="436" t="s">
        <v>435</v>
      </c>
      <c r="H19" s="440" t="s">
        <v>436</v>
      </c>
      <c r="I19" s="350"/>
      <c r="J19" s="436">
        <f>+F19*1</f>
        <v>2</v>
      </c>
      <c r="K19" s="436" t="s">
        <v>317</v>
      </c>
      <c r="L19" s="428"/>
      <c r="M19" s="428"/>
      <c r="N19" s="428"/>
      <c r="O19" s="428"/>
      <c r="P19" s="428"/>
      <c r="Q19" s="428"/>
      <c r="R19" s="428"/>
      <c r="S19" s="428"/>
      <c r="T19" s="428"/>
      <c r="U19" s="428"/>
      <c r="V19" s="428"/>
      <c r="W19" s="428"/>
      <c r="X19" s="428"/>
      <c r="Y19" s="428"/>
      <c r="Z19" s="428"/>
      <c r="AA19" s="428"/>
      <c r="AB19" s="428"/>
      <c r="AC19" s="428"/>
      <c r="AD19" s="428"/>
      <c r="AE19" s="428"/>
      <c r="AF19" s="428"/>
      <c r="AG19" s="428"/>
      <c r="AH19" s="428"/>
      <c r="AI19" s="428"/>
      <c r="AJ19" s="428"/>
      <c r="AK19" s="428"/>
      <c r="AL19" s="428"/>
      <c r="AM19" s="428"/>
      <c r="AN19" s="428"/>
      <c r="AO19" s="428"/>
      <c r="AP19" s="428"/>
      <c r="AQ19" s="428"/>
      <c r="AR19" s="428"/>
      <c r="AS19" s="428"/>
      <c r="AT19" s="428"/>
      <c r="AU19" s="428"/>
      <c r="AV19" s="428"/>
      <c r="AW19" s="428"/>
      <c r="AX19" s="428"/>
      <c r="AY19" s="428"/>
      <c r="AZ19" s="428"/>
      <c r="BA19" s="428"/>
      <c r="BB19" s="428"/>
      <c r="BC19" s="428"/>
      <c r="BD19" s="428"/>
      <c r="BE19" s="428"/>
      <c r="BF19" s="428"/>
      <c r="BG19" s="428"/>
      <c r="BH19" s="428"/>
      <c r="BI19" s="428"/>
      <c r="BJ19" s="428"/>
      <c r="BK19" s="428"/>
      <c r="BL19" s="428"/>
      <c r="BM19" s="428"/>
      <c r="BN19" s="428"/>
      <c r="BO19" s="428"/>
      <c r="BP19" s="428"/>
      <c r="BQ19" s="428"/>
      <c r="BR19" s="428"/>
      <c r="BS19" s="428"/>
      <c r="BT19" s="428"/>
      <c r="BU19" s="428"/>
      <c r="BV19" s="428"/>
      <c r="BW19" s="428"/>
      <c r="BX19" s="428"/>
      <c r="BY19" s="428"/>
      <c r="BZ19" s="428"/>
      <c r="CA19" s="428"/>
      <c r="CB19" s="428"/>
      <c r="CC19" s="428"/>
      <c r="CD19" s="428"/>
      <c r="CE19" s="428"/>
      <c r="CF19" s="428"/>
      <c r="CG19" s="428"/>
    </row>
    <row r="20" s="212" customFormat="1" ht="12.95" customHeight="1" spans="1:85">
      <c r="A20" s="436"/>
      <c r="B20" s="436"/>
      <c r="C20" s="436"/>
      <c r="D20" s="443"/>
      <c r="E20" s="436"/>
      <c r="F20" s="437"/>
      <c r="G20" s="436"/>
      <c r="H20" s="438" t="s">
        <v>423</v>
      </c>
      <c r="I20" s="438"/>
      <c r="J20" s="436">
        <f>+F19*3</f>
        <v>6</v>
      </c>
      <c r="K20" s="436" t="s">
        <v>346</v>
      </c>
      <c r="L20" s="428"/>
      <c r="M20" s="428"/>
      <c r="N20" s="428"/>
      <c r="O20" s="428"/>
      <c r="P20" s="428"/>
      <c r="Q20" s="428"/>
      <c r="R20" s="428"/>
      <c r="S20" s="428"/>
      <c r="T20" s="428"/>
      <c r="U20" s="428"/>
      <c r="V20" s="428"/>
      <c r="W20" s="428"/>
      <c r="X20" s="428"/>
      <c r="Y20" s="428"/>
      <c r="Z20" s="428"/>
      <c r="AA20" s="428"/>
      <c r="AB20" s="428"/>
      <c r="AC20" s="428"/>
      <c r="AD20" s="428"/>
      <c r="AE20" s="428"/>
      <c r="AF20" s="428"/>
      <c r="AG20" s="428"/>
      <c r="AH20" s="428"/>
      <c r="AI20" s="428"/>
      <c r="AJ20" s="428"/>
      <c r="AK20" s="428"/>
      <c r="AL20" s="428"/>
      <c r="AM20" s="428"/>
      <c r="AN20" s="428"/>
      <c r="AO20" s="428"/>
      <c r="AP20" s="428"/>
      <c r="AQ20" s="428"/>
      <c r="AR20" s="428"/>
      <c r="AS20" s="428"/>
      <c r="AT20" s="428"/>
      <c r="AU20" s="428"/>
      <c r="AV20" s="428"/>
      <c r="AW20" s="428"/>
      <c r="AX20" s="428"/>
      <c r="AY20" s="428"/>
      <c r="AZ20" s="428"/>
      <c r="BA20" s="428"/>
      <c r="BB20" s="428"/>
      <c r="BC20" s="428"/>
      <c r="BD20" s="428"/>
      <c r="BE20" s="428"/>
      <c r="BF20" s="428"/>
      <c r="BG20" s="428"/>
      <c r="BH20" s="428"/>
      <c r="BI20" s="428"/>
      <c r="BJ20" s="428"/>
      <c r="BK20" s="428"/>
      <c r="BL20" s="428"/>
      <c r="BM20" s="428"/>
      <c r="BN20" s="428"/>
      <c r="BO20" s="428"/>
      <c r="BP20" s="428"/>
      <c r="BQ20" s="428"/>
      <c r="BR20" s="428"/>
      <c r="BS20" s="428"/>
      <c r="BT20" s="428"/>
      <c r="BU20" s="428"/>
      <c r="BV20" s="428"/>
      <c r="BW20" s="428"/>
      <c r="BX20" s="428"/>
      <c r="BY20" s="428"/>
      <c r="BZ20" s="428"/>
      <c r="CA20" s="428"/>
      <c r="CB20" s="428"/>
      <c r="CC20" s="428"/>
      <c r="CD20" s="428"/>
      <c r="CE20" s="428"/>
      <c r="CF20" s="428"/>
      <c r="CG20" s="428"/>
    </row>
    <row r="21" s="212" customFormat="1" ht="12.95" customHeight="1" spans="1:85">
      <c r="A21" s="436"/>
      <c r="B21" s="436"/>
      <c r="C21" s="436"/>
      <c r="D21" s="443"/>
      <c r="E21" s="436"/>
      <c r="F21" s="437"/>
      <c r="G21" s="436"/>
      <c r="H21" s="439" t="s">
        <v>428</v>
      </c>
      <c r="I21" s="453"/>
      <c r="J21" s="436">
        <f>+F19*4</f>
        <v>8</v>
      </c>
      <c r="K21" s="436" t="s">
        <v>320</v>
      </c>
      <c r="L21" s="428"/>
      <c r="M21" s="428"/>
      <c r="N21" s="428"/>
      <c r="O21" s="428"/>
      <c r="P21" s="428"/>
      <c r="Q21" s="428"/>
      <c r="R21" s="428"/>
      <c r="S21" s="428"/>
      <c r="T21" s="428"/>
      <c r="U21" s="428"/>
      <c r="V21" s="428"/>
      <c r="W21" s="428"/>
      <c r="X21" s="428"/>
      <c r="Y21" s="428"/>
      <c r="Z21" s="428"/>
      <c r="AA21" s="428"/>
      <c r="AB21" s="428"/>
      <c r="AC21" s="428"/>
      <c r="AD21" s="428"/>
      <c r="AE21" s="428"/>
      <c r="AF21" s="428"/>
      <c r="AG21" s="428"/>
      <c r="AH21" s="428"/>
      <c r="AI21" s="428"/>
      <c r="AJ21" s="428"/>
      <c r="AK21" s="428"/>
      <c r="AL21" s="428"/>
      <c r="AM21" s="428"/>
      <c r="AN21" s="428"/>
      <c r="AO21" s="428"/>
      <c r="AP21" s="428"/>
      <c r="AQ21" s="428"/>
      <c r="AR21" s="428"/>
      <c r="AS21" s="428"/>
      <c r="AT21" s="428"/>
      <c r="AU21" s="428"/>
      <c r="AV21" s="428"/>
      <c r="AW21" s="428"/>
      <c r="AX21" s="428"/>
      <c r="AY21" s="428"/>
      <c r="AZ21" s="428"/>
      <c r="BA21" s="428"/>
      <c r="BB21" s="428"/>
      <c r="BC21" s="428"/>
      <c r="BD21" s="428"/>
      <c r="BE21" s="428"/>
      <c r="BF21" s="428"/>
      <c r="BG21" s="428"/>
      <c r="BH21" s="428"/>
      <c r="BI21" s="428"/>
      <c r="BJ21" s="428"/>
      <c r="BK21" s="428"/>
      <c r="BL21" s="428"/>
      <c r="BM21" s="428"/>
      <c r="BN21" s="428"/>
      <c r="BO21" s="428"/>
      <c r="BP21" s="428"/>
      <c r="BQ21" s="428"/>
      <c r="BR21" s="428"/>
      <c r="BS21" s="428"/>
      <c r="BT21" s="428"/>
      <c r="BU21" s="428"/>
      <c r="BV21" s="428"/>
      <c r="BW21" s="428"/>
      <c r="BX21" s="428"/>
      <c r="BY21" s="428"/>
      <c r="BZ21" s="428"/>
      <c r="CA21" s="428"/>
      <c r="CB21" s="428"/>
      <c r="CC21" s="428"/>
      <c r="CD21" s="428"/>
      <c r="CE21" s="428"/>
      <c r="CF21" s="428"/>
      <c r="CG21" s="428"/>
    </row>
    <row r="22" s="212" customFormat="1" ht="12.75" customHeight="1" spans="1:85">
      <c r="A22" s="436"/>
      <c r="B22" s="436"/>
      <c r="C22" s="436"/>
      <c r="D22" s="443"/>
      <c r="E22" s="436"/>
      <c r="F22" s="437"/>
      <c r="G22" s="436"/>
      <c r="H22" s="438" t="s">
        <v>429</v>
      </c>
      <c r="I22" s="438"/>
      <c r="J22" s="436" t="s">
        <v>430</v>
      </c>
      <c r="K22" s="436"/>
      <c r="L22" s="428"/>
      <c r="M22" s="428"/>
      <c r="N22" s="428"/>
      <c r="O22" s="428"/>
      <c r="P22" s="428"/>
      <c r="Q22" s="428"/>
      <c r="R22" s="428"/>
      <c r="S22" s="428"/>
      <c r="T22" s="428"/>
      <c r="U22" s="428"/>
      <c r="V22" s="428"/>
      <c r="W22" s="428"/>
      <c r="X22" s="428"/>
      <c r="Y22" s="428"/>
      <c r="Z22" s="428"/>
      <c r="AA22" s="428"/>
      <c r="AB22" s="428"/>
      <c r="AC22" s="428"/>
      <c r="AD22" s="428"/>
      <c r="AE22" s="428"/>
      <c r="AF22" s="428"/>
      <c r="AG22" s="428"/>
      <c r="AH22" s="428"/>
      <c r="AI22" s="428"/>
      <c r="AJ22" s="428"/>
      <c r="AK22" s="428"/>
      <c r="AL22" s="428"/>
      <c r="AM22" s="428"/>
      <c r="AN22" s="428"/>
      <c r="AO22" s="428"/>
      <c r="AP22" s="428"/>
      <c r="AQ22" s="428"/>
      <c r="AR22" s="428"/>
      <c r="AS22" s="428"/>
      <c r="AT22" s="428"/>
      <c r="AU22" s="428"/>
      <c r="AV22" s="428"/>
      <c r="AW22" s="428"/>
      <c r="AX22" s="428"/>
      <c r="AY22" s="428"/>
      <c r="AZ22" s="428"/>
      <c r="BA22" s="428"/>
      <c r="BB22" s="428"/>
      <c r="BC22" s="428"/>
      <c r="BD22" s="428"/>
      <c r="BE22" s="428"/>
      <c r="BF22" s="428"/>
      <c r="BG22" s="428"/>
      <c r="BH22" s="428"/>
      <c r="BI22" s="428"/>
      <c r="BJ22" s="428"/>
      <c r="BK22" s="428"/>
      <c r="BL22" s="428"/>
      <c r="BM22" s="428"/>
      <c r="BN22" s="428"/>
      <c r="BO22" s="428"/>
      <c r="BP22" s="428"/>
      <c r="BQ22" s="428"/>
      <c r="BR22" s="428"/>
      <c r="BS22" s="428"/>
      <c r="BT22" s="428"/>
      <c r="BU22" s="428"/>
      <c r="BV22" s="428"/>
      <c r="BW22" s="428"/>
      <c r="BX22" s="428"/>
      <c r="BY22" s="428"/>
      <c r="BZ22" s="428"/>
      <c r="CA22" s="428"/>
      <c r="CB22" s="428"/>
      <c r="CC22" s="428"/>
      <c r="CD22" s="428"/>
      <c r="CE22" s="428"/>
      <c r="CF22" s="428"/>
      <c r="CG22" s="428"/>
    </row>
    <row r="23" s="212" customFormat="1" customHeight="1" spans="1:85">
      <c r="A23" s="441" t="s">
        <v>439</v>
      </c>
      <c r="B23" s="442"/>
      <c r="C23" s="442"/>
      <c r="D23" s="442"/>
      <c r="E23" s="442"/>
      <c r="F23" s="442"/>
      <c r="G23" s="442"/>
      <c r="H23" s="442"/>
      <c r="I23" s="442"/>
      <c r="J23" s="442"/>
      <c r="K23" s="454"/>
      <c r="L23" s="428"/>
      <c r="M23" s="428"/>
      <c r="N23" s="428"/>
      <c r="O23" s="428"/>
      <c r="P23" s="428"/>
      <c r="Q23" s="428"/>
      <c r="R23" s="428"/>
      <c r="S23" s="428"/>
      <c r="T23" s="428"/>
      <c r="U23" s="428"/>
      <c r="V23" s="428"/>
      <c r="W23" s="428"/>
      <c r="X23" s="428"/>
      <c r="Y23" s="428"/>
      <c r="Z23" s="428"/>
      <c r="AA23" s="428"/>
      <c r="AB23" s="428"/>
      <c r="AC23" s="428"/>
      <c r="AD23" s="428"/>
      <c r="AE23" s="428"/>
      <c r="AF23" s="428"/>
      <c r="AG23" s="428"/>
      <c r="AH23" s="428"/>
      <c r="AI23" s="428"/>
      <c r="AJ23" s="428"/>
      <c r="AK23" s="428"/>
      <c r="AL23" s="428"/>
      <c r="AM23" s="428"/>
      <c r="AN23" s="428"/>
      <c r="AO23" s="428"/>
      <c r="AP23" s="428"/>
      <c r="AQ23" s="428"/>
      <c r="AR23" s="428"/>
      <c r="AS23" s="428"/>
      <c r="AT23" s="428"/>
      <c r="AU23" s="428"/>
      <c r="AV23" s="428"/>
      <c r="AW23" s="428"/>
      <c r="AX23" s="428"/>
      <c r="AY23" s="428"/>
      <c r="AZ23" s="428"/>
      <c r="BA23" s="428"/>
      <c r="BB23" s="428"/>
      <c r="BC23" s="428"/>
      <c r="BD23" s="428"/>
      <c r="BE23" s="428"/>
      <c r="BF23" s="428"/>
      <c r="BG23" s="428"/>
      <c r="BH23" s="428"/>
      <c r="BI23" s="428"/>
      <c r="BJ23" s="428"/>
      <c r="BK23" s="428"/>
      <c r="BL23" s="428"/>
      <c r="BM23" s="428"/>
      <c r="BN23" s="428"/>
      <c r="BO23" s="428"/>
      <c r="BP23" s="428"/>
      <c r="BQ23" s="428"/>
      <c r="BR23" s="428"/>
      <c r="BS23" s="428"/>
      <c r="BT23" s="428"/>
      <c r="BU23" s="428"/>
      <c r="BV23" s="428"/>
      <c r="BW23" s="428"/>
      <c r="BX23" s="428"/>
      <c r="BY23" s="428"/>
      <c r="BZ23" s="428"/>
      <c r="CA23" s="428"/>
      <c r="CB23" s="428"/>
      <c r="CC23" s="428"/>
      <c r="CD23" s="428"/>
      <c r="CE23" s="428"/>
      <c r="CF23" s="428"/>
      <c r="CG23" s="428"/>
    </row>
    <row r="24" s="212" customFormat="1" ht="12.95" customHeight="1" spans="1:85">
      <c r="A24" s="436"/>
      <c r="B24" s="436" t="s">
        <v>440</v>
      </c>
      <c r="C24" s="436"/>
      <c r="D24" s="436"/>
      <c r="E24" s="436"/>
      <c r="F24" s="437">
        <v>1</v>
      </c>
      <c r="G24" s="436" t="s">
        <v>441</v>
      </c>
      <c r="H24" s="440" t="s">
        <v>436</v>
      </c>
      <c r="I24" s="350"/>
      <c r="J24" s="436">
        <f>+F24*1</f>
        <v>1</v>
      </c>
      <c r="K24" s="436" t="s">
        <v>317</v>
      </c>
      <c r="L24" s="428"/>
      <c r="M24" s="428"/>
      <c r="N24" s="428"/>
      <c r="O24" s="428"/>
      <c r="P24" s="428"/>
      <c r="Q24" s="428"/>
      <c r="R24" s="428"/>
      <c r="S24" s="428"/>
      <c r="T24" s="428"/>
      <c r="U24" s="428"/>
      <c r="V24" s="428"/>
      <c r="W24" s="428"/>
      <c r="X24" s="428"/>
      <c r="Y24" s="428"/>
      <c r="Z24" s="428"/>
      <c r="AA24" s="428"/>
      <c r="AB24" s="428"/>
      <c r="AC24" s="428"/>
      <c r="AD24" s="428"/>
      <c r="AE24" s="428"/>
      <c r="AF24" s="428"/>
      <c r="AG24" s="428"/>
      <c r="AH24" s="428"/>
      <c r="AI24" s="428"/>
      <c r="AJ24" s="428"/>
      <c r="AK24" s="428"/>
      <c r="AL24" s="428"/>
      <c r="AM24" s="428"/>
      <c r="AN24" s="428"/>
      <c r="AO24" s="428"/>
      <c r="AP24" s="428"/>
      <c r="AQ24" s="428"/>
      <c r="AR24" s="428"/>
      <c r="AS24" s="428"/>
      <c r="AT24" s="428"/>
      <c r="AU24" s="428"/>
      <c r="AV24" s="428"/>
      <c r="AW24" s="428"/>
      <c r="AX24" s="428"/>
      <c r="AY24" s="428"/>
      <c r="AZ24" s="428"/>
      <c r="BA24" s="428"/>
      <c r="BB24" s="428"/>
      <c r="BC24" s="428"/>
      <c r="BD24" s="428"/>
      <c r="BE24" s="428"/>
      <c r="BF24" s="428"/>
      <c r="BG24" s="428"/>
      <c r="BH24" s="428"/>
      <c r="BI24" s="428"/>
      <c r="BJ24" s="428"/>
      <c r="BK24" s="428"/>
      <c r="BL24" s="428"/>
      <c r="BM24" s="428"/>
      <c r="BN24" s="428"/>
      <c r="BO24" s="428"/>
      <c r="BP24" s="428"/>
      <c r="BQ24" s="428"/>
      <c r="BR24" s="428"/>
      <c r="BS24" s="428"/>
      <c r="BT24" s="428"/>
      <c r="BU24" s="428"/>
      <c r="BV24" s="428"/>
      <c r="BW24" s="428"/>
      <c r="BX24" s="428"/>
      <c r="BY24" s="428"/>
      <c r="BZ24" s="428"/>
      <c r="CA24" s="428"/>
      <c r="CB24" s="428"/>
      <c r="CC24" s="428"/>
      <c r="CD24" s="428"/>
      <c r="CE24" s="428"/>
      <c r="CF24" s="428"/>
      <c r="CG24" s="428"/>
    </row>
    <row r="25" s="212" customFormat="1" ht="12.95" customHeight="1" spans="1:85">
      <c r="A25" s="436"/>
      <c r="B25" s="436"/>
      <c r="C25" s="436"/>
      <c r="D25" s="436"/>
      <c r="E25" s="436"/>
      <c r="F25" s="437"/>
      <c r="G25" s="436"/>
      <c r="H25" s="438" t="s">
        <v>442</v>
      </c>
      <c r="I25" s="350"/>
      <c r="J25" s="436">
        <f>+F24*5</f>
        <v>5</v>
      </c>
      <c r="K25" s="436" t="s">
        <v>443</v>
      </c>
      <c r="L25" s="428"/>
      <c r="M25" s="428"/>
      <c r="N25" s="428"/>
      <c r="O25" s="428"/>
      <c r="P25" s="428"/>
      <c r="Q25" s="428"/>
      <c r="R25" s="428"/>
      <c r="S25" s="428"/>
      <c r="T25" s="428"/>
      <c r="U25" s="428"/>
      <c r="V25" s="428"/>
      <c r="W25" s="428"/>
      <c r="X25" s="428"/>
      <c r="Y25" s="428"/>
      <c r="Z25" s="428"/>
      <c r="AA25" s="428"/>
      <c r="AB25" s="428"/>
      <c r="AC25" s="428"/>
      <c r="AD25" s="428"/>
      <c r="AE25" s="428"/>
      <c r="AF25" s="428"/>
      <c r="AG25" s="428"/>
      <c r="AH25" s="428"/>
      <c r="AI25" s="428"/>
      <c r="AJ25" s="428"/>
      <c r="AK25" s="428"/>
      <c r="AL25" s="428"/>
      <c r="AM25" s="428"/>
      <c r="AN25" s="428"/>
      <c r="AO25" s="428"/>
      <c r="AP25" s="428"/>
      <c r="AQ25" s="428"/>
      <c r="AR25" s="428"/>
      <c r="AS25" s="428"/>
      <c r="AT25" s="428"/>
      <c r="AU25" s="428"/>
      <c r="AV25" s="428"/>
      <c r="AW25" s="428"/>
      <c r="AX25" s="428"/>
      <c r="AY25" s="428"/>
      <c r="AZ25" s="428"/>
      <c r="BA25" s="428"/>
      <c r="BB25" s="428"/>
      <c r="BC25" s="428"/>
      <c r="BD25" s="428"/>
      <c r="BE25" s="428"/>
      <c r="BF25" s="428"/>
      <c r="BG25" s="428"/>
      <c r="BH25" s="428"/>
      <c r="BI25" s="428"/>
      <c r="BJ25" s="428"/>
      <c r="BK25" s="428"/>
      <c r="BL25" s="428"/>
      <c r="BM25" s="428"/>
      <c r="BN25" s="428"/>
      <c r="BO25" s="428"/>
      <c r="BP25" s="428"/>
      <c r="BQ25" s="428"/>
      <c r="BR25" s="428"/>
      <c r="BS25" s="428"/>
      <c r="BT25" s="428"/>
      <c r="BU25" s="428"/>
      <c r="BV25" s="428"/>
      <c r="BW25" s="428"/>
      <c r="BX25" s="428"/>
      <c r="BY25" s="428"/>
      <c r="BZ25" s="428"/>
      <c r="CA25" s="428"/>
      <c r="CB25" s="428"/>
      <c r="CC25" s="428"/>
      <c r="CD25" s="428"/>
      <c r="CE25" s="428"/>
      <c r="CF25" s="428"/>
      <c r="CG25" s="428"/>
    </row>
    <row r="26" s="212" customFormat="1" ht="12.95" customHeight="1" spans="1:85">
      <c r="A26" s="436"/>
      <c r="B26" s="436"/>
      <c r="C26" s="436"/>
      <c r="D26" s="436"/>
      <c r="E26" s="436"/>
      <c r="F26" s="437"/>
      <c r="G26" s="436"/>
      <c r="H26" s="438" t="s">
        <v>423</v>
      </c>
      <c r="I26" s="438"/>
      <c r="J26" s="436">
        <f>+F24*5</f>
        <v>5</v>
      </c>
      <c r="K26" s="436" t="s">
        <v>346</v>
      </c>
      <c r="L26" s="428"/>
      <c r="M26" s="428"/>
      <c r="N26" s="428"/>
      <c r="O26" s="428"/>
      <c r="P26" s="428"/>
      <c r="Q26" s="428"/>
      <c r="R26" s="428"/>
      <c r="S26" s="428"/>
      <c r="T26" s="428"/>
      <c r="U26" s="428"/>
      <c r="V26" s="428"/>
      <c r="W26" s="428"/>
      <c r="X26" s="428"/>
      <c r="Y26" s="428"/>
      <c r="Z26" s="428"/>
      <c r="AA26" s="428"/>
      <c r="AB26" s="428"/>
      <c r="AC26" s="428"/>
      <c r="AD26" s="428"/>
      <c r="AE26" s="428"/>
      <c r="AF26" s="428"/>
      <c r="AG26" s="428"/>
      <c r="AH26" s="428"/>
      <c r="AI26" s="428"/>
      <c r="AJ26" s="428"/>
      <c r="AK26" s="428"/>
      <c r="AL26" s="428"/>
      <c r="AM26" s="428"/>
      <c r="AN26" s="428"/>
      <c r="AO26" s="428"/>
      <c r="AP26" s="428"/>
      <c r="AQ26" s="428"/>
      <c r="AR26" s="428"/>
      <c r="AS26" s="428"/>
      <c r="AT26" s="428"/>
      <c r="AU26" s="428"/>
      <c r="AV26" s="428"/>
      <c r="AW26" s="428"/>
      <c r="AX26" s="428"/>
      <c r="AY26" s="428"/>
      <c r="AZ26" s="428"/>
      <c r="BA26" s="428"/>
      <c r="BB26" s="428"/>
      <c r="BC26" s="428"/>
      <c r="BD26" s="428"/>
      <c r="BE26" s="428"/>
      <c r="BF26" s="428"/>
      <c r="BG26" s="428"/>
      <c r="BH26" s="428"/>
      <c r="BI26" s="428"/>
      <c r="BJ26" s="428"/>
      <c r="BK26" s="428"/>
      <c r="BL26" s="428"/>
      <c r="BM26" s="428"/>
      <c r="BN26" s="428"/>
      <c r="BO26" s="428"/>
      <c r="BP26" s="428"/>
      <c r="BQ26" s="428"/>
      <c r="BR26" s="428"/>
      <c r="BS26" s="428"/>
      <c r="BT26" s="428"/>
      <c r="BU26" s="428"/>
      <c r="BV26" s="428"/>
      <c r="BW26" s="428"/>
      <c r="BX26" s="428"/>
      <c r="BY26" s="428"/>
      <c r="BZ26" s="428"/>
      <c r="CA26" s="428"/>
      <c r="CB26" s="428"/>
      <c r="CC26" s="428"/>
      <c r="CD26" s="428"/>
      <c r="CE26" s="428"/>
      <c r="CF26" s="428"/>
      <c r="CG26" s="428"/>
    </row>
    <row r="27" s="212" customFormat="1" customHeight="1" spans="1:85">
      <c r="A27" s="444" t="s">
        <v>444</v>
      </c>
      <c r="B27" s="445"/>
      <c r="C27" s="445"/>
      <c r="D27" s="445"/>
      <c r="E27" s="445"/>
      <c r="F27" s="445"/>
      <c r="G27" s="445"/>
      <c r="H27" s="445"/>
      <c r="I27" s="445"/>
      <c r="J27" s="456"/>
      <c r="K27" s="457"/>
      <c r="L27" s="428"/>
      <c r="M27" s="428"/>
      <c r="N27" s="428"/>
      <c r="O27" s="428"/>
      <c r="P27" s="428"/>
      <c r="Q27" s="428"/>
      <c r="R27" s="428"/>
      <c r="S27" s="428"/>
      <c r="T27" s="428"/>
      <c r="U27" s="428"/>
      <c r="V27" s="428"/>
      <c r="W27" s="428"/>
      <c r="X27" s="428"/>
      <c r="Y27" s="428"/>
      <c r="Z27" s="428"/>
      <c r="AA27" s="428"/>
      <c r="AB27" s="428"/>
      <c r="AC27" s="428"/>
      <c r="AD27" s="428"/>
      <c r="AE27" s="428"/>
      <c r="AF27" s="428"/>
      <c r="AG27" s="428"/>
      <c r="AH27" s="428"/>
      <c r="AI27" s="428"/>
      <c r="AJ27" s="428"/>
      <c r="AK27" s="428"/>
      <c r="AL27" s="428"/>
      <c r="AM27" s="428"/>
      <c r="AN27" s="428"/>
      <c r="AO27" s="428"/>
      <c r="AP27" s="428"/>
      <c r="AQ27" s="428"/>
      <c r="AR27" s="428"/>
      <c r="AS27" s="428"/>
      <c r="AT27" s="428"/>
      <c r="AU27" s="428"/>
      <c r="AV27" s="428"/>
      <c r="AW27" s="428"/>
      <c r="AX27" s="428"/>
      <c r="AY27" s="428"/>
      <c r="AZ27" s="428"/>
      <c r="BA27" s="428"/>
      <c r="BB27" s="428"/>
      <c r="BC27" s="428"/>
      <c r="BD27" s="428"/>
      <c r="BE27" s="428"/>
      <c r="BF27" s="428"/>
      <c r="BG27" s="428"/>
      <c r="BH27" s="428"/>
      <c r="BI27" s="428"/>
      <c r="BJ27" s="428"/>
      <c r="BK27" s="428"/>
      <c r="BL27" s="428"/>
      <c r="BM27" s="428"/>
      <c r="BN27" s="428"/>
      <c r="BO27" s="428"/>
      <c r="BP27" s="428"/>
      <c r="BQ27" s="428"/>
      <c r="BR27" s="428"/>
      <c r="BS27" s="428"/>
      <c r="BT27" s="428"/>
      <c r="BU27" s="428"/>
      <c r="BV27" s="428"/>
      <c r="BW27" s="428"/>
      <c r="BX27" s="428"/>
      <c r="BY27" s="428"/>
      <c r="BZ27" s="428"/>
      <c r="CA27" s="428"/>
      <c r="CB27" s="428"/>
      <c r="CC27" s="428"/>
      <c r="CD27" s="428"/>
      <c r="CE27" s="428"/>
      <c r="CF27" s="428"/>
      <c r="CG27" s="428"/>
    </row>
    <row r="28" s="212" customFormat="1" ht="40.5" customHeight="1" spans="1:85">
      <c r="A28" s="446" t="s">
        <v>445</v>
      </c>
      <c r="B28" s="447"/>
      <c r="C28" s="447"/>
      <c r="D28" s="447"/>
      <c r="E28" s="447"/>
      <c r="F28" s="447"/>
      <c r="G28" s="447"/>
      <c r="H28" s="447"/>
      <c r="I28" s="447"/>
      <c r="J28" s="447"/>
      <c r="K28" s="458"/>
      <c r="L28" s="428"/>
      <c r="M28" s="428"/>
      <c r="N28" s="428"/>
      <c r="O28" s="428"/>
      <c r="P28" s="428"/>
      <c r="Q28" s="428"/>
      <c r="R28" s="428"/>
      <c r="S28" s="428"/>
      <c r="T28" s="428"/>
      <c r="U28" s="428"/>
      <c r="V28" s="428"/>
      <c r="W28" s="428"/>
      <c r="X28" s="428"/>
      <c r="Y28" s="428"/>
      <c r="Z28" s="428"/>
      <c r="AA28" s="428"/>
      <c r="AB28" s="428"/>
      <c r="AC28" s="428"/>
      <c r="AD28" s="428"/>
      <c r="AE28" s="428"/>
      <c r="AF28" s="428"/>
      <c r="AG28" s="428"/>
      <c r="AH28" s="428"/>
      <c r="AI28" s="428"/>
      <c r="AJ28" s="428"/>
      <c r="AK28" s="428"/>
      <c r="AL28" s="428"/>
      <c r="AM28" s="428"/>
      <c r="AN28" s="428"/>
      <c r="AO28" s="428"/>
      <c r="AP28" s="428"/>
      <c r="AQ28" s="428"/>
      <c r="AR28" s="428"/>
      <c r="AS28" s="428"/>
      <c r="AT28" s="428"/>
      <c r="AU28" s="428"/>
      <c r="AV28" s="428"/>
      <c r="AW28" s="428"/>
      <c r="AX28" s="428"/>
      <c r="AY28" s="428"/>
      <c r="AZ28" s="428"/>
      <c r="BA28" s="428"/>
      <c r="BB28" s="428"/>
      <c r="BC28" s="428"/>
      <c r="BD28" s="428"/>
      <c r="BE28" s="428"/>
      <c r="BF28" s="428"/>
      <c r="BG28" s="428"/>
      <c r="BH28" s="428"/>
      <c r="BI28" s="428"/>
      <c r="BJ28" s="428"/>
      <c r="BK28" s="428"/>
      <c r="BL28" s="428"/>
      <c r="BM28" s="428"/>
      <c r="BN28" s="428"/>
      <c r="BO28" s="428"/>
      <c r="BP28" s="428"/>
      <c r="BQ28" s="428"/>
      <c r="BR28" s="428"/>
      <c r="BS28" s="428"/>
      <c r="BT28" s="428"/>
      <c r="BU28" s="428"/>
      <c r="BV28" s="428"/>
      <c r="BW28" s="428"/>
      <c r="BX28" s="428"/>
      <c r="BY28" s="428"/>
      <c r="BZ28" s="428"/>
      <c r="CA28" s="428"/>
      <c r="CB28" s="428"/>
      <c r="CC28" s="428"/>
      <c r="CD28" s="428"/>
      <c r="CE28" s="428"/>
      <c r="CF28" s="428"/>
      <c r="CG28" s="428"/>
    </row>
    <row r="29" s="428" customFormat="1" spans="6:10">
      <c r="F29" s="448"/>
      <c r="J29" s="459"/>
    </row>
    <row r="30" s="428" customFormat="1" spans="6:10">
      <c r="F30" s="448"/>
      <c r="J30" s="459"/>
    </row>
    <row r="31" s="428" customFormat="1" spans="6:10">
      <c r="F31" s="448"/>
      <c r="J31" s="459"/>
    </row>
    <row r="32" s="428" customFormat="1" spans="6:10">
      <c r="F32" s="448"/>
      <c r="J32" s="459"/>
    </row>
    <row r="33" s="428" customFormat="1" spans="6:6">
      <c r="F33" s="448"/>
    </row>
    <row r="34" s="428" customFormat="1" spans="6:6">
      <c r="F34" s="448"/>
    </row>
    <row r="35" s="428" customFormat="1" spans="6:6">
      <c r="F35" s="448"/>
    </row>
    <row r="36" s="428" customFormat="1" spans="6:6">
      <c r="F36" s="448"/>
    </row>
    <row r="37" s="428" customFormat="1" spans="6:6">
      <c r="F37" s="448"/>
    </row>
    <row r="38" s="428" customFormat="1" spans="6:6">
      <c r="F38" s="448"/>
    </row>
    <row r="39" s="428" customFormat="1" spans="6:6">
      <c r="F39" s="448"/>
    </row>
    <row r="40" s="428" customFormat="1" spans="6:6">
      <c r="F40" s="448"/>
    </row>
    <row r="41" s="428" customFormat="1" spans="6:6">
      <c r="F41" s="448"/>
    </row>
    <row r="42" s="428" customFormat="1" spans="6:6">
      <c r="F42" s="448"/>
    </row>
    <row r="43" s="428" customFormat="1" spans="6:6">
      <c r="F43" s="448"/>
    </row>
    <row r="44" s="428" customFormat="1" spans="6:6">
      <c r="F44" s="448"/>
    </row>
    <row r="45" s="428" customFormat="1" spans="6:6">
      <c r="F45" s="448"/>
    </row>
    <row r="46" s="428" customFormat="1" spans="6:6">
      <c r="F46" s="448"/>
    </row>
    <row r="47" s="428" customFormat="1" spans="6:6">
      <c r="F47" s="448"/>
    </row>
    <row r="48" s="428" customFormat="1" spans="6:6">
      <c r="F48" s="448"/>
    </row>
    <row r="49" s="428" customFormat="1" spans="6:6">
      <c r="F49" s="448"/>
    </row>
    <row r="50" s="428" customFormat="1" spans="6:6">
      <c r="F50" s="448"/>
    </row>
    <row r="51" s="428" customFormat="1" spans="6:6">
      <c r="F51" s="448"/>
    </row>
    <row r="52" s="428" customFormat="1" spans="6:6">
      <c r="F52" s="448"/>
    </row>
    <row r="53" s="428" customFormat="1" spans="6:6">
      <c r="F53" s="448"/>
    </row>
    <row r="54" s="428" customFormat="1" spans="6:6">
      <c r="F54" s="448"/>
    </row>
    <row r="55" s="428" customFormat="1" spans="6:6">
      <c r="F55" s="448"/>
    </row>
    <row r="56" s="428" customFormat="1" spans="6:6">
      <c r="F56" s="448"/>
    </row>
    <row r="57" s="428" customFormat="1" spans="6:6">
      <c r="F57" s="448"/>
    </row>
    <row r="58" s="428" customFormat="1" spans="6:6">
      <c r="F58" s="448"/>
    </row>
    <row r="59" s="428" customFormat="1" spans="6:6">
      <c r="F59" s="448"/>
    </row>
    <row r="60" s="428" customFormat="1" spans="6:6">
      <c r="F60" s="448"/>
    </row>
    <row r="61" s="428" customFormat="1" spans="6:6">
      <c r="F61" s="448"/>
    </row>
    <row r="62" s="428" customFormat="1" spans="6:6">
      <c r="F62" s="448"/>
    </row>
    <row r="63" s="428" customFormat="1" spans="6:6">
      <c r="F63" s="448"/>
    </row>
    <row r="64" s="428" customFormat="1" spans="6:6">
      <c r="F64" s="448"/>
    </row>
    <row r="65" s="428" customFormat="1" spans="6:6">
      <c r="F65" s="448"/>
    </row>
    <row r="66" s="428" customFormat="1" spans="6:6">
      <c r="F66" s="448"/>
    </row>
    <row r="67" s="428" customFormat="1" spans="6:6">
      <c r="F67" s="448"/>
    </row>
    <row r="68" s="428" customFormat="1" spans="6:6">
      <c r="F68" s="448"/>
    </row>
    <row r="69" s="428" customFormat="1" spans="6:6">
      <c r="F69" s="448"/>
    </row>
    <row r="70" s="428" customFormat="1" spans="6:6">
      <c r="F70" s="448"/>
    </row>
    <row r="71" s="428" customFormat="1" spans="6:6">
      <c r="F71" s="448"/>
    </row>
    <row r="72" s="428" customFormat="1" spans="6:6">
      <c r="F72" s="448"/>
    </row>
    <row r="73" s="428" customFormat="1" spans="6:6">
      <c r="F73" s="448"/>
    </row>
    <row r="74" s="428" customFormat="1" spans="6:6">
      <c r="F74" s="448"/>
    </row>
    <row r="75" s="428" customFormat="1" spans="6:6">
      <c r="F75" s="448"/>
    </row>
    <row r="76" s="428" customFormat="1" spans="6:6">
      <c r="F76" s="448"/>
    </row>
    <row r="77" s="428" customFormat="1" spans="6:6">
      <c r="F77" s="448"/>
    </row>
    <row r="78" s="428" customFormat="1" spans="6:6">
      <c r="F78" s="448"/>
    </row>
    <row r="79" s="428" customFormat="1" spans="6:6">
      <c r="F79" s="448"/>
    </row>
    <row r="80" s="428" customFormat="1" spans="6:6">
      <c r="F80" s="448"/>
    </row>
    <row r="81" s="428" customFormat="1" spans="6:6">
      <c r="F81" s="448"/>
    </row>
    <row r="82" s="428" customFormat="1" spans="6:6">
      <c r="F82" s="448"/>
    </row>
    <row r="83" s="428" customFormat="1" spans="6:6">
      <c r="F83" s="448"/>
    </row>
    <row r="84" s="428" customFormat="1" spans="6:6">
      <c r="F84" s="448"/>
    </row>
    <row r="85" s="428" customFormat="1" spans="6:6">
      <c r="F85" s="448"/>
    </row>
    <row r="86" s="428" customFormat="1" spans="6:6">
      <c r="F86" s="448"/>
    </row>
    <row r="87" s="428" customFormat="1" spans="6:6">
      <c r="F87" s="448"/>
    </row>
    <row r="88" s="428" customFormat="1" spans="6:6">
      <c r="F88" s="448"/>
    </row>
    <row r="89" s="428" customFormat="1" spans="6:6">
      <c r="F89" s="448"/>
    </row>
    <row r="90" s="428" customFormat="1" spans="6:6">
      <c r="F90" s="448"/>
    </row>
    <row r="91" s="428" customFormat="1" spans="6:6">
      <c r="F91" s="448"/>
    </row>
    <row r="92" s="428" customFormat="1" spans="6:6">
      <c r="F92" s="448"/>
    </row>
    <row r="93" s="428" customFormat="1" spans="6:6">
      <c r="F93" s="448"/>
    </row>
    <row r="94" s="428" customFormat="1" spans="6:6">
      <c r="F94" s="448"/>
    </row>
    <row r="95" s="428" customFormat="1" spans="6:6">
      <c r="F95" s="448"/>
    </row>
    <row r="96" s="428" customFormat="1" spans="6:6">
      <c r="F96" s="448"/>
    </row>
    <row r="97" s="428" customFormat="1" spans="6:6">
      <c r="F97" s="448"/>
    </row>
    <row r="98" s="428" customFormat="1" spans="6:6">
      <c r="F98" s="448"/>
    </row>
    <row r="99" s="428" customFormat="1" spans="6:6">
      <c r="F99" s="448"/>
    </row>
    <row r="100" s="428" customFormat="1" spans="6:6">
      <c r="F100" s="448"/>
    </row>
    <row r="101" s="428" customFormat="1" spans="6:6">
      <c r="F101" s="448"/>
    </row>
    <row r="102" s="428" customFormat="1" spans="6:6">
      <c r="F102" s="448"/>
    </row>
    <row r="103" s="428" customFormat="1" spans="6:6">
      <c r="F103" s="448"/>
    </row>
    <row r="104" s="428" customFormat="1" spans="6:6">
      <c r="F104" s="448"/>
    </row>
    <row r="105" s="428" customFormat="1" spans="6:6">
      <c r="F105" s="448"/>
    </row>
    <row r="106" s="428" customFormat="1" spans="6:6">
      <c r="F106" s="448"/>
    </row>
    <row r="107" s="428" customFormat="1" spans="6:6">
      <c r="F107" s="448"/>
    </row>
    <row r="108" s="428" customFormat="1" spans="6:6">
      <c r="F108" s="448"/>
    </row>
    <row r="109" s="428" customFormat="1" spans="6:6">
      <c r="F109" s="448"/>
    </row>
    <row r="110" s="428" customFormat="1" spans="6:6">
      <c r="F110" s="448"/>
    </row>
    <row r="111" s="428" customFormat="1" spans="6:6">
      <c r="F111" s="448"/>
    </row>
    <row r="112" s="428" customFormat="1" spans="6:6">
      <c r="F112" s="448"/>
    </row>
    <row r="113" s="428" customFormat="1" spans="6:6">
      <c r="F113" s="448"/>
    </row>
    <row r="114" s="428" customFormat="1" spans="6:6">
      <c r="F114" s="448"/>
    </row>
    <row r="115" s="428" customFormat="1" spans="6:6">
      <c r="F115" s="448"/>
    </row>
    <row r="116" s="428" customFormat="1" spans="6:6">
      <c r="F116" s="448"/>
    </row>
    <row r="117" s="428" customFormat="1" spans="6:6">
      <c r="F117" s="448"/>
    </row>
    <row r="118" s="428" customFormat="1" spans="6:6">
      <c r="F118" s="448"/>
    </row>
    <row r="119" s="428" customFormat="1" spans="6:6">
      <c r="F119" s="448"/>
    </row>
    <row r="120" s="428" customFormat="1" spans="6:6">
      <c r="F120" s="448"/>
    </row>
    <row r="121" s="428" customFormat="1" spans="6:6">
      <c r="F121" s="448"/>
    </row>
    <row r="122" s="428" customFormat="1" spans="6:6">
      <c r="F122" s="448"/>
    </row>
    <row r="123" s="428" customFormat="1" spans="6:6">
      <c r="F123" s="448"/>
    </row>
    <row r="124" s="428" customFormat="1" spans="6:6">
      <c r="F124" s="448"/>
    </row>
    <row r="125" s="428" customFormat="1" spans="6:6">
      <c r="F125" s="448"/>
    </row>
    <row r="126" s="428" customFormat="1" spans="6:6">
      <c r="F126" s="448"/>
    </row>
    <row r="127" s="428" customFormat="1" spans="6:6">
      <c r="F127" s="448"/>
    </row>
    <row r="128" s="428" customFormat="1" spans="6:6">
      <c r="F128" s="448"/>
    </row>
    <row r="129" s="428" customFormat="1" spans="6:6">
      <c r="F129" s="448"/>
    </row>
    <row r="130" s="428" customFormat="1" spans="6:6">
      <c r="F130" s="448"/>
    </row>
    <row r="131" s="428" customFormat="1" spans="6:6">
      <c r="F131" s="448"/>
    </row>
    <row r="132" s="428" customFormat="1" spans="6:6">
      <c r="F132" s="448"/>
    </row>
    <row r="133" s="428" customFormat="1" spans="6:6">
      <c r="F133" s="448"/>
    </row>
    <row r="134" s="428" customFormat="1" spans="6:6">
      <c r="F134" s="448"/>
    </row>
    <row r="135" s="428" customFormat="1" spans="6:6">
      <c r="F135" s="448"/>
    </row>
    <row r="136" s="428" customFormat="1" spans="6:6">
      <c r="F136" s="448"/>
    </row>
    <row r="137" s="428" customFormat="1" spans="6:6">
      <c r="F137" s="448"/>
    </row>
    <row r="138" s="428" customFormat="1" spans="6:6">
      <c r="F138" s="448"/>
    </row>
    <row r="139" s="428" customFormat="1" spans="6:6">
      <c r="F139" s="448"/>
    </row>
    <row r="140" s="428" customFormat="1" spans="6:6">
      <c r="F140" s="448"/>
    </row>
    <row r="141" s="428" customFormat="1" spans="6:6">
      <c r="F141" s="448"/>
    </row>
    <row r="142" s="428" customFormat="1" spans="6:6">
      <c r="F142" s="448"/>
    </row>
    <row r="143" s="428" customFormat="1" spans="6:6">
      <c r="F143" s="448"/>
    </row>
    <row r="144" s="428" customFormat="1" spans="6:6">
      <c r="F144" s="448"/>
    </row>
    <row r="145" s="428" customFormat="1" spans="6:6">
      <c r="F145" s="448"/>
    </row>
    <row r="146" s="428" customFormat="1" spans="6:6">
      <c r="F146" s="448"/>
    </row>
    <row r="147" s="428" customFormat="1" spans="6:6">
      <c r="F147" s="448"/>
    </row>
    <row r="148" s="428" customFormat="1" spans="6:6">
      <c r="F148" s="448"/>
    </row>
    <row r="149" s="428" customFormat="1" spans="6:6">
      <c r="F149" s="448"/>
    </row>
    <row r="150" s="428" customFormat="1" spans="6:6">
      <c r="F150" s="448"/>
    </row>
    <row r="151" s="428" customFormat="1" spans="6:6">
      <c r="F151" s="448"/>
    </row>
    <row r="152" s="428" customFormat="1" spans="6:6">
      <c r="F152" s="448"/>
    </row>
    <row r="153" s="428" customFormat="1" spans="6:6">
      <c r="F153" s="448"/>
    </row>
    <row r="154" s="428" customFormat="1" spans="6:6">
      <c r="F154" s="448"/>
    </row>
    <row r="155" s="428" customFormat="1" spans="6:6">
      <c r="F155" s="448"/>
    </row>
    <row r="156" s="428" customFormat="1" spans="6:6">
      <c r="F156" s="448"/>
    </row>
    <row r="157" s="428" customFormat="1" spans="6:6">
      <c r="F157" s="448"/>
    </row>
    <row r="158" s="428" customFormat="1" spans="6:6">
      <c r="F158" s="448"/>
    </row>
    <row r="159" s="428" customFormat="1" spans="6:6">
      <c r="F159" s="448"/>
    </row>
    <row r="160" s="428" customFormat="1" spans="6:6">
      <c r="F160" s="448"/>
    </row>
    <row r="161" s="428" customFormat="1" spans="6:6">
      <c r="F161" s="448"/>
    </row>
    <row r="162" s="428" customFormat="1" spans="6:6">
      <c r="F162" s="448"/>
    </row>
    <row r="163" s="428" customFormat="1" spans="6:6">
      <c r="F163" s="448"/>
    </row>
    <row r="164" s="428" customFormat="1" spans="6:6">
      <c r="F164" s="448"/>
    </row>
    <row r="165" s="428" customFormat="1" spans="6:6">
      <c r="F165" s="448"/>
    </row>
    <row r="166" s="428" customFormat="1" spans="6:6">
      <c r="F166" s="448"/>
    </row>
    <row r="167" s="428" customFormat="1" spans="6:6">
      <c r="F167" s="448"/>
    </row>
    <row r="168" s="428" customFormat="1" spans="6:6">
      <c r="F168" s="448"/>
    </row>
    <row r="169" s="428" customFormat="1" spans="6:6">
      <c r="F169" s="448"/>
    </row>
    <row r="170" s="428" customFormat="1" spans="6:6">
      <c r="F170" s="448"/>
    </row>
    <row r="171" s="428" customFormat="1" spans="6:6">
      <c r="F171" s="448"/>
    </row>
    <row r="172" s="428" customFormat="1" spans="6:6">
      <c r="F172" s="448"/>
    </row>
    <row r="173" s="428" customFormat="1" spans="6:6">
      <c r="F173" s="448"/>
    </row>
    <row r="174" s="428" customFormat="1" spans="6:6">
      <c r="F174" s="448"/>
    </row>
    <row r="175" s="428" customFormat="1" spans="6:6">
      <c r="F175" s="448"/>
    </row>
    <row r="176" s="428" customFormat="1" spans="6:6">
      <c r="F176" s="448"/>
    </row>
    <row r="177" s="428" customFormat="1" spans="6:6">
      <c r="F177" s="448"/>
    </row>
    <row r="178" s="428" customFormat="1" spans="6:6">
      <c r="F178" s="448"/>
    </row>
    <row r="179" s="428" customFormat="1" spans="6:6">
      <c r="F179" s="448"/>
    </row>
    <row r="180" s="428" customFormat="1" spans="6:6">
      <c r="F180" s="448"/>
    </row>
    <row r="181" s="428" customFormat="1" spans="6:6">
      <c r="F181" s="448"/>
    </row>
    <row r="182" s="428" customFormat="1" spans="6:6">
      <c r="F182" s="448"/>
    </row>
    <row r="183" s="428" customFormat="1" spans="6:6">
      <c r="F183" s="448"/>
    </row>
    <row r="184" s="428" customFormat="1" spans="6:6">
      <c r="F184" s="448"/>
    </row>
    <row r="185" s="428" customFormat="1" spans="6:6">
      <c r="F185" s="448"/>
    </row>
    <row r="186" s="428" customFormat="1" spans="6:6">
      <c r="F186" s="448"/>
    </row>
    <row r="187" s="428" customFormat="1" spans="6:6">
      <c r="F187" s="448"/>
    </row>
    <row r="188" s="428" customFormat="1" spans="6:6">
      <c r="F188" s="448"/>
    </row>
    <row r="189" s="428" customFormat="1" spans="6:6">
      <c r="F189" s="448"/>
    </row>
    <row r="190" s="428" customFormat="1" spans="6:6">
      <c r="F190" s="448"/>
    </row>
    <row r="191" s="428" customFormat="1" spans="6:6">
      <c r="F191" s="448"/>
    </row>
    <row r="192" s="428" customFormat="1" spans="6:6">
      <c r="F192" s="448"/>
    </row>
    <row r="193" s="428" customFormat="1" spans="6:6">
      <c r="F193" s="448"/>
    </row>
    <row r="194" s="428" customFormat="1" spans="6:6">
      <c r="F194" s="448"/>
    </row>
    <row r="195" s="428" customFormat="1" spans="6:6">
      <c r="F195" s="448"/>
    </row>
    <row r="196" s="428" customFormat="1" spans="6:6">
      <c r="F196" s="448"/>
    </row>
    <row r="197" s="428" customFormat="1" spans="6:6">
      <c r="F197" s="448"/>
    </row>
    <row r="198" s="428" customFormat="1" spans="6:6">
      <c r="F198" s="448"/>
    </row>
    <row r="199" s="428" customFormat="1" spans="6:6">
      <c r="F199" s="448"/>
    </row>
    <row r="200" s="428" customFormat="1" spans="6:6">
      <c r="F200" s="448"/>
    </row>
    <row r="201" s="428" customFormat="1" spans="6:6">
      <c r="F201" s="448"/>
    </row>
    <row r="202" s="428" customFormat="1" spans="6:6">
      <c r="F202" s="448"/>
    </row>
    <row r="203" s="428" customFormat="1" spans="6:6">
      <c r="F203" s="448"/>
    </row>
    <row r="204" s="428" customFormat="1" spans="6:6">
      <c r="F204" s="448"/>
    </row>
    <row r="205" s="428" customFormat="1" spans="6:6">
      <c r="F205" s="448"/>
    </row>
    <row r="206" s="428" customFormat="1" spans="6:6">
      <c r="F206" s="448"/>
    </row>
    <row r="207" s="428" customFormat="1" spans="6:6">
      <c r="F207" s="448"/>
    </row>
    <row r="208" s="428" customFormat="1" spans="6:6">
      <c r="F208" s="448"/>
    </row>
    <row r="209" s="428" customFormat="1" spans="6:6">
      <c r="F209" s="448"/>
    </row>
    <row r="210" s="428" customFormat="1" spans="6:6">
      <c r="F210" s="448"/>
    </row>
    <row r="211" s="428" customFormat="1" spans="6:6">
      <c r="F211" s="448"/>
    </row>
    <row r="212" s="428" customFormat="1" spans="6:6">
      <c r="F212" s="448"/>
    </row>
    <row r="213" s="428" customFormat="1" spans="6:6">
      <c r="F213" s="448"/>
    </row>
    <row r="214" s="428" customFormat="1" spans="6:6">
      <c r="F214" s="448"/>
    </row>
    <row r="215" s="428" customFormat="1" spans="6:6">
      <c r="F215" s="448"/>
    </row>
    <row r="216" s="428" customFormat="1" spans="6:6">
      <c r="F216" s="448"/>
    </row>
    <row r="217" s="428" customFormat="1" spans="6:6">
      <c r="F217" s="448"/>
    </row>
    <row r="218" s="428" customFormat="1" spans="6:6">
      <c r="F218" s="448"/>
    </row>
    <row r="219" s="428" customFormat="1" spans="6:6">
      <c r="F219" s="448"/>
    </row>
    <row r="220" s="428" customFormat="1" spans="6:6">
      <c r="F220" s="448"/>
    </row>
    <row r="221" s="428" customFormat="1" spans="6:6">
      <c r="F221" s="448"/>
    </row>
    <row r="222" s="428" customFormat="1" spans="6:6">
      <c r="F222" s="448"/>
    </row>
    <row r="223" s="428" customFormat="1" spans="6:6">
      <c r="F223" s="448"/>
    </row>
    <row r="224" s="428" customFormat="1" spans="6:6">
      <c r="F224" s="448"/>
    </row>
    <row r="225" s="428" customFormat="1" spans="6:6">
      <c r="F225" s="448"/>
    </row>
    <row r="226" s="428" customFormat="1" spans="6:6">
      <c r="F226" s="448"/>
    </row>
    <row r="227" s="428" customFormat="1" spans="6:6">
      <c r="F227" s="448"/>
    </row>
    <row r="228" s="428" customFormat="1" spans="6:6">
      <c r="F228" s="448"/>
    </row>
    <row r="229" s="428" customFormat="1" spans="6:6">
      <c r="F229" s="448"/>
    </row>
    <row r="230" s="428" customFormat="1" spans="6:6">
      <c r="F230" s="448"/>
    </row>
    <row r="231" s="428" customFormat="1" spans="6:6">
      <c r="F231" s="448"/>
    </row>
    <row r="232" s="428" customFormat="1" spans="6:6">
      <c r="F232" s="448"/>
    </row>
    <row r="233" s="428" customFormat="1" spans="6:6">
      <c r="F233" s="448"/>
    </row>
    <row r="234" s="428" customFormat="1" spans="6:6">
      <c r="F234" s="448"/>
    </row>
    <row r="235" s="428" customFormat="1" spans="6:6">
      <c r="F235" s="448"/>
    </row>
    <row r="236" s="428" customFormat="1" spans="6:6">
      <c r="F236" s="448"/>
    </row>
    <row r="237" s="428" customFormat="1" spans="6:6">
      <c r="F237" s="448"/>
    </row>
    <row r="238" s="428" customFormat="1" spans="6:6">
      <c r="F238" s="448"/>
    </row>
    <row r="239" s="428" customFormat="1" spans="6:6">
      <c r="F239" s="448"/>
    </row>
    <row r="240" s="428" customFormat="1" spans="6:6">
      <c r="F240" s="448"/>
    </row>
    <row r="241" s="428" customFormat="1" spans="6:6">
      <c r="F241" s="448"/>
    </row>
    <row r="242" s="428" customFormat="1" spans="6:6">
      <c r="F242" s="448"/>
    </row>
    <row r="243" s="428" customFormat="1" spans="6:6">
      <c r="F243" s="448"/>
    </row>
    <row r="244" s="428" customFormat="1" spans="6:6">
      <c r="F244" s="448"/>
    </row>
    <row r="245" s="428" customFormat="1" spans="6:6">
      <c r="F245" s="448"/>
    </row>
    <row r="246" s="428" customFormat="1" spans="6:6">
      <c r="F246" s="448"/>
    </row>
    <row r="247" s="428" customFormat="1" spans="6:6">
      <c r="F247" s="448"/>
    </row>
    <row r="248" s="428" customFormat="1" spans="6:6">
      <c r="F248" s="448"/>
    </row>
    <row r="249" s="428" customFormat="1" spans="6:6">
      <c r="F249" s="448"/>
    </row>
    <row r="250" s="428" customFormat="1" spans="6:6">
      <c r="F250" s="448"/>
    </row>
    <row r="251" s="428" customFormat="1" spans="6:6">
      <c r="F251" s="448"/>
    </row>
    <row r="252" s="428" customFormat="1" spans="6:6">
      <c r="F252" s="448"/>
    </row>
    <row r="253" s="428" customFormat="1" spans="6:6">
      <c r="F253" s="448"/>
    </row>
    <row r="254" s="428" customFormat="1" spans="6:6">
      <c r="F254" s="448"/>
    </row>
    <row r="255" s="428" customFormat="1" spans="6:6">
      <c r="F255" s="448"/>
    </row>
    <row r="256" s="428" customFormat="1" spans="6:6">
      <c r="F256" s="448"/>
    </row>
    <row r="257" s="428" customFormat="1" spans="6:6">
      <c r="F257" s="448"/>
    </row>
    <row r="258" s="428" customFormat="1" spans="6:6">
      <c r="F258" s="448"/>
    </row>
    <row r="259" s="428" customFormat="1" spans="6:6">
      <c r="F259" s="448"/>
    </row>
    <row r="260" s="428" customFormat="1" spans="6:6">
      <c r="F260" s="448"/>
    </row>
    <row r="261" s="428" customFormat="1" spans="6:6">
      <c r="F261" s="448"/>
    </row>
    <row r="262" s="428" customFormat="1" spans="6:6">
      <c r="F262" s="448"/>
    </row>
    <row r="263" s="428" customFormat="1" spans="6:6">
      <c r="F263" s="448"/>
    </row>
    <row r="264" s="428" customFormat="1" spans="6:6">
      <c r="F264" s="448"/>
    </row>
    <row r="265" s="428" customFormat="1" spans="6:6">
      <c r="F265" s="448"/>
    </row>
    <row r="266" s="428" customFormat="1" spans="6:6">
      <c r="F266" s="448"/>
    </row>
    <row r="267" s="428" customFormat="1" spans="6:6">
      <c r="F267" s="448"/>
    </row>
    <row r="268" s="428" customFormat="1" spans="6:6">
      <c r="F268" s="448"/>
    </row>
    <row r="269" s="428" customFormat="1" spans="6:6">
      <c r="F269" s="448"/>
    </row>
    <row r="270" s="428" customFormat="1" spans="6:6">
      <c r="F270" s="448"/>
    </row>
    <row r="271" s="428" customFormat="1" spans="6:6">
      <c r="F271" s="448"/>
    </row>
    <row r="272" s="428" customFormat="1" spans="6:6">
      <c r="F272" s="448"/>
    </row>
    <row r="273" s="428" customFormat="1" spans="6:6">
      <c r="F273" s="448"/>
    </row>
    <row r="274" s="428" customFormat="1" spans="6:6">
      <c r="F274" s="448"/>
    </row>
    <row r="275" s="428" customFormat="1" spans="6:6">
      <c r="F275" s="448"/>
    </row>
    <row r="276" s="428" customFormat="1" spans="6:6">
      <c r="F276" s="448"/>
    </row>
    <row r="277" s="428" customFormat="1" spans="6:6">
      <c r="F277" s="448"/>
    </row>
    <row r="278" s="428" customFormat="1" spans="6:6">
      <c r="F278" s="448"/>
    </row>
    <row r="279" s="428" customFormat="1" spans="6:6">
      <c r="F279" s="448"/>
    </row>
    <row r="280" s="428" customFormat="1" spans="6:6">
      <c r="F280" s="448"/>
    </row>
    <row r="281" s="428" customFormat="1" spans="6:6">
      <c r="F281" s="448"/>
    </row>
    <row r="282" s="428" customFormat="1" spans="6:6">
      <c r="F282" s="448"/>
    </row>
    <row r="283" s="428" customFormat="1" spans="6:6">
      <c r="F283" s="448"/>
    </row>
    <row r="284" s="428" customFormat="1" spans="6:6">
      <c r="F284" s="448"/>
    </row>
    <row r="285" s="428" customFormat="1" spans="6:6">
      <c r="F285" s="448"/>
    </row>
    <row r="286" s="428" customFormat="1" spans="6:6">
      <c r="F286" s="448"/>
    </row>
    <row r="287" s="428" customFormat="1" spans="6:6">
      <c r="F287" s="448"/>
    </row>
    <row r="288" s="428" customFormat="1" spans="6:6">
      <c r="F288" s="448"/>
    </row>
    <row r="289" s="428" customFormat="1" spans="6:6">
      <c r="F289" s="448"/>
    </row>
    <row r="290" s="428" customFormat="1" spans="6:6">
      <c r="F290" s="448"/>
    </row>
    <row r="291" s="428" customFormat="1" spans="6:6">
      <c r="F291" s="448"/>
    </row>
    <row r="292" s="428" customFormat="1" spans="6:6">
      <c r="F292" s="448"/>
    </row>
    <row r="293" s="428" customFormat="1" spans="6:6">
      <c r="F293" s="448"/>
    </row>
    <row r="294" s="428" customFormat="1" spans="6:6">
      <c r="F294" s="448"/>
    </row>
    <row r="295" s="428" customFormat="1" spans="6:6">
      <c r="F295" s="448"/>
    </row>
    <row r="296" s="428" customFormat="1" spans="6:6">
      <c r="F296" s="448"/>
    </row>
    <row r="297" s="428" customFormat="1" spans="6:6">
      <c r="F297" s="448"/>
    </row>
    <row r="298" s="428" customFormat="1" spans="6:6">
      <c r="F298" s="448"/>
    </row>
    <row r="299" s="428" customFormat="1" spans="6:6">
      <c r="F299" s="448"/>
    </row>
    <row r="300" s="428" customFormat="1" spans="6:6">
      <c r="F300" s="448"/>
    </row>
    <row r="301" s="428" customFormat="1" spans="6:6">
      <c r="F301" s="448"/>
    </row>
    <row r="302" s="428" customFormat="1" spans="6:6">
      <c r="F302" s="448"/>
    </row>
    <row r="303" s="428" customFormat="1" spans="6:6">
      <c r="F303" s="448"/>
    </row>
    <row r="304" s="428" customFormat="1" spans="6:6">
      <c r="F304" s="448"/>
    </row>
    <row r="305" s="428" customFormat="1" spans="6:6">
      <c r="F305" s="448"/>
    </row>
    <row r="306" s="428" customFormat="1" spans="6:6">
      <c r="F306" s="448"/>
    </row>
    <row r="307" s="428" customFormat="1" spans="6:6">
      <c r="F307" s="448"/>
    </row>
    <row r="308" s="428" customFormat="1" spans="6:6">
      <c r="F308" s="448"/>
    </row>
    <row r="309" s="428" customFormat="1" spans="6:6">
      <c r="F309" s="448"/>
    </row>
    <row r="310" s="428" customFormat="1" spans="6:6">
      <c r="F310" s="448"/>
    </row>
    <row r="311" s="428" customFormat="1" spans="6:6">
      <c r="F311" s="448"/>
    </row>
    <row r="312" s="428" customFormat="1" spans="6:6">
      <c r="F312" s="448"/>
    </row>
    <row r="313" s="428" customFormat="1" spans="6:6">
      <c r="F313" s="448"/>
    </row>
    <row r="314" s="428" customFormat="1" spans="6:6">
      <c r="F314" s="448"/>
    </row>
    <row r="315" s="428" customFormat="1" spans="6:6">
      <c r="F315" s="448"/>
    </row>
    <row r="316" s="428" customFormat="1" spans="6:6">
      <c r="F316" s="448"/>
    </row>
    <row r="317" s="428" customFormat="1" spans="6:6">
      <c r="F317" s="448"/>
    </row>
    <row r="318" s="428" customFormat="1" spans="6:6">
      <c r="F318" s="448"/>
    </row>
    <row r="319" s="428" customFormat="1" spans="6:6">
      <c r="F319" s="448"/>
    </row>
    <row r="320" s="428" customFormat="1" spans="6:6">
      <c r="F320" s="448"/>
    </row>
    <row r="321" s="428" customFormat="1" spans="6:6">
      <c r="F321" s="448"/>
    </row>
    <row r="322" s="428" customFormat="1" spans="6:6">
      <c r="F322" s="448"/>
    </row>
    <row r="323" s="428" customFormat="1" spans="6:6">
      <c r="F323" s="448"/>
    </row>
    <row r="324" s="428" customFormat="1" spans="6:6">
      <c r="F324" s="448"/>
    </row>
    <row r="325" s="428" customFormat="1" spans="6:6">
      <c r="F325" s="448"/>
    </row>
    <row r="326" s="428" customFormat="1" spans="6:6">
      <c r="F326" s="448"/>
    </row>
    <row r="327" s="428" customFormat="1" spans="6:6">
      <c r="F327" s="448"/>
    </row>
    <row r="328" s="428" customFormat="1" spans="6:6">
      <c r="F328" s="448"/>
    </row>
    <row r="329" s="428" customFormat="1" spans="6:6">
      <c r="F329" s="448"/>
    </row>
    <row r="330" s="428" customFormat="1" spans="6:6">
      <c r="F330" s="448"/>
    </row>
    <row r="331" s="428" customFormat="1" spans="6:6">
      <c r="F331" s="448"/>
    </row>
    <row r="332" s="428" customFormat="1" spans="6:6">
      <c r="F332" s="448"/>
    </row>
    <row r="333" s="428" customFormat="1" spans="6:6">
      <c r="F333" s="448"/>
    </row>
    <row r="334" s="428" customFormat="1" spans="6:6">
      <c r="F334" s="448"/>
    </row>
    <row r="335" s="428" customFormat="1" spans="6:6">
      <c r="F335" s="448"/>
    </row>
    <row r="336" s="428" customFormat="1" spans="6:6">
      <c r="F336" s="448"/>
    </row>
    <row r="337" s="428" customFormat="1" spans="6:6">
      <c r="F337" s="448"/>
    </row>
    <row r="338" s="428" customFormat="1" spans="6:6">
      <c r="F338" s="448"/>
    </row>
    <row r="339" s="428" customFormat="1" spans="6:6">
      <c r="F339" s="448"/>
    </row>
    <row r="340" s="428" customFormat="1" spans="6:6">
      <c r="F340" s="448"/>
    </row>
    <row r="341" s="428" customFormat="1" spans="6:6">
      <c r="F341" s="448"/>
    </row>
    <row r="342" s="428" customFormat="1" spans="6:6">
      <c r="F342" s="448"/>
    </row>
    <row r="343" s="428" customFormat="1" spans="6:6">
      <c r="F343" s="448"/>
    </row>
    <row r="344" s="428" customFormat="1" spans="6:6">
      <c r="F344" s="448"/>
    </row>
    <row r="345" s="428" customFormat="1" spans="6:6">
      <c r="F345" s="448"/>
    </row>
    <row r="346" s="428" customFormat="1" spans="6:6">
      <c r="F346" s="448"/>
    </row>
    <row r="347" s="428" customFormat="1" spans="6:6">
      <c r="F347" s="448"/>
    </row>
    <row r="348" s="428" customFormat="1" spans="6:6">
      <c r="F348" s="448"/>
    </row>
    <row r="349" s="428" customFormat="1" spans="6:6">
      <c r="F349" s="448"/>
    </row>
    <row r="350" s="428" customFormat="1" spans="6:6">
      <c r="F350" s="448"/>
    </row>
    <row r="351" s="428" customFormat="1" spans="6:6">
      <c r="F351" s="448"/>
    </row>
    <row r="352" s="428" customFormat="1" spans="6:6">
      <c r="F352" s="448"/>
    </row>
    <row r="353" s="428" customFormat="1" spans="6:6">
      <c r="F353" s="448"/>
    </row>
    <row r="354" s="428" customFormat="1" spans="6:6">
      <c r="F354" s="448"/>
    </row>
    <row r="355" s="428" customFormat="1" spans="6:6">
      <c r="F355" s="448"/>
    </row>
    <row r="356" s="428" customFormat="1" spans="6:6">
      <c r="F356" s="448"/>
    </row>
    <row r="357" s="428" customFormat="1" spans="6:6">
      <c r="F357" s="448"/>
    </row>
    <row r="358" s="428" customFormat="1" spans="6:6">
      <c r="F358" s="448"/>
    </row>
    <row r="359" s="428" customFormat="1" spans="6:6">
      <c r="F359" s="448"/>
    </row>
    <row r="360" s="428" customFormat="1" spans="6:6">
      <c r="F360" s="448"/>
    </row>
    <row r="361" s="428" customFormat="1" spans="6:6">
      <c r="F361" s="448"/>
    </row>
    <row r="362" s="428" customFormat="1" spans="6:6">
      <c r="F362" s="448"/>
    </row>
    <row r="363" s="428" customFormat="1" spans="6:6">
      <c r="F363" s="448"/>
    </row>
    <row r="364" s="428" customFormat="1" spans="6:6">
      <c r="F364" s="448"/>
    </row>
    <row r="365" s="428" customFormat="1" spans="6:6">
      <c r="F365" s="448"/>
    </row>
    <row r="366" s="428" customFormat="1" spans="6:6">
      <c r="F366" s="448"/>
    </row>
    <row r="367" s="428" customFormat="1" spans="6:6">
      <c r="F367" s="448"/>
    </row>
    <row r="368" s="428" customFormat="1" spans="6:6">
      <c r="F368" s="448"/>
    </row>
    <row r="369" s="428" customFormat="1" spans="6:6">
      <c r="F369" s="448"/>
    </row>
    <row r="370" s="428" customFormat="1" spans="6:6">
      <c r="F370" s="448"/>
    </row>
    <row r="371" s="428" customFormat="1" spans="6:6">
      <c r="F371" s="448"/>
    </row>
    <row r="372" s="428" customFormat="1" spans="6:6">
      <c r="F372" s="448"/>
    </row>
    <row r="373" s="428" customFormat="1" spans="6:6">
      <c r="F373" s="448"/>
    </row>
    <row r="374" s="428" customFormat="1" spans="6:6">
      <c r="F374" s="448"/>
    </row>
    <row r="375" s="428" customFormat="1" spans="6:6">
      <c r="F375" s="448"/>
    </row>
    <row r="376" s="428" customFormat="1" spans="6:6">
      <c r="F376" s="448"/>
    </row>
    <row r="377" s="428" customFormat="1" spans="6:6">
      <c r="F377" s="448"/>
    </row>
    <row r="378" s="428" customFormat="1" spans="6:6">
      <c r="F378" s="448"/>
    </row>
    <row r="379" s="428" customFormat="1" spans="6:6">
      <c r="F379" s="448"/>
    </row>
    <row r="380" s="428" customFormat="1" spans="6:6">
      <c r="F380" s="448"/>
    </row>
    <row r="381" s="428" customFormat="1" spans="6:6">
      <c r="F381" s="448"/>
    </row>
    <row r="382" s="428" customFormat="1" spans="6:6">
      <c r="F382" s="448"/>
    </row>
    <row r="383" s="428" customFormat="1" spans="6:6">
      <c r="F383" s="448"/>
    </row>
    <row r="384" s="428" customFormat="1" spans="6:6">
      <c r="F384" s="448"/>
    </row>
    <row r="385" s="428" customFormat="1" spans="6:6">
      <c r="F385" s="448"/>
    </row>
    <row r="386" s="428" customFormat="1" spans="6:6">
      <c r="F386" s="448"/>
    </row>
    <row r="387" s="428" customFormat="1" spans="6:6">
      <c r="F387" s="448"/>
    </row>
    <row r="388" s="428" customFormat="1" spans="6:6">
      <c r="F388" s="448"/>
    </row>
    <row r="389" s="428" customFormat="1" spans="6:6">
      <c r="F389" s="448"/>
    </row>
    <row r="390" s="428" customFormat="1" spans="6:6">
      <c r="F390" s="448"/>
    </row>
    <row r="391" s="428" customFormat="1" spans="6:6">
      <c r="F391" s="448"/>
    </row>
    <row r="392" s="428" customFormat="1" spans="6:6">
      <c r="F392" s="448"/>
    </row>
    <row r="393" s="428" customFormat="1" spans="6:6">
      <c r="F393" s="448"/>
    </row>
    <row r="394" s="428" customFormat="1" spans="6:6">
      <c r="F394" s="448"/>
    </row>
    <row r="395" s="428" customFormat="1" spans="6:6">
      <c r="F395" s="448"/>
    </row>
    <row r="396" s="428" customFormat="1" spans="6:6">
      <c r="F396" s="448"/>
    </row>
    <row r="397" s="428" customFormat="1" spans="6:6">
      <c r="F397" s="448"/>
    </row>
    <row r="398" s="428" customFormat="1" spans="6:6">
      <c r="F398" s="448"/>
    </row>
    <row r="399" s="428" customFormat="1" spans="6:6">
      <c r="F399" s="448"/>
    </row>
    <row r="400" s="428" customFormat="1" spans="6:6">
      <c r="F400" s="448"/>
    </row>
    <row r="401" s="428" customFormat="1" spans="6:6">
      <c r="F401" s="448"/>
    </row>
    <row r="402" s="428" customFormat="1" spans="6:6">
      <c r="F402" s="448"/>
    </row>
    <row r="403" s="428" customFormat="1" spans="6:6">
      <c r="F403" s="448"/>
    </row>
    <row r="404" s="428" customFormat="1" spans="6:6">
      <c r="F404" s="448"/>
    </row>
    <row r="405" s="428" customFormat="1" spans="6:6">
      <c r="F405" s="448"/>
    </row>
    <row r="406" s="428" customFormat="1" spans="6:6">
      <c r="F406" s="448"/>
    </row>
    <row r="407" s="428" customFormat="1" spans="6:6">
      <c r="F407" s="448"/>
    </row>
    <row r="408" s="428" customFormat="1" spans="6:6">
      <c r="F408" s="448"/>
    </row>
    <row r="409" s="428" customFormat="1" spans="6:6">
      <c r="F409" s="448"/>
    </row>
    <row r="410" s="428" customFormat="1" spans="6:6">
      <c r="F410" s="448"/>
    </row>
    <row r="411" s="428" customFormat="1" spans="6:6">
      <c r="F411" s="448"/>
    </row>
    <row r="412" s="428" customFormat="1" spans="6:6">
      <c r="F412" s="448"/>
    </row>
    <row r="413" s="428" customFormat="1" spans="6:6">
      <c r="F413" s="448"/>
    </row>
    <row r="414" s="428" customFormat="1" spans="6:6">
      <c r="F414" s="448"/>
    </row>
    <row r="415" s="428" customFormat="1" spans="6:6">
      <c r="F415" s="448"/>
    </row>
    <row r="416" s="428" customFormat="1" spans="6:6">
      <c r="F416" s="448"/>
    </row>
    <row r="417" s="428" customFormat="1" spans="6:6">
      <c r="F417" s="448"/>
    </row>
    <row r="418" s="428" customFormat="1" spans="6:6">
      <c r="F418" s="448"/>
    </row>
    <row r="419" s="428" customFormat="1" spans="6:6">
      <c r="F419" s="448"/>
    </row>
    <row r="420" s="428" customFormat="1" spans="6:6">
      <c r="F420" s="448"/>
    </row>
    <row r="421" s="428" customFormat="1" spans="6:6">
      <c r="F421" s="448"/>
    </row>
    <row r="422" s="428" customFormat="1" spans="6:6">
      <c r="F422" s="448"/>
    </row>
    <row r="423" s="428" customFormat="1" spans="6:6">
      <c r="F423" s="448"/>
    </row>
  </sheetData>
  <mergeCells count="51">
    <mergeCell ref="A1:K1"/>
    <mergeCell ref="A2:B2"/>
    <mergeCell ref="C2:D2"/>
    <mergeCell ref="E2:F2"/>
    <mergeCell ref="G2:H2"/>
    <mergeCell ref="J2:K2"/>
    <mergeCell ref="A3:B3"/>
    <mergeCell ref="C3:D3"/>
    <mergeCell ref="E3:F3"/>
    <mergeCell ref="G3:H3"/>
    <mergeCell ref="J3:K3"/>
    <mergeCell ref="A4:K4"/>
    <mergeCell ref="J13:K13"/>
    <mergeCell ref="A14:K14"/>
    <mergeCell ref="J18:K18"/>
    <mergeCell ref="J22:K22"/>
    <mergeCell ref="A23:K23"/>
    <mergeCell ref="A27:J27"/>
    <mergeCell ref="A28:K28"/>
    <mergeCell ref="A6:A9"/>
    <mergeCell ref="A10:A13"/>
    <mergeCell ref="A15:A18"/>
    <mergeCell ref="A19:A22"/>
    <mergeCell ref="A24:A26"/>
    <mergeCell ref="B6:B9"/>
    <mergeCell ref="B10:B13"/>
    <mergeCell ref="B15:B18"/>
    <mergeCell ref="B19:B22"/>
    <mergeCell ref="C6:C9"/>
    <mergeCell ref="C10:C13"/>
    <mergeCell ref="C15:C18"/>
    <mergeCell ref="C19:C22"/>
    <mergeCell ref="D6:D9"/>
    <mergeCell ref="D10:D13"/>
    <mergeCell ref="D15:D18"/>
    <mergeCell ref="D19:D22"/>
    <mergeCell ref="E6:E9"/>
    <mergeCell ref="E10:E13"/>
    <mergeCell ref="E15:E18"/>
    <mergeCell ref="E19:E22"/>
    <mergeCell ref="F6:F9"/>
    <mergeCell ref="F10:F13"/>
    <mergeCell ref="F15:F18"/>
    <mergeCell ref="F19:F22"/>
    <mergeCell ref="F24:F26"/>
    <mergeCell ref="G6:G9"/>
    <mergeCell ref="G10:G13"/>
    <mergeCell ref="G15:G18"/>
    <mergeCell ref="G19:G22"/>
    <mergeCell ref="G24:G26"/>
    <mergeCell ref="B24:E26"/>
  </mergeCells>
  <pageMargins left="0.354166666666667" right="0.275" top="0.747916666666667" bottom="0.747916666666667" header="0.314583333333333" footer="0.314583333333333"/>
  <pageSetup paperSize="9" scale="96" orientation="portrait"/>
  <headerFooter>
    <oddFooter>&amp;L制单：&amp;"-,常规"&amp;11
日期：&amp;C  装箱人：
装箱日期：</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J47"/>
  <sheetViews>
    <sheetView view="pageBreakPreview" zoomScaleNormal="100" zoomScaleSheetLayoutView="100" topLeftCell="A4" workbookViewId="0">
      <selection activeCell="D16" sqref="D16"/>
    </sheetView>
  </sheetViews>
  <sheetFormatPr defaultColWidth="9" defaultRowHeight="20.1" customHeight="1"/>
  <cols>
    <col min="1" max="1" width="9" style="309"/>
    <col min="2" max="2" width="10.375" style="310" customWidth="1"/>
    <col min="3" max="3" width="14" style="310" customWidth="1"/>
    <col min="4" max="4" width="10.5" style="309" customWidth="1"/>
    <col min="5" max="5" width="6.25" style="309" customWidth="1"/>
    <col min="6" max="6" width="7.75" style="309" customWidth="1"/>
    <col min="7" max="7" width="8.625" style="309" customWidth="1"/>
    <col min="8" max="8" width="10" style="309" customWidth="1"/>
    <col min="9" max="9" width="7.625" style="309" customWidth="1"/>
    <col min="10" max="10" width="6.625" style="309" customWidth="1"/>
    <col min="11" max="16384" width="9" style="309"/>
  </cols>
  <sheetData>
    <row r="1" customHeight="1" spans="1:10">
      <c r="A1" s="311" t="s">
        <v>0</v>
      </c>
      <c r="B1" s="311"/>
      <c r="C1" s="311"/>
      <c r="D1" s="311"/>
      <c r="E1" s="311"/>
      <c r="F1" s="311"/>
      <c r="G1" s="311"/>
      <c r="H1" s="311"/>
      <c r="I1" s="311"/>
      <c r="J1" s="311"/>
    </row>
    <row r="2" customHeight="1" spans="1:10">
      <c r="A2" s="312" t="s">
        <v>1</v>
      </c>
      <c r="B2" s="313" t="str">
        <f>吸塑!D4</f>
        <v>董婉卿</v>
      </c>
      <c r="C2" s="313"/>
      <c r="D2" s="313" t="s">
        <v>2</v>
      </c>
      <c r="E2" s="313" t="str">
        <f>吸塑!D3</f>
        <v>S400374225</v>
      </c>
      <c r="F2" s="313"/>
      <c r="G2" s="313"/>
      <c r="H2" s="313" t="s">
        <v>3</v>
      </c>
      <c r="I2" s="334">
        <f>柜转!I2</f>
        <v>0</v>
      </c>
      <c r="J2" s="334"/>
    </row>
    <row r="3" customHeight="1" spans="1:10">
      <c r="A3" s="313" t="s">
        <v>4</v>
      </c>
      <c r="B3" s="313" t="str">
        <f>吸塑!N3</f>
        <v>香草天空II</v>
      </c>
      <c r="C3" s="313"/>
      <c r="D3" s="313" t="s">
        <v>5</v>
      </c>
      <c r="E3" s="313" t="str">
        <f>吸塑!D5</f>
        <v>月牙白吸塑</v>
      </c>
      <c r="F3" s="313"/>
      <c r="G3" s="313"/>
      <c r="H3" s="313" t="s">
        <v>6</v>
      </c>
      <c r="I3" s="334">
        <f>柜转!I3</f>
        <v>0</v>
      </c>
      <c r="J3" s="334"/>
    </row>
    <row r="4" customHeight="1" spans="1:10">
      <c r="A4" s="313" t="s">
        <v>7</v>
      </c>
      <c r="B4" s="314" t="str">
        <f>吸塑!X4</f>
        <v>天津</v>
      </c>
      <c r="C4" s="314"/>
      <c r="D4" s="315" t="s">
        <v>8</v>
      </c>
      <c r="E4" s="424">
        <f>吸塑!X5</f>
        <v>0</v>
      </c>
      <c r="F4" s="425"/>
      <c r="G4" s="426"/>
      <c r="H4" s="313" t="s">
        <v>9</v>
      </c>
      <c r="I4" s="334" t="str">
        <f>吸塑!X3</f>
        <v>2017-</v>
      </c>
      <c r="J4" s="334"/>
    </row>
    <row r="5" customHeight="1" spans="1:10">
      <c r="A5" s="313" t="s">
        <v>11</v>
      </c>
      <c r="B5" s="313" t="s">
        <v>12</v>
      </c>
      <c r="C5" s="313" t="s">
        <v>13</v>
      </c>
      <c r="D5" s="313" t="s">
        <v>14</v>
      </c>
      <c r="E5" s="313" t="s">
        <v>15</v>
      </c>
      <c r="F5" s="313" t="s">
        <v>16</v>
      </c>
      <c r="G5" s="313" t="s">
        <v>17</v>
      </c>
      <c r="H5" s="313" t="s">
        <v>18</v>
      </c>
      <c r="I5" s="313" t="s">
        <v>19</v>
      </c>
      <c r="J5" s="313"/>
    </row>
    <row r="6" customHeight="1" spans="1:10">
      <c r="A6" s="313" t="s">
        <v>20</v>
      </c>
      <c r="B6" s="313"/>
      <c r="C6" s="313"/>
      <c r="D6" s="313" t="s">
        <v>21</v>
      </c>
      <c r="E6" s="313"/>
      <c r="F6" s="313"/>
      <c r="G6" s="313"/>
      <c r="H6" s="313" t="s">
        <v>22</v>
      </c>
      <c r="I6" s="313">
        <f>柜转!I6</f>
        <v>0</v>
      </c>
      <c r="J6" s="313"/>
    </row>
    <row r="7" customHeight="1" spans="1:10">
      <c r="A7" s="313" t="s">
        <v>23</v>
      </c>
      <c r="B7" s="313" t="s">
        <v>24</v>
      </c>
      <c r="C7" s="313" t="s">
        <v>25</v>
      </c>
      <c r="D7" s="313" t="s">
        <v>26</v>
      </c>
      <c r="E7" s="313" t="s">
        <v>27</v>
      </c>
      <c r="F7" s="313" t="s">
        <v>3</v>
      </c>
      <c r="G7" s="313" t="s">
        <v>28</v>
      </c>
      <c r="H7" s="313" t="s">
        <v>29</v>
      </c>
      <c r="I7" s="313" t="s">
        <v>30</v>
      </c>
      <c r="J7" s="313" t="s">
        <v>31</v>
      </c>
    </row>
    <row r="8" customHeight="1" spans="1:10">
      <c r="A8" s="313">
        <v>1</v>
      </c>
      <c r="B8" s="316" t="s">
        <v>32</v>
      </c>
      <c r="C8" s="316" t="s">
        <v>33</v>
      </c>
      <c r="D8" s="313"/>
      <c r="E8" s="313" t="s">
        <v>34</v>
      </c>
      <c r="F8" s="313"/>
      <c r="G8" s="313"/>
      <c r="H8" s="313"/>
      <c r="I8" s="313"/>
      <c r="J8" s="335"/>
    </row>
    <row r="9" customHeight="1" spans="1:10">
      <c r="A9" s="313">
        <v>2</v>
      </c>
      <c r="B9" s="316"/>
      <c r="C9" s="316" t="s">
        <v>35</v>
      </c>
      <c r="D9" s="313"/>
      <c r="E9" s="313" t="s">
        <v>34</v>
      </c>
      <c r="F9" s="313"/>
      <c r="G9" s="313"/>
      <c r="H9" s="313"/>
      <c r="I9" s="313"/>
      <c r="J9" s="335"/>
    </row>
    <row r="10" customHeight="1" spans="1:10">
      <c r="A10" s="313">
        <v>3</v>
      </c>
      <c r="B10" s="316"/>
      <c r="C10" s="317" t="s">
        <v>36</v>
      </c>
      <c r="D10" s="313"/>
      <c r="E10" s="313" t="s">
        <v>34</v>
      </c>
      <c r="F10" s="313"/>
      <c r="G10" s="313"/>
      <c r="H10" s="313"/>
      <c r="I10" s="313"/>
      <c r="J10" s="335"/>
    </row>
    <row r="11" customHeight="1" spans="1:10">
      <c r="A11" s="313">
        <v>4</v>
      </c>
      <c r="B11" s="316" t="s">
        <v>37</v>
      </c>
      <c r="C11" s="316" t="s">
        <v>33</v>
      </c>
      <c r="D11" s="313"/>
      <c r="E11" s="313" t="s">
        <v>34</v>
      </c>
      <c r="F11" s="313"/>
      <c r="G11" s="313"/>
      <c r="H11" s="313"/>
      <c r="I11" s="313"/>
      <c r="J11" s="335"/>
    </row>
    <row r="12" customHeight="1" spans="1:10">
      <c r="A12" s="313">
        <v>5</v>
      </c>
      <c r="B12" s="316"/>
      <c r="C12" s="316" t="s">
        <v>35</v>
      </c>
      <c r="D12" s="313"/>
      <c r="E12" s="313" t="s">
        <v>34</v>
      </c>
      <c r="F12" s="313"/>
      <c r="G12" s="313"/>
      <c r="H12" s="313"/>
      <c r="I12" s="313"/>
      <c r="J12" s="335"/>
    </row>
    <row r="13" customHeight="1" spans="1:10">
      <c r="A13" s="313">
        <v>6</v>
      </c>
      <c r="B13" s="316"/>
      <c r="C13" s="317" t="s">
        <v>38</v>
      </c>
      <c r="D13" s="313"/>
      <c r="E13" s="313" t="s">
        <v>34</v>
      </c>
      <c r="F13" s="313"/>
      <c r="G13" s="313"/>
      <c r="H13" s="313"/>
      <c r="I13" s="313"/>
      <c r="J13" s="335"/>
    </row>
    <row r="14" customHeight="1" spans="1:10">
      <c r="A14" s="313">
        <v>7</v>
      </c>
      <c r="B14" s="318" t="s">
        <v>39</v>
      </c>
      <c r="C14" s="317" t="s">
        <v>40</v>
      </c>
      <c r="D14" s="313"/>
      <c r="E14" s="313" t="s">
        <v>34</v>
      </c>
      <c r="F14" s="313"/>
      <c r="G14" s="313"/>
      <c r="H14" s="313"/>
      <c r="I14" s="313"/>
      <c r="J14" s="335"/>
    </row>
    <row r="15" customHeight="1" spans="1:10">
      <c r="A15" s="313">
        <v>8</v>
      </c>
      <c r="B15" s="316" t="s">
        <v>41</v>
      </c>
      <c r="C15" s="316" t="s">
        <v>42</v>
      </c>
      <c r="D15" s="313">
        <v>4</v>
      </c>
      <c r="E15" s="313" t="s">
        <v>34</v>
      </c>
      <c r="F15" s="313"/>
      <c r="G15" s="313"/>
      <c r="H15" s="313"/>
      <c r="I15" s="313"/>
      <c r="J15" s="335"/>
    </row>
    <row r="16" customHeight="1" spans="1:10">
      <c r="A16" s="313">
        <v>9</v>
      </c>
      <c r="B16" s="316"/>
      <c r="C16" s="316" t="s">
        <v>43</v>
      </c>
      <c r="D16" s="313"/>
      <c r="E16" s="313" t="s">
        <v>34</v>
      </c>
      <c r="F16" s="313"/>
      <c r="G16" s="313"/>
      <c r="H16" s="313"/>
      <c r="I16" s="313"/>
      <c r="J16" s="335"/>
    </row>
    <row r="17" customHeight="1" spans="1:10">
      <c r="A17" s="313">
        <v>10</v>
      </c>
      <c r="B17" s="316" t="s">
        <v>44</v>
      </c>
      <c r="C17" s="316" t="s">
        <v>45</v>
      </c>
      <c r="D17" s="313">
        <f>吸塑!C28</f>
        <v>9</v>
      </c>
      <c r="E17" s="313" t="s">
        <v>34</v>
      </c>
      <c r="F17" s="313"/>
      <c r="G17" s="313"/>
      <c r="H17" s="313"/>
      <c r="I17" s="313"/>
      <c r="J17" s="335"/>
    </row>
    <row r="18" customHeight="1" spans="1:10">
      <c r="A18" s="313">
        <v>11</v>
      </c>
      <c r="B18" s="316"/>
      <c r="C18" s="316" t="s">
        <v>46</v>
      </c>
      <c r="D18" s="313">
        <f>D17</f>
        <v>9</v>
      </c>
      <c r="E18" s="313" t="s">
        <v>34</v>
      </c>
      <c r="F18" s="313"/>
      <c r="G18" s="313"/>
      <c r="H18" s="313"/>
      <c r="I18" s="313"/>
      <c r="J18" s="335"/>
    </row>
    <row r="19" customHeight="1" spans="1:10">
      <c r="A19" s="313">
        <v>12</v>
      </c>
      <c r="B19" s="316"/>
      <c r="C19" s="316" t="s">
        <v>47</v>
      </c>
      <c r="D19" s="313">
        <f>D17</f>
        <v>9</v>
      </c>
      <c r="E19" s="313" t="s">
        <v>34</v>
      </c>
      <c r="F19" s="313"/>
      <c r="G19" s="313"/>
      <c r="H19" s="313"/>
      <c r="I19" s="313"/>
      <c r="J19" s="335"/>
    </row>
    <row r="20" customHeight="1" spans="1:10">
      <c r="A20" s="313">
        <v>13</v>
      </c>
      <c r="B20" s="316"/>
      <c r="C20" s="316" t="s">
        <v>48</v>
      </c>
      <c r="D20" s="313"/>
      <c r="E20" s="313" t="s">
        <v>34</v>
      </c>
      <c r="F20" s="313"/>
      <c r="G20" s="313"/>
      <c r="H20" s="313"/>
      <c r="I20" s="313"/>
      <c r="J20" s="335"/>
    </row>
    <row r="21" customHeight="1" spans="1:10">
      <c r="A21" s="313">
        <v>14</v>
      </c>
      <c r="B21" s="316" t="s">
        <v>49</v>
      </c>
      <c r="C21" s="316" t="s">
        <v>50</v>
      </c>
      <c r="D21" s="313"/>
      <c r="E21" s="313" t="s">
        <v>51</v>
      </c>
      <c r="F21" s="313"/>
      <c r="G21" s="313"/>
      <c r="H21" s="313"/>
      <c r="I21" s="313"/>
      <c r="J21" s="335"/>
    </row>
    <row r="22" customHeight="1" spans="1:10">
      <c r="A22" s="313">
        <v>15</v>
      </c>
      <c r="B22" s="316"/>
      <c r="C22" s="316" t="s">
        <v>52</v>
      </c>
      <c r="D22" s="313">
        <f>吸塑!V28</f>
        <v>3.884058</v>
      </c>
      <c r="E22" s="313" t="s">
        <v>53</v>
      </c>
      <c r="F22" s="313"/>
      <c r="G22" s="313"/>
      <c r="H22" s="313"/>
      <c r="I22" s="313"/>
      <c r="J22" s="335"/>
    </row>
    <row r="23" customHeight="1" spans="1:10">
      <c r="A23" s="313">
        <v>16</v>
      </c>
      <c r="B23" s="316"/>
      <c r="C23" s="319" t="s">
        <v>54</v>
      </c>
      <c r="D23" s="313"/>
      <c r="E23" s="313" t="s">
        <v>55</v>
      </c>
      <c r="F23" s="313"/>
      <c r="G23" s="313"/>
      <c r="H23" s="313"/>
      <c r="I23" s="313"/>
      <c r="J23" s="335"/>
    </row>
    <row r="24" customHeight="1" spans="1:10">
      <c r="A24" s="313">
        <v>17</v>
      </c>
      <c r="B24" s="320" t="s">
        <v>56</v>
      </c>
      <c r="C24" s="321" t="s">
        <v>57</v>
      </c>
      <c r="D24" s="322"/>
      <c r="E24" s="313" t="s">
        <v>53</v>
      </c>
      <c r="F24" s="313"/>
      <c r="G24" s="313"/>
      <c r="H24" s="313"/>
      <c r="I24" s="313"/>
      <c r="J24" s="335"/>
    </row>
    <row r="25" customHeight="1" spans="1:10">
      <c r="A25" s="313">
        <v>18</v>
      </c>
      <c r="B25" s="320"/>
      <c r="C25" s="321" t="s">
        <v>58</v>
      </c>
      <c r="D25" s="322"/>
      <c r="E25" s="313" t="s">
        <v>53</v>
      </c>
      <c r="F25" s="313"/>
      <c r="G25" s="313"/>
      <c r="H25" s="313"/>
      <c r="I25" s="313"/>
      <c r="J25" s="335"/>
    </row>
    <row r="26" s="308" customFormat="1" customHeight="1" spans="1:10">
      <c r="A26" s="313">
        <v>19</v>
      </c>
      <c r="B26" s="323" t="s">
        <v>59</v>
      </c>
      <c r="C26" s="321" t="s">
        <v>60</v>
      </c>
      <c r="D26" s="322"/>
      <c r="E26" s="313" t="s">
        <v>53</v>
      </c>
      <c r="F26" s="324"/>
      <c r="G26" s="324"/>
      <c r="H26" s="324"/>
      <c r="I26" s="324"/>
      <c r="J26" s="336"/>
    </row>
    <row r="27" s="308" customFormat="1" customHeight="1" spans="1:10">
      <c r="A27" s="313">
        <v>20</v>
      </c>
      <c r="B27" s="325"/>
      <c r="C27" s="321" t="s">
        <v>61</v>
      </c>
      <c r="D27" s="322"/>
      <c r="E27" s="313" t="s">
        <v>53</v>
      </c>
      <c r="F27" s="324"/>
      <c r="G27" s="324"/>
      <c r="H27" s="324"/>
      <c r="I27" s="324"/>
      <c r="J27" s="336"/>
    </row>
    <row r="28" customHeight="1" spans="1:10">
      <c r="A28" s="313">
        <v>21</v>
      </c>
      <c r="B28" s="317" t="s">
        <v>62</v>
      </c>
      <c r="C28" s="321" t="s">
        <v>63</v>
      </c>
      <c r="D28" s="313">
        <f>D17</f>
        <v>9</v>
      </c>
      <c r="E28" s="313" t="s">
        <v>34</v>
      </c>
      <c r="F28" s="313"/>
      <c r="G28" s="313"/>
      <c r="H28" s="313"/>
      <c r="I28" s="313"/>
      <c r="J28" s="335"/>
    </row>
    <row r="29" customHeight="1" spans="1:10">
      <c r="A29" s="326"/>
      <c r="B29" s="326"/>
      <c r="C29" s="327"/>
      <c r="D29" s="326"/>
      <c r="E29" s="326"/>
      <c r="F29" s="326"/>
      <c r="G29" s="326"/>
      <c r="H29" s="326"/>
      <c r="I29" s="326"/>
      <c r="J29" s="337"/>
    </row>
    <row r="30" customHeight="1" spans="1:10">
      <c r="A30" s="326"/>
      <c r="B30" s="326"/>
      <c r="C30" s="328"/>
      <c r="D30" s="326"/>
      <c r="E30" s="326"/>
      <c r="F30" s="326"/>
      <c r="G30" s="326"/>
      <c r="H30" s="326"/>
      <c r="I30" s="326"/>
      <c r="J30" s="337"/>
    </row>
    <row r="31" customHeight="1" spans="1:10">
      <c r="A31" s="326"/>
      <c r="B31" s="326"/>
      <c r="C31" s="329"/>
      <c r="D31" s="326"/>
      <c r="E31" s="326"/>
      <c r="F31" s="326"/>
      <c r="G31" s="326"/>
      <c r="H31" s="326"/>
      <c r="I31" s="326"/>
      <c r="J31" s="337"/>
    </row>
    <row r="32" customHeight="1" spans="1:10">
      <c r="A32" s="326"/>
      <c r="B32" s="326"/>
      <c r="C32" s="329"/>
      <c r="D32" s="326"/>
      <c r="E32" s="326"/>
      <c r="F32" s="326"/>
      <c r="G32" s="326"/>
      <c r="H32" s="326"/>
      <c r="I32" s="326"/>
      <c r="J32" s="337"/>
    </row>
    <row r="33" customHeight="1" spans="1:10">
      <c r="A33" s="326"/>
      <c r="B33" s="326"/>
      <c r="C33" s="326"/>
      <c r="D33" s="326"/>
      <c r="E33" s="326"/>
      <c r="F33" s="326"/>
      <c r="G33" s="326"/>
      <c r="H33" s="326"/>
      <c r="I33" s="326"/>
      <c r="J33" s="337"/>
    </row>
    <row r="34" customHeight="1" spans="1:10">
      <c r="A34" s="326"/>
      <c r="B34" s="326"/>
      <c r="C34" s="326"/>
      <c r="D34" s="326"/>
      <c r="E34" s="326"/>
      <c r="F34" s="326"/>
      <c r="G34" s="326"/>
      <c r="H34" s="326"/>
      <c r="I34" s="326"/>
      <c r="J34" s="337"/>
    </row>
    <row r="35" customHeight="1" spans="1:10">
      <c r="A35" s="326"/>
      <c r="B35" s="326"/>
      <c r="C35" s="326"/>
      <c r="D35" s="326"/>
      <c r="E35" s="326"/>
      <c r="F35" s="326"/>
      <c r="G35" s="326"/>
      <c r="H35" s="326"/>
      <c r="I35" s="326"/>
      <c r="J35" s="337"/>
    </row>
    <row r="36" customHeight="1" spans="1:10">
      <c r="A36" s="326"/>
      <c r="B36" s="326"/>
      <c r="C36" s="326"/>
      <c r="D36" s="326"/>
      <c r="E36" s="326"/>
      <c r="F36" s="326"/>
      <c r="G36" s="326"/>
      <c r="H36" s="326"/>
      <c r="I36" s="326"/>
      <c r="J36" s="337"/>
    </row>
    <row r="37" customHeight="1" spans="1:10">
      <c r="A37" s="326"/>
      <c r="B37" s="326"/>
      <c r="C37" s="327"/>
      <c r="D37" s="326"/>
      <c r="E37" s="326"/>
      <c r="F37" s="326"/>
      <c r="G37" s="326"/>
      <c r="H37" s="326"/>
      <c r="I37" s="326"/>
      <c r="J37" s="337"/>
    </row>
    <row r="38" customHeight="1" spans="1:10">
      <c r="A38" s="326"/>
      <c r="B38" s="326"/>
      <c r="C38" s="327"/>
      <c r="D38" s="326"/>
      <c r="E38" s="326"/>
      <c r="F38" s="326"/>
      <c r="G38" s="326"/>
      <c r="H38" s="326"/>
      <c r="I38" s="326"/>
      <c r="J38" s="337"/>
    </row>
    <row r="39" customHeight="1" spans="1:10">
      <c r="A39" s="326"/>
      <c r="B39" s="326"/>
      <c r="C39" s="330"/>
      <c r="D39" s="326"/>
      <c r="E39" s="326"/>
      <c r="F39" s="326"/>
      <c r="G39" s="326"/>
      <c r="H39" s="326"/>
      <c r="I39" s="326"/>
      <c r="J39" s="337"/>
    </row>
    <row r="40" customHeight="1" spans="1:10">
      <c r="A40" s="326"/>
      <c r="B40" s="326"/>
      <c r="C40" s="326"/>
      <c r="D40" s="326"/>
      <c r="E40" s="326"/>
      <c r="F40" s="326"/>
      <c r="G40" s="326"/>
      <c r="H40" s="326"/>
      <c r="I40" s="326"/>
      <c r="J40" s="337"/>
    </row>
    <row r="41" customHeight="1" spans="1:10">
      <c r="A41" s="326"/>
      <c r="B41" s="326"/>
      <c r="C41" s="326"/>
      <c r="D41" s="326"/>
      <c r="E41" s="326"/>
      <c r="F41" s="326"/>
      <c r="G41" s="326"/>
      <c r="H41" s="326"/>
      <c r="I41" s="326"/>
      <c r="J41" s="337"/>
    </row>
    <row r="42" customHeight="1" spans="1:10">
      <c r="A42" s="326"/>
      <c r="B42" s="326"/>
      <c r="C42" s="331"/>
      <c r="D42" s="326"/>
      <c r="E42" s="326"/>
      <c r="F42" s="326"/>
      <c r="G42" s="326"/>
      <c r="H42" s="326"/>
      <c r="I42" s="326"/>
      <c r="J42" s="337"/>
    </row>
    <row r="43" customHeight="1" spans="1:10">
      <c r="A43" s="326"/>
      <c r="B43" s="326"/>
      <c r="C43" s="331"/>
      <c r="D43" s="326"/>
      <c r="E43" s="326"/>
      <c r="F43" s="326"/>
      <c r="G43" s="326"/>
      <c r="H43" s="326"/>
      <c r="I43" s="326"/>
      <c r="J43" s="337"/>
    </row>
    <row r="44" customHeight="1" spans="1:10">
      <c r="A44" s="326"/>
      <c r="B44" s="326"/>
      <c r="C44" s="326"/>
      <c r="D44" s="326"/>
      <c r="E44" s="326"/>
      <c r="F44" s="326"/>
      <c r="G44" s="326"/>
      <c r="H44" s="326"/>
      <c r="I44" s="326"/>
      <c r="J44" s="337"/>
    </row>
    <row r="45" customHeight="1" spans="1:10">
      <c r="A45" s="326"/>
      <c r="B45" s="326"/>
      <c r="C45" s="326"/>
      <c r="D45" s="326"/>
      <c r="E45" s="326"/>
      <c r="F45" s="326"/>
      <c r="G45" s="326"/>
      <c r="H45" s="326"/>
      <c r="I45" s="326"/>
      <c r="J45" s="337"/>
    </row>
    <row r="46" customHeight="1" spans="1:10">
      <c r="A46" s="326"/>
      <c r="B46" s="326"/>
      <c r="C46" s="326"/>
      <c r="D46" s="326"/>
      <c r="E46" s="326"/>
      <c r="F46" s="326"/>
      <c r="G46" s="326"/>
      <c r="H46" s="326"/>
      <c r="I46" s="326"/>
      <c r="J46" s="337"/>
    </row>
    <row r="47" customHeight="1" spans="1:10">
      <c r="A47" s="332"/>
      <c r="B47" s="333"/>
      <c r="C47" s="333"/>
      <c r="D47" s="332"/>
      <c r="E47" s="332"/>
      <c r="F47" s="332"/>
      <c r="G47" s="332"/>
      <c r="H47" s="332"/>
      <c r="I47" s="332"/>
      <c r="J47" s="332"/>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432638888888889" bottom="0.236111111111111" header="0.236111111111111" footer="0.236111111111111"/>
  <pageSetup paperSize="9" scale="92" orientation="portrait"/>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BT618"/>
  <sheetViews>
    <sheetView view="pageBreakPreview" zoomScale="90" zoomScaleNormal="100" zoomScaleSheetLayoutView="90" workbookViewId="0">
      <selection activeCell="C20" sqref="C20:AB21"/>
    </sheetView>
  </sheetViews>
  <sheetFormatPr defaultColWidth="3.125" defaultRowHeight="18" customHeight="1"/>
  <cols>
    <col min="1" max="2" width="3.125" style="56" customWidth="1"/>
    <col min="3" max="3" width="3" style="56" customWidth="1"/>
    <col min="4" max="4" width="3.125" style="56"/>
    <col min="5" max="5" width="3.75" style="56" customWidth="1"/>
    <col min="6" max="6" width="3.125" style="56" customWidth="1"/>
    <col min="7" max="7" width="1.875" style="56" customWidth="1"/>
    <col min="8" max="8" width="3.375" style="56" customWidth="1"/>
    <col min="9" max="9" width="3.125" style="56"/>
    <col min="10" max="10" width="3.875" style="56" customWidth="1"/>
    <col min="11" max="11" width="3.125" style="56"/>
    <col min="12" max="12" width="3.125" style="56" customWidth="1"/>
    <col min="13" max="14" width="3.125" style="56"/>
    <col min="15" max="15" width="3.125" style="56" customWidth="1"/>
    <col min="16" max="16" width="3.75" style="56" customWidth="1"/>
    <col min="17" max="17" width="3.125" style="56"/>
    <col min="18" max="18" width="3.125" style="56" customWidth="1"/>
    <col min="19" max="19" width="5.5" style="56" customWidth="1"/>
    <col min="20" max="21" width="3.125" style="56"/>
    <col min="22" max="22" width="7.25" style="56" customWidth="1"/>
    <col min="23" max="23" width="10.75" style="56" customWidth="1"/>
    <col min="24" max="25" width="3" style="56" customWidth="1"/>
    <col min="26" max="28" width="2.625" style="56" customWidth="1"/>
    <col min="29" max="31" width="4.625" style="56" customWidth="1"/>
    <col min="32" max="32" width="6.5" style="191" customWidth="1"/>
    <col min="33" max="33" width="8.5" style="191" customWidth="1"/>
    <col min="34" max="34" width="7" style="193" customWidth="1"/>
    <col min="35" max="35" width="8.5" style="193" customWidth="1"/>
    <col min="36" max="37" width="6.625" style="193" customWidth="1"/>
    <col min="38" max="38" width="10.625" style="193" customWidth="1"/>
    <col min="39" max="39" width="7.375" style="193" customWidth="1"/>
    <col min="40" max="40" width="8.5" style="193" customWidth="1"/>
    <col min="41" max="41" width="7.375" style="193" customWidth="1"/>
    <col min="42" max="42" width="7.125" style="193" customWidth="1"/>
    <col min="43" max="55" width="3.125" style="193"/>
    <col min="56" max="57" width="3.125" style="56"/>
    <col min="58" max="58" width="4.625" style="56" customWidth="1"/>
    <col min="59" max="234" width="3.125" style="56"/>
    <col min="235" max="236" width="3.125" style="56" customWidth="1"/>
    <col min="237" max="237" width="3" style="56" customWidth="1"/>
    <col min="238" max="238" width="3.125" style="56"/>
    <col min="239" max="239" width="3.75" style="56" customWidth="1"/>
    <col min="240" max="240" width="3.125" style="56" customWidth="1"/>
    <col min="241" max="241" width="1.875" style="56" customWidth="1"/>
    <col min="242" max="242" width="3.375" style="56" customWidth="1"/>
    <col min="243" max="243" width="3.125" style="56"/>
    <col min="244" max="244" width="3.875" style="56" customWidth="1"/>
    <col min="245" max="245" width="3.125" style="56"/>
    <col min="246" max="246" width="3.125" style="56" customWidth="1"/>
    <col min="247" max="248" width="3.125" style="56"/>
    <col min="249" max="249" width="3.125" style="56" customWidth="1"/>
    <col min="250" max="250" width="3.75" style="56" customWidth="1"/>
    <col min="251" max="251" width="3.125" style="56"/>
    <col min="252" max="252" width="3.125" style="56" customWidth="1"/>
    <col min="253" max="253" width="5.5" style="56" customWidth="1"/>
    <col min="254" max="255" width="3.125" style="56"/>
    <col min="256" max="256" width="7.25" style="56" customWidth="1"/>
    <col min="257" max="257" width="12" style="56" customWidth="1"/>
    <col min="258" max="262" width="2.625" style="56" customWidth="1"/>
    <col min="263" max="265" width="4.625" style="56" customWidth="1"/>
    <col min="266" max="266" width="6.5" style="56" customWidth="1"/>
    <col min="267" max="267" width="8.5" style="56" customWidth="1"/>
    <col min="268" max="268" width="7" style="56" customWidth="1"/>
    <col min="269" max="269" width="8.5" style="56" customWidth="1"/>
    <col min="270" max="271" width="6.625" style="56" customWidth="1"/>
    <col min="272" max="283" width="12.5" style="56" customWidth="1"/>
    <col min="284" max="287" width="12" style="56" customWidth="1"/>
    <col min="288" max="290" width="6.625" style="56" customWidth="1"/>
    <col min="291" max="294" width="7.625" style="56" customWidth="1"/>
    <col min="295" max="295" width="10.625" style="56" customWidth="1"/>
    <col min="296" max="297" width="7.375" style="56" customWidth="1"/>
    <col min="298" max="313" width="3.125" style="56"/>
    <col min="314" max="314" width="4.625" style="56" customWidth="1"/>
    <col min="315" max="490" width="3.125" style="56"/>
    <col min="491" max="492" width="3.125" style="56" customWidth="1"/>
    <col min="493" max="493" width="3" style="56" customWidth="1"/>
    <col min="494" max="494" width="3.125" style="56"/>
    <col min="495" max="495" width="3.75" style="56" customWidth="1"/>
    <col min="496" max="496" width="3.125" style="56" customWidth="1"/>
    <col min="497" max="497" width="1.875" style="56" customWidth="1"/>
    <col min="498" max="498" width="3.375" style="56" customWidth="1"/>
    <col min="499" max="499" width="3.125" style="56"/>
    <col min="500" max="500" width="3.875" style="56" customWidth="1"/>
    <col min="501" max="501" width="3.125" style="56"/>
    <col min="502" max="502" width="3.125" style="56" customWidth="1"/>
    <col min="503" max="504" width="3.125" style="56"/>
    <col min="505" max="505" width="3.125" style="56" customWidth="1"/>
    <col min="506" max="506" width="3.75" style="56" customWidth="1"/>
    <col min="507" max="507" width="3.125" style="56"/>
    <col min="508" max="508" width="3.125" style="56" customWidth="1"/>
    <col min="509" max="509" width="5.5" style="56" customWidth="1"/>
    <col min="510" max="511" width="3.125" style="56"/>
    <col min="512" max="512" width="7.25" style="56" customWidth="1"/>
    <col min="513" max="513" width="12" style="56" customWidth="1"/>
    <col min="514" max="518" width="2.625" style="56" customWidth="1"/>
    <col min="519" max="521" width="4.625" style="56" customWidth="1"/>
    <col min="522" max="522" width="6.5" style="56" customWidth="1"/>
    <col min="523" max="523" width="8.5" style="56" customWidth="1"/>
    <col min="524" max="524" width="7" style="56" customWidth="1"/>
    <col min="525" max="525" width="8.5" style="56" customWidth="1"/>
    <col min="526" max="527" width="6.625" style="56" customWidth="1"/>
    <col min="528" max="539" width="12.5" style="56" customWidth="1"/>
    <col min="540" max="543" width="12" style="56" customWidth="1"/>
    <col min="544" max="546" width="6.625" style="56" customWidth="1"/>
    <col min="547" max="550" width="7.625" style="56" customWidth="1"/>
    <col min="551" max="551" width="10.625" style="56" customWidth="1"/>
    <col min="552" max="553" width="7.375" style="56" customWidth="1"/>
    <col min="554" max="569" width="3.125" style="56"/>
    <col min="570" max="570" width="4.625" style="56" customWidth="1"/>
    <col min="571" max="746" width="3.125" style="56"/>
    <col min="747" max="748" width="3.125" style="56" customWidth="1"/>
    <col min="749" max="749" width="3" style="56" customWidth="1"/>
    <col min="750" max="750" width="3.125" style="56"/>
    <col min="751" max="751" width="3.75" style="56" customWidth="1"/>
    <col min="752" max="752" width="3.125" style="56" customWidth="1"/>
    <col min="753" max="753" width="1.875" style="56" customWidth="1"/>
    <col min="754" max="754" width="3.375" style="56" customWidth="1"/>
    <col min="755" max="755" width="3.125" style="56"/>
    <col min="756" max="756" width="3.875" style="56" customWidth="1"/>
    <col min="757" max="757" width="3.125" style="56"/>
    <col min="758" max="758" width="3.125" style="56" customWidth="1"/>
    <col min="759" max="760" width="3.125" style="56"/>
    <col min="761" max="761" width="3.125" style="56" customWidth="1"/>
    <col min="762" max="762" width="3.75" style="56" customWidth="1"/>
    <col min="763" max="763" width="3.125" style="56"/>
    <col min="764" max="764" width="3.125" style="56" customWidth="1"/>
    <col min="765" max="765" width="5.5" style="56" customWidth="1"/>
    <col min="766" max="767" width="3.125" style="56"/>
    <col min="768" max="768" width="7.25" style="56" customWidth="1"/>
    <col min="769" max="769" width="12" style="56" customWidth="1"/>
    <col min="770" max="774" width="2.625" style="56" customWidth="1"/>
    <col min="775" max="777" width="4.625" style="56" customWidth="1"/>
    <col min="778" max="778" width="6.5" style="56" customWidth="1"/>
    <col min="779" max="779" width="8.5" style="56" customWidth="1"/>
    <col min="780" max="780" width="7" style="56" customWidth="1"/>
    <col min="781" max="781" width="8.5" style="56" customWidth="1"/>
    <col min="782" max="783" width="6.625" style="56" customWidth="1"/>
    <col min="784" max="795" width="12.5" style="56" customWidth="1"/>
    <col min="796" max="799" width="12" style="56" customWidth="1"/>
    <col min="800" max="802" width="6.625" style="56" customWidth="1"/>
    <col min="803" max="806" width="7.625" style="56" customWidth="1"/>
    <col min="807" max="807" width="10.625" style="56" customWidth="1"/>
    <col min="808" max="809" width="7.375" style="56" customWidth="1"/>
    <col min="810" max="825" width="3.125" style="56"/>
    <col min="826" max="826" width="4.625" style="56" customWidth="1"/>
    <col min="827" max="1002" width="3.125" style="56"/>
    <col min="1003" max="1004" width="3.125" style="56" customWidth="1"/>
    <col min="1005" max="1005" width="3" style="56" customWidth="1"/>
    <col min="1006" max="1006" width="3.125" style="56"/>
    <col min="1007" max="1007" width="3.75" style="56" customWidth="1"/>
    <col min="1008" max="1008" width="3.125" style="56" customWidth="1"/>
    <col min="1009" max="1009" width="1.875" style="56" customWidth="1"/>
    <col min="1010" max="1010" width="3.375" style="56" customWidth="1"/>
    <col min="1011" max="1011" width="3.125" style="56"/>
    <col min="1012" max="1012" width="3.875" style="56" customWidth="1"/>
    <col min="1013" max="1013" width="3.125" style="56"/>
    <col min="1014" max="1014" width="3.125" style="56" customWidth="1"/>
    <col min="1015" max="1016" width="3.125" style="56"/>
    <col min="1017" max="1017" width="3.125" style="56" customWidth="1"/>
    <col min="1018" max="1018" width="3.75" style="56" customWidth="1"/>
    <col min="1019" max="1019" width="3.125" style="56"/>
    <col min="1020" max="1020" width="3.125" style="56" customWidth="1"/>
    <col min="1021" max="1021" width="5.5" style="56" customWidth="1"/>
    <col min="1022" max="1023" width="3.125" style="56"/>
    <col min="1024" max="1024" width="7.25" style="56" customWidth="1"/>
    <col min="1025" max="1025" width="12" style="56" customWidth="1"/>
    <col min="1026" max="1030" width="2.625" style="56" customWidth="1"/>
    <col min="1031" max="1033" width="4.625" style="56" customWidth="1"/>
    <col min="1034" max="1034" width="6.5" style="56" customWidth="1"/>
    <col min="1035" max="1035" width="8.5" style="56" customWidth="1"/>
    <col min="1036" max="1036" width="7" style="56" customWidth="1"/>
    <col min="1037" max="1037" width="8.5" style="56" customWidth="1"/>
    <col min="1038" max="1039" width="6.625" style="56" customWidth="1"/>
    <col min="1040" max="1051" width="12.5" style="56" customWidth="1"/>
    <col min="1052" max="1055" width="12" style="56" customWidth="1"/>
    <col min="1056" max="1058" width="6.625" style="56" customWidth="1"/>
    <col min="1059" max="1062" width="7.625" style="56" customWidth="1"/>
    <col min="1063" max="1063" width="10.625" style="56" customWidth="1"/>
    <col min="1064" max="1065" width="7.375" style="56" customWidth="1"/>
    <col min="1066" max="1081" width="3.125" style="56"/>
    <col min="1082" max="1082" width="4.625" style="56" customWidth="1"/>
    <col min="1083" max="1258" width="3.125" style="56"/>
    <col min="1259" max="1260" width="3.125" style="56" customWidth="1"/>
    <col min="1261" max="1261" width="3" style="56" customWidth="1"/>
    <col min="1262" max="1262" width="3.125" style="56"/>
    <col min="1263" max="1263" width="3.75" style="56" customWidth="1"/>
    <col min="1264" max="1264" width="3.125" style="56" customWidth="1"/>
    <col min="1265" max="1265" width="1.875" style="56" customWidth="1"/>
    <col min="1266" max="1266" width="3.375" style="56" customWidth="1"/>
    <col min="1267" max="1267" width="3.125" style="56"/>
    <col min="1268" max="1268" width="3.875" style="56" customWidth="1"/>
    <col min="1269" max="1269" width="3.125" style="56"/>
    <col min="1270" max="1270" width="3.125" style="56" customWidth="1"/>
    <col min="1271" max="1272" width="3.125" style="56"/>
    <col min="1273" max="1273" width="3.125" style="56" customWidth="1"/>
    <col min="1274" max="1274" width="3.75" style="56" customWidth="1"/>
    <col min="1275" max="1275" width="3.125" style="56"/>
    <col min="1276" max="1276" width="3.125" style="56" customWidth="1"/>
    <col min="1277" max="1277" width="5.5" style="56" customWidth="1"/>
    <col min="1278" max="1279" width="3.125" style="56"/>
    <col min="1280" max="1280" width="7.25" style="56" customWidth="1"/>
    <col min="1281" max="1281" width="12" style="56" customWidth="1"/>
    <col min="1282" max="1286" width="2.625" style="56" customWidth="1"/>
    <col min="1287" max="1289" width="4.625" style="56" customWidth="1"/>
    <col min="1290" max="1290" width="6.5" style="56" customWidth="1"/>
    <col min="1291" max="1291" width="8.5" style="56" customWidth="1"/>
    <col min="1292" max="1292" width="7" style="56" customWidth="1"/>
    <col min="1293" max="1293" width="8.5" style="56" customWidth="1"/>
    <col min="1294" max="1295" width="6.625" style="56" customWidth="1"/>
    <col min="1296" max="1307" width="12.5" style="56" customWidth="1"/>
    <col min="1308" max="1311" width="12" style="56" customWidth="1"/>
    <col min="1312" max="1314" width="6.625" style="56" customWidth="1"/>
    <col min="1315" max="1318" width="7.625" style="56" customWidth="1"/>
    <col min="1319" max="1319" width="10.625" style="56" customWidth="1"/>
    <col min="1320" max="1321" width="7.375" style="56" customWidth="1"/>
    <col min="1322" max="1337" width="3.125" style="56"/>
    <col min="1338" max="1338" width="4.625" style="56" customWidth="1"/>
    <col min="1339" max="1514" width="3.125" style="56"/>
    <col min="1515" max="1516" width="3.125" style="56" customWidth="1"/>
    <col min="1517" max="1517" width="3" style="56" customWidth="1"/>
    <col min="1518" max="1518" width="3.125" style="56"/>
    <col min="1519" max="1519" width="3.75" style="56" customWidth="1"/>
    <col min="1520" max="1520" width="3.125" style="56" customWidth="1"/>
    <col min="1521" max="1521" width="1.875" style="56" customWidth="1"/>
    <col min="1522" max="1522" width="3.375" style="56" customWidth="1"/>
    <col min="1523" max="1523" width="3.125" style="56"/>
    <col min="1524" max="1524" width="3.875" style="56" customWidth="1"/>
    <col min="1525" max="1525" width="3.125" style="56"/>
    <col min="1526" max="1526" width="3.125" style="56" customWidth="1"/>
    <col min="1527" max="1528" width="3.125" style="56"/>
    <col min="1529" max="1529" width="3.125" style="56" customWidth="1"/>
    <col min="1530" max="1530" width="3.75" style="56" customWidth="1"/>
    <col min="1531" max="1531" width="3.125" style="56"/>
    <col min="1532" max="1532" width="3.125" style="56" customWidth="1"/>
    <col min="1533" max="1533" width="5.5" style="56" customWidth="1"/>
    <col min="1534" max="1535" width="3.125" style="56"/>
    <col min="1536" max="1536" width="7.25" style="56" customWidth="1"/>
    <col min="1537" max="1537" width="12" style="56" customWidth="1"/>
    <col min="1538" max="1542" width="2.625" style="56" customWidth="1"/>
    <col min="1543" max="1545" width="4.625" style="56" customWidth="1"/>
    <col min="1546" max="1546" width="6.5" style="56" customWidth="1"/>
    <col min="1547" max="1547" width="8.5" style="56" customWidth="1"/>
    <col min="1548" max="1548" width="7" style="56" customWidth="1"/>
    <col min="1549" max="1549" width="8.5" style="56" customWidth="1"/>
    <col min="1550" max="1551" width="6.625" style="56" customWidth="1"/>
    <col min="1552" max="1563" width="12.5" style="56" customWidth="1"/>
    <col min="1564" max="1567" width="12" style="56" customWidth="1"/>
    <col min="1568" max="1570" width="6.625" style="56" customWidth="1"/>
    <col min="1571" max="1574" width="7.625" style="56" customWidth="1"/>
    <col min="1575" max="1575" width="10.625" style="56" customWidth="1"/>
    <col min="1576" max="1577" width="7.375" style="56" customWidth="1"/>
    <col min="1578" max="1593" width="3.125" style="56"/>
    <col min="1594" max="1594" width="4.625" style="56" customWidth="1"/>
    <col min="1595" max="1770" width="3.125" style="56"/>
    <col min="1771" max="1772" width="3.125" style="56" customWidth="1"/>
    <col min="1773" max="1773" width="3" style="56" customWidth="1"/>
    <col min="1774" max="1774" width="3.125" style="56"/>
    <col min="1775" max="1775" width="3.75" style="56" customWidth="1"/>
    <col min="1776" max="1776" width="3.125" style="56" customWidth="1"/>
    <col min="1777" max="1777" width="1.875" style="56" customWidth="1"/>
    <col min="1778" max="1778" width="3.375" style="56" customWidth="1"/>
    <col min="1779" max="1779" width="3.125" style="56"/>
    <col min="1780" max="1780" width="3.875" style="56" customWidth="1"/>
    <col min="1781" max="1781" width="3.125" style="56"/>
    <col min="1782" max="1782" width="3.125" style="56" customWidth="1"/>
    <col min="1783" max="1784" width="3.125" style="56"/>
    <col min="1785" max="1785" width="3.125" style="56" customWidth="1"/>
    <col min="1786" max="1786" width="3.75" style="56" customWidth="1"/>
    <col min="1787" max="1787" width="3.125" style="56"/>
    <col min="1788" max="1788" width="3.125" style="56" customWidth="1"/>
    <col min="1789" max="1789" width="5.5" style="56" customWidth="1"/>
    <col min="1790" max="1791" width="3.125" style="56"/>
    <col min="1792" max="1792" width="7.25" style="56" customWidth="1"/>
    <col min="1793" max="1793" width="12" style="56" customWidth="1"/>
    <col min="1794" max="1798" width="2.625" style="56" customWidth="1"/>
    <col min="1799" max="1801" width="4.625" style="56" customWidth="1"/>
    <col min="1802" max="1802" width="6.5" style="56" customWidth="1"/>
    <col min="1803" max="1803" width="8.5" style="56" customWidth="1"/>
    <col min="1804" max="1804" width="7" style="56" customWidth="1"/>
    <col min="1805" max="1805" width="8.5" style="56" customWidth="1"/>
    <col min="1806" max="1807" width="6.625" style="56" customWidth="1"/>
    <col min="1808" max="1819" width="12.5" style="56" customWidth="1"/>
    <col min="1820" max="1823" width="12" style="56" customWidth="1"/>
    <col min="1824" max="1826" width="6.625" style="56" customWidth="1"/>
    <col min="1827" max="1830" width="7.625" style="56" customWidth="1"/>
    <col min="1831" max="1831" width="10.625" style="56" customWidth="1"/>
    <col min="1832" max="1833" width="7.375" style="56" customWidth="1"/>
    <col min="1834" max="1849" width="3.125" style="56"/>
    <col min="1850" max="1850" width="4.625" style="56" customWidth="1"/>
    <col min="1851" max="2026" width="3.125" style="56"/>
    <col min="2027" max="2028" width="3.125" style="56" customWidth="1"/>
    <col min="2029" max="2029" width="3" style="56" customWidth="1"/>
    <col min="2030" max="2030" width="3.125" style="56"/>
    <col min="2031" max="2031" width="3.75" style="56" customWidth="1"/>
    <col min="2032" max="2032" width="3.125" style="56" customWidth="1"/>
    <col min="2033" max="2033" width="1.875" style="56" customWidth="1"/>
    <col min="2034" max="2034" width="3.375" style="56" customWidth="1"/>
    <col min="2035" max="2035" width="3.125" style="56"/>
    <col min="2036" max="2036" width="3.875" style="56" customWidth="1"/>
    <col min="2037" max="2037" width="3.125" style="56"/>
    <col min="2038" max="2038" width="3.125" style="56" customWidth="1"/>
    <col min="2039" max="2040" width="3.125" style="56"/>
    <col min="2041" max="2041" width="3.125" style="56" customWidth="1"/>
    <col min="2042" max="2042" width="3.75" style="56" customWidth="1"/>
    <col min="2043" max="2043" width="3.125" style="56"/>
    <col min="2044" max="2044" width="3.125" style="56" customWidth="1"/>
    <col min="2045" max="2045" width="5.5" style="56" customWidth="1"/>
    <col min="2046" max="2047" width="3.125" style="56"/>
    <col min="2048" max="2048" width="7.25" style="56" customWidth="1"/>
    <col min="2049" max="2049" width="12" style="56" customWidth="1"/>
    <col min="2050" max="2054" width="2.625" style="56" customWidth="1"/>
    <col min="2055" max="2057" width="4.625" style="56" customWidth="1"/>
    <col min="2058" max="2058" width="6.5" style="56" customWidth="1"/>
    <col min="2059" max="2059" width="8.5" style="56" customWidth="1"/>
    <col min="2060" max="2060" width="7" style="56" customWidth="1"/>
    <col min="2061" max="2061" width="8.5" style="56" customWidth="1"/>
    <col min="2062" max="2063" width="6.625" style="56" customWidth="1"/>
    <col min="2064" max="2075" width="12.5" style="56" customWidth="1"/>
    <col min="2076" max="2079" width="12" style="56" customWidth="1"/>
    <col min="2080" max="2082" width="6.625" style="56" customWidth="1"/>
    <col min="2083" max="2086" width="7.625" style="56" customWidth="1"/>
    <col min="2087" max="2087" width="10.625" style="56" customWidth="1"/>
    <col min="2088" max="2089" width="7.375" style="56" customWidth="1"/>
    <col min="2090" max="2105" width="3.125" style="56"/>
    <col min="2106" max="2106" width="4.625" style="56" customWidth="1"/>
    <col min="2107" max="2282" width="3.125" style="56"/>
    <col min="2283" max="2284" width="3.125" style="56" customWidth="1"/>
    <col min="2285" max="2285" width="3" style="56" customWidth="1"/>
    <col min="2286" max="2286" width="3.125" style="56"/>
    <col min="2287" max="2287" width="3.75" style="56" customWidth="1"/>
    <col min="2288" max="2288" width="3.125" style="56" customWidth="1"/>
    <col min="2289" max="2289" width="1.875" style="56" customWidth="1"/>
    <col min="2290" max="2290" width="3.375" style="56" customWidth="1"/>
    <col min="2291" max="2291" width="3.125" style="56"/>
    <col min="2292" max="2292" width="3.875" style="56" customWidth="1"/>
    <col min="2293" max="2293" width="3.125" style="56"/>
    <col min="2294" max="2294" width="3.125" style="56" customWidth="1"/>
    <col min="2295" max="2296" width="3.125" style="56"/>
    <col min="2297" max="2297" width="3.125" style="56" customWidth="1"/>
    <col min="2298" max="2298" width="3.75" style="56" customWidth="1"/>
    <col min="2299" max="2299" width="3.125" style="56"/>
    <col min="2300" max="2300" width="3.125" style="56" customWidth="1"/>
    <col min="2301" max="2301" width="5.5" style="56" customWidth="1"/>
    <col min="2302" max="2303" width="3.125" style="56"/>
    <col min="2304" max="2304" width="7.25" style="56" customWidth="1"/>
    <col min="2305" max="2305" width="12" style="56" customWidth="1"/>
    <col min="2306" max="2310" width="2.625" style="56" customWidth="1"/>
    <col min="2311" max="2313" width="4.625" style="56" customWidth="1"/>
    <col min="2314" max="2314" width="6.5" style="56" customWidth="1"/>
    <col min="2315" max="2315" width="8.5" style="56" customWidth="1"/>
    <col min="2316" max="2316" width="7" style="56" customWidth="1"/>
    <col min="2317" max="2317" width="8.5" style="56" customWidth="1"/>
    <col min="2318" max="2319" width="6.625" style="56" customWidth="1"/>
    <col min="2320" max="2331" width="12.5" style="56" customWidth="1"/>
    <col min="2332" max="2335" width="12" style="56" customWidth="1"/>
    <col min="2336" max="2338" width="6.625" style="56" customWidth="1"/>
    <col min="2339" max="2342" width="7.625" style="56" customWidth="1"/>
    <col min="2343" max="2343" width="10.625" style="56" customWidth="1"/>
    <col min="2344" max="2345" width="7.375" style="56" customWidth="1"/>
    <col min="2346" max="2361" width="3.125" style="56"/>
    <col min="2362" max="2362" width="4.625" style="56" customWidth="1"/>
    <col min="2363" max="2538" width="3.125" style="56"/>
    <col min="2539" max="2540" width="3.125" style="56" customWidth="1"/>
    <col min="2541" max="2541" width="3" style="56" customWidth="1"/>
    <col min="2542" max="2542" width="3.125" style="56"/>
    <col min="2543" max="2543" width="3.75" style="56" customWidth="1"/>
    <col min="2544" max="2544" width="3.125" style="56" customWidth="1"/>
    <col min="2545" max="2545" width="1.875" style="56" customWidth="1"/>
    <col min="2546" max="2546" width="3.375" style="56" customWidth="1"/>
    <col min="2547" max="2547" width="3.125" style="56"/>
    <col min="2548" max="2548" width="3.875" style="56" customWidth="1"/>
    <col min="2549" max="2549" width="3.125" style="56"/>
    <col min="2550" max="2550" width="3.125" style="56" customWidth="1"/>
    <col min="2551" max="2552" width="3.125" style="56"/>
    <col min="2553" max="2553" width="3.125" style="56" customWidth="1"/>
    <col min="2554" max="2554" width="3.75" style="56" customWidth="1"/>
    <col min="2555" max="2555" width="3.125" style="56"/>
    <col min="2556" max="2556" width="3.125" style="56" customWidth="1"/>
    <col min="2557" max="2557" width="5.5" style="56" customWidth="1"/>
    <col min="2558" max="2559" width="3.125" style="56"/>
    <col min="2560" max="2560" width="7.25" style="56" customWidth="1"/>
    <col min="2561" max="2561" width="12" style="56" customWidth="1"/>
    <col min="2562" max="2566" width="2.625" style="56" customWidth="1"/>
    <col min="2567" max="2569" width="4.625" style="56" customWidth="1"/>
    <col min="2570" max="2570" width="6.5" style="56" customWidth="1"/>
    <col min="2571" max="2571" width="8.5" style="56" customWidth="1"/>
    <col min="2572" max="2572" width="7" style="56" customWidth="1"/>
    <col min="2573" max="2573" width="8.5" style="56" customWidth="1"/>
    <col min="2574" max="2575" width="6.625" style="56" customWidth="1"/>
    <col min="2576" max="2587" width="12.5" style="56" customWidth="1"/>
    <col min="2588" max="2591" width="12" style="56" customWidth="1"/>
    <col min="2592" max="2594" width="6.625" style="56" customWidth="1"/>
    <col min="2595" max="2598" width="7.625" style="56" customWidth="1"/>
    <col min="2599" max="2599" width="10.625" style="56" customWidth="1"/>
    <col min="2600" max="2601" width="7.375" style="56" customWidth="1"/>
    <col min="2602" max="2617" width="3.125" style="56"/>
    <col min="2618" max="2618" width="4.625" style="56" customWidth="1"/>
    <col min="2619" max="2794" width="3.125" style="56"/>
    <col min="2795" max="2796" width="3.125" style="56" customWidth="1"/>
    <col min="2797" max="2797" width="3" style="56" customWidth="1"/>
    <col min="2798" max="2798" width="3.125" style="56"/>
    <col min="2799" max="2799" width="3.75" style="56" customWidth="1"/>
    <col min="2800" max="2800" width="3.125" style="56" customWidth="1"/>
    <col min="2801" max="2801" width="1.875" style="56" customWidth="1"/>
    <col min="2802" max="2802" width="3.375" style="56" customWidth="1"/>
    <col min="2803" max="2803" width="3.125" style="56"/>
    <col min="2804" max="2804" width="3.875" style="56" customWidth="1"/>
    <col min="2805" max="2805" width="3.125" style="56"/>
    <col min="2806" max="2806" width="3.125" style="56" customWidth="1"/>
    <col min="2807" max="2808" width="3.125" style="56"/>
    <col min="2809" max="2809" width="3.125" style="56" customWidth="1"/>
    <col min="2810" max="2810" width="3.75" style="56" customWidth="1"/>
    <col min="2811" max="2811" width="3.125" style="56"/>
    <col min="2812" max="2812" width="3.125" style="56" customWidth="1"/>
    <col min="2813" max="2813" width="5.5" style="56" customWidth="1"/>
    <col min="2814" max="2815" width="3.125" style="56"/>
    <col min="2816" max="2816" width="7.25" style="56" customWidth="1"/>
    <col min="2817" max="2817" width="12" style="56" customWidth="1"/>
    <col min="2818" max="2822" width="2.625" style="56" customWidth="1"/>
    <col min="2823" max="2825" width="4.625" style="56" customWidth="1"/>
    <col min="2826" max="2826" width="6.5" style="56" customWidth="1"/>
    <col min="2827" max="2827" width="8.5" style="56" customWidth="1"/>
    <col min="2828" max="2828" width="7" style="56" customWidth="1"/>
    <col min="2829" max="2829" width="8.5" style="56" customWidth="1"/>
    <col min="2830" max="2831" width="6.625" style="56" customWidth="1"/>
    <col min="2832" max="2843" width="12.5" style="56" customWidth="1"/>
    <col min="2844" max="2847" width="12" style="56" customWidth="1"/>
    <col min="2848" max="2850" width="6.625" style="56" customWidth="1"/>
    <col min="2851" max="2854" width="7.625" style="56" customWidth="1"/>
    <col min="2855" max="2855" width="10.625" style="56" customWidth="1"/>
    <col min="2856" max="2857" width="7.375" style="56" customWidth="1"/>
    <col min="2858" max="2873" width="3.125" style="56"/>
    <col min="2874" max="2874" width="4.625" style="56" customWidth="1"/>
    <col min="2875" max="3050" width="3.125" style="56"/>
    <col min="3051" max="3052" width="3.125" style="56" customWidth="1"/>
    <col min="3053" max="3053" width="3" style="56" customWidth="1"/>
    <col min="3054" max="3054" width="3.125" style="56"/>
    <col min="3055" max="3055" width="3.75" style="56" customWidth="1"/>
    <col min="3056" max="3056" width="3.125" style="56" customWidth="1"/>
    <col min="3057" max="3057" width="1.875" style="56" customWidth="1"/>
    <col min="3058" max="3058" width="3.375" style="56" customWidth="1"/>
    <col min="3059" max="3059" width="3.125" style="56"/>
    <col min="3060" max="3060" width="3.875" style="56" customWidth="1"/>
    <col min="3061" max="3061" width="3.125" style="56"/>
    <col min="3062" max="3062" width="3.125" style="56" customWidth="1"/>
    <col min="3063" max="3064" width="3.125" style="56"/>
    <col min="3065" max="3065" width="3.125" style="56" customWidth="1"/>
    <col min="3066" max="3066" width="3.75" style="56" customWidth="1"/>
    <col min="3067" max="3067" width="3.125" style="56"/>
    <col min="3068" max="3068" width="3.125" style="56" customWidth="1"/>
    <col min="3069" max="3069" width="5.5" style="56" customWidth="1"/>
    <col min="3070" max="3071" width="3.125" style="56"/>
    <col min="3072" max="3072" width="7.25" style="56" customWidth="1"/>
    <col min="3073" max="3073" width="12" style="56" customWidth="1"/>
    <col min="3074" max="3078" width="2.625" style="56" customWidth="1"/>
    <col min="3079" max="3081" width="4.625" style="56" customWidth="1"/>
    <col min="3082" max="3082" width="6.5" style="56" customWidth="1"/>
    <col min="3083" max="3083" width="8.5" style="56" customWidth="1"/>
    <col min="3084" max="3084" width="7" style="56" customWidth="1"/>
    <col min="3085" max="3085" width="8.5" style="56" customWidth="1"/>
    <col min="3086" max="3087" width="6.625" style="56" customWidth="1"/>
    <col min="3088" max="3099" width="12.5" style="56" customWidth="1"/>
    <col min="3100" max="3103" width="12" style="56" customWidth="1"/>
    <col min="3104" max="3106" width="6.625" style="56" customWidth="1"/>
    <col min="3107" max="3110" width="7.625" style="56" customWidth="1"/>
    <col min="3111" max="3111" width="10.625" style="56" customWidth="1"/>
    <col min="3112" max="3113" width="7.375" style="56" customWidth="1"/>
    <col min="3114" max="3129" width="3.125" style="56"/>
    <col min="3130" max="3130" width="4.625" style="56" customWidth="1"/>
    <col min="3131" max="3306" width="3.125" style="56"/>
    <col min="3307" max="3308" width="3.125" style="56" customWidth="1"/>
    <col min="3309" max="3309" width="3" style="56" customWidth="1"/>
    <col min="3310" max="3310" width="3.125" style="56"/>
    <col min="3311" max="3311" width="3.75" style="56" customWidth="1"/>
    <col min="3312" max="3312" width="3.125" style="56" customWidth="1"/>
    <col min="3313" max="3313" width="1.875" style="56" customWidth="1"/>
    <col min="3314" max="3314" width="3.375" style="56" customWidth="1"/>
    <col min="3315" max="3315" width="3.125" style="56"/>
    <col min="3316" max="3316" width="3.875" style="56" customWidth="1"/>
    <col min="3317" max="3317" width="3.125" style="56"/>
    <col min="3318" max="3318" width="3.125" style="56" customWidth="1"/>
    <col min="3319" max="3320" width="3.125" style="56"/>
    <col min="3321" max="3321" width="3.125" style="56" customWidth="1"/>
    <col min="3322" max="3322" width="3.75" style="56" customWidth="1"/>
    <col min="3323" max="3323" width="3.125" style="56"/>
    <col min="3324" max="3324" width="3.125" style="56" customWidth="1"/>
    <col min="3325" max="3325" width="5.5" style="56" customWidth="1"/>
    <col min="3326" max="3327" width="3.125" style="56"/>
    <col min="3328" max="3328" width="7.25" style="56" customWidth="1"/>
    <col min="3329" max="3329" width="12" style="56" customWidth="1"/>
    <col min="3330" max="3334" width="2.625" style="56" customWidth="1"/>
    <col min="3335" max="3337" width="4.625" style="56" customWidth="1"/>
    <col min="3338" max="3338" width="6.5" style="56" customWidth="1"/>
    <col min="3339" max="3339" width="8.5" style="56" customWidth="1"/>
    <col min="3340" max="3340" width="7" style="56" customWidth="1"/>
    <col min="3341" max="3341" width="8.5" style="56" customWidth="1"/>
    <col min="3342" max="3343" width="6.625" style="56" customWidth="1"/>
    <col min="3344" max="3355" width="12.5" style="56" customWidth="1"/>
    <col min="3356" max="3359" width="12" style="56" customWidth="1"/>
    <col min="3360" max="3362" width="6.625" style="56" customWidth="1"/>
    <col min="3363" max="3366" width="7.625" style="56" customWidth="1"/>
    <col min="3367" max="3367" width="10.625" style="56" customWidth="1"/>
    <col min="3368" max="3369" width="7.375" style="56" customWidth="1"/>
    <col min="3370" max="3385" width="3.125" style="56"/>
    <col min="3386" max="3386" width="4.625" style="56" customWidth="1"/>
    <col min="3387" max="3562" width="3.125" style="56"/>
    <col min="3563" max="3564" width="3.125" style="56" customWidth="1"/>
    <col min="3565" max="3565" width="3" style="56" customWidth="1"/>
    <col min="3566" max="3566" width="3.125" style="56"/>
    <col min="3567" max="3567" width="3.75" style="56" customWidth="1"/>
    <col min="3568" max="3568" width="3.125" style="56" customWidth="1"/>
    <col min="3569" max="3569" width="1.875" style="56" customWidth="1"/>
    <col min="3570" max="3570" width="3.375" style="56" customWidth="1"/>
    <col min="3571" max="3571" width="3.125" style="56"/>
    <col min="3572" max="3572" width="3.875" style="56" customWidth="1"/>
    <col min="3573" max="3573" width="3.125" style="56"/>
    <col min="3574" max="3574" width="3.125" style="56" customWidth="1"/>
    <col min="3575" max="3576" width="3.125" style="56"/>
    <col min="3577" max="3577" width="3.125" style="56" customWidth="1"/>
    <col min="3578" max="3578" width="3.75" style="56" customWidth="1"/>
    <col min="3579" max="3579" width="3.125" style="56"/>
    <col min="3580" max="3580" width="3.125" style="56" customWidth="1"/>
    <col min="3581" max="3581" width="5.5" style="56" customWidth="1"/>
    <col min="3582" max="3583" width="3.125" style="56"/>
    <col min="3584" max="3584" width="7.25" style="56" customWidth="1"/>
    <col min="3585" max="3585" width="12" style="56" customWidth="1"/>
    <col min="3586" max="3590" width="2.625" style="56" customWidth="1"/>
    <col min="3591" max="3593" width="4.625" style="56" customWidth="1"/>
    <col min="3594" max="3594" width="6.5" style="56" customWidth="1"/>
    <col min="3595" max="3595" width="8.5" style="56" customWidth="1"/>
    <col min="3596" max="3596" width="7" style="56" customWidth="1"/>
    <col min="3597" max="3597" width="8.5" style="56" customWidth="1"/>
    <col min="3598" max="3599" width="6.625" style="56" customWidth="1"/>
    <col min="3600" max="3611" width="12.5" style="56" customWidth="1"/>
    <col min="3612" max="3615" width="12" style="56" customWidth="1"/>
    <col min="3616" max="3618" width="6.625" style="56" customWidth="1"/>
    <col min="3619" max="3622" width="7.625" style="56" customWidth="1"/>
    <col min="3623" max="3623" width="10.625" style="56" customWidth="1"/>
    <col min="3624" max="3625" width="7.375" style="56" customWidth="1"/>
    <col min="3626" max="3641" width="3.125" style="56"/>
    <col min="3642" max="3642" width="4.625" style="56" customWidth="1"/>
    <col min="3643" max="3818" width="3.125" style="56"/>
    <col min="3819" max="3820" width="3.125" style="56" customWidth="1"/>
    <col min="3821" max="3821" width="3" style="56" customWidth="1"/>
    <col min="3822" max="3822" width="3.125" style="56"/>
    <col min="3823" max="3823" width="3.75" style="56" customWidth="1"/>
    <col min="3824" max="3824" width="3.125" style="56" customWidth="1"/>
    <col min="3825" max="3825" width="1.875" style="56" customWidth="1"/>
    <col min="3826" max="3826" width="3.375" style="56" customWidth="1"/>
    <col min="3827" max="3827" width="3.125" style="56"/>
    <col min="3828" max="3828" width="3.875" style="56" customWidth="1"/>
    <col min="3829" max="3829" width="3.125" style="56"/>
    <col min="3830" max="3830" width="3.125" style="56" customWidth="1"/>
    <col min="3831" max="3832" width="3.125" style="56"/>
    <col min="3833" max="3833" width="3.125" style="56" customWidth="1"/>
    <col min="3834" max="3834" width="3.75" style="56" customWidth="1"/>
    <col min="3835" max="3835" width="3.125" style="56"/>
    <col min="3836" max="3836" width="3.125" style="56" customWidth="1"/>
    <col min="3837" max="3837" width="5.5" style="56" customWidth="1"/>
    <col min="3838" max="3839" width="3.125" style="56"/>
    <col min="3840" max="3840" width="7.25" style="56" customWidth="1"/>
    <col min="3841" max="3841" width="12" style="56" customWidth="1"/>
    <col min="3842" max="3846" width="2.625" style="56" customWidth="1"/>
    <col min="3847" max="3849" width="4.625" style="56" customWidth="1"/>
    <col min="3850" max="3850" width="6.5" style="56" customWidth="1"/>
    <col min="3851" max="3851" width="8.5" style="56" customWidth="1"/>
    <col min="3852" max="3852" width="7" style="56" customWidth="1"/>
    <col min="3853" max="3853" width="8.5" style="56" customWidth="1"/>
    <col min="3854" max="3855" width="6.625" style="56" customWidth="1"/>
    <col min="3856" max="3867" width="12.5" style="56" customWidth="1"/>
    <col min="3868" max="3871" width="12" style="56" customWidth="1"/>
    <col min="3872" max="3874" width="6.625" style="56" customWidth="1"/>
    <col min="3875" max="3878" width="7.625" style="56" customWidth="1"/>
    <col min="3879" max="3879" width="10.625" style="56" customWidth="1"/>
    <col min="3880" max="3881" width="7.375" style="56" customWidth="1"/>
    <col min="3882" max="3897" width="3.125" style="56"/>
    <col min="3898" max="3898" width="4.625" style="56" customWidth="1"/>
    <col min="3899" max="4074" width="3.125" style="56"/>
    <col min="4075" max="4076" width="3.125" style="56" customWidth="1"/>
    <col min="4077" max="4077" width="3" style="56" customWidth="1"/>
    <col min="4078" max="4078" width="3.125" style="56"/>
    <col min="4079" max="4079" width="3.75" style="56" customWidth="1"/>
    <col min="4080" max="4080" width="3.125" style="56" customWidth="1"/>
    <col min="4081" max="4081" width="1.875" style="56" customWidth="1"/>
    <col min="4082" max="4082" width="3.375" style="56" customWidth="1"/>
    <col min="4083" max="4083" width="3.125" style="56"/>
    <col min="4084" max="4084" width="3.875" style="56" customWidth="1"/>
    <col min="4085" max="4085" width="3.125" style="56"/>
    <col min="4086" max="4086" width="3.125" style="56" customWidth="1"/>
    <col min="4087" max="4088" width="3.125" style="56"/>
    <col min="4089" max="4089" width="3.125" style="56" customWidth="1"/>
    <col min="4090" max="4090" width="3.75" style="56" customWidth="1"/>
    <col min="4091" max="4091" width="3.125" style="56"/>
    <col min="4092" max="4092" width="3.125" style="56" customWidth="1"/>
    <col min="4093" max="4093" width="5.5" style="56" customWidth="1"/>
    <col min="4094" max="4095" width="3.125" style="56"/>
    <col min="4096" max="4096" width="7.25" style="56" customWidth="1"/>
    <col min="4097" max="4097" width="12" style="56" customWidth="1"/>
    <col min="4098" max="4102" width="2.625" style="56" customWidth="1"/>
    <col min="4103" max="4105" width="4.625" style="56" customWidth="1"/>
    <col min="4106" max="4106" width="6.5" style="56" customWidth="1"/>
    <col min="4107" max="4107" width="8.5" style="56" customWidth="1"/>
    <col min="4108" max="4108" width="7" style="56" customWidth="1"/>
    <col min="4109" max="4109" width="8.5" style="56" customWidth="1"/>
    <col min="4110" max="4111" width="6.625" style="56" customWidth="1"/>
    <col min="4112" max="4123" width="12.5" style="56" customWidth="1"/>
    <col min="4124" max="4127" width="12" style="56" customWidth="1"/>
    <col min="4128" max="4130" width="6.625" style="56" customWidth="1"/>
    <col min="4131" max="4134" width="7.625" style="56" customWidth="1"/>
    <col min="4135" max="4135" width="10.625" style="56" customWidth="1"/>
    <col min="4136" max="4137" width="7.375" style="56" customWidth="1"/>
    <col min="4138" max="4153" width="3.125" style="56"/>
    <col min="4154" max="4154" width="4.625" style="56" customWidth="1"/>
    <col min="4155" max="4330" width="3.125" style="56"/>
    <col min="4331" max="4332" width="3.125" style="56" customWidth="1"/>
    <col min="4333" max="4333" width="3" style="56" customWidth="1"/>
    <col min="4334" max="4334" width="3.125" style="56"/>
    <col min="4335" max="4335" width="3.75" style="56" customWidth="1"/>
    <col min="4336" max="4336" width="3.125" style="56" customWidth="1"/>
    <col min="4337" max="4337" width="1.875" style="56" customWidth="1"/>
    <col min="4338" max="4338" width="3.375" style="56" customWidth="1"/>
    <col min="4339" max="4339" width="3.125" style="56"/>
    <col min="4340" max="4340" width="3.875" style="56" customWidth="1"/>
    <col min="4341" max="4341" width="3.125" style="56"/>
    <col min="4342" max="4342" width="3.125" style="56" customWidth="1"/>
    <col min="4343" max="4344" width="3.125" style="56"/>
    <col min="4345" max="4345" width="3.125" style="56" customWidth="1"/>
    <col min="4346" max="4346" width="3.75" style="56" customWidth="1"/>
    <col min="4347" max="4347" width="3.125" style="56"/>
    <col min="4348" max="4348" width="3.125" style="56" customWidth="1"/>
    <col min="4349" max="4349" width="5.5" style="56" customWidth="1"/>
    <col min="4350" max="4351" width="3.125" style="56"/>
    <col min="4352" max="4352" width="7.25" style="56" customWidth="1"/>
    <col min="4353" max="4353" width="12" style="56" customWidth="1"/>
    <col min="4354" max="4358" width="2.625" style="56" customWidth="1"/>
    <col min="4359" max="4361" width="4.625" style="56" customWidth="1"/>
    <col min="4362" max="4362" width="6.5" style="56" customWidth="1"/>
    <col min="4363" max="4363" width="8.5" style="56" customWidth="1"/>
    <col min="4364" max="4364" width="7" style="56" customWidth="1"/>
    <col min="4365" max="4365" width="8.5" style="56" customWidth="1"/>
    <col min="4366" max="4367" width="6.625" style="56" customWidth="1"/>
    <col min="4368" max="4379" width="12.5" style="56" customWidth="1"/>
    <col min="4380" max="4383" width="12" style="56" customWidth="1"/>
    <col min="4384" max="4386" width="6.625" style="56" customWidth="1"/>
    <col min="4387" max="4390" width="7.625" style="56" customWidth="1"/>
    <col min="4391" max="4391" width="10.625" style="56" customWidth="1"/>
    <col min="4392" max="4393" width="7.375" style="56" customWidth="1"/>
    <col min="4394" max="4409" width="3.125" style="56"/>
    <col min="4410" max="4410" width="4.625" style="56" customWidth="1"/>
    <col min="4411" max="4586" width="3.125" style="56"/>
    <col min="4587" max="4588" width="3.125" style="56" customWidth="1"/>
    <col min="4589" max="4589" width="3" style="56" customWidth="1"/>
    <col min="4590" max="4590" width="3.125" style="56"/>
    <col min="4591" max="4591" width="3.75" style="56" customWidth="1"/>
    <col min="4592" max="4592" width="3.125" style="56" customWidth="1"/>
    <col min="4593" max="4593" width="1.875" style="56" customWidth="1"/>
    <col min="4594" max="4594" width="3.375" style="56" customWidth="1"/>
    <col min="4595" max="4595" width="3.125" style="56"/>
    <col min="4596" max="4596" width="3.875" style="56" customWidth="1"/>
    <col min="4597" max="4597" width="3.125" style="56"/>
    <col min="4598" max="4598" width="3.125" style="56" customWidth="1"/>
    <col min="4599" max="4600" width="3.125" style="56"/>
    <col min="4601" max="4601" width="3.125" style="56" customWidth="1"/>
    <col min="4602" max="4602" width="3.75" style="56" customWidth="1"/>
    <col min="4603" max="4603" width="3.125" style="56"/>
    <col min="4604" max="4604" width="3.125" style="56" customWidth="1"/>
    <col min="4605" max="4605" width="5.5" style="56" customWidth="1"/>
    <col min="4606" max="4607" width="3.125" style="56"/>
    <col min="4608" max="4608" width="7.25" style="56" customWidth="1"/>
    <col min="4609" max="4609" width="12" style="56" customWidth="1"/>
    <col min="4610" max="4614" width="2.625" style="56" customWidth="1"/>
    <col min="4615" max="4617" width="4.625" style="56" customWidth="1"/>
    <col min="4618" max="4618" width="6.5" style="56" customWidth="1"/>
    <col min="4619" max="4619" width="8.5" style="56" customWidth="1"/>
    <col min="4620" max="4620" width="7" style="56" customWidth="1"/>
    <col min="4621" max="4621" width="8.5" style="56" customWidth="1"/>
    <col min="4622" max="4623" width="6.625" style="56" customWidth="1"/>
    <col min="4624" max="4635" width="12.5" style="56" customWidth="1"/>
    <col min="4636" max="4639" width="12" style="56" customWidth="1"/>
    <col min="4640" max="4642" width="6.625" style="56" customWidth="1"/>
    <col min="4643" max="4646" width="7.625" style="56" customWidth="1"/>
    <col min="4647" max="4647" width="10.625" style="56" customWidth="1"/>
    <col min="4648" max="4649" width="7.375" style="56" customWidth="1"/>
    <col min="4650" max="4665" width="3.125" style="56"/>
    <col min="4666" max="4666" width="4.625" style="56" customWidth="1"/>
    <col min="4667" max="4842" width="3.125" style="56"/>
    <col min="4843" max="4844" width="3.125" style="56" customWidth="1"/>
    <col min="4845" max="4845" width="3" style="56" customWidth="1"/>
    <col min="4846" max="4846" width="3.125" style="56"/>
    <col min="4847" max="4847" width="3.75" style="56" customWidth="1"/>
    <col min="4848" max="4848" width="3.125" style="56" customWidth="1"/>
    <col min="4849" max="4849" width="1.875" style="56" customWidth="1"/>
    <col min="4850" max="4850" width="3.375" style="56" customWidth="1"/>
    <col min="4851" max="4851" width="3.125" style="56"/>
    <col min="4852" max="4852" width="3.875" style="56" customWidth="1"/>
    <col min="4853" max="4853" width="3.125" style="56"/>
    <col min="4854" max="4854" width="3.125" style="56" customWidth="1"/>
    <col min="4855" max="4856" width="3.125" style="56"/>
    <col min="4857" max="4857" width="3.125" style="56" customWidth="1"/>
    <col min="4858" max="4858" width="3.75" style="56" customWidth="1"/>
    <col min="4859" max="4859" width="3.125" style="56"/>
    <col min="4860" max="4860" width="3.125" style="56" customWidth="1"/>
    <col min="4861" max="4861" width="5.5" style="56" customWidth="1"/>
    <col min="4862" max="4863" width="3.125" style="56"/>
    <col min="4864" max="4864" width="7.25" style="56" customWidth="1"/>
    <col min="4865" max="4865" width="12" style="56" customWidth="1"/>
    <col min="4866" max="4870" width="2.625" style="56" customWidth="1"/>
    <col min="4871" max="4873" width="4.625" style="56" customWidth="1"/>
    <col min="4874" max="4874" width="6.5" style="56" customWidth="1"/>
    <col min="4875" max="4875" width="8.5" style="56" customWidth="1"/>
    <col min="4876" max="4876" width="7" style="56" customWidth="1"/>
    <col min="4877" max="4877" width="8.5" style="56" customWidth="1"/>
    <col min="4878" max="4879" width="6.625" style="56" customWidth="1"/>
    <col min="4880" max="4891" width="12.5" style="56" customWidth="1"/>
    <col min="4892" max="4895" width="12" style="56" customWidth="1"/>
    <col min="4896" max="4898" width="6.625" style="56" customWidth="1"/>
    <col min="4899" max="4902" width="7.625" style="56" customWidth="1"/>
    <col min="4903" max="4903" width="10.625" style="56" customWidth="1"/>
    <col min="4904" max="4905" width="7.375" style="56" customWidth="1"/>
    <col min="4906" max="4921" width="3.125" style="56"/>
    <col min="4922" max="4922" width="4.625" style="56" customWidth="1"/>
    <col min="4923" max="5098" width="3.125" style="56"/>
    <col min="5099" max="5100" width="3.125" style="56" customWidth="1"/>
    <col min="5101" max="5101" width="3" style="56" customWidth="1"/>
    <col min="5102" max="5102" width="3.125" style="56"/>
    <col min="5103" max="5103" width="3.75" style="56" customWidth="1"/>
    <col min="5104" max="5104" width="3.125" style="56" customWidth="1"/>
    <col min="5105" max="5105" width="1.875" style="56" customWidth="1"/>
    <col min="5106" max="5106" width="3.375" style="56" customWidth="1"/>
    <col min="5107" max="5107" width="3.125" style="56"/>
    <col min="5108" max="5108" width="3.875" style="56" customWidth="1"/>
    <col min="5109" max="5109" width="3.125" style="56"/>
    <col min="5110" max="5110" width="3.125" style="56" customWidth="1"/>
    <col min="5111" max="5112" width="3.125" style="56"/>
    <col min="5113" max="5113" width="3.125" style="56" customWidth="1"/>
    <col min="5114" max="5114" width="3.75" style="56" customWidth="1"/>
    <col min="5115" max="5115" width="3.125" style="56"/>
    <col min="5116" max="5116" width="3.125" style="56" customWidth="1"/>
    <col min="5117" max="5117" width="5.5" style="56" customWidth="1"/>
    <col min="5118" max="5119" width="3.125" style="56"/>
    <col min="5120" max="5120" width="7.25" style="56" customWidth="1"/>
    <col min="5121" max="5121" width="12" style="56" customWidth="1"/>
    <col min="5122" max="5126" width="2.625" style="56" customWidth="1"/>
    <col min="5127" max="5129" width="4.625" style="56" customWidth="1"/>
    <col min="5130" max="5130" width="6.5" style="56" customWidth="1"/>
    <col min="5131" max="5131" width="8.5" style="56" customWidth="1"/>
    <col min="5132" max="5132" width="7" style="56" customWidth="1"/>
    <col min="5133" max="5133" width="8.5" style="56" customWidth="1"/>
    <col min="5134" max="5135" width="6.625" style="56" customWidth="1"/>
    <col min="5136" max="5147" width="12.5" style="56" customWidth="1"/>
    <col min="5148" max="5151" width="12" style="56" customWidth="1"/>
    <col min="5152" max="5154" width="6.625" style="56" customWidth="1"/>
    <col min="5155" max="5158" width="7.625" style="56" customWidth="1"/>
    <col min="5159" max="5159" width="10.625" style="56" customWidth="1"/>
    <col min="5160" max="5161" width="7.375" style="56" customWidth="1"/>
    <col min="5162" max="5177" width="3.125" style="56"/>
    <col min="5178" max="5178" width="4.625" style="56" customWidth="1"/>
    <col min="5179" max="5354" width="3.125" style="56"/>
    <col min="5355" max="5356" width="3.125" style="56" customWidth="1"/>
    <col min="5357" max="5357" width="3" style="56" customWidth="1"/>
    <col min="5358" max="5358" width="3.125" style="56"/>
    <col min="5359" max="5359" width="3.75" style="56" customWidth="1"/>
    <col min="5360" max="5360" width="3.125" style="56" customWidth="1"/>
    <col min="5361" max="5361" width="1.875" style="56" customWidth="1"/>
    <col min="5362" max="5362" width="3.375" style="56" customWidth="1"/>
    <col min="5363" max="5363" width="3.125" style="56"/>
    <col min="5364" max="5364" width="3.875" style="56" customWidth="1"/>
    <col min="5365" max="5365" width="3.125" style="56"/>
    <col min="5366" max="5366" width="3.125" style="56" customWidth="1"/>
    <col min="5367" max="5368" width="3.125" style="56"/>
    <col min="5369" max="5369" width="3.125" style="56" customWidth="1"/>
    <col min="5370" max="5370" width="3.75" style="56" customWidth="1"/>
    <col min="5371" max="5371" width="3.125" style="56"/>
    <col min="5372" max="5372" width="3.125" style="56" customWidth="1"/>
    <col min="5373" max="5373" width="5.5" style="56" customWidth="1"/>
    <col min="5374" max="5375" width="3.125" style="56"/>
    <col min="5376" max="5376" width="7.25" style="56" customWidth="1"/>
    <col min="5377" max="5377" width="12" style="56" customWidth="1"/>
    <col min="5378" max="5382" width="2.625" style="56" customWidth="1"/>
    <col min="5383" max="5385" width="4.625" style="56" customWidth="1"/>
    <col min="5386" max="5386" width="6.5" style="56" customWidth="1"/>
    <col min="5387" max="5387" width="8.5" style="56" customWidth="1"/>
    <col min="5388" max="5388" width="7" style="56" customWidth="1"/>
    <col min="5389" max="5389" width="8.5" style="56" customWidth="1"/>
    <col min="5390" max="5391" width="6.625" style="56" customWidth="1"/>
    <col min="5392" max="5403" width="12.5" style="56" customWidth="1"/>
    <col min="5404" max="5407" width="12" style="56" customWidth="1"/>
    <col min="5408" max="5410" width="6.625" style="56" customWidth="1"/>
    <col min="5411" max="5414" width="7.625" style="56" customWidth="1"/>
    <col min="5415" max="5415" width="10.625" style="56" customWidth="1"/>
    <col min="5416" max="5417" width="7.375" style="56" customWidth="1"/>
    <col min="5418" max="5433" width="3.125" style="56"/>
    <col min="5434" max="5434" width="4.625" style="56" customWidth="1"/>
    <col min="5435" max="5610" width="3.125" style="56"/>
    <col min="5611" max="5612" width="3.125" style="56" customWidth="1"/>
    <col min="5613" max="5613" width="3" style="56" customWidth="1"/>
    <col min="5614" max="5614" width="3.125" style="56"/>
    <col min="5615" max="5615" width="3.75" style="56" customWidth="1"/>
    <col min="5616" max="5616" width="3.125" style="56" customWidth="1"/>
    <col min="5617" max="5617" width="1.875" style="56" customWidth="1"/>
    <col min="5618" max="5618" width="3.375" style="56" customWidth="1"/>
    <col min="5619" max="5619" width="3.125" style="56"/>
    <col min="5620" max="5620" width="3.875" style="56" customWidth="1"/>
    <col min="5621" max="5621" width="3.125" style="56"/>
    <col min="5622" max="5622" width="3.125" style="56" customWidth="1"/>
    <col min="5623" max="5624" width="3.125" style="56"/>
    <col min="5625" max="5625" width="3.125" style="56" customWidth="1"/>
    <col min="5626" max="5626" width="3.75" style="56" customWidth="1"/>
    <col min="5627" max="5627" width="3.125" style="56"/>
    <col min="5628" max="5628" width="3.125" style="56" customWidth="1"/>
    <col min="5629" max="5629" width="5.5" style="56" customWidth="1"/>
    <col min="5630" max="5631" width="3.125" style="56"/>
    <col min="5632" max="5632" width="7.25" style="56" customWidth="1"/>
    <col min="5633" max="5633" width="12" style="56" customWidth="1"/>
    <col min="5634" max="5638" width="2.625" style="56" customWidth="1"/>
    <col min="5639" max="5641" width="4.625" style="56" customWidth="1"/>
    <col min="5642" max="5642" width="6.5" style="56" customWidth="1"/>
    <col min="5643" max="5643" width="8.5" style="56" customWidth="1"/>
    <col min="5644" max="5644" width="7" style="56" customWidth="1"/>
    <col min="5645" max="5645" width="8.5" style="56" customWidth="1"/>
    <col min="5646" max="5647" width="6.625" style="56" customWidth="1"/>
    <col min="5648" max="5659" width="12.5" style="56" customWidth="1"/>
    <col min="5660" max="5663" width="12" style="56" customWidth="1"/>
    <col min="5664" max="5666" width="6.625" style="56" customWidth="1"/>
    <col min="5667" max="5670" width="7.625" style="56" customWidth="1"/>
    <col min="5671" max="5671" width="10.625" style="56" customWidth="1"/>
    <col min="5672" max="5673" width="7.375" style="56" customWidth="1"/>
    <col min="5674" max="5689" width="3.125" style="56"/>
    <col min="5690" max="5690" width="4.625" style="56" customWidth="1"/>
    <col min="5691" max="5866" width="3.125" style="56"/>
    <col min="5867" max="5868" width="3.125" style="56" customWidth="1"/>
    <col min="5869" max="5869" width="3" style="56" customWidth="1"/>
    <col min="5870" max="5870" width="3.125" style="56"/>
    <col min="5871" max="5871" width="3.75" style="56" customWidth="1"/>
    <col min="5872" max="5872" width="3.125" style="56" customWidth="1"/>
    <col min="5873" max="5873" width="1.875" style="56" customWidth="1"/>
    <col min="5874" max="5874" width="3.375" style="56" customWidth="1"/>
    <col min="5875" max="5875" width="3.125" style="56"/>
    <col min="5876" max="5876" width="3.875" style="56" customWidth="1"/>
    <col min="5877" max="5877" width="3.125" style="56"/>
    <col min="5878" max="5878" width="3.125" style="56" customWidth="1"/>
    <col min="5879" max="5880" width="3.125" style="56"/>
    <col min="5881" max="5881" width="3.125" style="56" customWidth="1"/>
    <col min="5882" max="5882" width="3.75" style="56" customWidth="1"/>
    <col min="5883" max="5883" width="3.125" style="56"/>
    <col min="5884" max="5884" width="3.125" style="56" customWidth="1"/>
    <col min="5885" max="5885" width="5.5" style="56" customWidth="1"/>
    <col min="5886" max="5887" width="3.125" style="56"/>
    <col min="5888" max="5888" width="7.25" style="56" customWidth="1"/>
    <col min="5889" max="5889" width="12" style="56" customWidth="1"/>
    <col min="5890" max="5894" width="2.625" style="56" customWidth="1"/>
    <col min="5895" max="5897" width="4.625" style="56" customWidth="1"/>
    <col min="5898" max="5898" width="6.5" style="56" customWidth="1"/>
    <col min="5899" max="5899" width="8.5" style="56" customWidth="1"/>
    <col min="5900" max="5900" width="7" style="56" customWidth="1"/>
    <col min="5901" max="5901" width="8.5" style="56" customWidth="1"/>
    <col min="5902" max="5903" width="6.625" style="56" customWidth="1"/>
    <col min="5904" max="5915" width="12.5" style="56" customWidth="1"/>
    <col min="5916" max="5919" width="12" style="56" customWidth="1"/>
    <col min="5920" max="5922" width="6.625" style="56" customWidth="1"/>
    <col min="5923" max="5926" width="7.625" style="56" customWidth="1"/>
    <col min="5927" max="5927" width="10.625" style="56" customWidth="1"/>
    <col min="5928" max="5929" width="7.375" style="56" customWidth="1"/>
    <col min="5930" max="5945" width="3.125" style="56"/>
    <col min="5946" max="5946" width="4.625" style="56" customWidth="1"/>
    <col min="5947" max="6122" width="3.125" style="56"/>
    <col min="6123" max="6124" width="3.125" style="56" customWidth="1"/>
    <col min="6125" max="6125" width="3" style="56" customWidth="1"/>
    <col min="6126" max="6126" width="3.125" style="56"/>
    <col min="6127" max="6127" width="3.75" style="56" customWidth="1"/>
    <col min="6128" max="6128" width="3.125" style="56" customWidth="1"/>
    <col min="6129" max="6129" width="1.875" style="56" customWidth="1"/>
    <col min="6130" max="6130" width="3.375" style="56" customWidth="1"/>
    <col min="6131" max="6131" width="3.125" style="56"/>
    <col min="6132" max="6132" width="3.875" style="56" customWidth="1"/>
    <col min="6133" max="6133" width="3.125" style="56"/>
    <col min="6134" max="6134" width="3.125" style="56" customWidth="1"/>
    <col min="6135" max="6136" width="3.125" style="56"/>
    <col min="6137" max="6137" width="3.125" style="56" customWidth="1"/>
    <col min="6138" max="6138" width="3.75" style="56" customWidth="1"/>
    <col min="6139" max="6139" width="3.125" style="56"/>
    <col min="6140" max="6140" width="3.125" style="56" customWidth="1"/>
    <col min="6141" max="6141" width="5.5" style="56" customWidth="1"/>
    <col min="6142" max="6143" width="3.125" style="56"/>
    <col min="6144" max="6144" width="7.25" style="56" customWidth="1"/>
    <col min="6145" max="6145" width="12" style="56" customWidth="1"/>
    <col min="6146" max="6150" width="2.625" style="56" customWidth="1"/>
    <col min="6151" max="6153" width="4.625" style="56" customWidth="1"/>
    <col min="6154" max="6154" width="6.5" style="56" customWidth="1"/>
    <col min="6155" max="6155" width="8.5" style="56" customWidth="1"/>
    <col min="6156" max="6156" width="7" style="56" customWidth="1"/>
    <col min="6157" max="6157" width="8.5" style="56" customWidth="1"/>
    <col min="6158" max="6159" width="6.625" style="56" customWidth="1"/>
    <col min="6160" max="6171" width="12.5" style="56" customWidth="1"/>
    <col min="6172" max="6175" width="12" style="56" customWidth="1"/>
    <col min="6176" max="6178" width="6.625" style="56" customWidth="1"/>
    <col min="6179" max="6182" width="7.625" style="56" customWidth="1"/>
    <col min="6183" max="6183" width="10.625" style="56" customWidth="1"/>
    <col min="6184" max="6185" width="7.375" style="56" customWidth="1"/>
    <col min="6186" max="6201" width="3.125" style="56"/>
    <col min="6202" max="6202" width="4.625" style="56" customWidth="1"/>
    <col min="6203" max="6378" width="3.125" style="56"/>
    <col min="6379" max="6380" width="3.125" style="56" customWidth="1"/>
    <col min="6381" max="6381" width="3" style="56" customWidth="1"/>
    <col min="6382" max="6382" width="3.125" style="56"/>
    <col min="6383" max="6383" width="3.75" style="56" customWidth="1"/>
    <col min="6384" max="6384" width="3.125" style="56" customWidth="1"/>
    <col min="6385" max="6385" width="1.875" style="56" customWidth="1"/>
    <col min="6386" max="6386" width="3.375" style="56" customWidth="1"/>
    <col min="6387" max="6387" width="3.125" style="56"/>
    <col min="6388" max="6388" width="3.875" style="56" customWidth="1"/>
    <col min="6389" max="6389" width="3.125" style="56"/>
    <col min="6390" max="6390" width="3.125" style="56" customWidth="1"/>
    <col min="6391" max="6392" width="3.125" style="56"/>
    <col min="6393" max="6393" width="3.125" style="56" customWidth="1"/>
    <col min="6394" max="6394" width="3.75" style="56" customWidth="1"/>
    <col min="6395" max="6395" width="3.125" style="56"/>
    <col min="6396" max="6396" width="3.125" style="56" customWidth="1"/>
    <col min="6397" max="6397" width="5.5" style="56" customWidth="1"/>
    <col min="6398" max="6399" width="3.125" style="56"/>
    <col min="6400" max="6400" width="7.25" style="56" customWidth="1"/>
    <col min="6401" max="6401" width="12" style="56" customWidth="1"/>
    <col min="6402" max="6406" width="2.625" style="56" customWidth="1"/>
    <col min="6407" max="6409" width="4.625" style="56" customWidth="1"/>
    <col min="6410" max="6410" width="6.5" style="56" customWidth="1"/>
    <col min="6411" max="6411" width="8.5" style="56" customWidth="1"/>
    <col min="6412" max="6412" width="7" style="56" customWidth="1"/>
    <col min="6413" max="6413" width="8.5" style="56" customWidth="1"/>
    <col min="6414" max="6415" width="6.625" style="56" customWidth="1"/>
    <col min="6416" max="6427" width="12.5" style="56" customWidth="1"/>
    <col min="6428" max="6431" width="12" style="56" customWidth="1"/>
    <col min="6432" max="6434" width="6.625" style="56" customWidth="1"/>
    <col min="6435" max="6438" width="7.625" style="56" customWidth="1"/>
    <col min="6439" max="6439" width="10.625" style="56" customWidth="1"/>
    <col min="6440" max="6441" width="7.375" style="56" customWidth="1"/>
    <col min="6442" max="6457" width="3.125" style="56"/>
    <col min="6458" max="6458" width="4.625" style="56" customWidth="1"/>
    <col min="6459" max="6634" width="3.125" style="56"/>
    <col min="6635" max="6636" width="3.125" style="56" customWidth="1"/>
    <col min="6637" max="6637" width="3" style="56" customWidth="1"/>
    <col min="6638" max="6638" width="3.125" style="56"/>
    <col min="6639" max="6639" width="3.75" style="56" customWidth="1"/>
    <col min="6640" max="6640" width="3.125" style="56" customWidth="1"/>
    <col min="6641" max="6641" width="1.875" style="56" customWidth="1"/>
    <col min="6642" max="6642" width="3.375" style="56" customWidth="1"/>
    <col min="6643" max="6643" width="3.125" style="56"/>
    <col min="6644" max="6644" width="3.875" style="56" customWidth="1"/>
    <col min="6645" max="6645" width="3.125" style="56"/>
    <col min="6646" max="6646" width="3.125" style="56" customWidth="1"/>
    <col min="6647" max="6648" width="3.125" style="56"/>
    <col min="6649" max="6649" width="3.125" style="56" customWidth="1"/>
    <col min="6650" max="6650" width="3.75" style="56" customWidth="1"/>
    <col min="6651" max="6651" width="3.125" style="56"/>
    <col min="6652" max="6652" width="3.125" style="56" customWidth="1"/>
    <col min="6653" max="6653" width="5.5" style="56" customWidth="1"/>
    <col min="6654" max="6655" width="3.125" style="56"/>
    <col min="6656" max="6656" width="7.25" style="56" customWidth="1"/>
    <col min="6657" max="6657" width="12" style="56" customWidth="1"/>
    <col min="6658" max="6662" width="2.625" style="56" customWidth="1"/>
    <col min="6663" max="6665" width="4.625" style="56" customWidth="1"/>
    <col min="6666" max="6666" width="6.5" style="56" customWidth="1"/>
    <col min="6667" max="6667" width="8.5" style="56" customWidth="1"/>
    <col min="6668" max="6668" width="7" style="56" customWidth="1"/>
    <col min="6669" max="6669" width="8.5" style="56" customWidth="1"/>
    <col min="6670" max="6671" width="6.625" style="56" customWidth="1"/>
    <col min="6672" max="6683" width="12.5" style="56" customWidth="1"/>
    <col min="6684" max="6687" width="12" style="56" customWidth="1"/>
    <col min="6688" max="6690" width="6.625" style="56" customWidth="1"/>
    <col min="6691" max="6694" width="7.625" style="56" customWidth="1"/>
    <col min="6695" max="6695" width="10.625" style="56" customWidth="1"/>
    <col min="6696" max="6697" width="7.375" style="56" customWidth="1"/>
    <col min="6698" max="6713" width="3.125" style="56"/>
    <col min="6714" max="6714" width="4.625" style="56" customWidth="1"/>
    <col min="6715" max="6890" width="3.125" style="56"/>
    <col min="6891" max="6892" width="3.125" style="56" customWidth="1"/>
    <col min="6893" max="6893" width="3" style="56" customWidth="1"/>
    <col min="6894" max="6894" width="3.125" style="56"/>
    <col min="6895" max="6895" width="3.75" style="56" customWidth="1"/>
    <col min="6896" max="6896" width="3.125" style="56" customWidth="1"/>
    <col min="6897" max="6897" width="1.875" style="56" customWidth="1"/>
    <col min="6898" max="6898" width="3.375" style="56" customWidth="1"/>
    <col min="6899" max="6899" width="3.125" style="56"/>
    <col min="6900" max="6900" width="3.875" style="56" customWidth="1"/>
    <col min="6901" max="6901" width="3.125" style="56"/>
    <col min="6902" max="6902" width="3.125" style="56" customWidth="1"/>
    <col min="6903" max="6904" width="3.125" style="56"/>
    <col min="6905" max="6905" width="3.125" style="56" customWidth="1"/>
    <col min="6906" max="6906" width="3.75" style="56" customWidth="1"/>
    <col min="6907" max="6907" width="3.125" style="56"/>
    <col min="6908" max="6908" width="3.125" style="56" customWidth="1"/>
    <col min="6909" max="6909" width="5.5" style="56" customWidth="1"/>
    <col min="6910" max="6911" width="3.125" style="56"/>
    <col min="6912" max="6912" width="7.25" style="56" customWidth="1"/>
    <col min="6913" max="6913" width="12" style="56" customWidth="1"/>
    <col min="6914" max="6918" width="2.625" style="56" customWidth="1"/>
    <col min="6919" max="6921" width="4.625" style="56" customWidth="1"/>
    <col min="6922" max="6922" width="6.5" style="56" customWidth="1"/>
    <col min="6923" max="6923" width="8.5" style="56" customWidth="1"/>
    <col min="6924" max="6924" width="7" style="56" customWidth="1"/>
    <col min="6925" max="6925" width="8.5" style="56" customWidth="1"/>
    <col min="6926" max="6927" width="6.625" style="56" customWidth="1"/>
    <col min="6928" max="6939" width="12.5" style="56" customWidth="1"/>
    <col min="6940" max="6943" width="12" style="56" customWidth="1"/>
    <col min="6944" max="6946" width="6.625" style="56" customWidth="1"/>
    <col min="6947" max="6950" width="7.625" style="56" customWidth="1"/>
    <col min="6951" max="6951" width="10.625" style="56" customWidth="1"/>
    <col min="6952" max="6953" width="7.375" style="56" customWidth="1"/>
    <col min="6954" max="6969" width="3.125" style="56"/>
    <col min="6970" max="6970" width="4.625" style="56" customWidth="1"/>
    <col min="6971" max="7146" width="3.125" style="56"/>
    <col min="7147" max="7148" width="3.125" style="56" customWidth="1"/>
    <col min="7149" max="7149" width="3" style="56" customWidth="1"/>
    <col min="7150" max="7150" width="3.125" style="56"/>
    <col min="7151" max="7151" width="3.75" style="56" customWidth="1"/>
    <col min="7152" max="7152" width="3.125" style="56" customWidth="1"/>
    <col min="7153" max="7153" width="1.875" style="56" customWidth="1"/>
    <col min="7154" max="7154" width="3.375" style="56" customWidth="1"/>
    <col min="7155" max="7155" width="3.125" style="56"/>
    <col min="7156" max="7156" width="3.875" style="56" customWidth="1"/>
    <col min="7157" max="7157" width="3.125" style="56"/>
    <col min="7158" max="7158" width="3.125" style="56" customWidth="1"/>
    <col min="7159" max="7160" width="3.125" style="56"/>
    <col min="7161" max="7161" width="3.125" style="56" customWidth="1"/>
    <col min="7162" max="7162" width="3.75" style="56" customWidth="1"/>
    <col min="7163" max="7163" width="3.125" style="56"/>
    <col min="7164" max="7164" width="3.125" style="56" customWidth="1"/>
    <col min="7165" max="7165" width="5.5" style="56" customWidth="1"/>
    <col min="7166" max="7167" width="3.125" style="56"/>
    <col min="7168" max="7168" width="7.25" style="56" customWidth="1"/>
    <col min="7169" max="7169" width="12" style="56" customWidth="1"/>
    <col min="7170" max="7174" width="2.625" style="56" customWidth="1"/>
    <col min="7175" max="7177" width="4.625" style="56" customWidth="1"/>
    <col min="7178" max="7178" width="6.5" style="56" customWidth="1"/>
    <col min="7179" max="7179" width="8.5" style="56" customWidth="1"/>
    <col min="7180" max="7180" width="7" style="56" customWidth="1"/>
    <col min="7181" max="7181" width="8.5" style="56" customWidth="1"/>
    <col min="7182" max="7183" width="6.625" style="56" customWidth="1"/>
    <col min="7184" max="7195" width="12.5" style="56" customWidth="1"/>
    <col min="7196" max="7199" width="12" style="56" customWidth="1"/>
    <col min="7200" max="7202" width="6.625" style="56" customWidth="1"/>
    <col min="7203" max="7206" width="7.625" style="56" customWidth="1"/>
    <col min="7207" max="7207" width="10.625" style="56" customWidth="1"/>
    <col min="7208" max="7209" width="7.375" style="56" customWidth="1"/>
    <col min="7210" max="7225" width="3.125" style="56"/>
    <col min="7226" max="7226" width="4.625" style="56" customWidth="1"/>
    <col min="7227" max="7402" width="3.125" style="56"/>
    <col min="7403" max="7404" width="3.125" style="56" customWidth="1"/>
    <col min="7405" max="7405" width="3" style="56" customWidth="1"/>
    <col min="7406" max="7406" width="3.125" style="56"/>
    <col min="7407" max="7407" width="3.75" style="56" customWidth="1"/>
    <col min="7408" max="7408" width="3.125" style="56" customWidth="1"/>
    <col min="7409" max="7409" width="1.875" style="56" customWidth="1"/>
    <col min="7410" max="7410" width="3.375" style="56" customWidth="1"/>
    <col min="7411" max="7411" width="3.125" style="56"/>
    <col min="7412" max="7412" width="3.875" style="56" customWidth="1"/>
    <col min="7413" max="7413" width="3.125" style="56"/>
    <col min="7414" max="7414" width="3.125" style="56" customWidth="1"/>
    <col min="7415" max="7416" width="3.125" style="56"/>
    <col min="7417" max="7417" width="3.125" style="56" customWidth="1"/>
    <col min="7418" max="7418" width="3.75" style="56" customWidth="1"/>
    <col min="7419" max="7419" width="3.125" style="56"/>
    <col min="7420" max="7420" width="3.125" style="56" customWidth="1"/>
    <col min="7421" max="7421" width="5.5" style="56" customWidth="1"/>
    <col min="7422" max="7423" width="3.125" style="56"/>
    <col min="7424" max="7424" width="7.25" style="56" customWidth="1"/>
    <col min="7425" max="7425" width="12" style="56" customWidth="1"/>
    <col min="7426" max="7430" width="2.625" style="56" customWidth="1"/>
    <col min="7431" max="7433" width="4.625" style="56" customWidth="1"/>
    <col min="7434" max="7434" width="6.5" style="56" customWidth="1"/>
    <col min="7435" max="7435" width="8.5" style="56" customWidth="1"/>
    <col min="7436" max="7436" width="7" style="56" customWidth="1"/>
    <col min="7437" max="7437" width="8.5" style="56" customWidth="1"/>
    <col min="7438" max="7439" width="6.625" style="56" customWidth="1"/>
    <col min="7440" max="7451" width="12.5" style="56" customWidth="1"/>
    <col min="7452" max="7455" width="12" style="56" customWidth="1"/>
    <col min="7456" max="7458" width="6.625" style="56" customWidth="1"/>
    <col min="7459" max="7462" width="7.625" style="56" customWidth="1"/>
    <col min="7463" max="7463" width="10.625" style="56" customWidth="1"/>
    <col min="7464" max="7465" width="7.375" style="56" customWidth="1"/>
    <col min="7466" max="7481" width="3.125" style="56"/>
    <col min="7482" max="7482" width="4.625" style="56" customWidth="1"/>
    <col min="7483" max="7658" width="3.125" style="56"/>
    <col min="7659" max="7660" width="3.125" style="56" customWidth="1"/>
    <col min="7661" max="7661" width="3" style="56" customWidth="1"/>
    <col min="7662" max="7662" width="3.125" style="56"/>
    <col min="7663" max="7663" width="3.75" style="56" customWidth="1"/>
    <col min="7664" max="7664" width="3.125" style="56" customWidth="1"/>
    <col min="7665" max="7665" width="1.875" style="56" customWidth="1"/>
    <col min="7666" max="7666" width="3.375" style="56" customWidth="1"/>
    <col min="7667" max="7667" width="3.125" style="56"/>
    <col min="7668" max="7668" width="3.875" style="56" customWidth="1"/>
    <col min="7669" max="7669" width="3.125" style="56"/>
    <col min="7670" max="7670" width="3.125" style="56" customWidth="1"/>
    <col min="7671" max="7672" width="3.125" style="56"/>
    <col min="7673" max="7673" width="3.125" style="56" customWidth="1"/>
    <col min="7674" max="7674" width="3.75" style="56" customWidth="1"/>
    <col min="7675" max="7675" width="3.125" style="56"/>
    <col min="7676" max="7676" width="3.125" style="56" customWidth="1"/>
    <col min="7677" max="7677" width="5.5" style="56" customWidth="1"/>
    <col min="7678" max="7679" width="3.125" style="56"/>
    <col min="7680" max="7680" width="7.25" style="56" customWidth="1"/>
    <col min="7681" max="7681" width="12" style="56" customWidth="1"/>
    <col min="7682" max="7686" width="2.625" style="56" customWidth="1"/>
    <col min="7687" max="7689" width="4.625" style="56" customWidth="1"/>
    <col min="7690" max="7690" width="6.5" style="56" customWidth="1"/>
    <col min="7691" max="7691" width="8.5" style="56" customWidth="1"/>
    <col min="7692" max="7692" width="7" style="56" customWidth="1"/>
    <col min="7693" max="7693" width="8.5" style="56" customWidth="1"/>
    <col min="7694" max="7695" width="6.625" style="56" customWidth="1"/>
    <col min="7696" max="7707" width="12.5" style="56" customWidth="1"/>
    <col min="7708" max="7711" width="12" style="56" customWidth="1"/>
    <col min="7712" max="7714" width="6.625" style="56" customWidth="1"/>
    <col min="7715" max="7718" width="7.625" style="56" customWidth="1"/>
    <col min="7719" max="7719" width="10.625" style="56" customWidth="1"/>
    <col min="7720" max="7721" width="7.375" style="56" customWidth="1"/>
    <col min="7722" max="7737" width="3.125" style="56"/>
    <col min="7738" max="7738" width="4.625" style="56" customWidth="1"/>
    <col min="7739" max="7914" width="3.125" style="56"/>
    <col min="7915" max="7916" width="3.125" style="56" customWidth="1"/>
    <col min="7917" max="7917" width="3" style="56" customWidth="1"/>
    <col min="7918" max="7918" width="3.125" style="56"/>
    <col min="7919" max="7919" width="3.75" style="56" customWidth="1"/>
    <col min="7920" max="7920" width="3.125" style="56" customWidth="1"/>
    <col min="7921" max="7921" width="1.875" style="56" customWidth="1"/>
    <col min="7922" max="7922" width="3.375" style="56" customWidth="1"/>
    <col min="7923" max="7923" width="3.125" style="56"/>
    <col min="7924" max="7924" width="3.875" style="56" customWidth="1"/>
    <col min="7925" max="7925" width="3.125" style="56"/>
    <col min="7926" max="7926" width="3.125" style="56" customWidth="1"/>
    <col min="7927" max="7928" width="3.125" style="56"/>
    <col min="7929" max="7929" width="3.125" style="56" customWidth="1"/>
    <col min="7930" max="7930" width="3.75" style="56" customWidth="1"/>
    <col min="7931" max="7931" width="3.125" style="56"/>
    <col min="7932" max="7932" width="3.125" style="56" customWidth="1"/>
    <col min="7933" max="7933" width="5.5" style="56" customWidth="1"/>
    <col min="7934" max="7935" width="3.125" style="56"/>
    <col min="7936" max="7936" width="7.25" style="56" customWidth="1"/>
    <col min="7937" max="7937" width="12" style="56" customWidth="1"/>
    <col min="7938" max="7942" width="2.625" style="56" customWidth="1"/>
    <col min="7943" max="7945" width="4.625" style="56" customWidth="1"/>
    <col min="7946" max="7946" width="6.5" style="56" customWidth="1"/>
    <col min="7947" max="7947" width="8.5" style="56" customWidth="1"/>
    <col min="7948" max="7948" width="7" style="56" customWidth="1"/>
    <col min="7949" max="7949" width="8.5" style="56" customWidth="1"/>
    <col min="7950" max="7951" width="6.625" style="56" customWidth="1"/>
    <col min="7952" max="7963" width="12.5" style="56" customWidth="1"/>
    <col min="7964" max="7967" width="12" style="56" customWidth="1"/>
    <col min="7968" max="7970" width="6.625" style="56" customWidth="1"/>
    <col min="7971" max="7974" width="7.625" style="56" customWidth="1"/>
    <col min="7975" max="7975" width="10.625" style="56" customWidth="1"/>
    <col min="7976" max="7977" width="7.375" style="56" customWidth="1"/>
    <col min="7978" max="7993" width="3.125" style="56"/>
    <col min="7994" max="7994" width="4.625" style="56" customWidth="1"/>
    <col min="7995" max="8170" width="3.125" style="56"/>
    <col min="8171" max="8172" width="3.125" style="56" customWidth="1"/>
    <col min="8173" max="8173" width="3" style="56" customWidth="1"/>
    <col min="8174" max="8174" width="3.125" style="56"/>
    <col min="8175" max="8175" width="3.75" style="56" customWidth="1"/>
    <col min="8176" max="8176" width="3.125" style="56" customWidth="1"/>
    <col min="8177" max="8177" width="1.875" style="56" customWidth="1"/>
    <col min="8178" max="8178" width="3.375" style="56" customWidth="1"/>
    <col min="8179" max="8179" width="3.125" style="56"/>
    <col min="8180" max="8180" width="3.875" style="56" customWidth="1"/>
    <col min="8181" max="8181" width="3.125" style="56"/>
    <col min="8182" max="8182" width="3.125" style="56" customWidth="1"/>
    <col min="8183" max="8184" width="3.125" style="56"/>
    <col min="8185" max="8185" width="3.125" style="56" customWidth="1"/>
    <col min="8186" max="8186" width="3.75" style="56" customWidth="1"/>
    <col min="8187" max="8187" width="3.125" style="56"/>
    <col min="8188" max="8188" width="3.125" style="56" customWidth="1"/>
    <col min="8189" max="8189" width="5.5" style="56" customWidth="1"/>
    <col min="8190" max="8191" width="3.125" style="56"/>
    <col min="8192" max="8192" width="7.25" style="56" customWidth="1"/>
    <col min="8193" max="8193" width="12" style="56" customWidth="1"/>
    <col min="8194" max="8198" width="2.625" style="56" customWidth="1"/>
    <col min="8199" max="8201" width="4.625" style="56" customWidth="1"/>
    <col min="8202" max="8202" width="6.5" style="56" customWidth="1"/>
    <col min="8203" max="8203" width="8.5" style="56" customWidth="1"/>
    <col min="8204" max="8204" width="7" style="56" customWidth="1"/>
    <col min="8205" max="8205" width="8.5" style="56" customWidth="1"/>
    <col min="8206" max="8207" width="6.625" style="56" customWidth="1"/>
    <col min="8208" max="8219" width="12.5" style="56" customWidth="1"/>
    <col min="8220" max="8223" width="12" style="56" customWidth="1"/>
    <col min="8224" max="8226" width="6.625" style="56" customWidth="1"/>
    <col min="8227" max="8230" width="7.625" style="56" customWidth="1"/>
    <col min="8231" max="8231" width="10.625" style="56" customWidth="1"/>
    <col min="8232" max="8233" width="7.375" style="56" customWidth="1"/>
    <col min="8234" max="8249" width="3.125" style="56"/>
    <col min="8250" max="8250" width="4.625" style="56" customWidth="1"/>
    <col min="8251" max="8426" width="3.125" style="56"/>
    <col min="8427" max="8428" width="3.125" style="56" customWidth="1"/>
    <col min="8429" max="8429" width="3" style="56" customWidth="1"/>
    <col min="8430" max="8430" width="3.125" style="56"/>
    <col min="8431" max="8431" width="3.75" style="56" customWidth="1"/>
    <col min="8432" max="8432" width="3.125" style="56" customWidth="1"/>
    <col min="8433" max="8433" width="1.875" style="56" customWidth="1"/>
    <col min="8434" max="8434" width="3.375" style="56" customWidth="1"/>
    <col min="8435" max="8435" width="3.125" style="56"/>
    <col min="8436" max="8436" width="3.875" style="56" customWidth="1"/>
    <col min="8437" max="8437" width="3.125" style="56"/>
    <col min="8438" max="8438" width="3.125" style="56" customWidth="1"/>
    <col min="8439" max="8440" width="3.125" style="56"/>
    <col min="8441" max="8441" width="3.125" style="56" customWidth="1"/>
    <col min="8442" max="8442" width="3.75" style="56" customWidth="1"/>
    <col min="8443" max="8443" width="3.125" style="56"/>
    <col min="8444" max="8444" width="3.125" style="56" customWidth="1"/>
    <col min="8445" max="8445" width="5.5" style="56" customWidth="1"/>
    <col min="8446" max="8447" width="3.125" style="56"/>
    <col min="8448" max="8448" width="7.25" style="56" customWidth="1"/>
    <col min="8449" max="8449" width="12" style="56" customWidth="1"/>
    <col min="8450" max="8454" width="2.625" style="56" customWidth="1"/>
    <col min="8455" max="8457" width="4.625" style="56" customWidth="1"/>
    <col min="8458" max="8458" width="6.5" style="56" customWidth="1"/>
    <col min="8459" max="8459" width="8.5" style="56" customWidth="1"/>
    <col min="8460" max="8460" width="7" style="56" customWidth="1"/>
    <col min="8461" max="8461" width="8.5" style="56" customWidth="1"/>
    <col min="8462" max="8463" width="6.625" style="56" customWidth="1"/>
    <col min="8464" max="8475" width="12.5" style="56" customWidth="1"/>
    <col min="8476" max="8479" width="12" style="56" customWidth="1"/>
    <col min="8480" max="8482" width="6.625" style="56" customWidth="1"/>
    <col min="8483" max="8486" width="7.625" style="56" customWidth="1"/>
    <col min="8487" max="8487" width="10.625" style="56" customWidth="1"/>
    <col min="8488" max="8489" width="7.375" style="56" customWidth="1"/>
    <col min="8490" max="8505" width="3.125" style="56"/>
    <col min="8506" max="8506" width="4.625" style="56" customWidth="1"/>
    <col min="8507" max="8682" width="3.125" style="56"/>
    <col min="8683" max="8684" width="3.125" style="56" customWidth="1"/>
    <col min="8685" max="8685" width="3" style="56" customWidth="1"/>
    <col min="8686" max="8686" width="3.125" style="56"/>
    <col min="8687" max="8687" width="3.75" style="56" customWidth="1"/>
    <col min="8688" max="8688" width="3.125" style="56" customWidth="1"/>
    <col min="8689" max="8689" width="1.875" style="56" customWidth="1"/>
    <col min="8690" max="8690" width="3.375" style="56" customWidth="1"/>
    <col min="8691" max="8691" width="3.125" style="56"/>
    <col min="8692" max="8692" width="3.875" style="56" customWidth="1"/>
    <col min="8693" max="8693" width="3.125" style="56"/>
    <col min="8694" max="8694" width="3.125" style="56" customWidth="1"/>
    <col min="8695" max="8696" width="3.125" style="56"/>
    <col min="8697" max="8697" width="3.125" style="56" customWidth="1"/>
    <col min="8698" max="8698" width="3.75" style="56" customWidth="1"/>
    <col min="8699" max="8699" width="3.125" style="56"/>
    <col min="8700" max="8700" width="3.125" style="56" customWidth="1"/>
    <col min="8701" max="8701" width="5.5" style="56" customWidth="1"/>
    <col min="8702" max="8703" width="3.125" style="56"/>
    <col min="8704" max="8704" width="7.25" style="56" customWidth="1"/>
    <col min="8705" max="8705" width="12" style="56" customWidth="1"/>
    <col min="8706" max="8710" width="2.625" style="56" customWidth="1"/>
    <col min="8711" max="8713" width="4.625" style="56" customWidth="1"/>
    <col min="8714" max="8714" width="6.5" style="56" customWidth="1"/>
    <col min="8715" max="8715" width="8.5" style="56" customWidth="1"/>
    <col min="8716" max="8716" width="7" style="56" customWidth="1"/>
    <col min="8717" max="8717" width="8.5" style="56" customWidth="1"/>
    <col min="8718" max="8719" width="6.625" style="56" customWidth="1"/>
    <col min="8720" max="8731" width="12.5" style="56" customWidth="1"/>
    <col min="8732" max="8735" width="12" style="56" customWidth="1"/>
    <col min="8736" max="8738" width="6.625" style="56" customWidth="1"/>
    <col min="8739" max="8742" width="7.625" style="56" customWidth="1"/>
    <col min="8743" max="8743" width="10.625" style="56" customWidth="1"/>
    <col min="8744" max="8745" width="7.375" style="56" customWidth="1"/>
    <col min="8746" max="8761" width="3.125" style="56"/>
    <col min="8762" max="8762" width="4.625" style="56" customWidth="1"/>
    <col min="8763" max="8938" width="3.125" style="56"/>
    <col min="8939" max="8940" width="3.125" style="56" customWidth="1"/>
    <col min="8941" max="8941" width="3" style="56" customWidth="1"/>
    <col min="8942" max="8942" width="3.125" style="56"/>
    <col min="8943" max="8943" width="3.75" style="56" customWidth="1"/>
    <col min="8944" max="8944" width="3.125" style="56" customWidth="1"/>
    <col min="8945" max="8945" width="1.875" style="56" customWidth="1"/>
    <col min="8946" max="8946" width="3.375" style="56" customWidth="1"/>
    <col min="8947" max="8947" width="3.125" style="56"/>
    <col min="8948" max="8948" width="3.875" style="56" customWidth="1"/>
    <col min="8949" max="8949" width="3.125" style="56"/>
    <col min="8950" max="8950" width="3.125" style="56" customWidth="1"/>
    <col min="8951" max="8952" width="3.125" style="56"/>
    <col min="8953" max="8953" width="3.125" style="56" customWidth="1"/>
    <col min="8954" max="8954" width="3.75" style="56" customWidth="1"/>
    <col min="8955" max="8955" width="3.125" style="56"/>
    <col min="8956" max="8956" width="3.125" style="56" customWidth="1"/>
    <col min="8957" max="8957" width="5.5" style="56" customWidth="1"/>
    <col min="8958" max="8959" width="3.125" style="56"/>
    <col min="8960" max="8960" width="7.25" style="56" customWidth="1"/>
    <col min="8961" max="8961" width="12" style="56" customWidth="1"/>
    <col min="8962" max="8966" width="2.625" style="56" customWidth="1"/>
    <col min="8967" max="8969" width="4.625" style="56" customWidth="1"/>
    <col min="8970" max="8970" width="6.5" style="56" customWidth="1"/>
    <col min="8971" max="8971" width="8.5" style="56" customWidth="1"/>
    <col min="8972" max="8972" width="7" style="56" customWidth="1"/>
    <col min="8973" max="8973" width="8.5" style="56" customWidth="1"/>
    <col min="8974" max="8975" width="6.625" style="56" customWidth="1"/>
    <col min="8976" max="8987" width="12.5" style="56" customWidth="1"/>
    <col min="8988" max="8991" width="12" style="56" customWidth="1"/>
    <col min="8992" max="8994" width="6.625" style="56" customWidth="1"/>
    <col min="8995" max="8998" width="7.625" style="56" customWidth="1"/>
    <col min="8999" max="8999" width="10.625" style="56" customWidth="1"/>
    <col min="9000" max="9001" width="7.375" style="56" customWidth="1"/>
    <col min="9002" max="9017" width="3.125" style="56"/>
    <col min="9018" max="9018" width="4.625" style="56" customWidth="1"/>
    <col min="9019" max="9194" width="3.125" style="56"/>
    <col min="9195" max="9196" width="3.125" style="56" customWidth="1"/>
    <col min="9197" max="9197" width="3" style="56" customWidth="1"/>
    <col min="9198" max="9198" width="3.125" style="56"/>
    <col min="9199" max="9199" width="3.75" style="56" customWidth="1"/>
    <col min="9200" max="9200" width="3.125" style="56" customWidth="1"/>
    <col min="9201" max="9201" width="1.875" style="56" customWidth="1"/>
    <col min="9202" max="9202" width="3.375" style="56" customWidth="1"/>
    <col min="9203" max="9203" width="3.125" style="56"/>
    <col min="9204" max="9204" width="3.875" style="56" customWidth="1"/>
    <col min="9205" max="9205" width="3.125" style="56"/>
    <col min="9206" max="9206" width="3.125" style="56" customWidth="1"/>
    <col min="9207" max="9208" width="3.125" style="56"/>
    <col min="9209" max="9209" width="3.125" style="56" customWidth="1"/>
    <col min="9210" max="9210" width="3.75" style="56" customWidth="1"/>
    <col min="9211" max="9211" width="3.125" style="56"/>
    <col min="9212" max="9212" width="3.125" style="56" customWidth="1"/>
    <col min="9213" max="9213" width="5.5" style="56" customWidth="1"/>
    <col min="9214" max="9215" width="3.125" style="56"/>
    <col min="9216" max="9216" width="7.25" style="56" customWidth="1"/>
    <col min="9217" max="9217" width="12" style="56" customWidth="1"/>
    <col min="9218" max="9222" width="2.625" style="56" customWidth="1"/>
    <col min="9223" max="9225" width="4.625" style="56" customWidth="1"/>
    <col min="9226" max="9226" width="6.5" style="56" customWidth="1"/>
    <col min="9227" max="9227" width="8.5" style="56" customWidth="1"/>
    <col min="9228" max="9228" width="7" style="56" customWidth="1"/>
    <col min="9229" max="9229" width="8.5" style="56" customWidth="1"/>
    <col min="9230" max="9231" width="6.625" style="56" customWidth="1"/>
    <col min="9232" max="9243" width="12.5" style="56" customWidth="1"/>
    <col min="9244" max="9247" width="12" style="56" customWidth="1"/>
    <col min="9248" max="9250" width="6.625" style="56" customWidth="1"/>
    <col min="9251" max="9254" width="7.625" style="56" customWidth="1"/>
    <col min="9255" max="9255" width="10.625" style="56" customWidth="1"/>
    <col min="9256" max="9257" width="7.375" style="56" customWidth="1"/>
    <col min="9258" max="9273" width="3.125" style="56"/>
    <col min="9274" max="9274" width="4.625" style="56" customWidth="1"/>
    <col min="9275" max="9450" width="3.125" style="56"/>
    <col min="9451" max="9452" width="3.125" style="56" customWidth="1"/>
    <col min="9453" max="9453" width="3" style="56" customWidth="1"/>
    <col min="9454" max="9454" width="3.125" style="56"/>
    <col min="9455" max="9455" width="3.75" style="56" customWidth="1"/>
    <col min="9456" max="9456" width="3.125" style="56" customWidth="1"/>
    <col min="9457" max="9457" width="1.875" style="56" customWidth="1"/>
    <col min="9458" max="9458" width="3.375" style="56" customWidth="1"/>
    <col min="9459" max="9459" width="3.125" style="56"/>
    <col min="9460" max="9460" width="3.875" style="56" customWidth="1"/>
    <col min="9461" max="9461" width="3.125" style="56"/>
    <col min="9462" max="9462" width="3.125" style="56" customWidth="1"/>
    <col min="9463" max="9464" width="3.125" style="56"/>
    <col min="9465" max="9465" width="3.125" style="56" customWidth="1"/>
    <col min="9466" max="9466" width="3.75" style="56" customWidth="1"/>
    <col min="9467" max="9467" width="3.125" style="56"/>
    <col min="9468" max="9468" width="3.125" style="56" customWidth="1"/>
    <col min="9469" max="9469" width="5.5" style="56" customWidth="1"/>
    <col min="9470" max="9471" width="3.125" style="56"/>
    <col min="9472" max="9472" width="7.25" style="56" customWidth="1"/>
    <col min="9473" max="9473" width="12" style="56" customWidth="1"/>
    <col min="9474" max="9478" width="2.625" style="56" customWidth="1"/>
    <col min="9479" max="9481" width="4.625" style="56" customWidth="1"/>
    <col min="9482" max="9482" width="6.5" style="56" customWidth="1"/>
    <col min="9483" max="9483" width="8.5" style="56" customWidth="1"/>
    <col min="9484" max="9484" width="7" style="56" customWidth="1"/>
    <col min="9485" max="9485" width="8.5" style="56" customWidth="1"/>
    <col min="9486" max="9487" width="6.625" style="56" customWidth="1"/>
    <col min="9488" max="9499" width="12.5" style="56" customWidth="1"/>
    <col min="9500" max="9503" width="12" style="56" customWidth="1"/>
    <col min="9504" max="9506" width="6.625" style="56" customWidth="1"/>
    <col min="9507" max="9510" width="7.625" style="56" customWidth="1"/>
    <col min="9511" max="9511" width="10.625" style="56" customWidth="1"/>
    <col min="9512" max="9513" width="7.375" style="56" customWidth="1"/>
    <col min="9514" max="9529" width="3.125" style="56"/>
    <col min="9530" max="9530" width="4.625" style="56" customWidth="1"/>
    <col min="9531" max="9706" width="3.125" style="56"/>
    <col min="9707" max="9708" width="3.125" style="56" customWidth="1"/>
    <col min="9709" max="9709" width="3" style="56" customWidth="1"/>
    <col min="9710" max="9710" width="3.125" style="56"/>
    <col min="9711" max="9711" width="3.75" style="56" customWidth="1"/>
    <col min="9712" max="9712" width="3.125" style="56" customWidth="1"/>
    <col min="9713" max="9713" width="1.875" style="56" customWidth="1"/>
    <col min="9714" max="9714" width="3.375" style="56" customWidth="1"/>
    <col min="9715" max="9715" width="3.125" style="56"/>
    <col min="9716" max="9716" width="3.875" style="56" customWidth="1"/>
    <col min="9717" max="9717" width="3.125" style="56"/>
    <col min="9718" max="9718" width="3.125" style="56" customWidth="1"/>
    <col min="9719" max="9720" width="3.125" style="56"/>
    <col min="9721" max="9721" width="3.125" style="56" customWidth="1"/>
    <col min="9722" max="9722" width="3.75" style="56" customWidth="1"/>
    <col min="9723" max="9723" width="3.125" style="56"/>
    <col min="9724" max="9724" width="3.125" style="56" customWidth="1"/>
    <col min="9725" max="9725" width="5.5" style="56" customWidth="1"/>
    <col min="9726" max="9727" width="3.125" style="56"/>
    <col min="9728" max="9728" width="7.25" style="56" customWidth="1"/>
    <col min="9729" max="9729" width="12" style="56" customWidth="1"/>
    <col min="9730" max="9734" width="2.625" style="56" customWidth="1"/>
    <col min="9735" max="9737" width="4.625" style="56" customWidth="1"/>
    <col min="9738" max="9738" width="6.5" style="56" customWidth="1"/>
    <col min="9739" max="9739" width="8.5" style="56" customWidth="1"/>
    <col min="9740" max="9740" width="7" style="56" customWidth="1"/>
    <col min="9741" max="9741" width="8.5" style="56" customWidth="1"/>
    <col min="9742" max="9743" width="6.625" style="56" customWidth="1"/>
    <col min="9744" max="9755" width="12.5" style="56" customWidth="1"/>
    <col min="9756" max="9759" width="12" style="56" customWidth="1"/>
    <col min="9760" max="9762" width="6.625" style="56" customWidth="1"/>
    <col min="9763" max="9766" width="7.625" style="56" customWidth="1"/>
    <col min="9767" max="9767" width="10.625" style="56" customWidth="1"/>
    <col min="9768" max="9769" width="7.375" style="56" customWidth="1"/>
    <col min="9770" max="9785" width="3.125" style="56"/>
    <col min="9786" max="9786" width="4.625" style="56" customWidth="1"/>
    <col min="9787" max="9962" width="3.125" style="56"/>
    <col min="9963" max="9964" width="3.125" style="56" customWidth="1"/>
    <col min="9965" max="9965" width="3" style="56" customWidth="1"/>
    <col min="9966" max="9966" width="3.125" style="56"/>
    <col min="9967" max="9967" width="3.75" style="56" customWidth="1"/>
    <col min="9968" max="9968" width="3.125" style="56" customWidth="1"/>
    <col min="9969" max="9969" width="1.875" style="56" customWidth="1"/>
    <col min="9970" max="9970" width="3.375" style="56" customWidth="1"/>
    <col min="9971" max="9971" width="3.125" style="56"/>
    <col min="9972" max="9972" width="3.875" style="56" customWidth="1"/>
    <col min="9973" max="9973" width="3.125" style="56"/>
    <col min="9974" max="9974" width="3.125" style="56" customWidth="1"/>
    <col min="9975" max="9976" width="3.125" style="56"/>
    <col min="9977" max="9977" width="3.125" style="56" customWidth="1"/>
    <col min="9978" max="9978" width="3.75" style="56" customWidth="1"/>
    <col min="9979" max="9979" width="3.125" style="56"/>
    <col min="9980" max="9980" width="3.125" style="56" customWidth="1"/>
    <col min="9981" max="9981" width="5.5" style="56" customWidth="1"/>
    <col min="9982" max="9983" width="3.125" style="56"/>
    <col min="9984" max="9984" width="7.25" style="56" customWidth="1"/>
    <col min="9985" max="9985" width="12" style="56" customWidth="1"/>
    <col min="9986" max="9990" width="2.625" style="56" customWidth="1"/>
    <col min="9991" max="9993" width="4.625" style="56" customWidth="1"/>
    <col min="9994" max="9994" width="6.5" style="56" customWidth="1"/>
    <col min="9995" max="9995" width="8.5" style="56" customWidth="1"/>
    <col min="9996" max="9996" width="7" style="56" customWidth="1"/>
    <col min="9997" max="9997" width="8.5" style="56" customWidth="1"/>
    <col min="9998" max="9999" width="6.625" style="56" customWidth="1"/>
    <col min="10000" max="10011" width="12.5" style="56" customWidth="1"/>
    <col min="10012" max="10015" width="12" style="56" customWidth="1"/>
    <col min="10016" max="10018" width="6.625" style="56" customWidth="1"/>
    <col min="10019" max="10022" width="7.625" style="56" customWidth="1"/>
    <col min="10023" max="10023" width="10.625" style="56" customWidth="1"/>
    <col min="10024" max="10025" width="7.375" style="56" customWidth="1"/>
    <col min="10026" max="10041" width="3.125" style="56"/>
    <col min="10042" max="10042" width="4.625" style="56" customWidth="1"/>
    <col min="10043" max="10218" width="3.125" style="56"/>
    <col min="10219" max="10220" width="3.125" style="56" customWidth="1"/>
    <col min="10221" max="10221" width="3" style="56" customWidth="1"/>
    <col min="10222" max="10222" width="3.125" style="56"/>
    <col min="10223" max="10223" width="3.75" style="56" customWidth="1"/>
    <col min="10224" max="10224" width="3.125" style="56" customWidth="1"/>
    <col min="10225" max="10225" width="1.875" style="56" customWidth="1"/>
    <col min="10226" max="10226" width="3.375" style="56" customWidth="1"/>
    <col min="10227" max="10227" width="3.125" style="56"/>
    <col min="10228" max="10228" width="3.875" style="56" customWidth="1"/>
    <col min="10229" max="10229" width="3.125" style="56"/>
    <col min="10230" max="10230" width="3.125" style="56" customWidth="1"/>
    <col min="10231" max="10232" width="3.125" style="56"/>
    <col min="10233" max="10233" width="3.125" style="56" customWidth="1"/>
    <col min="10234" max="10234" width="3.75" style="56" customWidth="1"/>
    <col min="10235" max="10235" width="3.125" style="56"/>
    <col min="10236" max="10236" width="3.125" style="56" customWidth="1"/>
    <col min="10237" max="10237" width="5.5" style="56" customWidth="1"/>
    <col min="10238" max="10239" width="3.125" style="56"/>
    <col min="10240" max="10240" width="7.25" style="56" customWidth="1"/>
    <col min="10241" max="10241" width="12" style="56" customWidth="1"/>
    <col min="10242" max="10246" width="2.625" style="56" customWidth="1"/>
    <col min="10247" max="10249" width="4.625" style="56" customWidth="1"/>
    <col min="10250" max="10250" width="6.5" style="56" customWidth="1"/>
    <col min="10251" max="10251" width="8.5" style="56" customWidth="1"/>
    <col min="10252" max="10252" width="7" style="56" customWidth="1"/>
    <col min="10253" max="10253" width="8.5" style="56" customWidth="1"/>
    <col min="10254" max="10255" width="6.625" style="56" customWidth="1"/>
    <col min="10256" max="10267" width="12.5" style="56" customWidth="1"/>
    <col min="10268" max="10271" width="12" style="56" customWidth="1"/>
    <col min="10272" max="10274" width="6.625" style="56" customWidth="1"/>
    <col min="10275" max="10278" width="7.625" style="56" customWidth="1"/>
    <col min="10279" max="10279" width="10.625" style="56" customWidth="1"/>
    <col min="10280" max="10281" width="7.375" style="56" customWidth="1"/>
    <col min="10282" max="10297" width="3.125" style="56"/>
    <col min="10298" max="10298" width="4.625" style="56" customWidth="1"/>
    <col min="10299" max="10474" width="3.125" style="56"/>
    <col min="10475" max="10476" width="3.125" style="56" customWidth="1"/>
    <col min="10477" max="10477" width="3" style="56" customWidth="1"/>
    <col min="10478" max="10478" width="3.125" style="56"/>
    <col min="10479" max="10479" width="3.75" style="56" customWidth="1"/>
    <col min="10480" max="10480" width="3.125" style="56" customWidth="1"/>
    <col min="10481" max="10481" width="1.875" style="56" customWidth="1"/>
    <col min="10482" max="10482" width="3.375" style="56" customWidth="1"/>
    <col min="10483" max="10483" width="3.125" style="56"/>
    <col min="10484" max="10484" width="3.875" style="56" customWidth="1"/>
    <col min="10485" max="10485" width="3.125" style="56"/>
    <col min="10486" max="10486" width="3.125" style="56" customWidth="1"/>
    <col min="10487" max="10488" width="3.125" style="56"/>
    <col min="10489" max="10489" width="3.125" style="56" customWidth="1"/>
    <col min="10490" max="10490" width="3.75" style="56" customWidth="1"/>
    <col min="10491" max="10491" width="3.125" style="56"/>
    <col min="10492" max="10492" width="3.125" style="56" customWidth="1"/>
    <col min="10493" max="10493" width="5.5" style="56" customWidth="1"/>
    <col min="10494" max="10495" width="3.125" style="56"/>
    <col min="10496" max="10496" width="7.25" style="56" customWidth="1"/>
    <col min="10497" max="10497" width="12" style="56" customWidth="1"/>
    <col min="10498" max="10502" width="2.625" style="56" customWidth="1"/>
    <col min="10503" max="10505" width="4.625" style="56" customWidth="1"/>
    <col min="10506" max="10506" width="6.5" style="56" customWidth="1"/>
    <col min="10507" max="10507" width="8.5" style="56" customWidth="1"/>
    <col min="10508" max="10508" width="7" style="56" customWidth="1"/>
    <col min="10509" max="10509" width="8.5" style="56" customWidth="1"/>
    <col min="10510" max="10511" width="6.625" style="56" customWidth="1"/>
    <col min="10512" max="10523" width="12.5" style="56" customWidth="1"/>
    <col min="10524" max="10527" width="12" style="56" customWidth="1"/>
    <col min="10528" max="10530" width="6.625" style="56" customWidth="1"/>
    <col min="10531" max="10534" width="7.625" style="56" customWidth="1"/>
    <col min="10535" max="10535" width="10.625" style="56" customWidth="1"/>
    <col min="10536" max="10537" width="7.375" style="56" customWidth="1"/>
    <col min="10538" max="10553" width="3.125" style="56"/>
    <col min="10554" max="10554" width="4.625" style="56" customWidth="1"/>
    <col min="10555" max="10730" width="3.125" style="56"/>
    <col min="10731" max="10732" width="3.125" style="56" customWidth="1"/>
    <col min="10733" max="10733" width="3" style="56" customWidth="1"/>
    <col min="10734" max="10734" width="3.125" style="56"/>
    <col min="10735" max="10735" width="3.75" style="56" customWidth="1"/>
    <col min="10736" max="10736" width="3.125" style="56" customWidth="1"/>
    <col min="10737" max="10737" width="1.875" style="56" customWidth="1"/>
    <col min="10738" max="10738" width="3.375" style="56" customWidth="1"/>
    <col min="10739" max="10739" width="3.125" style="56"/>
    <col min="10740" max="10740" width="3.875" style="56" customWidth="1"/>
    <col min="10741" max="10741" width="3.125" style="56"/>
    <col min="10742" max="10742" width="3.125" style="56" customWidth="1"/>
    <col min="10743" max="10744" width="3.125" style="56"/>
    <col min="10745" max="10745" width="3.125" style="56" customWidth="1"/>
    <col min="10746" max="10746" width="3.75" style="56" customWidth="1"/>
    <col min="10747" max="10747" width="3.125" style="56"/>
    <col min="10748" max="10748" width="3.125" style="56" customWidth="1"/>
    <col min="10749" max="10749" width="5.5" style="56" customWidth="1"/>
    <col min="10750" max="10751" width="3.125" style="56"/>
    <col min="10752" max="10752" width="7.25" style="56" customWidth="1"/>
    <col min="10753" max="10753" width="12" style="56" customWidth="1"/>
    <col min="10754" max="10758" width="2.625" style="56" customWidth="1"/>
    <col min="10759" max="10761" width="4.625" style="56" customWidth="1"/>
    <col min="10762" max="10762" width="6.5" style="56" customWidth="1"/>
    <col min="10763" max="10763" width="8.5" style="56" customWidth="1"/>
    <col min="10764" max="10764" width="7" style="56" customWidth="1"/>
    <col min="10765" max="10765" width="8.5" style="56" customWidth="1"/>
    <col min="10766" max="10767" width="6.625" style="56" customWidth="1"/>
    <col min="10768" max="10779" width="12.5" style="56" customWidth="1"/>
    <col min="10780" max="10783" width="12" style="56" customWidth="1"/>
    <col min="10784" max="10786" width="6.625" style="56" customWidth="1"/>
    <col min="10787" max="10790" width="7.625" style="56" customWidth="1"/>
    <col min="10791" max="10791" width="10.625" style="56" customWidth="1"/>
    <col min="10792" max="10793" width="7.375" style="56" customWidth="1"/>
    <col min="10794" max="10809" width="3.125" style="56"/>
    <col min="10810" max="10810" width="4.625" style="56" customWidth="1"/>
    <col min="10811" max="10986" width="3.125" style="56"/>
    <col min="10987" max="10988" width="3.125" style="56" customWidth="1"/>
    <col min="10989" max="10989" width="3" style="56" customWidth="1"/>
    <col min="10990" max="10990" width="3.125" style="56"/>
    <col min="10991" max="10991" width="3.75" style="56" customWidth="1"/>
    <col min="10992" max="10992" width="3.125" style="56" customWidth="1"/>
    <col min="10993" max="10993" width="1.875" style="56" customWidth="1"/>
    <col min="10994" max="10994" width="3.375" style="56" customWidth="1"/>
    <col min="10995" max="10995" width="3.125" style="56"/>
    <col min="10996" max="10996" width="3.875" style="56" customWidth="1"/>
    <col min="10997" max="10997" width="3.125" style="56"/>
    <col min="10998" max="10998" width="3.125" style="56" customWidth="1"/>
    <col min="10999" max="11000" width="3.125" style="56"/>
    <col min="11001" max="11001" width="3.125" style="56" customWidth="1"/>
    <col min="11002" max="11002" width="3.75" style="56" customWidth="1"/>
    <col min="11003" max="11003" width="3.125" style="56"/>
    <col min="11004" max="11004" width="3.125" style="56" customWidth="1"/>
    <col min="11005" max="11005" width="5.5" style="56" customWidth="1"/>
    <col min="11006" max="11007" width="3.125" style="56"/>
    <col min="11008" max="11008" width="7.25" style="56" customWidth="1"/>
    <col min="11009" max="11009" width="12" style="56" customWidth="1"/>
    <col min="11010" max="11014" width="2.625" style="56" customWidth="1"/>
    <col min="11015" max="11017" width="4.625" style="56" customWidth="1"/>
    <col min="11018" max="11018" width="6.5" style="56" customWidth="1"/>
    <col min="11019" max="11019" width="8.5" style="56" customWidth="1"/>
    <col min="11020" max="11020" width="7" style="56" customWidth="1"/>
    <col min="11021" max="11021" width="8.5" style="56" customWidth="1"/>
    <col min="11022" max="11023" width="6.625" style="56" customWidth="1"/>
    <col min="11024" max="11035" width="12.5" style="56" customWidth="1"/>
    <col min="11036" max="11039" width="12" style="56" customWidth="1"/>
    <col min="11040" max="11042" width="6.625" style="56" customWidth="1"/>
    <col min="11043" max="11046" width="7.625" style="56" customWidth="1"/>
    <col min="11047" max="11047" width="10.625" style="56" customWidth="1"/>
    <col min="11048" max="11049" width="7.375" style="56" customWidth="1"/>
    <col min="11050" max="11065" width="3.125" style="56"/>
    <col min="11066" max="11066" width="4.625" style="56" customWidth="1"/>
    <col min="11067" max="11242" width="3.125" style="56"/>
    <col min="11243" max="11244" width="3.125" style="56" customWidth="1"/>
    <col min="11245" max="11245" width="3" style="56" customWidth="1"/>
    <col min="11246" max="11246" width="3.125" style="56"/>
    <col min="11247" max="11247" width="3.75" style="56" customWidth="1"/>
    <col min="11248" max="11248" width="3.125" style="56" customWidth="1"/>
    <col min="11249" max="11249" width="1.875" style="56" customWidth="1"/>
    <col min="11250" max="11250" width="3.375" style="56" customWidth="1"/>
    <col min="11251" max="11251" width="3.125" style="56"/>
    <col min="11252" max="11252" width="3.875" style="56" customWidth="1"/>
    <col min="11253" max="11253" width="3.125" style="56"/>
    <col min="11254" max="11254" width="3.125" style="56" customWidth="1"/>
    <col min="11255" max="11256" width="3.125" style="56"/>
    <col min="11257" max="11257" width="3.125" style="56" customWidth="1"/>
    <col min="11258" max="11258" width="3.75" style="56" customWidth="1"/>
    <col min="11259" max="11259" width="3.125" style="56"/>
    <col min="11260" max="11260" width="3.125" style="56" customWidth="1"/>
    <col min="11261" max="11261" width="5.5" style="56" customWidth="1"/>
    <col min="11262" max="11263" width="3.125" style="56"/>
    <col min="11264" max="11264" width="7.25" style="56" customWidth="1"/>
    <col min="11265" max="11265" width="12" style="56" customWidth="1"/>
    <col min="11266" max="11270" width="2.625" style="56" customWidth="1"/>
    <col min="11271" max="11273" width="4.625" style="56" customWidth="1"/>
    <col min="11274" max="11274" width="6.5" style="56" customWidth="1"/>
    <col min="11275" max="11275" width="8.5" style="56" customWidth="1"/>
    <col min="11276" max="11276" width="7" style="56" customWidth="1"/>
    <col min="11277" max="11277" width="8.5" style="56" customWidth="1"/>
    <col min="11278" max="11279" width="6.625" style="56" customWidth="1"/>
    <col min="11280" max="11291" width="12.5" style="56" customWidth="1"/>
    <col min="11292" max="11295" width="12" style="56" customWidth="1"/>
    <col min="11296" max="11298" width="6.625" style="56" customWidth="1"/>
    <col min="11299" max="11302" width="7.625" style="56" customWidth="1"/>
    <col min="11303" max="11303" width="10.625" style="56" customWidth="1"/>
    <col min="11304" max="11305" width="7.375" style="56" customWidth="1"/>
    <col min="11306" max="11321" width="3.125" style="56"/>
    <col min="11322" max="11322" width="4.625" style="56" customWidth="1"/>
    <col min="11323" max="11498" width="3.125" style="56"/>
    <col min="11499" max="11500" width="3.125" style="56" customWidth="1"/>
    <col min="11501" max="11501" width="3" style="56" customWidth="1"/>
    <col min="11502" max="11502" width="3.125" style="56"/>
    <col min="11503" max="11503" width="3.75" style="56" customWidth="1"/>
    <col min="11504" max="11504" width="3.125" style="56" customWidth="1"/>
    <col min="11505" max="11505" width="1.875" style="56" customWidth="1"/>
    <col min="11506" max="11506" width="3.375" style="56" customWidth="1"/>
    <col min="11507" max="11507" width="3.125" style="56"/>
    <col min="11508" max="11508" width="3.875" style="56" customWidth="1"/>
    <col min="11509" max="11509" width="3.125" style="56"/>
    <col min="11510" max="11510" width="3.125" style="56" customWidth="1"/>
    <col min="11511" max="11512" width="3.125" style="56"/>
    <col min="11513" max="11513" width="3.125" style="56" customWidth="1"/>
    <col min="11514" max="11514" width="3.75" style="56" customWidth="1"/>
    <col min="11515" max="11515" width="3.125" style="56"/>
    <col min="11516" max="11516" width="3.125" style="56" customWidth="1"/>
    <col min="11517" max="11517" width="5.5" style="56" customWidth="1"/>
    <col min="11518" max="11519" width="3.125" style="56"/>
    <col min="11520" max="11520" width="7.25" style="56" customWidth="1"/>
    <col min="11521" max="11521" width="12" style="56" customWidth="1"/>
    <col min="11522" max="11526" width="2.625" style="56" customWidth="1"/>
    <col min="11527" max="11529" width="4.625" style="56" customWidth="1"/>
    <col min="11530" max="11530" width="6.5" style="56" customWidth="1"/>
    <col min="11531" max="11531" width="8.5" style="56" customWidth="1"/>
    <col min="11532" max="11532" width="7" style="56" customWidth="1"/>
    <col min="11533" max="11533" width="8.5" style="56" customWidth="1"/>
    <col min="11534" max="11535" width="6.625" style="56" customWidth="1"/>
    <col min="11536" max="11547" width="12.5" style="56" customWidth="1"/>
    <col min="11548" max="11551" width="12" style="56" customWidth="1"/>
    <col min="11552" max="11554" width="6.625" style="56" customWidth="1"/>
    <col min="11555" max="11558" width="7.625" style="56" customWidth="1"/>
    <col min="11559" max="11559" width="10.625" style="56" customWidth="1"/>
    <col min="11560" max="11561" width="7.375" style="56" customWidth="1"/>
    <col min="11562" max="11577" width="3.125" style="56"/>
    <col min="11578" max="11578" width="4.625" style="56" customWidth="1"/>
    <col min="11579" max="11754" width="3.125" style="56"/>
    <col min="11755" max="11756" width="3.125" style="56" customWidth="1"/>
    <col min="11757" max="11757" width="3" style="56" customWidth="1"/>
    <col min="11758" max="11758" width="3.125" style="56"/>
    <col min="11759" max="11759" width="3.75" style="56" customWidth="1"/>
    <col min="11760" max="11760" width="3.125" style="56" customWidth="1"/>
    <col min="11761" max="11761" width="1.875" style="56" customWidth="1"/>
    <col min="11762" max="11762" width="3.375" style="56" customWidth="1"/>
    <col min="11763" max="11763" width="3.125" style="56"/>
    <col min="11764" max="11764" width="3.875" style="56" customWidth="1"/>
    <col min="11765" max="11765" width="3.125" style="56"/>
    <col min="11766" max="11766" width="3.125" style="56" customWidth="1"/>
    <col min="11767" max="11768" width="3.125" style="56"/>
    <col min="11769" max="11769" width="3.125" style="56" customWidth="1"/>
    <col min="11770" max="11770" width="3.75" style="56" customWidth="1"/>
    <col min="11771" max="11771" width="3.125" style="56"/>
    <col min="11772" max="11772" width="3.125" style="56" customWidth="1"/>
    <col min="11773" max="11773" width="5.5" style="56" customWidth="1"/>
    <col min="11774" max="11775" width="3.125" style="56"/>
    <col min="11776" max="11776" width="7.25" style="56" customWidth="1"/>
    <col min="11777" max="11777" width="12" style="56" customWidth="1"/>
    <col min="11778" max="11782" width="2.625" style="56" customWidth="1"/>
    <col min="11783" max="11785" width="4.625" style="56" customWidth="1"/>
    <col min="11786" max="11786" width="6.5" style="56" customWidth="1"/>
    <col min="11787" max="11787" width="8.5" style="56" customWidth="1"/>
    <col min="11788" max="11788" width="7" style="56" customWidth="1"/>
    <col min="11789" max="11789" width="8.5" style="56" customWidth="1"/>
    <col min="11790" max="11791" width="6.625" style="56" customWidth="1"/>
    <col min="11792" max="11803" width="12.5" style="56" customWidth="1"/>
    <col min="11804" max="11807" width="12" style="56" customWidth="1"/>
    <col min="11808" max="11810" width="6.625" style="56" customWidth="1"/>
    <col min="11811" max="11814" width="7.625" style="56" customWidth="1"/>
    <col min="11815" max="11815" width="10.625" style="56" customWidth="1"/>
    <col min="11816" max="11817" width="7.375" style="56" customWidth="1"/>
    <col min="11818" max="11833" width="3.125" style="56"/>
    <col min="11834" max="11834" width="4.625" style="56" customWidth="1"/>
    <col min="11835" max="12010" width="3.125" style="56"/>
    <col min="12011" max="12012" width="3.125" style="56" customWidth="1"/>
    <col min="12013" max="12013" width="3" style="56" customWidth="1"/>
    <col min="12014" max="12014" width="3.125" style="56"/>
    <col min="12015" max="12015" width="3.75" style="56" customWidth="1"/>
    <col min="12016" max="12016" width="3.125" style="56" customWidth="1"/>
    <col min="12017" max="12017" width="1.875" style="56" customWidth="1"/>
    <col min="12018" max="12018" width="3.375" style="56" customWidth="1"/>
    <col min="12019" max="12019" width="3.125" style="56"/>
    <col min="12020" max="12020" width="3.875" style="56" customWidth="1"/>
    <col min="12021" max="12021" width="3.125" style="56"/>
    <col min="12022" max="12022" width="3.125" style="56" customWidth="1"/>
    <col min="12023" max="12024" width="3.125" style="56"/>
    <col min="12025" max="12025" width="3.125" style="56" customWidth="1"/>
    <col min="12026" max="12026" width="3.75" style="56" customWidth="1"/>
    <col min="12027" max="12027" width="3.125" style="56"/>
    <col min="12028" max="12028" width="3.125" style="56" customWidth="1"/>
    <col min="12029" max="12029" width="5.5" style="56" customWidth="1"/>
    <col min="12030" max="12031" width="3.125" style="56"/>
    <col min="12032" max="12032" width="7.25" style="56" customWidth="1"/>
    <col min="12033" max="12033" width="12" style="56" customWidth="1"/>
    <col min="12034" max="12038" width="2.625" style="56" customWidth="1"/>
    <col min="12039" max="12041" width="4.625" style="56" customWidth="1"/>
    <col min="12042" max="12042" width="6.5" style="56" customWidth="1"/>
    <col min="12043" max="12043" width="8.5" style="56" customWidth="1"/>
    <col min="12044" max="12044" width="7" style="56" customWidth="1"/>
    <col min="12045" max="12045" width="8.5" style="56" customWidth="1"/>
    <col min="12046" max="12047" width="6.625" style="56" customWidth="1"/>
    <col min="12048" max="12059" width="12.5" style="56" customWidth="1"/>
    <col min="12060" max="12063" width="12" style="56" customWidth="1"/>
    <col min="12064" max="12066" width="6.625" style="56" customWidth="1"/>
    <col min="12067" max="12070" width="7.625" style="56" customWidth="1"/>
    <col min="12071" max="12071" width="10.625" style="56" customWidth="1"/>
    <col min="12072" max="12073" width="7.375" style="56" customWidth="1"/>
    <col min="12074" max="12089" width="3.125" style="56"/>
    <col min="12090" max="12090" width="4.625" style="56" customWidth="1"/>
    <col min="12091" max="12266" width="3.125" style="56"/>
    <col min="12267" max="12268" width="3.125" style="56" customWidth="1"/>
    <col min="12269" max="12269" width="3" style="56" customWidth="1"/>
    <col min="12270" max="12270" width="3.125" style="56"/>
    <col min="12271" max="12271" width="3.75" style="56" customWidth="1"/>
    <col min="12272" max="12272" width="3.125" style="56" customWidth="1"/>
    <col min="12273" max="12273" width="1.875" style="56" customWidth="1"/>
    <col min="12274" max="12274" width="3.375" style="56" customWidth="1"/>
    <col min="12275" max="12275" width="3.125" style="56"/>
    <col min="12276" max="12276" width="3.875" style="56" customWidth="1"/>
    <col min="12277" max="12277" width="3.125" style="56"/>
    <col min="12278" max="12278" width="3.125" style="56" customWidth="1"/>
    <col min="12279" max="12280" width="3.125" style="56"/>
    <col min="12281" max="12281" width="3.125" style="56" customWidth="1"/>
    <col min="12282" max="12282" width="3.75" style="56" customWidth="1"/>
    <col min="12283" max="12283" width="3.125" style="56"/>
    <col min="12284" max="12284" width="3.125" style="56" customWidth="1"/>
    <col min="12285" max="12285" width="5.5" style="56" customWidth="1"/>
    <col min="12286" max="12287" width="3.125" style="56"/>
    <col min="12288" max="12288" width="7.25" style="56" customWidth="1"/>
    <col min="12289" max="12289" width="12" style="56" customWidth="1"/>
    <col min="12290" max="12294" width="2.625" style="56" customWidth="1"/>
    <col min="12295" max="12297" width="4.625" style="56" customWidth="1"/>
    <col min="12298" max="12298" width="6.5" style="56" customWidth="1"/>
    <col min="12299" max="12299" width="8.5" style="56" customWidth="1"/>
    <col min="12300" max="12300" width="7" style="56" customWidth="1"/>
    <col min="12301" max="12301" width="8.5" style="56" customWidth="1"/>
    <col min="12302" max="12303" width="6.625" style="56" customWidth="1"/>
    <col min="12304" max="12315" width="12.5" style="56" customWidth="1"/>
    <col min="12316" max="12319" width="12" style="56" customWidth="1"/>
    <col min="12320" max="12322" width="6.625" style="56" customWidth="1"/>
    <col min="12323" max="12326" width="7.625" style="56" customWidth="1"/>
    <col min="12327" max="12327" width="10.625" style="56" customWidth="1"/>
    <col min="12328" max="12329" width="7.375" style="56" customWidth="1"/>
    <col min="12330" max="12345" width="3.125" style="56"/>
    <col min="12346" max="12346" width="4.625" style="56" customWidth="1"/>
    <col min="12347" max="12522" width="3.125" style="56"/>
    <col min="12523" max="12524" width="3.125" style="56" customWidth="1"/>
    <col min="12525" max="12525" width="3" style="56" customWidth="1"/>
    <col min="12526" max="12526" width="3.125" style="56"/>
    <col min="12527" max="12527" width="3.75" style="56" customWidth="1"/>
    <col min="12528" max="12528" width="3.125" style="56" customWidth="1"/>
    <col min="12529" max="12529" width="1.875" style="56" customWidth="1"/>
    <col min="12530" max="12530" width="3.375" style="56" customWidth="1"/>
    <col min="12531" max="12531" width="3.125" style="56"/>
    <col min="12532" max="12532" width="3.875" style="56" customWidth="1"/>
    <col min="12533" max="12533" width="3.125" style="56"/>
    <col min="12534" max="12534" width="3.125" style="56" customWidth="1"/>
    <col min="12535" max="12536" width="3.125" style="56"/>
    <col min="12537" max="12537" width="3.125" style="56" customWidth="1"/>
    <col min="12538" max="12538" width="3.75" style="56" customWidth="1"/>
    <col min="12539" max="12539" width="3.125" style="56"/>
    <col min="12540" max="12540" width="3.125" style="56" customWidth="1"/>
    <col min="12541" max="12541" width="5.5" style="56" customWidth="1"/>
    <col min="12542" max="12543" width="3.125" style="56"/>
    <col min="12544" max="12544" width="7.25" style="56" customWidth="1"/>
    <col min="12545" max="12545" width="12" style="56" customWidth="1"/>
    <col min="12546" max="12550" width="2.625" style="56" customWidth="1"/>
    <col min="12551" max="12553" width="4.625" style="56" customWidth="1"/>
    <col min="12554" max="12554" width="6.5" style="56" customWidth="1"/>
    <col min="12555" max="12555" width="8.5" style="56" customWidth="1"/>
    <col min="12556" max="12556" width="7" style="56" customWidth="1"/>
    <col min="12557" max="12557" width="8.5" style="56" customWidth="1"/>
    <col min="12558" max="12559" width="6.625" style="56" customWidth="1"/>
    <col min="12560" max="12571" width="12.5" style="56" customWidth="1"/>
    <col min="12572" max="12575" width="12" style="56" customWidth="1"/>
    <col min="12576" max="12578" width="6.625" style="56" customWidth="1"/>
    <col min="12579" max="12582" width="7.625" style="56" customWidth="1"/>
    <col min="12583" max="12583" width="10.625" style="56" customWidth="1"/>
    <col min="12584" max="12585" width="7.375" style="56" customWidth="1"/>
    <col min="12586" max="12601" width="3.125" style="56"/>
    <col min="12602" max="12602" width="4.625" style="56" customWidth="1"/>
    <col min="12603" max="12778" width="3.125" style="56"/>
    <col min="12779" max="12780" width="3.125" style="56" customWidth="1"/>
    <col min="12781" max="12781" width="3" style="56" customWidth="1"/>
    <col min="12782" max="12782" width="3.125" style="56"/>
    <col min="12783" max="12783" width="3.75" style="56" customWidth="1"/>
    <col min="12784" max="12784" width="3.125" style="56" customWidth="1"/>
    <col min="12785" max="12785" width="1.875" style="56" customWidth="1"/>
    <col min="12786" max="12786" width="3.375" style="56" customWidth="1"/>
    <col min="12787" max="12787" width="3.125" style="56"/>
    <col min="12788" max="12788" width="3.875" style="56" customWidth="1"/>
    <col min="12789" max="12789" width="3.125" style="56"/>
    <col min="12790" max="12790" width="3.125" style="56" customWidth="1"/>
    <col min="12791" max="12792" width="3.125" style="56"/>
    <col min="12793" max="12793" width="3.125" style="56" customWidth="1"/>
    <col min="12794" max="12794" width="3.75" style="56" customWidth="1"/>
    <col min="12795" max="12795" width="3.125" style="56"/>
    <col min="12796" max="12796" width="3.125" style="56" customWidth="1"/>
    <col min="12797" max="12797" width="5.5" style="56" customWidth="1"/>
    <col min="12798" max="12799" width="3.125" style="56"/>
    <col min="12800" max="12800" width="7.25" style="56" customWidth="1"/>
    <col min="12801" max="12801" width="12" style="56" customWidth="1"/>
    <col min="12802" max="12806" width="2.625" style="56" customWidth="1"/>
    <col min="12807" max="12809" width="4.625" style="56" customWidth="1"/>
    <col min="12810" max="12810" width="6.5" style="56" customWidth="1"/>
    <col min="12811" max="12811" width="8.5" style="56" customWidth="1"/>
    <col min="12812" max="12812" width="7" style="56" customWidth="1"/>
    <col min="12813" max="12813" width="8.5" style="56" customWidth="1"/>
    <col min="12814" max="12815" width="6.625" style="56" customWidth="1"/>
    <col min="12816" max="12827" width="12.5" style="56" customWidth="1"/>
    <col min="12828" max="12831" width="12" style="56" customWidth="1"/>
    <col min="12832" max="12834" width="6.625" style="56" customWidth="1"/>
    <col min="12835" max="12838" width="7.625" style="56" customWidth="1"/>
    <col min="12839" max="12839" width="10.625" style="56" customWidth="1"/>
    <col min="12840" max="12841" width="7.375" style="56" customWidth="1"/>
    <col min="12842" max="12857" width="3.125" style="56"/>
    <col min="12858" max="12858" width="4.625" style="56" customWidth="1"/>
    <col min="12859" max="13034" width="3.125" style="56"/>
    <col min="13035" max="13036" width="3.125" style="56" customWidth="1"/>
    <col min="13037" max="13037" width="3" style="56" customWidth="1"/>
    <col min="13038" max="13038" width="3.125" style="56"/>
    <col min="13039" max="13039" width="3.75" style="56" customWidth="1"/>
    <col min="13040" max="13040" width="3.125" style="56" customWidth="1"/>
    <col min="13041" max="13041" width="1.875" style="56" customWidth="1"/>
    <col min="13042" max="13042" width="3.375" style="56" customWidth="1"/>
    <col min="13043" max="13043" width="3.125" style="56"/>
    <col min="13044" max="13044" width="3.875" style="56" customWidth="1"/>
    <col min="13045" max="13045" width="3.125" style="56"/>
    <col min="13046" max="13046" width="3.125" style="56" customWidth="1"/>
    <col min="13047" max="13048" width="3.125" style="56"/>
    <col min="13049" max="13049" width="3.125" style="56" customWidth="1"/>
    <col min="13050" max="13050" width="3.75" style="56" customWidth="1"/>
    <col min="13051" max="13051" width="3.125" style="56"/>
    <col min="13052" max="13052" width="3.125" style="56" customWidth="1"/>
    <col min="13053" max="13053" width="5.5" style="56" customWidth="1"/>
    <col min="13054" max="13055" width="3.125" style="56"/>
    <col min="13056" max="13056" width="7.25" style="56" customWidth="1"/>
    <col min="13057" max="13057" width="12" style="56" customWidth="1"/>
    <col min="13058" max="13062" width="2.625" style="56" customWidth="1"/>
    <col min="13063" max="13065" width="4.625" style="56" customWidth="1"/>
    <col min="13066" max="13066" width="6.5" style="56" customWidth="1"/>
    <col min="13067" max="13067" width="8.5" style="56" customWidth="1"/>
    <col min="13068" max="13068" width="7" style="56" customWidth="1"/>
    <col min="13069" max="13069" width="8.5" style="56" customWidth="1"/>
    <col min="13070" max="13071" width="6.625" style="56" customWidth="1"/>
    <col min="13072" max="13083" width="12.5" style="56" customWidth="1"/>
    <col min="13084" max="13087" width="12" style="56" customWidth="1"/>
    <col min="13088" max="13090" width="6.625" style="56" customWidth="1"/>
    <col min="13091" max="13094" width="7.625" style="56" customWidth="1"/>
    <col min="13095" max="13095" width="10.625" style="56" customWidth="1"/>
    <col min="13096" max="13097" width="7.375" style="56" customWidth="1"/>
    <col min="13098" max="13113" width="3.125" style="56"/>
    <col min="13114" max="13114" width="4.625" style="56" customWidth="1"/>
    <col min="13115" max="13290" width="3.125" style="56"/>
    <col min="13291" max="13292" width="3.125" style="56" customWidth="1"/>
    <col min="13293" max="13293" width="3" style="56" customWidth="1"/>
    <col min="13294" max="13294" width="3.125" style="56"/>
    <col min="13295" max="13295" width="3.75" style="56" customWidth="1"/>
    <col min="13296" max="13296" width="3.125" style="56" customWidth="1"/>
    <col min="13297" max="13297" width="1.875" style="56" customWidth="1"/>
    <col min="13298" max="13298" width="3.375" style="56" customWidth="1"/>
    <col min="13299" max="13299" width="3.125" style="56"/>
    <col min="13300" max="13300" width="3.875" style="56" customWidth="1"/>
    <col min="13301" max="13301" width="3.125" style="56"/>
    <col min="13302" max="13302" width="3.125" style="56" customWidth="1"/>
    <col min="13303" max="13304" width="3.125" style="56"/>
    <col min="13305" max="13305" width="3.125" style="56" customWidth="1"/>
    <col min="13306" max="13306" width="3.75" style="56" customWidth="1"/>
    <col min="13307" max="13307" width="3.125" style="56"/>
    <col min="13308" max="13308" width="3.125" style="56" customWidth="1"/>
    <col min="13309" max="13309" width="5.5" style="56" customWidth="1"/>
    <col min="13310" max="13311" width="3.125" style="56"/>
    <col min="13312" max="13312" width="7.25" style="56" customWidth="1"/>
    <col min="13313" max="13313" width="12" style="56" customWidth="1"/>
    <col min="13314" max="13318" width="2.625" style="56" customWidth="1"/>
    <col min="13319" max="13321" width="4.625" style="56" customWidth="1"/>
    <col min="13322" max="13322" width="6.5" style="56" customWidth="1"/>
    <col min="13323" max="13323" width="8.5" style="56" customWidth="1"/>
    <col min="13324" max="13324" width="7" style="56" customWidth="1"/>
    <col min="13325" max="13325" width="8.5" style="56" customWidth="1"/>
    <col min="13326" max="13327" width="6.625" style="56" customWidth="1"/>
    <col min="13328" max="13339" width="12.5" style="56" customWidth="1"/>
    <col min="13340" max="13343" width="12" style="56" customWidth="1"/>
    <col min="13344" max="13346" width="6.625" style="56" customWidth="1"/>
    <col min="13347" max="13350" width="7.625" style="56" customWidth="1"/>
    <col min="13351" max="13351" width="10.625" style="56" customWidth="1"/>
    <col min="13352" max="13353" width="7.375" style="56" customWidth="1"/>
    <col min="13354" max="13369" width="3.125" style="56"/>
    <col min="13370" max="13370" width="4.625" style="56" customWidth="1"/>
    <col min="13371" max="13546" width="3.125" style="56"/>
    <col min="13547" max="13548" width="3.125" style="56" customWidth="1"/>
    <col min="13549" max="13549" width="3" style="56" customWidth="1"/>
    <col min="13550" max="13550" width="3.125" style="56"/>
    <col min="13551" max="13551" width="3.75" style="56" customWidth="1"/>
    <col min="13552" max="13552" width="3.125" style="56" customWidth="1"/>
    <col min="13553" max="13553" width="1.875" style="56" customWidth="1"/>
    <col min="13554" max="13554" width="3.375" style="56" customWidth="1"/>
    <col min="13555" max="13555" width="3.125" style="56"/>
    <col min="13556" max="13556" width="3.875" style="56" customWidth="1"/>
    <col min="13557" max="13557" width="3.125" style="56"/>
    <col min="13558" max="13558" width="3.125" style="56" customWidth="1"/>
    <col min="13559" max="13560" width="3.125" style="56"/>
    <col min="13561" max="13561" width="3.125" style="56" customWidth="1"/>
    <col min="13562" max="13562" width="3.75" style="56" customWidth="1"/>
    <col min="13563" max="13563" width="3.125" style="56"/>
    <col min="13564" max="13564" width="3.125" style="56" customWidth="1"/>
    <col min="13565" max="13565" width="5.5" style="56" customWidth="1"/>
    <col min="13566" max="13567" width="3.125" style="56"/>
    <col min="13568" max="13568" width="7.25" style="56" customWidth="1"/>
    <col min="13569" max="13569" width="12" style="56" customWidth="1"/>
    <col min="13570" max="13574" width="2.625" style="56" customWidth="1"/>
    <col min="13575" max="13577" width="4.625" style="56" customWidth="1"/>
    <col min="13578" max="13578" width="6.5" style="56" customWidth="1"/>
    <col min="13579" max="13579" width="8.5" style="56" customWidth="1"/>
    <col min="13580" max="13580" width="7" style="56" customWidth="1"/>
    <col min="13581" max="13581" width="8.5" style="56" customWidth="1"/>
    <col min="13582" max="13583" width="6.625" style="56" customWidth="1"/>
    <col min="13584" max="13595" width="12.5" style="56" customWidth="1"/>
    <col min="13596" max="13599" width="12" style="56" customWidth="1"/>
    <col min="13600" max="13602" width="6.625" style="56" customWidth="1"/>
    <col min="13603" max="13606" width="7.625" style="56" customWidth="1"/>
    <col min="13607" max="13607" width="10.625" style="56" customWidth="1"/>
    <col min="13608" max="13609" width="7.375" style="56" customWidth="1"/>
    <col min="13610" max="13625" width="3.125" style="56"/>
    <col min="13626" max="13626" width="4.625" style="56" customWidth="1"/>
    <col min="13627" max="13802" width="3.125" style="56"/>
    <col min="13803" max="13804" width="3.125" style="56" customWidth="1"/>
    <col min="13805" max="13805" width="3" style="56" customWidth="1"/>
    <col min="13806" max="13806" width="3.125" style="56"/>
    <col min="13807" max="13807" width="3.75" style="56" customWidth="1"/>
    <col min="13808" max="13808" width="3.125" style="56" customWidth="1"/>
    <col min="13809" max="13809" width="1.875" style="56" customWidth="1"/>
    <col min="13810" max="13810" width="3.375" style="56" customWidth="1"/>
    <col min="13811" max="13811" width="3.125" style="56"/>
    <col min="13812" max="13812" width="3.875" style="56" customWidth="1"/>
    <col min="13813" max="13813" width="3.125" style="56"/>
    <col min="13814" max="13814" width="3.125" style="56" customWidth="1"/>
    <col min="13815" max="13816" width="3.125" style="56"/>
    <col min="13817" max="13817" width="3.125" style="56" customWidth="1"/>
    <col min="13818" max="13818" width="3.75" style="56" customWidth="1"/>
    <col min="13819" max="13819" width="3.125" style="56"/>
    <col min="13820" max="13820" width="3.125" style="56" customWidth="1"/>
    <col min="13821" max="13821" width="5.5" style="56" customWidth="1"/>
    <col min="13822" max="13823" width="3.125" style="56"/>
    <col min="13824" max="13824" width="7.25" style="56" customWidth="1"/>
    <col min="13825" max="13825" width="12" style="56" customWidth="1"/>
    <col min="13826" max="13830" width="2.625" style="56" customWidth="1"/>
    <col min="13831" max="13833" width="4.625" style="56" customWidth="1"/>
    <col min="13834" max="13834" width="6.5" style="56" customWidth="1"/>
    <col min="13835" max="13835" width="8.5" style="56" customWidth="1"/>
    <col min="13836" max="13836" width="7" style="56" customWidth="1"/>
    <col min="13837" max="13837" width="8.5" style="56" customWidth="1"/>
    <col min="13838" max="13839" width="6.625" style="56" customWidth="1"/>
    <col min="13840" max="13851" width="12.5" style="56" customWidth="1"/>
    <col min="13852" max="13855" width="12" style="56" customWidth="1"/>
    <col min="13856" max="13858" width="6.625" style="56" customWidth="1"/>
    <col min="13859" max="13862" width="7.625" style="56" customWidth="1"/>
    <col min="13863" max="13863" width="10.625" style="56" customWidth="1"/>
    <col min="13864" max="13865" width="7.375" style="56" customWidth="1"/>
    <col min="13866" max="13881" width="3.125" style="56"/>
    <col min="13882" max="13882" width="4.625" style="56" customWidth="1"/>
    <col min="13883" max="14058" width="3.125" style="56"/>
    <col min="14059" max="14060" width="3.125" style="56" customWidth="1"/>
    <col min="14061" max="14061" width="3" style="56" customWidth="1"/>
    <col min="14062" max="14062" width="3.125" style="56"/>
    <col min="14063" max="14063" width="3.75" style="56" customWidth="1"/>
    <col min="14064" max="14064" width="3.125" style="56" customWidth="1"/>
    <col min="14065" max="14065" width="1.875" style="56" customWidth="1"/>
    <col min="14066" max="14066" width="3.375" style="56" customWidth="1"/>
    <col min="14067" max="14067" width="3.125" style="56"/>
    <col min="14068" max="14068" width="3.875" style="56" customWidth="1"/>
    <col min="14069" max="14069" width="3.125" style="56"/>
    <col min="14070" max="14070" width="3.125" style="56" customWidth="1"/>
    <col min="14071" max="14072" width="3.125" style="56"/>
    <col min="14073" max="14073" width="3.125" style="56" customWidth="1"/>
    <col min="14074" max="14074" width="3.75" style="56" customWidth="1"/>
    <col min="14075" max="14075" width="3.125" style="56"/>
    <col min="14076" max="14076" width="3.125" style="56" customWidth="1"/>
    <col min="14077" max="14077" width="5.5" style="56" customWidth="1"/>
    <col min="14078" max="14079" width="3.125" style="56"/>
    <col min="14080" max="14080" width="7.25" style="56" customWidth="1"/>
    <col min="14081" max="14081" width="12" style="56" customWidth="1"/>
    <col min="14082" max="14086" width="2.625" style="56" customWidth="1"/>
    <col min="14087" max="14089" width="4.625" style="56" customWidth="1"/>
    <col min="14090" max="14090" width="6.5" style="56" customWidth="1"/>
    <col min="14091" max="14091" width="8.5" style="56" customWidth="1"/>
    <col min="14092" max="14092" width="7" style="56" customWidth="1"/>
    <col min="14093" max="14093" width="8.5" style="56" customWidth="1"/>
    <col min="14094" max="14095" width="6.625" style="56" customWidth="1"/>
    <col min="14096" max="14107" width="12.5" style="56" customWidth="1"/>
    <col min="14108" max="14111" width="12" style="56" customWidth="1"/>
    <col min="14112" max="14114" width="6.625" style="56" customWidth="1"/>
    <col min="14115" max="14118" width="7.625" style="56" customWidth="1"/>
    <col min="14119" max="14119" width="10.625" style="56" customWidth="1"/>
    <col min="14120" max="14121" width="7.375" style="56" customWidth="1"/>
    <col min="14122" max="14137" width="3.125" style="56"/>
    <col min="14138" max="14138" width="4.625" style="56" customWidth="1"/>
    <col min="14139" max="14314" width="3.125" style="56"/>
    <col min="14315" max="14316" width="3.125" style="56" customWidth="1"/>
    <col min="14317" max="14317" width="3" style="56" customWidth="1"/>
    <col min="14318" max="14318" width="3.125" style="56"/>
    <col min="14319" max="14319" width="3.75" style="56" customWidth="1"/>
    <col min="14320" max="14320" width="3.125" style="56" customWidth="1"/>
    <col min="14321" max="14321" width="1.875" style="56" customWidth="1"/>
    <col min="14322" max="14322" width="3.375" style="56" customWidth="1"/>
    <col min="14323" max="14323" width="3.125" style="56"/>
    <col min="14324" max="14324" width="3.875" style="56" customWidth="1"/>
    <col min="14325" max="14325" width="3.125" style="56"/>
    <col min="14326" max="14326" width="3.125" style="56" customWidth="1"/>
    <col min="14327" max="14328" width="3.125" style="56"/>
    <col min="14329" max="14329" width="3.125" style="56" customWidth="1"/>
    <col min="14330" max="14330" width="3.75" style="56" customWidth="1"/>
    <col min="14331" max="14331" width="3.125" style="56"/>
    <col min="14332" max="14332" width="3.125" style="56" customWidth="1"/>
    <col min="14333" max="14333" width="5.5" style="56" customWidth="1"/>
    <col min="14334" max="14335" width="3.125" style="56"/>
    <col min="14336" max="14336" width="7.25" style="56" customWidth="1"/>
    <col min="14337" max="14337" width="12" style="56" customWidth="1"/>
    <col min="14338" max="14342" width="2.625" style="56" customWidth="1"/>
    <col min="14343" max="14345" width="4.625" style="56" customWidth="1"/>
    <col min="14346" max="14346" width="6.5" style="56" customWidth="1"/>
    <col min="14347" max="14347" width="8.5" style="56" customWidth="1"/>
    <col min="14348" max="14348" width="7" style="56" customWidth="1"/>
    <col min="14349" max="14349" width="8.5" style="56" customWidth="1"/>
    <col min="14350" max="14351" width="6.625" style="56" customWidth="1"/>
    <col min="14352" max="14363" width="12.5" style="56" customWidth="1"/>
    <col min="14364" max="14367" width="12" style="56" customWidth="1"/>
    <col min="14368" max="14370" width="6.625" style="56" customWidth="1"/>
    <col min="14371" max="14374" width="7.625" style="56" customWidth="1"/>
    <col min="14375" max="14375" width="10.625" style="56" customWidth="1"/>
    <col min="14376" max="14377" width="7.375" style="56" customWidth="1"/>
    <col min="14378" max="14393" width="3.125" style="56"/>
    <col min="14394" max="14394" width="4.625" style="56" customWidth="1"/>
    <col min="14395" max="14570" width="3.125" style="56"/>
    <col min="14571" max="14572" width="3.125" style="56" customWidth="1"/>
    <col min="14573" max="14573" width="3" style="56" customWidth="1"/>
    <col min="14574" max="14574" width="3.125" style="56"/>
    <col min="14575" max="14575" width="3.75" style="56" customWidth="1"/>
    <col min="14576" max="14576" width="3.125" style="56" customWidth="1"/>
    <col min="14577" max="14577" width="1.875" style="56" customWidth="1"/>
    <col min="14578" max="14578" width="3.375" style="56" customWidth="1"/>
    <col min="14579" max="14579" width="3.125" style="56"/>
    <col min="14580" max="14580" width="3.875" style="56" customWidth="1"/>
    <col min="14581" max="14581" width="3.125" style="56"/>
    <col min="14582" max="14582" width="3.125" style="56" customWidth="1"/>
    <col min="14583" max="14584" width="3.125" style="56"/>
    <col min="14585" max="14585" width="3.125" style="56" customWidth="1"/>
    <col min="14586" max="14586" width="3.75" style="56" customWidth="1"/>
    <col min="14587" max="14587" width="3.125" style="56"/>
    <col min="14588" max="14588" width="3.125" style="56" customWidth="1"/>
    <col min="14589" max="14589" width="5.5" style="56" customWidth="1"/>
    <col min="14590" max="14591" width="3.125" style="56"/>
    <col min="14592" max="14592" width="7.25" style="56" customWidth="1"/>
    <col min="14593" max="14593" width="12" style="56" customWidth="1"/>
    <col min="14594" max="14598" width="2.625" style="56" customWidth="1"/>
    <col min="14599" max="14601" width="4.625" style="56" customWidth="1"/>
    <col min="14602" max="14602" width="6.5" style="56" customWidth="1"/>
    <col min="14603" max="14603" width="8.5" style="56" customWidth="1"/>
    <col min="14604" max="14604" width="7" style="56" customWidth="1"/>
    <col min="14605" max="14605" width="8.5" style="56" customWidth="1"/>
    <col min="14606" max="14607" width="6.625" style="56" customWidth="1"/>
    <col min="14608" max="14619" width="12.5" style="56" customWidth="1"/>
    <col min="14620" max="14623" width="12" style="56" customWidth="1"/>
    <col min="14624" max="14626" width="6.625" style="56" customWidth="1"/>
    <col min="14627" max="14630" width="7.625" style="56" customWidth="1"/>
    <col min="14631" max="14631" width="10.625" style="56" customWidth="1"/>
    <col min="14632" max="14633" width="7.375" style="56" customWidth="1"/>
    <col min="14634" max="14649" width="3.125" style="56"/>
    <col min="14650" max="14650" width="4.625" style="56" customWidth="1"/>
    <col min="14651" max="14826" width="3.125" style="56"/>
    <col min="14827" max="14828" width="3.125" style="56" customWidth="1"/>
    <col min="14829" max="14829" width="3" style="56" customWidth="1"/>
    <col min="14830" max="14830" width="3.125" style="56"/>
    <col min="14831" max="14831" width="3.75" style="56" customWidth="1"/>
    <col min="14832" max="14832" width="3.125" style="56" customWidth="1"/>
    <col min="14833" max="14833" width="1.875" style="56" customWidth="1"/>
    <col min="14834" max="14834" width="3.375" style="56" customWidth="1"/>
    <col min="14835" max="14835" width="3.125" style="56"/>
    <col min="14836" max="14836" width="3.875" style="56" customWidth="1"/>
    <col min="14837" max="14837" width="3.125" style="56"/>
    <col min="14838" max="14838" width="3.125" style="56" customWidth="1"/>
    <col min="14839" max="14840" width="3.125" style="56"/>
    <col min="14841" max="14841" width="3.125" style="56" customWidth="1"/>
    <col min="14842" max="14842" width="3.75" style="56" customWidth="1"/>
    <col min="14843" max="14843" width="3.125" style="56"/>
    <col min="14844" max="14844" width="3.125" style="56" customWidth="1"/>
    <col min="14845" max="14845" width="5.5" style="56" customWidth="1"/>
    <col min="14846" max="14847" width="3.125" style="56"/>
    <col min="14848" max="14848" width="7.25" style="56" customWidth="1"/>
    <col min="14849" max="14849" width="12" style="56" customWidth="1"/>
    <col min="14850" max="14854" width="2.625" style="56" customWidth="1"/>
    <col min="14855" max="14857" width="4.625" style="56" customWidth="1"/>
    <col min="14858" max="14858" width="6.5" style="56" customWidth="1"/>
    <col min="14859" max="14859" width="8.5" style="56" customWidth="1"/>
    <col min="14860" max="14860" width="7" style="56" customWidth="1"/>
    <col min="14861" max="14861" width="8.5" style="56" customWidth="1"/>
    <col min="14862" max="14863" width="6.625" style="56" customWidth="1"/>
    <col min="14864" max="14875" width="12.5" style="56" customWidth="1"/>
    <col min="14876" max="14879" width="12" style="56" customWidth="1"/>
    <col min="14880" max="14882" width="6.625" style="56" customWidth="1"/>
    <col min="14883" max="14886" width="7.625" style="56" customWidth="1"/>
    <col min="14887" max="14887" width="10.625" style="56" customWidth="1"/>
    <col min="14888" max="14889" width="7.375" style="56" customWidth="1"/>
    <col min="14890" max="14905" width="3.125" style="56"/>
    <col min="14906" max="14906" width="4.625" style="56" customWidth="1"/>
    <col min="14907" max="15082" width="3.125" style="56"/>
    <col min="15083" max="15084" width="3.125" style="56" customWidth="1"/>
    <col min="15085" max="15085" width="3" style="56" customWidth="1"/>
    <col min="15086" max="15086" width="3.125" style="56"/>
    <col min="15087" max="15087" width="3.75" style="56" customWidth="1"/>
    <col min="15088" max="15088" width="3.125" style="56" customWidth="1"/>
    <col min="15089" max="15089" width="1.875" style="56" customWidth="1"/>
    <col min="15090" max="15090" width="3.375" style="56" customWidth="1"/>
    <col min="15091" max="15091" width="3.125" style="56"/>
    <col min="15092" max="15092" width="3.875" style="56" customWidth="1"/>
    <col min="15093" max="15093" width="3.125" style="56"/>
    <col min="15094" max="15094" width="3.125" style="56" customWidth="1"/>
    <col min="15095" max="15096" width="3.125" style="56"/>
    <col min="15097" max="15097" width="3.125" style="56" customWidth="1"/>
    <col min="15098" max="15098" width="3.75" style="56" customWidth="1"/>
    <col min="15099" max="15099" width="3.125" style="56"/>
    <col min="15100" max="15100" width="3.125" style="56" customWidth="1"/>
    <col min="15101" max="15101" width="5.5" style="56" customWidth="1"/>
    <col min="15102" max="15103" width="3.125" style="56"/>
    <col min="15104" max="15104" width="7.25" style="56" customWidth="1"/>
    <col min="15105" max="15105" width="12" style="56" customWidth="1"/>
    <col min="15106" max="15110" width="2.625" style="56" customWidth="1"/>
    <col min="15111" max="15113" width="4.625" style="56" customWidth="1"/>
    <col min="15114" max="15114" width="6.5" style="56" customWidth="1"/>
    <col min="15115" max="15115" width="8.5" style="56" customWidth="1"/>
    <col min="15116" max="15116" width="7" style="56" customWidth="1"/>
    <col min="15117" max="15117" width="8.5" style="56" customWidth="1"/>
    <col min="15118" max="15119" width="6.625" style="56" customWidth="1"/>
    <col min="15120" max="15131" width="12.5" style="56" customWidth="1"/>
    <col min="15132" max="15135" width="12" style="56" customWidth="1"/>
    <col min="15136" max="15138" width="6.625" style="56" customWidth="1"/>
    <col min="15139" max="15142" width="7.625" style="56" customWidth="1"/>
    <col min="15143" max="15143" width="10.625" style="56" customWidth="1"/>
    <col min="15144" max="15145" width="7.375" style="56" customWidth="1"/>
    <col min="15146" max="15161" width="3.125" style="56"/>
    <col min="15162" max="15162" width="4.625" style="56" customWidth="1"/>
    <col min="15163" max="15338" width="3.125" style="56"/>
    <col min="15339" max="15340" width="3.125" style="56" customWidth="1"/>
    <col min="15341" max="15341" width="3" style="56" customWidth="1"/>
    <col min="15342" max="15342" width="3.125" style="56"/>
    <col min="15343" max="15343" width="3.75" style="56" customWidth="1"/>
    <col min="15344" max="15344" width="3.125" style="56" customWidth="1"/>
    <col min="15345" max="15345" width="1.875" style="56" customWidth="1"/>
    <col min="15346" max="15346" width="3.375" style="56" customWidth="1"/>
    <col min="15347" max="15347" width="3.125" style="56"/>
    <col min="15348" max="15348" width="3.875" style="56" customWidth="1"/>
    <col min="15349" max="15349" width="3.125" style="56"/>
    <col min="15350" max="15350" width="3.125" style="56" customWidth="1"/>
    <col min="15351" max="15352" width="3.125" style="56"/>
    <col min="15353" max="15353" width="3.125" style="56" customWidth="1"/>
    <col min="15354" max="15354" width="3.75" style="56" customWidth="1"/>
    <col min="15355" max="15355" width="3.125" style="56"/>
    <col min="15356" max="15356" width="3.125" style="56" customWidth="1"/>
    <col min="15357" max="15357" width="5.5" style="56" customWidth="1"/>
    <col min="15358" max="15359" width="3.125" style="56"/>
    <col min="15360" max="15360" width="7.25" style="56" customWidth="1"/>
    <col min="15361" max="15361" width="12" style="56" customWidth="1"/>
    <col min="15362" max="15366" width="2.625" style="56" customWidth="1"/>
    <col min="15367" max="15369" width="4.625" style="56" customWidth="1"/>
    <col min="15370" max="15370" width="6.5" style="56" customWidth="1"/>
    <col min="15371" max="15371" width="8.5" style="56" customWidth="1"/>
    <col min="15372" max="15372" width="7" style="56" customWidth="1"/>
    <col min="15373" max="15373" width="8.5" style="56" customWidth="1"/>
    <col min="15374" max="15375" width="6.625" style="56" customWidth="1"/>
    <col min="15376" max="15387" width="12.5" style="56" customWidth="1"/>
    <col min="15388" max="15391" width="12" style="56" customWidth="1"/>
    <col min="15392" max="15394" width="6.625" style="56" customWidth="1"/>
    <col min="15395" max="15398" width="7.625" style="56" customWidth="1"/>
    <col min="15399" max="15399" width="10.625" style="56" customWidth="1"/>
    <col min="15400" max="15401" width="7.375" style="56" customWidth="1"/>
    <col min="15402" max="15417" width="3.125" style="56"/>
    <col min="15418" max="15418" width="4.625" style="56" customWidth="1"/>
    <col min="15419" max="15594" width="3.125" style="56"/>
    <col min="15595" max="15596" width="3.125" style="56" customWidth="1"/>
    <col min="15597" max="15597" width="3" style="56" customWidth="1"/>
    <col min="15598" max="15598" width="3.125" style="56"/>
    <col min="15599" max="15599" width="3.75" style="56" customWidth="1"/>
    <col min="15600" max="15600" width="3.125" style="56" customWidth="1"/>
    <col min="15601" max="15601" width="1.875" style="56" customWidth="1"/>
    <col min="15602" max="15602" width="3.375" style="56" customWidth="1"/>
    <col min="15603" max="15603" width="3.125" style="56"/>
    <col min="15604" max="15604" width="3.875" style="56" customWidth="1"/>
    <col min="15605" max="15605" width="3.125" style="56"/>
    <col min="15606" max="15606" width="3.125" style="56" customWidth="1"/>
    <col min="15607" max="15608" width="3.125" style="56"/>
    <col min="15609" max="15609" width="3.125" style="56" customWidth="1"/>
    <col min="15610" max="15610" width="3.75" style="56" customWidth="1"/>
    <col min="15611" max="15611" width="3.125" style="56"/>
    <col min="15612" max="15612" width="3.125" style="56" customWidth="1"/>
    <col min="15613" max="15613" width="5.5" style="56" customWidth="1"/>
    <col min="15614" max="15615" width="3.125" style="56"/>
    <col min="15616" max="15616" width="7.25" style="56" customWidth="1"/>
    <col min="15617" max="15617" width="12" style="56" customWidth="1"/>
    <col min="15618" max="15622" width="2.625" style="56" customWidth="1"/>
    <col min="15623" max="15625" width="4.625" style="56" customWidth="1"/>
    <col min="15626" max="15626" width="6.5" style="56" customWidth="1"/>
    <col min="15627" max="15627" width="8.5" style="56" customWidth="1"/>
    <col min="15628" max="15628" width="7" style="56" customWidth="1"/>
    <col min="15629" max="15629" width="8.5" style="56" customWidth="1"/>
    <col min="15630" max="15631" width="6.625" style="56" customWidth="1"/>
    <col min="15632" max="15643" width="12.5" style="56" customWidth="1"/>
    <col min="15644" max="15647" width="12" style="56" customWidth="1"/>
    <col min="15648" max="15650" width="6.625" style="56" customWidth="1"/>
    <col min="15651" max="15654" width="7.625" style="56" customWidth="1"/>
    <col min="15655" max="15655" width="10.625" style="56" customWidth="1"/>
    <col min="15656" max="15657" width="7.375" style="56" customWidth="1"/>
    <col min="15658" max="15673" width="3.125" style="56"/>
    <col min="15674" max="15674" width="4.625" style="56" customWidth="1"/>
    <col min="15675" max="15850" width="3.125" style="56"/>
    <col min="15851" max="15852" width="3.125" style="56" customWidth="1"/>
    <col min="15853" max="15853" width="3" style="56" customWidth="1"/>
    <col min="15854" max="15854" width="3.125" style="56"/>
    <col min="15855" max="15855" width="3.75" style="56" customWidth="1"/>
    <col min="15856" max="15856" width="3.125" style="56" customWidth="1"/>
    <col min="15857" max="15857" width="1.875" style="56" customWidth="1"/>
    <col min="15858" max="15858" width="3.375" style="56" customWidth="1"/>
    <col min="15859" max="15859" width="3.125" style="56"/>
    <col min="15860" max="15860" width="3.875" style="56" customWidth="1"/>
    <col min="15861" max="15861" width="3.125" style="56"/>
    <col min="15862" max="15862" width="3.125" style="56" customWidth="1"/>
    <col min="15863" max="15864" width="3.125" style="56"/>
    <col min="15865" max="15865" width="3.125" style="56" customWidth="1"/>
    <col min="15866" max="15866" width="3.75" style="56" customWidth="1"/>
    <col min="15867" max="15867" width="3.125" style="56"/>
    <col min="15868" max="15868" width="3.125" style="56" customWidth="1"/>
    <col min="15869" max="15869" width="5.5" style="56" customWidth="1"/>
    <col min="15870" max="15871" width="3.125" style="56"/>
    <col min="15872" max="15872" width="7.25" style="56" customWidth="1"/>
    <col min="15873" max="15873" width="12" style="56" customWidth="1"/>
    <col min="15874" max="15878" width="2.625" style="56" customWidth="1"/>
    <col min="15879" max="15881" width="4.625" style="56" customWidth="1"/>
    <col min="15882" max="15882" width="6.5" style="56" customWidth="1"/>
    <col min="15883" max="15883" width="8.5" style="56" customWidth="1"/>
    <col min="15884" max="15884" width="7" style="56" customWidth="1"/>
    <col min="15885" max="15885" width="8.5" style="56" customWidth="1"/>
    <col min="15886" max="15887" width="6.625" style="56" customWidth="1"/>
    <col min="15888" max="15899" width="12.5" style="56" customWidth="1"/>
    <col min="15900" max="15903" width="12" style="56" customWidth="1"/>
    <col min="15904" max="15906" width="6.625" style="56" customWidth="1"/>
    <col min="15907" max="15910" width="7.625" style="56" customWidth="1"/>
    <col min="15911" max="15911" width="10.625" style="56" customWidth="1"/>
    <col min="15912" max="15913" width="7.375" style="56" customWidth="1"/>
    <col min="15914" max="15929" width="3.125" style="56"/>
    <col min="15930" max="15930" width="4.625" style="56" customWidth="1"/>
    <col min="15931" max="16106" width="3.125" style="56"/>
    <col min="16107" max="16108" width="3.125" style="56" customWidth="1"/>
    <col min="16109" max="16109" width="3" style="56" customWidth="1"/>
    <col min="16110" max="16110" width="3.125" style="56"/>
    <col min="16111" max="16111" width="3.75" style="56" customWidth="1"/>
    <col min="16112" max="16112" width="3.125" style="56" customWidth="1"/>
    <col min="16113" max="16113" width="1.875" style="56" customWidth="1"/>
    <col min="16114" max="16114" width="3.375" style="56" customWidth="1"/>
    <col min="16115" max="16115" width="3.125" style="56"/>
    <col min="16116" max="16116" width="3.875" style="56" customWidth="1"/>
    <col min="16117" max="16117" width="3.125" style="56"/>
    <col min="16118" max="16118" width="3.125" style="56" customWidth="1"/>
    <col min="16119" max="16120" width="3.125" style="56"/>
    <col min="16121" max="16121" width="3.125" style="56" customWidth="1"/>
    <col min="16122" max="16122" width="3.75" style="56" customWidth="1"/>
    <col min="16123" max="16123" width="3.125" style="56"/>
    <col min="16124" max="16124" width="3.125" style="56" customWidth="1"/>
    <col min="16125" max="16125" width="5.5" style="56" customWidth="1"/>
    <col min="16126" max="16127" width="3.125" style="56"/>
    <col min="16128" max="16128" width="7.25" style="56" customWidth="1"/>
    <col min="16129" max="16129" width="12" style="56" customWidth="1"/>
    <col min="16130" max="16134" width="2.625" style="56" customWidth="1"/>
    <col min="16135" max="16137" width="4.625" style="56" customWidth="1"/>
    <col min="16138" max="16138" width="6.5" style="56" customWidth="1"/>
    <col min="16139" max="16139" width="8.5" style="56" customWidth="1"/>
    <col min="16140" max="16140" width="7" style="56" customWidth="1"/>
    <col min="16141" max="16141" width="8.5" style="56" customWidth="1"/>
    <col min="16142" max="16143" width="6.625" style="56" customWidth="1"/>
    <col min="16144" max="16155" width="12.5" style="56" customWidth="1"/>
    <col min="16156" max="16159" width="12" style="56" customWidth="1"/>
    <col min="16160" max="16162" width="6.625" style="56" customWidth="1"/>
    <col min="16163" max="16166" width="7.625" style="56" customWidth="1"/>
    <col min="16167" max="16167" width="10.625" style="56" customWidth="1"/>
    <col min="16168" max="16169" width="7.375" style="56" customWidth="1"/>
    <col min="16170" max="16185" width="3.125" style="56"/>
    <col min="16186" max="16186" width="4.625" style="56" customWidth="1"/>
    <col min="16187" max="16384" width="3.125" style="56"/>
  </cols>
  <sheetData>
    <row r="1" customHeight="1" spans="1:72">
      <c r="A1" s="194" t="s">
        <v>446</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227"/>
      <c r="AC1" s="228"/>
      <c r="AD1" s="229"/>
      <c r="AE1" s="229"/>
      <c r="AF1" s="229"/>
      <c r="AG1" s="229"/>
      <c r="AH1" s="256"/>
      <c r="AI1" s="256"/>
      <c r="AJ1" s="257"/>
      <c r="AK1" s="257"/>
      <c r="AL1" s="410"/>
      <c r="AM1" s="410"/>
      <c r="AN1" s="410"/>
      <c r="AO1" s="410"/>
      <c r="AP1" s="279"/>
      <c r="AQ1" s="279"/>
      <c r="AR1" s="279"/>
      <c r="AS1" s="279"/>
      <c r="AT1" s="279"/>
      <c r="AU1" s="279"/>
      <c r="AV1" s="279"/>
      <c r="AW1" s="279"/>
      <c r="AX1" s="279"/>
      <c r="AY1" s="279"/>
      <c r="AZ1" s="279"/>
      <c r="BA1" s="279"/>
      <c r="BB1" s="279"/>
      <c r="BC1" s="279"/>
      <c r="BD1" s="293"/>
      <c r="BE1" s="293"/>
      <c r="BF1" s="293"/>
      <c r="BG1" s="293"/>
      <c r="BH1" s="293"/>
      <c r="BI1" s="293"/>
      <c r="BJ1" s="293"/>
      <c r="BK1" s="293"/>
      <c r="BL1" s="293"/>
      <c r="BM1" s="293"/>
      <c r="BN1" s="293"/>
      <c r="BO1" s="293"/>
      <c r="BP1" s="293"/>
      <c r="BQ1" s="293"/>
      <c r="BR1" s="293"/>
      <c r="BS1" s="293"/>
      <c r="BT1" s="293"/>
    </row>
    <row r="2" customHeight="1" spans="1:72">
      <c r="A2" s="196"/>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230"/>
      <c r="AC2" s="228"/>
      <c r="AD2" s="229"/>
      <c r="AE2" s="229"/>
      <c r="AF2" s="229"/>
      <c r="AG2" s="229"/>
      <c r="AH2" s="256"/>
      <c r="AI2" s="256"/>
      <c r="AJ2" s="257"/>
      <c r="AK2" s="257"/>
      <c r="AL2" s="411"/>
      <c r="AM2" s="411"/>
      <c r="AN2" s="411"/>
      <c r="AO2" s="411"/>
      <c r="AP2" s="279"/>
      <c r="AQ2" s="279"/>
      <c r="AR2" s="279"/>
      <c r="AS2" s="279"/>
      <c r="AT2" s="279"/>
      <c r="AU2" s="279"/>
      <c r="AV2" s="279"/>
      <c r="AW2" s="279"/>
      <c r="AX2" s="279"/>
      <c r="AY2" s="279"/>
      <c r="AZ2" s="279"/>
      <c r="BA2" s="279"/>
      <c r="BB2" s="279"/>
      <c r="BC2" s="279"/>
      <c r="BD2" s="293"/>
      <c r="BE2" s="293"/>
      <c r="BF2" s="293"/>
      <c r="BG2" s="293"/>
      <c r="BH2" s="293"/>
      <c r="BI2" s="293"/>
      <c r="BJ2" s="293"/>
      <c r="BK2" s="293"/>
      <c r="BL2" s="293"/>
      <c r="BM2" s="293"/>
      <c r="BN2" s="293"/>
      <c r="BO2" s="293"/>
      <c r="BP2" s="293"/>
      <c r="BQ2" s="293"/>
      <c r="BR2" s="293"/>
      <c r="BS2" s="293"/>
      <c r="BT2" s="293"/>
    </row>
    <row r="3" customHeight="1" spans="1:72">
      <c r="A3" s="198" t="str">
        <f>+柜体!A4:C4</f>
        <v>订单编号</v>
      </c>
      <c r="B3" s="198"/>
      <c r="C3" s="198"/>
      <c r="D3" s="199" t="str">
        <f>柜体!D4</f>
        <v>S400374225</v>
      </c>
      <c r="E3" s="199"/>
      <c r="F3" s="199"/>
      <c r="G3" s="199"/>
      <c r="H3" s="199"/>
      <c r="I3" s="199"/>
      <c r="J3" s="199"/>
      <c r="K3" s="214" t="str">
        <f>+柜体!K3</f>
        <v>款式名称</v>
      </c>
      <c r="L3" s="214"/>
      <c r="M3" s="214"/>
      <c r="N3" s="199" t="str">
        <f>+柜体!N3</f>
        <v>香草天空II</v>
      </c>
      <c r="O3" s="199"/>
      <c r="P3" s="199"/>
      <c r="Q3" s="199"/>
      <c r="R3" s="199"/>
      <c r="S3" s="199"/>
      <c r="T3" s="199"/>
      <c r="U3" s="214" t="str">
        <f>+柜体!U3:W3</f>
        <v>应完成日期</v>
      </c>
      <c r="V3" s="214"/>
      <c r="W3" s="214"/>
      <c r="X3" s="399" t="str">
        <f>柜体!X3</f>
        <v>2017-</v>
      </c>
      <c r="Y3" s="399"/>
      <c r="Z3" s="399"/>
      <c r="AA3" s="399"/>
      <c r="AB3" s="399"/>
      <c r="AC3" s="228"/>
      <c r="AD3" s="229"/>
      <c r="AE3" s="229"/>
      <c r="AF3" s="229"/>
      <c r="AG3" s="229"/>
      <c r="AH3" s="256"/>
      <c r="AI3" s="256"/>
      <c r="AJ3" s="256"/>
      <c r="AK3" s="256"/>
      <c r="AL3" s="411"/>
      <c r="AM3" s="411"/>
      <c r="AN3" s="411"/>
      <c r="AO3" s="411"/>
      <c r="AP3" s="279"/>
      <c r="AQ3" s="279"/>
      <c r="AR3" s="279"/>
      <c r="AS3" s="279"/>
      <c r="AT3" s="279"/>
      <c r="AU3" s="279"/>
      <c r="AV3" s="279"/>
      <c r="AW3" s="279"/>
      <c r="AX3" s="279"/>
      <c r="AY3" s="279"/>
      <c r="AZ3" s="279"/>
      <c r="BA3" s="279"/>
      <c r="BB3" s="279"/>
      <c r="BC3" s="279"/>
      <c r="BD3" s="293"/>
      <c r="BE3" s="293"/>
      <c r="BF3" s="293"/>
      <c r="BG3" s="293"/>
      <c r="BH3" s="293"/>
      <c r="BI3" s="293"/>
      <c r="BJ3" s="293"/>
      <c r="BK3" s="293"/>
      <c r="BL3" s="293"/>
      <c r="BM3" s="293"/>
      <c r="BN3" s="293"/>
      <c r="BO3" s="293"/>
      <c r="BP3" s="293"/>
      <c r="BQ3" s="293"/>
      <c r="BR3" s="293"/>
      <c r="BS3" s="293"/>
      <c r="BT3" s="293"/>
    </row>
    <row r="4" customHeight="1" spans="1:72">
      <c r="A4" s="198" t="str">
        <f>+柜体!A3:C3</f>
        <v>客户姓名</v>
      </c>
      <c r="B4" s="198"/>
      <c r="C4" s="198"/>
      <c r="D4" s="200" t="str">
        <f>柜体!D3</f>
        <v>董婉卿</v>
      </c>
      <c r="E4" s="201"/>
      <c r="F4" s="201"/>
      <c r="G4" s="201"/>
      <c r="H4" s="201"/>
      <c r="I4" s="201"/>
      <c r="J4" s="215"/>
      <c r="K4" s="214" t="str">
        <f>+柜体!K4</f>
        <v>产品名称</v>
      </c>
      <c r="L4" s="214"/>
      <c r="M4" s="214"/>
      <c r="N4" s="199" t="str">
        <f>柜体!N4</f>
        <v>壁柜</v>
      </c>
      <c r="O4" s="199"/>
      <c r="P4" s="199"/>
      <c r="Q4" s="199"/>
      <c r="R4" s="199"/>
      <c r="S4" s="199"/>
      <c r="T4" s="199"/>
      <c r="U4" s="214" t="str">
        <f>+柜体!U4:W4</f>
        <v>销售点</v>
      </c>
      <c r="V4" s="214"/>
      <c r="W4" s="214"/>
      <c r="X4" s="199" t="str">
        <f>柜体!X4</f>
        <v>天津</v>
      </c>
      <c r="Y4" s="199"/>
      <c r="Z4" s="199"/>
      <c r="AA4" s="199"/>
      <c r="AB4" s="199"/>
      <c r="AC4" s="228"/>
      <c r="AD4" s="229"/>
      <c r="AE4" s="229"/>
      <c r="AF4" s="229"/>
      <c r="AG4" s="229"/>
      <c r="AH4" s="256"/>
      <c r="AI4" s="256"/>
      <c r="AJ4" s="256"/>
      <c r="AK4" s="256"/>
      <c r="AL4" s="411"/>
      <c r="AM4" s="411"/>
      <c r="AN4" s="411"/>
      <c r="AO4" s="411"/>
      <c r="AP4" s="279"/>
      <c r="AQ4" s="279"/>
      <c r="AR4" s="279"/>
      <c r="AS4" s="279"/>
      <c r="AT4" s="279"/>
      <c r="AU4" s="279"/>
      <c r="AV4" s="279"/>
      <c r="AW4" s="279"/>
      <c r="AX4" s="279"/>
      <c r="AY4" s="279"/>
      <c r="AZ4" s="279"/>
      <c r="BA4" s="279"/>
      <c r="BB4" s="279"/>
      <c r="BC4" s="279"/>
      <c r="BD4" s="293"/>
      <c r="BE4" s="293"/>
      <c r="BF4" s="293"/>
      <c r="BG4" s="293"/>
      <c r="BH4" s="293"/>
      <c r="BI4" s="293"/>
      <c r="BJ4" s="293"/>
      <c r="BK4" s="293"/>
      <c r="BL4" s="293"/>
      <c r="BM4" s="293"/>
      <c r="BN4" s="293"/>
      <c r="BO4" s="293"/>
      <c r="BP4" s="293"/>
      <c r="BQ4" s="293"/>
      <c r="BR4" s="293"/>
      <c r="BS4" s="293"/>
      <c r="BT4" s="293"/>
    </row>
    <row r="5" customHeight="1" spans="1:72">
      <c r="A5" s="198" t="s">
        <v>72</v>
      </c>
      <c r="B5" s="198"/>
      <c r="C5" s="198"/>
      <c r="D5" s="384" t="str">
        <f>+柜体!V34</f>
        <v>月牙白吸塑</v>
      </c>
      <c r="E5" s="384"/>
      <c r="F5" s="384"/>
      <c r="G5" s="384"/>
      <c r="H5" s="384"/>
      <c r="I5" s="384"/>
      <c r="J5" s="384"/>
      <c r="K5" s="384"/>
      <c r="L5" s="384"/>
      <c r="M5" s="384"/>
      <c r="N5" s="384"/>
      <c r="O5" s="384"/>
      <c r="P5" s="384"/>
      <c r="Q5" s="384"/>
      <c r="R5" s="384"/>
      <c r="S5" s="384"/>
      <c r="T5" s="384"/>
      <c r="U5" s="199" t="s">
        <v>74</v>
      </c>
      <c r="V5" s="199"/>
      <c r="W5" s="199"/>
      <c r="X5" s="199">
        <f>柜体!X5</f>
        <v>0</v>
      </c>
      <c r="Y5" s="199"/>
      <c r="Z5" s="199"/>
      <c r="AA5" s="199"/>
      <c r="AB5" s="199"/>
      <c r="AC5" s="403" t="s">
        <v>447</v>
      </c>
      <c r="AD5" s="404"/>
      <c r="AE5" s="404"/>
      <c r="AF5" s="404"/>
      <c r="AG5" s="404"/>
      <c r="AH5" s="260" t="s">
        <v>76</v>
      </c>
      <c r="AI5" s="261"/>
      <c r="AJ5" s="261"/>
      <c r="AK5" s="262"/>
      <c r="AL5" s="283"/>
      <c r="AM5" s="283"/>
      <c r="AN5" s="283"/>
      <c r="AO5" s="283"/>
      <c r="AP5" s="279"/>
      <c r="AQ5" s="279"/>
      <c r="AR5" s="279"/>
      <c r="AS5" s="279"/>
      <c r="AT5" s="279"/>
      <c r="AU5" s="279"/>
      <c r="AV5" s="279"/>
      <c r="AW5" s="279"/>
      <c r="AX5" s="279"/>
      <c r="AY5" s="279"/>
      <c r="AZ5" s="279"/>
      <c r="BA5" s="279"/>
      <c r="BB5" s="279"/>
      <c r="BC5" s="279"/>
      <c r="BD5" s="293"/>
      <c r="BE5" s="293"/>
      <c r="BF5" s="293"/>
      <c r="BG5" s="293"/>
      <c r="BH5" s="293"/>
      <c r="BI5" s="293"/>
      <c r="BJ5" s="293"/>
      <c r="BK5" s="293"/>
      <c r="BL5" s="293"/>
      <c r="BM5" s="293"/>
      <c r="BN5" s="293"/>
      <c r="BO5" s="293"/>
      <c r="BP5" s="293"/>
      <c r="BQ5" s="293"/>
      <c r="BR5" s="293"/>
      <c r="BS5" s="293"/>
      <c r="BT5" s="293"/>
    </row>
    <row r="6" customHeight="1" spans="1:72">
      <c r="A6" s="198" t="s">
        <v>23</v>
      </c>
      <c r="B6" s="198"/>
      <c r="C6" s="198" t="s">
        <v>81</v>
      </c>
      <c r="D6" s="198"/>
      <c r="E6" s="198"/>
      <c r="F6" s="198" t="s">
        <v>82</v>
      </c>
      <c r="G6" s="198"/>
      <c r="H6" s="198"/>
      <c r="I6" s="198"/>
      <c r="J6" s="198"/>
      <c r="K6" s="198"/>
      <c r="L6" s="198"/>
      <c r="M6" s="198" t="s">
        <v>83</v>
      </c>
      <c r="N6" s="198"/>
      <c r="O6" s="198"/>
      <c r="P6" s="198"/>
      <c r="Q6" s="198" t="s">
        <v>84</v>
      </c>
      <c r="R6" s="198"/>
      <c r="S6" s="198" t="s">
        <v>85</v>
      </c>
      <c r="T6" s="198"/>
      <c r="U6" s="198"/>
      <c r="V6" s="198"/>
      <c r="W6" s="198"/>
      <c r="X6" s="198" t="s">
        <v>31</v>
      </c>
      <c r="Y6" s="198"/>
      <c r="Z6" s="198"/>
      <c r="AA6" s="198"/>
      <c r="AB6" s="198"/>
      <c r="AC6" s="405" t="s">
        <v>87</v>
      </c>
      <c r="AD6" s="405" t="s">
        <v>86</v>
      </c>
      <c r="AE6" s="405" t="s">
        <v>88</v>
      </c>
      <c r="AF6" s="406" t="s">
        <v>89</v>
      </c>
      <c r="AG6" s="406" t="s">
        <v>76</v>
      </c>
      <c r="AH6" s="265" t="s">
        <v>90</v>
      </c>
      <c r="AI6" s="265" t="s">
        <v>91</v>
      </c>
      <c r="AJ6" s="265" t="s">
        <v>448</v>
      </c>
      <c r="AK6" s="265" t="s">
        <v>92</v>
      </c>
      <c r="AL6" s="412" t="s">
        <v>449</v>
      </c>
      <c r="AM6" s="413" t="s">
        <v>450</v>
      </c>
      <c r="AN6" s="413" t="s">
        <v>451</v>
      </c>
      <c r="AO6" s="413" t="s">
        <v>452</v>
      </c>
      <c r="AP6" s="422"/>
      <c r="AQ6" s="279"/>
      <c r="AR6" s="279"/>
      <c r="AS6" s="279"/>
      <c r="AT6" s="279"/>
      <c r="AU6" s="279"/>
      <c r="AV6" s="279"/>
      <c r="AW6" s="279"/>
      <c r="AX6" s="279"/>
      <c r="AY6" s="279"/>
      <c r="AZ6" s="279"/>
      <c r="BA6" s="279"/>
      <c r="BB6" s="279"/>
      <c r="BC6" s="279"/>
      <c r="BD6" s="293"/>
      <c r="BE6" s="293"/>
      <c r="BF6" s="293"/>
      <c r="BG6" s="293"/>
      <c r="BH6" s="293"/>
      <c r="BI6" s="293"/>
      <c r="BJ6" s="293"/>
      <c r="BK6" s="293"/>
      <c r="BL6" s="293"/>
      <c r="BM6" s="293"/>
      <c r="BN6" s="293"/>
      <c r="BO6" s="293"/>
      <c r="BP6" s="293"/>
      <c r="BQ6" s="293"/>
      <c r="BR6" s="293"/>
      <c r="BS6" s="293"/>
      <c r="BT6" s="293"/>
    </row>
    <row r="7" customHeight="1" spans="1:72">
      <c r="A7" s="198"/>
      <c r="B7" s="198"/>
      <c r="C7" s="198"/>
      <c r="D7" s="198"/>
      <c r="E7" s="198"/>
      <c r="F7" s="198" t="s">
        <v>118</v>
      </c>
      <c r="G7" s="198"/>
      <c r="H7" s="198" t="s">
        <v>82</v>
      </c>
      <c r="I7" s="198"/>
      <c r="J7" s="198"/>
      <c r="K7" s="198" t="s">
        <v>119</v>
      </c>
      <c r="L7" s="198"/>
      <c r="M7" s="198" t="s">
        <v>120</v>
      </c>
      <c r="N7" s="198"/>
      <c r="O7" s="198" t="s">
        <v>121</v>
      </c>
      <c r="P7" s="198"/>
      <c r="Q7" s="198"/>
      <c r="R7" s="198"/>
      <c r="S7" s="198"/>
      <c r="T7" s="198"/>
      <c r="U7" s="198"/>
      <c r="V7" s="198"/>
      <c r="W7" s="198"/>
      <c r="X7" s="198"/>
      <c r="Y7" s="198"/>
      <c r="Z7" s="198"/>
      <c r="AA7" s="198"/>
      <c r="AB7" s="198"/>
      <c r="AC7" s="404"/>
      <c r="AD7" s="404"/>
      <c r="AE7" s="404"/>
      <c r="AF7" s="407"/>
      <c r="AG7" s="407"/>
      <c r="AH7" s="265"/>
      <c r="AI7" s="265"/>
      <c r="AJ7" s="265"/>
      <c r="AK7" s="265"/>
      <c r="AL7" s="414"/>
      <c r="AM7" s="415"/>
      <c r="AN7" s="416"/>
      <c r="AO7" s="415"/>
      <c r="AP7" s="423"/>
      <c r="AQ7" s="279"/>
      <c r="AR7" s="279"/>
      <c r="AS7" s="279"/>
      <c r="AT7" s="279"/>
      <c r="AU7" s="279"/>
      <c r="AV7" s="279"/>
      <c r="AW7" s="279"/>
      <c r="AX7" s="279"/>
      <c r="AY7" s="279"/>
      <c r="AZ7" s="279"/>
      <c r="BA7" s="279"/>
      <c r="BB7" s="279"/>
      <c r="BC7" s="279"/>
      <c r="BD7" s="293"/>
      <c r="BE7" s="293"/>
      <c r="BF7" s="293"/>
      <c r="BG7" s="293"/>
      <c r="BH7" s="293"/>
      <c r="BI7" s="293"/>
      <c r="BJ7" s="293"/>
      <c r="BK7" s="293"/>
      <c r="BL7" s="293"/>
      <c r="BM7" s="293"/>
      <c r="BN7" s="293"/>
      <c r="BO7" s="293"/>
      <c r="BP7" s="293"/>
      <c r="BQ7" s="293"/>
      <c r="BR7" s="293"/>
      <c r="BS7" s="293"/>
      <c r="BT7" s="293"/>
    </row>
    <row r="8" ht="17.45" customHeight="1" spans="1:72">
      <c r="A8" s="198">
        <v>1</v>
      </c>
      <c r="B8" s="198"/>
      <c r="C8" s="208"/>
      <c r="D8" s="208"/>
      <c r="E8" s="208"/>
      <c r="F8" s="208"/>
      <c r="G8" s="208"/>
      <c r="H8" s="217"/>
      <c r="I8" s="398"/>
      <c r="J8" s="218"/>
      <c r="K8" s="217"/>
      <c r="L8" s="218"/>
      <c r="M8" s="204"/>
      <c r="N8" s="204"/>
      <c r="O8" s="204"/>
      <c r="P8" s="204"/>
      <c r="Q8" s="204"/>
      <c r="R8" s="204"/>
      <c r="S8" s="217"/>
      <c r="T8" s="398"/>
      <c r="U8" s="398"/>
      <c r="V8" s="398"/>
      <c r="W8" s="218"/>
      <c r="X8" s="217" t="str">
        <f>+IF(AND(C8="门板",O8&gt;1600),"铣拉直器","")</f>
        <v/>
      </c>
      <c r="Y8" s="398"/>
      <c r="Z8" s="398"/>
      <c r="AA8" s="398"/>
      <c r="AB8" s="218"/>
      <c r="AC8" s="239">
        <f>+IF(OR(X8="1"),"",Q8)</f>
        <v>0</v>
      </c>
      <c r="AD8" s="240">
        <f t="shared" ref="AD8:AD27" si="0">IF(OR(S8="不裁口",X8="半成品"),"",Q8)</f>
        <v>0</v>
      </c>
      <c r="AE8" s="240">
        <f>+IF(OR(K8="吸塑"),"",Q8)</f>
        <v>0</v>
      </c>
      <c r="AF8" s="241" t="str">
        <f>IF(F8&gt;11,M8*O8*Q8/1000000,"")</f>
        <v/>
      </c>
      <c r="AG8" s="241">
        <f>IF((X8="半成品"),"",(M8*O8*Q8/1000000/1.22/2.44/0.85))</f>
        <v>0</v>
      </c>
      <c r="AH8" s="265" t="str">
        <f>IF(F8=25,AG8,"")</f>
        <v/>
      </c>
      <c r="AI8" s="265" t="str">
        <f>IF(F8=18,AG8,"")</f>
        <v/>
      </c>
      <c r="AJ8" s="265" t="str">
        <f>IF(F8=22,AG8,"")</f>
        <v/>
      </c>
      <c r="AK8" s="265" t="str">
        <f>IF(F8=12,AG8,"")</f>
        <v/>
      </c>
      <c r="AL8" s="283">
        <f>(M8+F8*2+36+170)*(O8+F8*2+36+170)*Q8/1000000</f>
        <v>0</v>
      </c>
      <c r="AM8" s="283">
        <f>+IF(OR(X8="半成品"),"",(AL8))</f>
        <v>0</v>
      </c>
      <c r="AN8" s="283">
        <f>(M8+F8*2)*(O8+F8*2)*Q8/1000000</f>
        <v>0</v>
      </c>
      <c r="AO8" s="283">
        <f>AN8*152</f>
        <v>0</v>
      </c>
      <c r="AP8" s="279"/>
      <c r="AQ8" s="279"/>
      <c r="AR8" s="279"/>
      <c r="AS8" s="279"/>
      <c r="AT8" s="279"/>
      <c r="AU8" s="279"/>
      <c r="AV8" s="279"/>
      <c r="AW8" s="279"/>
      <c r="AX8" s="279"/>
      <c r="AY8" s="279"/>
      <c r="AZ8" s="279"/>
      <c r="BA8" s="279"/>
      <c r="BB8" s="279"/>
      <c r="BC8" s="279"/>
      <c r="BD8" s="293"/>
      <c r="BE8" s="293"/>
      <c r="BF8" s="293"/>
      <c r="BG8" s="293"/>
      <c r="BH8" s="293"/>
      <c r="BI8" s="293"/>
      <c r="BJ8" s="293"/>
      <c r="BK8" s="293"/>
      <c r="BL8" s="293"/>
      <c r="BM8" s="293"/>
      <c r="BN8" s="293"/>
      <c r="BO8" s="293"/>
      <c r="BP8" s="293"/>
      <c r="BQ8" s="293"/>
      <c r="BR8" s="293"/>
      <c r="BS8" s="293"/>
      <c r="BT8" s="293"/>
    </row>
    <row r="9" ht="17.25" customHeight="1" spans="1:72">
      <c r="A9" s="198">
        <v>2</v>
      </c>
      <c r="B9" s="198"/>
      <c r="C9" s="385"/>
      <c r="D9" s="386"/>
      <c r="E9" s="387"/>
      <c r="F9" s="388"/>
      <c r="G9" s="389"/>
      <c r="H9" s="217"/>
      <c r="I9" s="398"/>
      <c r="J9" s="218"/>
      <c r="K9" s="217"/>
      <c r="L9" s="218"/>
      <c r="M9" s="204"/>
      <c r="N9" s="204"/>
      <c r="O9" s="204"/>
      <c r="P9" s="204"/>
      <c r="Q9" s="204"/>
      <c r="R9" s="204"/>
      <c r="S9" s="217"/>
      <c r="T9" s="398"/>
      <c r="U9" s="398"/>
      <c r="V9" s="398"/>
      <c r="W9" s="218"/>
      <c r="X9" s="217" t="str">
        <f t="shared" ref="X9:X19" si="1">+IF(AND(C9="门板",O9&gt;1600),"铣拉直器","")</f>
        <v/>
      </c>
      <c r="Y9" s="398"/>
      <c r="Z9" s="398"/>
      <c r="AA9" s="398"/>
      <c r="AB9" s="218"/>
      <c r="AC9" s="239">
        <f t="shared" ref="AC9:AC27" si="2">+IF(OR(X9="1"),"",Q9)</f>
        <v>0</v>
      </c>
      <c r="AD9" s="240">
        <f t="shared" si="0"/>
        <v>0</v>
      </c>
      <c r="AE9" s="240">
        <f t="shared" ref="AE9:AE27" si="3">+IF(OR(K9="吸塑"),"",Q9)</f>
        <v>0</v>
      </c>
      <c r="AF9" s="241" t="str">
        <f t="shared" ref="AF9:AF27" si="4">IF(F9&gt;11,M9*O9*Q9/1000000,"")</f>
        <v/>
      </c>
      <c r="AG9" s="241">
        <f t="shared" ref="AG9:AG27" si="5">IF((X9="半成品"),"",(M9*O9*Q9/1000000/1.22/2.44/0.85))</f>
        <v>0</v>
      </c>
      <c r="AH9" s="265" t="str">
        <f t="shared" ref="AH9:AH27" si="6">IF(F9=25,AG9,"")</f>
        <v/>
      </c>
      <c r="AI9" s="265" t="str">
        <f t="shared" ref="AI9:AI27" si="7">IF(F9=18,AG9,"")</f>
        <v/>
      </c>
      <c r="AJ9" s="265" t="str">
        <f t="shared" ref="AJ9:AJ27" si="8">IF(F9=22,AG9,"")</f>
        <v/>
      </c>
      <c r="AK9" s="265" t="str">
        <f t="shared" ref="AK9:AK27" si="9">IF(F9=12,AG9,"")</f>
        <v/>
      </c>
      <c r="AL9" s="283">
        <f t="shared" ref="AL9:AL27" si="10">(M9+F9*2+36+170)*(O9+F9*2+36+170)*Q9/1000000</f>
        <v>0</v>
      </c>
      <c r="AM9" s="283">
        <f t="shared" ref="AM9:AM19" si="11">+IF(OR(X9="半成品"),"",(AL9))</f>
        <v>0</v>
      </c>
      <c r="AN9" s="283">
        <f t="shared" ref="AN9:AN27" si="12">(M9+F9*2)*(O9+F9*2)*Q9/1000000</f>
        <v>0</v>
      </c>
      <c r="AO9" s="283">
        <f>AN9*152</f>
        <v>0</v>
      </c>
      <c r="AP9" s="279"/>
      <c r="AQ9" s="279"/>
      <c r="AR9" s="279"/>
      <c r="AS9" s="279"/>
      <c r="AT9" s="279"/>
      <c r="AU9" s="279"/>
      <c r="AV9" s="279"/>
      <c r="AW9" s="279"/>
      <c r="AX9" s="279"/>
      <c r="AY9" s="279"/>
      <c r="AZ9" s="279"/>
      <c r="BA9" s="279"/>
      <c r="BB9" s="279"/>
      <c r="BC9" s="279"/>
      <c r="BD9" s="293"/>
      <c r="BE9" s="293"/>
      <c r="BF9" s="293"/>
      <c r="BG9" s="293"/>
      <c r="BH9" s="293"/>
      <c r="BI9" s="293"/>
      <c r="BJ9" s="293"/>
      <c r="BK9" s="293"/>
      <c r="BL9" s="293"/>
      <c r="BM9" s="293"/>
      <c r="BN9" s="293"/>
      <c r="BO9" s="293"/>
      <c r="BP9" s="293"/>
      <c r="BQ9" s="293"/>
      <c r="BR9" s="293"/>
      <c r="BS9" s="293"/>
      <c r="BT9" s="293"/>
    </row>
    <row r="10" ht="17.45" customHeight="1" spans="1:72">
      <c r="A10" s="198">
        <v>3</v>
      </c>
      <c r="B10" s="198"/>
      <c r="C10" s="206"/>
      <c r="D10" s="206"/>
      <c r="E10" s="206"/>
      <c r="F10" s="206"/>
      <c r="G10" s="206"/>
      <c r="H10" s="217" t="str">
        <f>IF((C10&lt;&gt;""),柜体!$V$35,"")</f>
        <v/>
      </c>
      <c r="I10" s="398"/>
      <c r="J10" s="218"/>
      <c r="K10" s="217" t="str">
        <f>++IF((C10&lt;&gt;""),柜体!$V$22,"")</f>
        <v/>
      </c>
      <c r="L10" s="218"/>
      <c r="M10" s="204"/>
      <c r="N10" s="204"/>
      <c r="O10" s="204"/>
      <c r="P10" s="204"/>
      <c r="Q10" s="204"/>
      <c r="R10" s="204"/>
      <c r="S10" s="217" t="str">
        <f>IF((C10&lt;&gt;""),柜体!$V$33,"")</f>
        <v/>
      </c>
      <c r="T10" s="398"/>
      <c r="U10" s="398"/>
      <c r="V10" s="398"/>
      <c r="W10" s="218"/>
      <c r="X10" s="217" t="str">
        <f t="shared" si="1"/>
        <v/>
      </c>
      <c r="Y10" s="398"/>
      <c r="Z10" s="398"/>
      <c r="AA10" s="398"/>
      <c r="AB10" s="218"/>
      <c r="AC10" s="239">
        <f t="shared" si="2"/>
        <v>0</v>
      </c>
      <c r="AD10" s="240">
        <f t="shared" si="0"/>
        <v>0</v>
      </c>
      <c r="AE10" s="240">
        <f t="shared" si="3"/>
        <v>0</v>
      </c>
      <c r="AF10" s="241" t="str">
        <f t="shared" si="4"/>
        <v/>
      </c>
      <c r="AG10" s="241">
        <f t="shared" si="5"/>
        <v>0</v>
      </c>
      <c r="AH10" s="265" t="str">
        <f t="shared" si="6"/>
        <v/>
      </c>
      <c r="AI10" s="265" t="str">
        <f t="shared" si="7"/>
        <v/>
      </c>
      <c r="AJ10" s="265" t="str">
        <f t="shared" si="8"/>
        <v/>
      </c>
      <c r="AK10" s="265" t="str">
        <f t="shared" si="9"/>
        <v/>
      </c>
      <c r="AL10" s="283">
        <f t="shared" si="10"/>
        <v>0</v>
      </c>
      <c r="AM10" s="283">
        <f t="shared" si="11"/>
        <v>0</v>
      </c>
      <c r="AN10" s="283">
        <f t="shared" si="12"/>
        <v>0</v>
      </c>
      <c r="AO10" s="283"/>
      <c r="AP10" s="279"/>
      <c r="AQ10" s="279"/>
      <c r="AR10" s="279"/>
      <c r="AS10" s="279"/>
      <c r="AT10" s="279"/>
      <c r="AU10" s="279"/>
      <c r="AV10" s="279"/>
      <c r="AW10" s="279"/>
      <c r="AX10" s="279"/>
      <c r="AY10" s="279"/>
      <c r="AZ10" s="279"/>
      <c r="BA10" s="279"/>
      <c r="BB10" s="279"/>
      <c r="BC10" s="279"/>
      <c r="BD10" s="293"/>
      <c r="BE10" s="293"/>
      <c r="BF10" s="293"/>
      <c r="BG10" s="293"/>
      <c r="BH10" s="293"/>
      <c r="BI10" s="293"/>
      <c r="BJ10" s="293"/>
      <c r="BK10" s="293"/>
      <c r="BL10" s="293"/>
      <c r="BM10" s="293"/>
      <c r="BN10" s="293"/>
      <c r="BO10" s="293"/>
      <c r="BP10" s="293"/>
      <c r="BQ10" s="293"/>
      <c r="BR10" s="293"/>
      <c r="BS10" s="293"/>
      <c r="BT10" s="293"/>
    </row>
    <row r="11" ht="17.45" customHeight="1" spans="1:72">
      <c r="A11" s="198">
        <v>4</v>
      </c>
      <c r="B11" s="198"/>
      <c r="C11" s="390" t="s">
        <v>453</v>
      </c>
      <c r="D11" s="390"/>
      <c r="E11" s="390"/>
      <c r="F11" s="205">
        <v>18</v>
      </c>
      <c r="G11" s="207"/>
      <c r="H11" s="217" t="str">
        <f>IF((C11&lt;&gt;""),柜体!$V$35,"")</f>
        <v>暖白单贴</v>
      </c>
      <c r="I11" s="398"/>
      <c r="J11" s="218"/>
      <c r="K11" s="217" t="str">
        <f>++IF((C11&lt;&gt;""),柜体!$V$22,"")</f>
        <v>吸塑</v>
      </c>
      <c r="L11" s="218"/>
      <c r="M11" s="204">
        <f>530+22+2</f>
        <v>554</v>
      </c>
      <c r="N11" s="204"/>
      <c r="O11" s="204">
        <v>2358</v>
      </c>
      <c r="P11" s="204"/>
      <c r="Q11" s="204">
        <v>1</v>
      </c>
      <c r="R11" s="204"/>
      <c r="S11" s="217" t="str">
        <f>IF((C11&lt;&gt;""),柜体!$V$33,"")</f>
        <v>单面吸塑月牙白</v>
      </c>
      <c r="T11" s="398"/>
      <c r="U11" s="398"/>
      <c r="V11" s="398"/>
      <c r="W11" s="218"/>
      <c r="X11" s="217" t="str">
        <f t="shared" si="1"/>
        <v/>
      </c>
      <c r="Y11" s="398"/>
      <c r="Z11" s="398"/>
      <c r="AA11" s="398"/>
      <c r="AB11" s="218"/>
      <c r="AC11" s="239">
        <f t="shared" si="2"/>
        <v>1</v>
      </c>
      <c r="AD11" s="240">
        <f t="shared" si="0"/>
        <v>1</v>
      </c>
      <c r="AE11" s="240" t="str">
        <f t="shared" si="3"/>
        <v/>
      </c>
      <c r="AF11" s="241">
        <f t="shared" si="4"/>
        <v>1.306332</v>
      </c>
      <c r="AG11" s="241">
        <f t="shared" si="5"/>
        <v>0.51627962122769</v>
      </c>
      <c r="AH11" s="265" t="str">
        <f t="shared" si="6"/>
        <v/>
      </c>
      <c r="AI11" s="265">
        <f t="shared" si="7"/>
        <v>0.51627962122769</v>
      </c>
      <c r="AJ11" s="265" t="str">
        <f t="shared" si="8"/>
        <v/>
      </c>
      <c r="AK11" s="265" t="str">
        <f t="shared" si="9"/>
        <v/>
      </c>
      <c r="AL11" s="283">
        <f t="shared" si="10"/>
        <v>2.0696</v>
      </c>
      <c r="AM11" s="283">
        <f t="shared" si="11"/>
        <v>2.0696</v>
      </c>
      <c r="AN11" s="283">
        <f t="shared" si="12"/>
        <v>1.41246</v>
      </c>
      <c r="AO11" s="283">
        <f>AN11*72</f>
        <v>101.69712</v>
      </c>
      <c r="AP11" s="279"/>
      <c r="AQ11" s="279"/>
      <c r="AR11" s="279"/>
      <c r="AS11" s="279"/>
      <c r="AT11" s="279"/>
      <c r="AU11" s="279"/>
      <c r="AV11" s="279"/>
      <c r="AW11" s="279"/>
      <c r="AX11" s="279"/>
      <c r="AY11" s="279"/>
      <c r="AZ11" s="279"/>
      <c r="BA11" s="279"/>
      <c r="BB11" s="279"/>
      <c r="BC11" s="279"/>
      <c r="BD11" s="293"/>
      <c r="BE11" s="293"/>
      <c r="BF11" s="293"/>
      <c r="BG11" s="293"/>
      <c r="BH11" s="293"/>
      <c r="BI11" s="293"/>
      <c r="BJ11" s="293"/>
      <c r="BK11" s="293"/>
      <c r="BL11" s="293"/>
      <c r="BM11" s="293"/>
      <c r="BN11" s="293"/>
      <c r="BO11" s="293"/>
      <c r="BP11" s="293"/>
      <c r="BQ11" s="293"/>
      <c r="BR11" s="293"/>
      <c r="BS11" s="293"/>
      <c r="BT11" s="293"/>
    </row>
    <row r="12" ht="17.45" customHeight="1" spans="1:72">
      <c r="A12" s="198">
        <v>5</v>
      </c>
      <c r="B12" s="198"/>
      <c r="C12" s="206" t="s">
        <v>454</v>
      </c>
      <c r="D12" s="206"/>
      <c r="E12" s="206"/>
      <c r="F12" s="206">
        <v>18</v>
      </c>
      <c r="G12" s="206"/>
      <c r="H12" s="217" t="str">
        <f>IF((C12&lt;&gt;""),柜体!$V$35,"")</f>
        <v>暖白单贴</v>
      </c>
      <c r="I12" s="398"/>
      <c r="J12" s="218"/>
      <c r="K12" s="217" t="str">
        <f>++IF((C12&lt;&gt;""),柜体!$V$22,"")</f>
        <v>吸塑</v>
      </c>
      <c r="L12" s="218"/>
      <c r="M12" s="204">
        <v>100</v>
      </c>
      <c r="N12" s="204"/>
      <c r="O12" s="204">
        <v>2355</v>
      </c>
      <c r="P12" s="204"/>
      <c r="Q12" s="204">
        <v>1</v>
      </c>
      <c r="R12" s="204"/>
      <c r="S12" s="217" t="str">
        <f>IF((C12&lt;&gt;""),柜体!$V$33,"")</f>
        <v>单面吸塑月牙白</v>
      </c>
      <c r="T12" s="398"/>
      <c r="U12" s="398"/>
      <c r="V12" s="398"/>
      <c r="W12" s="218"/>
      <c r="X12" s="217" t="s">
        <v>455</v>
      </c>
      <c r="Y12" s="398"/>
      <c r="Z12" s="398"/>
      <c r="AA12" s="398"/>
      <c r="AB12" s="218"/>
      <c r="AC12" s="239">
        <f t="shared" si="2"/>
        <v>1</v>
      </c>
      <c r="AD12" s="240">
        <f t="shared" si="0"/>
        <v>1</v>
      </c>
      <c r="AE12" s="240" t="str">
        <f t="shared" si="3"/>
        <v/>
      </c>
      <c r="AF12" s="241">
        <f t="shared" si="4"/>
        <v>0.2355</v>
      </c>
      <c r="AG12" s="241">
        <f t="shared" si="5"/>
        <v>0.0930727034162227</v>
      </c>
      <c r="AH12" s="265" t="str">
        <f t="shared" si="6"/>
        <v/>
      </c>
      <c r="AI12" s="265">
        <f t="shared" si="7"/>
        <v>0.0930727034162227</v>
      </c>
      <c r="AJ12" s="265" t="str">
        <f t="shared" si="8"/>
        <v/>
      </c>
      <c r="AK12" s="265" t="str">
        <f t="shared" si="9"/>
        <v/>
      </c>
      <c r="AL12" s="283">
        <f t="shared" si="10"/>
        <v>0.888174</v>
      </c>
      <c r="AM12" s="283">
        <f t="shared" si="11"/>
        <v>0.888174</v>
      </c>
      <c r="AN12" s="283">
        <f t="shared" si="12"/>
        <v>0.325176</v>
      </c>
      <c r="AO12" s="283">
        <f t="shared" ref="AO12:AO19" si="13">AN12*72</f>
        <v>23.412672</v>
      </c>
      <c r="AP12" s="279"/>
      <c r="AQ12" s="279"/>
      <c r="AR12" s="279"/>
      <c r="AS12" s="279"/>
      <c r="AT12" s="279"/>
      <c r="AU12" s="279"/>
      <c r="AV12" s="279"/>
      <c r="AW12" s="279"/>
      <c r="AX12" s="279"/>
      <c r="AY12" s="279"/>
      <c r="AZ12" s="279"/>
      <c r="BA12" s="279"/>
      <c r="BB12" s="279"/>
      <c r="BC12" s="279"/>
      <c r="BD12" s="293"/>
      <c r="BE12" s="293"/>
      <c r="BF12" s="293"/>
      <c r="BG12" s="293"/>
      <c r="BH12" s="293"/>
      <c r="BI12" s="293"/>
      <c r="BJ12" s="293"/>
      <c r="BK12" s="293"/>
      <c r="BL12" s="293"/>
      <c r="BM12" s="293"/>
      <c r="BN12" s="293"/>
      <c r="BO12" s="293"/>
      <c r="BP12" s="293"/>
      <c r="BQ12" s="293"/>
      <c r="BR12" s="293"/>
      <c r="BS12" s="293"/>
      <c r="BT12" s="293"/>
    </row>
    <row r="13" ht="17.45" customHeight="1" spans="1:72">
      <c r="A13" s="198">
        <v>6</v>
      </c>
      <c r="B13" s="198"/>
      <c r="C13" s="206" t="s">
        <v>456</v>
      </c>
      <c r="D13" s="206"/>
      <c r="E13" s="206"/>
      <c r="F13" s="205">
        <v>22</v>
      </c>
      <c r="G13" s="207"/>
      <c r="H13" s="217" t="str">
        <f>IF((C13&lt;&gt;""),柜体!$V$35,"")</f>
        <v>暖白单贴</v>
      </c>
      <c r="I13" s="398"/>
      <c r="J13" s="218"/>
      <c r="K13" s="217" t="str">
        <f>++IF((C13&lt;&gt;""),柜体!$V$22,"")</f>
        <v>吸塑</v>
      </c>
      <c r="L13" s="218"/>
      <c r="M13" s="204">
        <f>194-18</f>
        <v>176</v>
      </c>
      <c r="N13" s="204"/>
      <c r="O13" s="204">
        <v>2420</v>
      </c>
      <c r="P13" s="204"/>
      <c r="Q13" s="204">
        <v>1</v>
      </c>
      <c r="R13" s="204"/>
      <c r="S13" s="217" t="str">
        <f>IF((C13&lt;&gt;""),柜体!$V$33,"")</f>
        <v>单面吸塑月牙白</v>
      </c>
      <c r="T13" s="398"/>
      <c r="U13" s="398"/>
      <c r="V13" s="398"/>
      <c r="W13" s="218"/>
      <c r="X13" s="217" t="s">
        <v>455</v>
      </c>
      <c r="Y13" s="398"/>
      <c r="Z13" s="398"/>
      <c r="AA13" s="398"/>
      <c r="AB13" s="218"/>
      <c r="AC13" s="239">
        <f t="shared" si="2"/>
        <v>1</v>
      </c>
      <c r="AD13" s="240">
        <f t="shared" si="0"/>
        <v>1</v>
      </c>
      <c r="AE13" s="240" t="str">
        <f t="shared" si="3"/>
        <v/>
      </c>
      <c r="AF13" s="241">
        <f t="shared" si="4"/>
        <v>0.42592</v>
      </c>
      <c r="AG13" s="241">
        <f t="shared" si="5"/>
        <v>0.168329196768737</v>
      </c>
      <c r="AH13" s="265" t="str">
        <f t="shared" si="6"/>
        <v/>
      </c>
      <c r="AI13" s="265" t="str">
        <f t="shared" si="7"/>
        <v/>
      </c>
      <c r="AJ13" s="265">
        <f t="shared" si="8"/>
        <v>0.168329196768737</v>
      </c>
      <c r="AK13" s="265" t="str">
        <f t="shared" si="9"/>
        <v/>
      </c>
      <c r="AL13" s="283">
        <f t="shared" si="10"/>
        <v>1.13742</v>
      </c>
      <c r="AM13" s="283">
        <f t="shared" si="11"/>
        <v>1.13742</v>
      </c>
      <c r="AN13" s="283">
        <f t="shared" si="12"/>
        <v>0.54208</v>
      </c>
      <c r="AO13" s="283">
        <f t="shared" si="13"/>
        <v>39.02976</v>
      </c>
      <c r="AP13" s="279"/>
      <c r="AQ13" s="279"/>
      <c r="AR13" s="279"/>
      <c r="AS13" s="279"/>
      <c r="AT13" s="279"/>
      <c r="AU13" s="279"/>
      <c r="AV13" s="279"/>
      <c r="AW13" s="279"/>
      <c r="AX13" s="279"/>
      <c r="AY13" s="279"/>
      <c r="AZ13" s="279"/>
      <c r="BA13" s="279"/>
      <c r="BB13" s="279"/>
      <c r="BC13" s="279"/>
      <c r="BD13" s="293"/>
      <c r="BE13" s="293"/>
      <c r="BF13" s="293"/>
      <c r="BG13" s="293"/>
      <c r="BH13" s="293"/>
      <c r="BI13" s="293"/>
      <c r="BJ13" s="293"/>
      <c r="BK13" s="293"/>
      <c r="BL13" s="293"/>
      <c r="BM13" s="293"/>
      <c r="BN13" s="293"/>
      <c r="BO13" s="293"/>
      <c r="BP13" s="293"/>
      <c r="BQ13" s="293"/>
      <c r="BR13" s="293"/>
      <c r="BS13" s="293"/>
      <c r="BT13" s="293"/>
    </row>
    <row r="14" ht="17.45" customHeight="1" spans="1:72">
      <c r="A14" s="198">
        <v>7</v>
      </c>
      <c r="B14" s="198"/>
      <c r="C14" s="206"/>
      <c r="D14" s="206"/>
      <c r="E14" s="206"/>
      <c r="F14" s="205"/>
      <c r="G14" s="207"/>
      <c r="H14" s="217"/>
      <c r="I14" s="398"/>
      <c r="J14" s="218"/>
      <c r="K14" s="217"/>
      <c r="L14" s="218"/>
      <c r="M14" s="204"/>
      <c r="N14" s="204"/>
      <c r="O14" s="204"/>
      <c r="P14" s="204"/>
      <c r="Q14" s="204"/>
      <c r="R14" s="204"/>
      <c r="S14" s="217"/>
      <c r="T14" s="398"/>
      <c r="U14" s="398"/>
      <c r="V14" s="398"/>
      <c r="W14" s="218"/>
      <c r="X14" s="217"/>
      <c r="Y14" s="398"/>
      <c r="Z14" s="398"/>
      <c r="AA14" s="398"/>
      <c r="AB14" s="218"/>
      <c r="AC14" s="239">
        <f t="shared" si="2"/>
        <v>0</v>
      </c>
      <c r="AD14" s="240">
        <f t="shared" si="0"/>
        <v>0</v>
      </c>
      <c r="AE14" s="240">
        <f t="shared" si="3"/>
        <v>0</v>
      </c>
      <c r="AF14" s="241" t="str">
        <f t="shared" si="4"/>
        <v/>
      </c>
      <c r="AG14" s="241">
        <f t="shared" si="5"/>
        <v>0</v>
      </c>
      <c r="AH14" s="265" t="str">
        <f t="shared" si="6"/>
        <v/>
      </c>
      <c r="AI14" s="265" t="str">
        <f t="shared" si="7"/>
        <v/>
      </c>
      <c r="AJ14" s="265" t="str">
        <f t="shared" si="8"/>
        <v/>
      </c>
      <c r="AK14" s="265" t="str">
        <f t="shared" si="9"/>
        <v/>
      </c>
      <c r="AL14" s="283">
        <f t="shared" si="10"/>
        <v>0</v>
      </c>
      <c r="AM14" s="283">
        <f t="shared" si="11"/>
        <v>0</v>
      </c>
      <c r="AN14" s="283">
        <f t="shared" si="12"/>
        <v>0</v>
      </c>
      <c r="AO14" s="283">
        <f t="shared" si="13"/>
        <v>0</v>
      </c>
      <c r="AP14" s="279"/>
      <c r="AQ14" s="279"/>
      <c r="AR14" s="279"/>
      <c r="AS14" s="279"/>
      <c r="AT14" s="279"/>
      <c r="AU14" s="279"/>
      <c r="AV14" s="279"/>
      <c r="AW14" s="279"/>
      <c r="AX14" s="279"/>
      <c r="AY14" s="279"/>
      <c r="AZ14" s="279"/>
      <c r="BA14" s="279"/>
      <c r="BB14" s="279"/>
      <c r="BC14" s="279"/>
      <c r="BD14" s="293"/>
      <c r="BE14" s="293"/>
      <c r="BF14" s="293"/>
      <c r="BG14" s="293"/>
      <c r="BH14" s="293"/>
      <c r="BI14" s="293"/>
      <c r="BJ14" s="293"/>
      <c r="BK14" s="293"/>
      <c r="BL14" s="293"/>
      <c r="BM14" s="293"/>
      <c r="BN14" s="293"/>
      <c r="BO14" s="293"/>
      <c r="BP14" s="293"/>
      <c r="BQ14" s="293"/>
      <c r="BR14" s="293"/>
      <c r="BS14" s="293"/>
      <c r="BT14" s="293"/>
    </row>
    <row r="15" ht="17.45" customHeight="1" spans="1:72">
      <c r="A15" s="198">
        <v>8</v>
      </c>
      <c r="B15" s="198"/>
      <c r="C15" s="206"/>
      <c r="D15" s="206"/>
      <c r="E15" s="206"/>
      <c r="F15" s="206"/>
      <c r="G15" s="206"/>
      <c r="H15" s="217" t="str">
        <f>IF((C15&lt;&gt;""),柜体!$V$35,"")</f>
        <v/>
      </c>
      <c r="I15" s="398"/>
      <c r="J15" s="218"/>
      <c r="K15" s="217" t="str">
        <f>++IF((C15&lt;&gt;""),柜体!$V$22,"")</f>
        <v/>
      </c>
      <c r="L15" s="218"/>
      <c r="M15" s="204"/>
      <c r="N15" s="204"/>
      <c r="O15" s="204"/>
      <c r="P15" s="204"/>
      <c r="Q15" s="204"/>
      <c r="R15" s="204"/>
      <c r="S15" s="217" t="str">
        <f>IF((C15&lt;&gt;""),柜体!$V$33,"")</f>
        <v/>
      </c>
      <c r="T15" s="398"/>
      <c r="U15" s="398"/>
      <c r="V15" s="398"/>
      <c r="W15" s="218"/>
      <c r="X15" s="217" t="str">
        <f t="shared" si="1"/>
        <v/>
      </c>
      <c r="Y15" s="398"/>
      <c r="Z15" s="398"/>
      <c r="AA15" s="398"/>
      <c r="AB15" s="218"/>
      <c r="AC15" s="239">
        <f t="shared" si="2"/>
        <v>0</v>
      </c>
      <c r="AD15" s="240">
        <f t="shared" si="0"/>
        <v>0</v>
      </c>
      <c r="AE15" s="240">
        <f t="shared" si="3"/>
        <v>0</v>
      </c>
      <c r="AF15" s="241" t="str">
        <f t="shared" si="4"/>
        <v/>
      </c>
      <c r="AG15" s="241">
        <f t="shared" si="5"/>
        <v>0</v>
      </c>
      <c r="AH15" s="265" t="str">
        <f t="shared" si="6"/>
        <v/>
      </c>
      <c r="AI15" s="265" t="str">
        <f t="shared" si="7"/>
        <v/>
      </c>
      <c r="AJ15" s="265" t="str">
        <f t="shared" si="8"/>
        <v/>
      </c>
      <c r="AK15" s="265" t="str">
        <f t="shared" si="9"/>
        <v/>
      </c>
      <c r="AL15" s="283">
        <f t="shared" si="10"/>
        <v>0</v>
      </c>
      <c r="AM15" s="283">
        <f t="shared" si="11"/>
        <v>0</v>
      </c>
      <c r="AN15" s="283">
        <f t="shared" si="12"/>
        <v>0</v>
      </c>
      <c r="AO15" s="283">
        <f t="shared" si="13"/>
        <v>0</v>
      </c>
      <c r="AP15" s="279"/>
      <c r="AQ15" s="279"/>
      <c r="AR15" s="279"/>
      <c r="AS15" s="279"/>
      <c r="AT15" s="279"/>
      <c r="AU15" s="279"/>
      <c r="AV15" s="279"/>
      <c r="AW15" s="279"/>
      <c r="AX15" s="279"/>
      <c r="AY15" s="279"/>
      <c r="AZ15" s="279"/>
      <c r="BA15" s="279"/>
      <c r="BB15" s="279"/>
      <c r="BC15" s="279"/>
      <c r="BD15" s="293"/>
      <c r="BE15" s="293"/>
      <c r="BF15" s="293"/>
      <c r="BG15" s="293"/>
      <c r="BH15" s="293"/>
      <c r="BI15" s="293"/>
      <c r="BJ15" s="293"/>
      <c r="BK15" s="293"/>
      <c r="BL15" s="293"/>
      <c r="BM15" s="293"/>
      <c r="BN15" s="293"/>
      <c r="BO15" s="293"/>
      <c r="BP15" s="293"/>
      <c r="BQ15" s="293"/>
      <c r="BR15" s="293"/>
      <c r="BS15" s="293"/>
      <c r="BT15" s="293"/>
    </row>
    <row r="16" ht="17.45" customHeight="1" spans="1:72">
      <c r="A16" s="198">
        <v>9</v>
      </c>
      <c r="B16" s="198"/>
      <c r="C16" s="208" t="s">
        <v>457</v>
      </c>
      <c r="D16" s="208"/>
      <c r="E16" s="208"/>
      <c r="F16" s="208">
        <v>22</v>
      </c>
      <c r="G16" s="208"/>
      <c r="H16" s="217" t="str">
        <f>IF((C16&lt;&gt;""),柜体!$V$35,"")</f>
        <v>暖白单贴</v>
      </c>
      <c r="I16" s="398"/>
      <c r="J16" s="218"/>
      <c r="K16" s="217" t="str">
        <f>++IF((C16&lt;&gt;""),柜体!$V$22,"")</f>
        <v>吸塑</v>
      </c>
      <c r="L16" s="218"/>
      <c r="M16" s="204">
        <v>349</v>
      </c>
      <c r="N16" s="204"/>
      <c r="O16" s="204">
        <f>1402-2+2</f>
        <v>1402</v>
      </c>
      <c r="P16" s="204"/>
      <c r="Q16" s="204">
        <v>2</v>
      </c>
      <c r="R16" s="204"/>
      <c r="S16" s="217" t="str">
        <f>IF((C16&lt;&gt;""),柜体!$V$33,"")</f>
        <v>单面吸塑月牙白</v>
      </c>
      <c r="T16" s="398"/>
      <c r="U16" s="398"/>
      <c r="V16" s="398"/>
      <c r="W16" s="218"/>
      <c r="X16" s="217" t="str">
        <f t="shared" si="1"/>
        <v/>
      </c>
      <c r="Y16" s="398"/>
      <c r="Z16" s="398"/>
      <c r="AA16" s="398"/>
      <c r="AB16" s="218"/>
      <c r="AC16" s="239">
        <f t="shared" si="2"/>
        <v>2</v>
      </c>
      <c r="AD16" s="240">
        <f t="shared" si="0"/>
        <v>2</v>
      </c>
      <c r="AE16" s="240" t="str">
        <f t="shared" si="3"/>
        <v/>
      </c>
      <c r="AF16" s="241">
        <f t="shared" si="4"/>
        <v>0.978596</v>
      </c>
      <c r="AG16" s="241">
        <f t="shared" si="5"/>
        <v>0.386754035126547</v>
      </c>
      <c r="AH16" s="265" t="str">
        <f t="shared" si="6"/>
        <v/>
      </c>
      <c r="AI16" s="265" t="str">
        <f t="shared" si="7"/>
        <v/>
      </c>
      <c r="AJ16" s="265">
        <f t="shared" si="8"/>
        <v>0.386754035126547</v>
      </c>
      <c r="AK16" s="265" t="str">
        <f t="shared" si="9"/>
        <v/>
      </c>
      <c r="AL16" s="283">
        <f t="shared" si="10"/>
        <v>1.979096</v>
      </c>
      <c r="AM16" s="283">
        <f t="shared" si="11"/>
        <v>1.979096</v>
      </c>
      <c r="AN16" s="283">
        <f t="shared" si="12"/>
        <v>1.136556</v>
      </c>
      <c r="AO16" s="283">
        <f t="shared" si="13"/>
        <v>81.832032</v>
      </c>
      <c r="AP16" s="279"/>
      <c r="AQ16" s="279"/>
      <c r="AR16" s="279"/>
      <c r="AS16" s="279"/>
      <c r="AT16" s="279"/>
      <c r="AU16" s="279"/>
      <c r="AV16" s="279"/>
      <c r="AW16" s="279"/>
      <c r="AX16" s="279"/>
      <c r="AY16" s="279"/>
      <c r="AZ16" s="279"/>
      <c r="BA16" s="279"/>
      <c r="BB16" s="279"/>
      <c r="BC16" s="279"/>
      <c r="BD16" s="293"/>
      <c r="BE16" s="293"/>
      <c r="BF16" s="293"/>
      <c r="BG16" s="293"/>
      <c r="BH16" s="293"/>
      <c r="BI16" s="293"/>
      <c r="BJ16" s="293"/>
      <c r="BK16" s="293"/>
      <c r="BL16" s="293"/>
      <c r="BM16" s="293"/>
      <c r="BN16" s="293"/>
      <c r="BO16" s="293"/>
      <c r="BP16" s="293"/>
      <c r="BQ16" s="293"/>
      <c r="BR16" s="293"/>
      <c r="BS16" s="293"/>
      <c r="BT16" s="293"/>
    </row>
    <row r="17" ht="17.45" customHeight="1" spans="1:72">
      <c r="A17" s="198">
        <v>10</v>
      </c>
      <c r="B17" s="198"/>
      <c r="C17" s="208" t="s">
        <v>457</v>
      </c>
      <c r="D17" s="208"/>
      <c r="E17" s="208"/>
      <c r="F17" s="208">
        <v>22</v>
      </c>
      <c r="G17" s="208"/>
      <c r="H17" s="217" t="str">
        <f>IF((C17&lt;&gt;""),柜体!$V$35,"")</f>
        <v>暖白单贴</v>
      </c>
      <c r="I17" s="398"/>
      <c r="J17" s="218"/>
      <c r="K17" s="217" t="str">
        <f>++IF((C17&lt;&gt;""),柜体!$V$22,"")</f>
        <v>吸塑</v>
      </c>
      <c r="L17" s="218"/>
      <c r="M17" s="204">
        <v>349</v>
      </c>
      <c r="N17" s="204"/>
      <c r="O17" s="204">
        <f>880+74-76-5+2</f>
        <v>875</v>
      </c>
      <c r="P17" s="204"/>
      <c r="Q17" s="204">
        <v>2</v>
      </c>
      <c r="R17" s="204"/>
      <c r="S17" s="217" t="str">
        <f>IF((C17&lt;&gt;""),柜体!$V$33,"")</f>
        <v>单面吸塑月牙白</v>
      </c>
      <c r="T17" s="398"/>
      <c r="U17" s="398"/>
      <c r="V17" s="398"/>
      <c r="W17" s="218"/>
      <c r="X17" s="217" t="str">
        <f t="shared" si="1"/>
        <v/>
      </c>
      <c r="Y17" s="398"/>
      <c r="Z17" s="398"/>
      <c r="AA17" s="398"/>
      <c r="AB17" s="218"/>
      <c r="AC17" s="239">
        <f t="shared" si="2"/>
        <v>2</v>
      </c>
      <c r="AD17" s="240">
        <f t="shared" si="0"/>
        <v>2</v>
      </c>
      <c r="AE17" s="240" t="str">
        <f t="shared" si="3"/>
        <v/>
      </c>
      <c r="AF17" s="241">
        <f t="shared" si="4"/>
        <v>0.61075</v>
      </c>
      <c r="AG17" s="241">
        <f t="shared" si="5"/>
        <v>0.241376448456297</v>
      </c>
      <c r="AH17" s="265" t="str">
        <f t="shared" si="6"/>
        <v/>
      </c>
      <c r="AI17" s="265" t="str">
        <f t="shared" si="7"/>
        <v/>
      </c>
      <c r="AJ17" s="265">
        <f t="shared" si="8"/>
        <v>0.241376448456297</v>
      </c>
      <c r="AK17" s="265" t="str">
        <f t="shared" si="9"/>
        <v/>
      </c>
      <c r="AL17" s="283">
        <f t="shared" si="10"/>
        <v>1.34775</v>
      </c>
      <c r="AM17" s="283">
        <f t="shared" si="11"/>
        <v>1.34775</v>
      </c>
      <c r="AN17" s="283">
        <f t="shared" si="12"/>
        <v>0.722334</v>
      </c>
      <c r="AO17" s="283">
        <f t="shared" si="13"/>
        <v>52.008048</v>
      </c>
      <c r="AP17" s="279"/>
      <c r="AQ17" s="279"/>
      <c r="AR17" s="279"/>
      <c r="AS17" s="279"/>
      <c r="AT17" s="279"/>
      <c r="AU17" s="279"/>
      <c r="AV17" s="279"/>
      <c r="AW17" s="279"/>
      <c r="AX17" s="279"/>
      <c r="AY17" s="279"/>
      <c r="AZ17" s="279"/>
      <c r="BA17" s="279"/>
      <c r="BB17" s="279"/>
      <c r="BC17" s="279"/>
      <c r="BD17" s="293"/>
      <c r="BE17" s="293"/>
      <c r="BF17" s="293"/>
      <c r="BG17" s="293"/>
      <c r="BH17" s="293"/>
      <c r="BI17" s="293"/>
      <c r="BJ17" s="293"/>
      <c r="BK17" s="293"/>
      <c r="BL17" s="293"/>
      <c r="BM17" s="293"/>
      <c r="BN17" s="293"/>
      <c r="BO17" s="293"/>
      <c r="BP17" s="293"/>
      <c r="BQ17" s="293"/>
      <c r="BR17" s="293"/>
      <c r="BS17" s="293"/>
      <c r="BT17" s="293"/>
    </row>
    <row r="18" ht="17.45" customHeight="1" spans="1:72">
      <c r="A18" s="198">
        <v>11</v>
      </c>
      <c r="B18" s="198"/>
      <c r="C18" s="208"/>
      <c r="D18" s="208"/>
      <c r="E18" s="208"/>
      <c r="F18" s="208"/>
      <c r="G18" s="208"/>
      <c r="H18" s="217"/>
      <c r="I18" s="398"/>
      <c r="J18" s="218"/>
      <c r="K18" s="217"/>
      <c r="L18" s="218"/>
      <c r="M18" s="204"/>
      <c r="N18" s="204"/>
      <c r="O18" s="204"/>
      <c r="P18" s="204"/>
      <c r="Q18" s="204"/>
      <c r="R18" s="204"/>
      <c r="S18" s="217"/>
      <c r="T18" s="398"/>
      <c r="U18" s="398"/>
      <c r="V18" s="398"/>
      <c r="W18" s="218"/>
      <c r="X18" s="217" t="str">
        <f t="shared" si="1"/>
        <v/>
      </c>
      <c r="Y18" s="398"/>
      <c r="Z18" s="398"/>
      <c r="AA18" s="398"/>
      <c r="AB18" s="218"/>
      <c r="AC18" s="239">
        <f t="shared" si="2"/>
        <v>0</v>
      </c>
      <c r="AD18" s="240">
        <f t="shared" si="0"/>
        <v>0</v>
      </c>
      <c r="AE18" s="240">
        <f t="shared" si="3"/>
        <v>0</v>
      </c>
      <c r="AF18" s="241" t="str">
        <f t="shared" si="4"/>
        <v/>
      </c>
      <c r="AG18" s="241">
        <f t="shared" si="5"/>
        <v>0</v>
      </c>
      <c r="AH18" s="265" t="str">
        <f t="shared" si="6"/>
        <v/>
      </c>
      <c r="AI18" s="265" t="str">
        <f t="shared" si="7"/>
        <v/>
      </c>
      <c r="AJ18" s="265" t="str">
        <f t="shared" si="8"/>
        <v/>
      </c>
      <c r="AK18" s="265" t="str">
        <f t="shared" si="9"/>
        <v/>
      </c>
      <c r="AL18" s="283">
        <f t="shared" si="10"/>
        <v>0</v>
      </c>
      <c r="AM18" s="283">
        <f t="shared" si="11"/>
        <v>0</v>
      </c>
      <c r="AN18" s="283">
        <f t="shared" si="12"/>
        <v>0</v>
      </c>
      <c r="AO18" s="283">
        <f t="shared" si="13"/>
        <v>0</v>
      </c>
      <c r="AP18" s="279"/>
      <c r="AQ18" s="279"/>
      <c r="AR18" s="279"/>
      <c r="AS18" s="279"/>
      <c r="AT18" s="279"/>
      <c r="AU18" s="279"/>
      <c r="AV18" s="279"/>
      <c r="AW18" s="279"/>
      <c r="AX18" s="279"/>
      <c r="AY18" s="279"/>
      <c r="AZ18" s="279"/>
      <c r="BA18" s="279"/>
      <c r="BB18" s="279"/>
      <c r="BC18" s="279"/>
      <c r="BD18" s="293"/>
      <c r="BE18" s="293"/>
      <c r="BF18" s="293"/>
      <c r="BG18" s="293"/>
      <c r="BH18" s="293"/>
      <c r="BI18" s="293"/>
      <c r="BJ18" s="293"/>
      <c r="BK18" s="293"/>
      <c r="BL18" s="293"/>
      <c r="BM18" s="293"/>
      <c r="BN18" s="293"/>
      <c r="BO18" s="293"/>
      <c r="BP18" s="293"/>
      <c r="BQ18" s="293"/>
      <c r="BR18" s="293"/>
      <c r="BS18" s="293"/>
      <c r="BT18" s="293"/>
    </row>
    <row r="19" ht="17.45" customHeight="1" spans="1:72">
      <c r="A19" s="198">
        <v>12</v>
      </c>
      <c r="B19" s="198"/>
      <c r="C19" s="208"/>
      <c r="D19" s="208"/>
      <c r="E19" s="208"/>
      <c r="F19" s="208"/>
      <c r="G19" s="208"/>
      <c r="H19" s="217"/>
      <c r="I19" s="398"/>
      <c r="J19" s="218"/>
      <c r="K19" s="217"/>
      <c r="L19" s="218"/>
      <c r="M19" s="204"/>
      <c r="N19" s="204"/>
      <c r="O19" s="204"/>
      <c r="P19" s="204"/>
      <c r="Q19" s="204"/>
      <c r="R19" s="204"/>
      <c r="S19" s="217"/>
      <c r="T19" s="398"/>
      <c r="U19" s="398"/>
      <c r="V19" s="398"/>
      <c r="W19" s="218"/>
      <c r="X19" s="217" t="str">
        <f t="shared" si="1"/>
        <v/>
      </c>
      <c r="Y19" s="398"/>
      <c r="Z19" s="398"/>
      <c r="AA19" s="398"/>
      <c r="AB19" s="218"/>
      <c r="AC19" s="239">
        <f t="shared" si="2"/>
        <v>0</v>
      </c>
      <c r="AD19" s="240">
        <f t="shared" si="0"/>
        <v>0</v>
      </c>
      <c r="AE19" s="240">
        <f t="shared" si="3"/>
        <v>0</v>
      </c>
      <c r="AF19" s="241" t="str">
        <f t="shared" si="4"/>
        <v/>
      </c>
      <c r="AG19" s="241">
        <f t="shared" si="5"/>
        <v>0</v>
      </c>
      <c r="AH19" s="265" t="str">
        <f t="shared" si="6"/>
        <v/>
      </c>
      <c r="AI19" s="265" t="str">
        <f t="shared" si="7"/>
        <v/>
      </c>
      <c r="AJ19" s="265" t="str">
        <f t="shared" si="8"/>
        <v/>
      </c>
      <c r="AK19" s="265" t="str">
        <f t="shared" si="9"/>
        <v/>
      </c>
      <c r="AL19" s="283">
        <f t="shared" si="10"/>
        <v>0</v>
      </c>
      <c r="AM19" s="283">
        <f t="shared" si="11"/>
        <v>0</v>
      </c>
      <c r="AN19" s="283">
        <f t="shared" si="12"/>
        <v>0</v>
      </c>
      <c r="AO19" s="283">
        <f t="shared" si="13"/>
        <v>0</v>
      </c>
      <c r="AP19" s="279"/>
      <c r="AQ19" s="279"/>
      <c r="AR19" s="279"/>
      <c r="AS19" s="279"/>
      <c r="AT19" s="279"/>
      <c r="AU19" s="279"/>
      <c r="AV19" s="279"/>
      <c r="AW19" s="279"/>
      <c r="AX19" s="279"/>
      <c r="AY19" s="279"/>
      <c r="AZ19" s="279"/>
      <c r="BA19" s="279"/>
      <c r="BB19" s="279"/>
      <c r="BC19" s="279"/>
      <c r="BD19" s="293"/>
      <c r="BE19" s="293"/>
      <c r="BF19" s="293"/>
      <c r="BG19" s="293"/>
      <c r="BH19" s="293"/>
      <c r="BI19" s="293"/>
      <c r="BJ19" s="293"/>
      <c r="BK19" s="293"/>
      <c r="BL19" s="293"/>
      <c r="BM19" s="293"/>
      <c r="BN19" s="293"/>
      <c r="BO19" s="293"/>
      <c r="BP19" s="293"/>
      <c r="BQ19" s="293"/>
      <c r="BR19" s="293"/>
      <c r="BS19" s="293"/>
      <c r="BT19" s="293"/>
    </row>
    <row r="20" ht="17.45" customHeight="1" spans="1:72">
      <c r="A20" s="198">
        <v>11</v>
      </c>
      <c r="B20" s="198"/>
      <c r="C20" s="391" t="s">
        <v>458</v>
      </c>
      <c r="D20" s="392"/>
      <c r="E20" s="392"/>
      <c r="F20" s="392"/>
      <c r="G20" s="392"/>
      <c r="H20" s="392"/>
      <c r="I20" s="392"/>
      <c r="J20" s="392"/>
      <c r="K20" s="392"/>
      <c r="L20" s="392"/>
      <c r="M20" s="392"/>
      <c r="N20" s="392"/>
      <c r="O20" s="392"/>
      <c r="P20" s="392"/>
      <c r="Q20" s="392"/>
      <c r="R20" s="392"/>
      <c r="S20" s="392"/>
      <c r="T20" s="392"/>
      <c r="U20" s="392"/>
      <c r="V20" s="392"/>
      <c r="W20" s="392"/>
      <c r="X20" s="392"/>
      <c r="Y20" s="392"/>
      <c r="Z20" s="392"/>
      <c r="AA20" s="392"/>
      <c r="AB20" s="408"/>
      <c r="AC20" s="239">
        <f t="shared" si="2"/>
        <v>0</v>
      </c>
      <c r="AD20" s="240">
        <f t="shared" si="0"/>
        <v>0</v>
      </c>
      <c r="AE20" s="240">
        <f t="shared" si="3"/>
        <v>0</v>
      </c>
      <c r="AF20" s="241" t="str">
        <f t="shared" si="4"/>
        <v/>
      </c>
      <c r="AG20" s="241">
        <f t="shared" si="5"/>
        <v>0</v>
      </c>
      <c r="AH20" s="265" t="str">
        <f t="shared" si="6"/>
        <v/>
      </c>
      <c r="AI20" s="265" t="str">
        <f t="shared" si="7"/>
        <v/>
      </c>
      <c r="AJ20" s="265" t="str">
        <f t="shared" si="8"/>
        <v/>
      </c>
      <c r="AK20" s="265" t="str">
        <f t="shared" si="9"/>
        <v/>
      </c>
      <c r="AL20" s="283">
        <f t="shared" si="10"/>
        <v>0</v>
      </c>
      <c r="AM20" s="283"/>
      <c r="AN20" s="283">
        <f t="shared" si="12"/>
        <v>0</v>
      </c>
      <c r="AO20" s="283"/>
      <c r="AP20" s="279"/>
      <c r="AQ20" s="279"/>
      <c r="AR20" s="279"/>
      <c r="AS20" s="279"/>
      <c r="AT20" s="279"/>
      <c r="AU20" s="279"/>
      <c r="AV20" s="279"/>
      <c r="AW20" s="279"/>
      <c r="AX20" s="279"/>
      <c r="AY20" s="279"/>
      <c r="AZ20" s="279"/>
      <c r="BA20" s="279"/>
      <c r="BB20" s="279"/>
      <c r="BC20" s="279"/>
      <c r="BD20" s="293"/>
      <c r="BE20" s="293"/>
      <c r="BF20" s="293"/>
      <c r="BG20" s="293"/>
      <c r="BH20" s="293"/>
      <c r="BI20" s="293"/>
      <c r="BJ20" s="293"/>
      <c r="BK20" s="293"/>
      <c r="BL20" s="293"/>
      <c r="BM20" s="293"/>
      <c r="BN20" s="293"/>
      <c r="BO20" s="293"/>
      <c r="BP20" s="293"/>
      <c r="BQ20" s="293"/>
      <c r="BR20" s="293"/>
      <c r="BS20" s="293"/>
      <c r="BT20" s="293"/>
    </row>
    <row r="21" ht="17.45" customHeight="1" spans="1:72">
      <c r="A21" s="198">
        <v>12</v>
      </c>
      <c r="B21" s="198"/>
      <c r="C21" s="393"/>
      <c r="D21" s="394"/>
      <c r="E21" s="394"/>
      <c r="F21" s="394"/>
      <c r="G21" s="394"/>
      <c r="H21" s="394"/>
      <c r="I21" s="394"/>
      <c r="J21" s="394"/>
      <c r="K21" s="394"/>
      <c r="L21" s="394"/>
      <c r="M21" s="394"/>
      <c r="N21" s="394"/>
      <c r="O21" s="394"/>
      <c r="P21" s="394"/>
      <c r="Q21" s="394"/>
      <c r="R21" s="394"/>
      <c r="S21" s="394"/>
      <c r="T21" s="394"/>
      <c r="U21" s="394"/>
      <c r="V21" s="394"/>
      <c r="W21" s="394"/>
      <c r="X21" s="394"/>
      <c r="Y21" s="394"/>
      <c r="Z21" s="394"/>
      <c r="AA21" s="394"/>
      <c r="AB21" s="409"/>
      <c r="AC21" s="239">
        <f t="shared" si="2"/>
        <v>0</v>
      </c>
      <c r="AD21" s="240">
        <f t="shared" si="0"/>
        <v>0</v>
      </c>
      <c r="AE21" s="240">
        <f t="shared" si="3"/>
        <v>0</v>
      </c>
      <c r="AF21" s="241" t="str">
        <f t="shared" si="4"/>
        <v/>
      </c>
      <c r="AG21" s="241">
        <f t="shared" si="5"/>
        <v>0</v>
      </c>
      <c r="AH21" s="265" t="str">
        <f t="shared" si="6"/>
        <v/>
      </c>
      <c r="AI21" s="265" t="str">
        <f t="shared" si="7"/>
        <v/>
      </c>
      <c r="AJ21" s="265" t="str">
        <f t="shared" si="8"/>
        <v/>
      </c>
      <c r="AK21" s="265" t="str">
        <f t="shared" si="9"/>
        <v/>
      </c>
      <c r="AL21" s="283">
        <f t="shared" si="10"/>
        <v>0</v>
      </c>
      <c r="AM21" s="283"/>
      <c r="AN21" s="283">
        <f t="shared" si="12"/>
        <v>0</v>
      </c>
      <c r="AO21" s="283"/>
      <c r="AP21" s="279"/>
      <c r="AQ21" s="279"/>
      <c r="AR21" s="279"/>
      <c r="AS21" s="279"/>
      <c r="AT21" s="279"/>
      <c r="AU21" s="279"/>
      <c r="AV21" s="279"/>
      <c r="AW21" s="279"/>
      <c r="AX21" s="279"/>
      <c r="AY21" s="279"/>
      <c r="AZ21" s="279"/>
      <c r="BA21" s="279"/>
      <c r="BB21" s="279"/>
      <c r="BC21" s="279"/>
      <c r="BD21" s="293"/>
      <c r="BE21" s="293"/>
      <c r="BF21" s="293"/>
      <c r="BG21" s="293"/>
      <c r="BH21" s="293"/>
      <c r="BI21" s="293"/>
      <c r="BJ21" s="293"/>
      <c r="BK21" s="293"/>
      <c r="BL21" s="293"/>
      <c r="BM21" s="293"/>
      <c r="BN21" s="293"/>
      <c r="BO21" s="293"/>
      <c r="BP21" s="293"/>
      <c r="BQ21" s="293"/>
      <c r="BR21" s="293"/>
      <c r="BS21" s="293"/>
      <c r="BT21" s="293"/>
    </row>
    <row r="22" ht="17.45" customHeight="1" spans="1:72">
      <c r="A22" s="198">
        <v>13</v>
      </c>
      <c r="B22" s="198"/>
      <c r="C22" s="395"/>
      <c r="D22" s="395"/>
      <c r="E22" s="395"/>
      <c r="F22" s="204"/>
      <c r="G22" s="204"/>
      <c r="H22" s="217"/>
      <c r="I22" s="398"/>
      <c r="J22" s="218"/>
      <c r="K22" s="217"/>
      <c r="L22" s="218"/>
      <c r="M22" s="178"/>
      <c r="N22" s="178"/>
      <c r="O22" s="178"/>
      <c r="P22" s="178"/>
      <c r="Q22" s="178"/>
      <c r="R22" s="178"/>
      <c r="S22" s="217"/>
      <c r="T22" s="398"/>
      <c r="U22" s="398"/>
      <c r="V22" s="398"/>
      <c r="W22" s="218"/>
      <c r="X22" s="400"/>
      <c r="Y22" s="400"/>
      <c r="Z22" s="400"/>
      <c r="AA22" s="400"/>
      <c r="AB22" s="400"/>
      <c r="AC22" s="239">
        <f t="shared" si="2"/>
        <v>0</v>
      </c>
      <c r="AD22" s="240">
        <f t="shared" si="0"/>
        <v>0</v>
      </c>
      <c r="AE22" s="240">
        <f t="shared" si="3"/>
        <v>0</v>
      </c>
      <c r="AF22" s="241" t="str">
        <f t="shared" si="4"/>
        <v/>
      </c>
      <c r="AG22" s="241">
        <f t="shared" si="5"/>
        <v>0</v>
      </c>
      <c r="AH22" s="265" t="str">
        <f t="shared" si="6"/>
        <v/>
      </c>
      <c r="AI22" s="265" t="str">
        <f t="shared" si="7"/>
        <v/>
      </c>
      <c r="AJ22" s="265" t="str">
        <f t="shared" si="8"/>
        <v/>
      </c>
      <c r="AK22" s="265" t="str">
        <f t="shared" si="9"/>
        <v/>
      </c>
      <c r="AL22" s="283">
        <f t="shared" si="10"/>
        <v>0</v>
      </c>
      <c r="AM22" s="417">
        <f t="shared" ref="AM22:AM27" si="14">AL22</f>
        <v>0</v>
      </c>
      <c r="AN22" s="283">
        <f t="shared" si="12"/>
        <v>0</v>
      </c>
      <c r="AO22" s="283">
        <f>IF(AM22="","",AN22*122)</f>
        <v>0</v>
      </c>
      <c r="AP22" s="279"/>
      <c r="AQ22" s="279"/>
      <c r="AR22" s="279"/>
      <c r="AS22" s="279"/>
      <c r="AT22" s="279"/>
      <c r="AU22" s="279"/>
      <c r="AV22" s="279"/>
      <c r="AW22" s="279"/>
      <c r="AX22" s="279"/>
      <c r="AY22" s="279"/>
      <c r="AZ22" s="279"/>
      <c r="BA22" s="279"/>
      <c r="BB22" s="279"/>
      <c r="BC22" s="279"/>
      <c r="BD22" s="293"/>
      <c r="BE22" s="293"/>
      <c r="BF22" s="293"/>
      <c r="BG22" s="293"/>
      <c r="BH22" s="293"/>
      <c r="BI22" s="293"/>
      <c r="BJ22" s="293"/>
      <c r="BK22" s="293"/>
      <c r="BL22" s="293"/>
      <c r="BM22" s="293"/>
      <c r="BN22" s="293"/>
      <c r="BO22" s="293"/>
      <c r="BP22" s="293"/>
      <c r="BQ22" s="293"/>
      <c r="BR22" s="293"/>
      <c r="BS22" s="293"/>
      <c r="BT22" s="293"/>
    </row>
    <row r="23" ht="17.45" customHeight="1" spans="1:72">
      <c r="A23" s="198">
        <v>14</v>
      </c>
      <c r="B23" s="198"/>
      <c r="C23" s="396"/>
      <c r="D23" s="396"/>
      <c r="E23" s="396"/>
      <c r="F23" s="204"/>
      <c r="G23" s="204"/>
      <c r="H23" s="217"/>
      <c r="I23" s="398"/>
      <c r="J23" s="218"/>
      <c r="K23" s="217"/>
      <c r="L23" s="218"/>
      <c r="M23" s="178"/>
      <c r="N23" s="178"/>
      <c r="O23" s="178"/>
      <c r="P23" s="178"/>
      <c r="Q23" s="178"/>
      <c r="R23" s="178"/>
      <c r="S23" s="217"/>
      <c r="T23" s="398"/>
      <c r="U23" s="398"/>
      <c r="V23" s="398"/>
      <c r="W23" s="218"/>
      <c r="X23" s="400"/>
      <c r="Y23" s="400"/>
      <c r="Z23" s="400"/>
      <c r="AA23" s="400"/>
      <c r="AB23" s="400"/>
      <c r="AC23" s="239">
        <f t="shared" si="2"/>
        <v>0</v>
      </c>
      <c r="AD23" s="240">
        <f t="shared" si="0"/>
        <v>0</v>
      </c>
      <c r="AE23" s="240">
        <f t="shared" si="3"/>
        <v>0</v>
      </c>
      <c r="AF23" s="241" t="str">
        <f t="shared" si="4"/>
        <v/>
      </c>
      <c r="AG23" s="241">
        <f t="shared" si="5"/>
        <v>0</v>
      </c>
      <c r="AH23" s="265" t="str">
        <f t="shared" si="6"/>
        <v/>
      </c>
      <c r="AI23" s="265" t="str">
        <f t="shared" si="7"/>
        <v/>
      </c>
      <c r="AJ23" s="265" t="str">
        <f t="shared" si="8"/>
        <v/>
      </c>
      <c r="AK23" s="265" t="str">
        <f t="shared" si="9"/>
        <v/>
      </c>
      <c r="AL23" s="283">
        <f t="shared" si="10"/>
        <v>0</v>
      </c>
      <c r="AM23" s="417">
        <f t="shared" si="14"/>
        <v>0</v>
      </c>
      <c r="AN23" s="283">
        <f t="shared" si="12"/>
        <v>0</v>
      </c>
      <c r="AO23" s="283">
        <f>IF(AM23="","",AN23*122)</f>
        <v>0</v>
      </c>
      <c r="AP23" s="279"/>
      <c r="AQ23" s="279"/>
      <c r="AR23" s="279"/>
      <c r="AS23" s="279"/>
      <c r="AT23" s="279"/>
      <c r="AU23" s="279"/>
      <c r="AV23" s="279"/>
      <c r="AW23" s="279"/>
      <c r="AX23" s="279"/>
      <c r="AY23" s="279"/>
      <c r="AZ23" s="279"/>
      <c r="BA23" s="279"/>
      <c r="BB23" s="279"/>
      <c r="BC23" s="279"/>
      <c r="BD23" s="293"/>
      <c r="BE23" s="293"/>
      <c r="BF23" s="293"/>
      <c r="BG23" s="293"/>
      <c r="BH23" s="293"/>
      <c r="BI23" s="293"/>
      <c r="BJ23" s="293"/>
      <c r="BK23" s="293"/>
      <c r="BL23" s="293"/>
      <c r="BM23" s="293"/>
      <c r="BN23" s="293"/>
      <c r="BO23" s="293"/>
      <c r="BP23" s="293"/>
      <c r="BQ23" s="293"/>
      <c r="BR23" s="293"/>
      <c r="BS23" s="293"/>
      <c r="BT23" s="293"/>
    </row>
    <row r="24" ht="17.45" customHeight="1" spans="1:72">
      <c r="A24" s="198">
        <v>15</v>
      </c>
      <c r="B24" s="198"/>
      <c r="C24" s="397"/>
      <c r="D24" s="397"/>
      <c r="E24" s="397"/>
      <c r="F24" s="204"/>
      <c r="G24" s="204"/>
      <c r="H24" s="217"/>
      <c r="I24" s="398"/>
      <c r="J24" s="218"/>
      <c r="K24" s="217"/>
      <c r="L24" s="218"/>
      <c r="M24" s="204"/>
      <c r="N24" s="204"/>
      <c r="O24" s="204"/>
      <c r="P24" s="204"/>
      <c r="Q24" s="204"/>
      <c r="R24" s="204"/>
      <c r="S24" s="217"/>
      <c r="T24" s="398"/>
      <c r="U24" s="398"/>
      <c r="V24" s="398"/>
      <c r="W24" s="218"/>
      <c r="X24" s="400"/>
      <c r="Y24" s="400"/>
      <c r="Z24" s="400"/>
      <c r="AA24" s="400"/>
      <c r="AB24" s="400"/>
      <c r="AC24" s="239">
        <f t="shared" si="2"/>
        <v>0</v>
      </c>
      <c r="AD24" s="240">
        <f t="shared" si="0"/>
        <v>0</v>
      </c>
      <c r="AE24" s="240">
        <f t="shared" si="3"/>
        <v>0</v>
      </c>
      <c r="AF24" s="241" t="str">
        <f t="shared" si="4"/>
        <v/>
      </c>
      <c r="AG24" s="241">
        <f t="shared" si="5"/>
        <v>0</v>
      </c>
      <c r="AH24" s="265" t="str">
        <f t="shared" si="6"/>
        <v/>
      </c>
      <c r="AI24" s="265" t="str">
        <f t="shared" si="7"/>
        <v/>
      </c>
      <c r="AJ24" s="265" t="str">
        <f t="shared" si="8"/>
        <v/>
      </c>
      <c r="AK24" s="265" t="str">
        <f t="shared" si="9"/>
        <v/>
      </c>
      <c r="AL24" s="283">
        <f t="shared" si="10"/>
        <v>0</v>
      </c>
      <c r="AM24" s="417">
        <f t="shared" si="14"/>
        <v>0</v>
      </c>
      <c r="AN24" s="283">
        <f t="shared" si="12"/>
        <v>0</v>
      </c>
      <c r="AO24" s="283">
        <f>IF(AM24="","",AN24*152)</f>
        <v>0</v>
      </c>
      <c r="AP24" s="279"/>
      <c r="AQ24" s="279"/>
      <c r="AR24" s="279"/>
      <c r="AS24" s="279"/>
      <c r="AT24" s="279"/>
      <c r="AU24" s="279"/>
      <c r="AV24" s="279"/>
      <c r="AW24" s="279"/>
      <c r="AX24" s="279"/>
      <c r="AY24" s="279"/>
      <c r="AZ24" s="279"/>
      <c r="BA24" s="279"/>
      <c r="BB24" s="279"/>
      <c r="BC24" s="279"/>
      <c r="BD24" s="293"/>
      <c r="BE24" s="293"/>
      <c r="BF24" s="293"/>
      <c r="BG24" s="293"/>
      <c r="BH24" s="293"/>
      <c r="BI24" s="293"/>
      <c r="BJ24" s="293"/>
      <c r="BK24" s="293"/>
      <c r="BL24" s="293"/>
      <c r="BM24" s="293"/>
      <c r="BN24" s="293"/>
      <c r="BO24" s="293"/>
      <c r="BP24" s="293"/>
      <c r="BQ24" s="293"/>
      <c r="BR24" s="293"/>
      <c r="BS24" s="293"/>
      <c r="BT24" s="293"/>
    </row>
    <row r="25" ht="17.45" customHeight="1" spans="1:72">
      <c r="A25" s="198">
        <v>16</v>
      </c>
      <c r="B25" s="198"/>
      <c r="C25" s="397" t="s">
        <v>459</v>
      </c>
      <c r="D25" s="397"/>
      <c r="E25" s="397"/>
      <c r="F25" s="204">
        <v>18</v>
      </c>
      <c r="G25" s="204"/>
      <c r="H25" s="217" t="str">
        <f>IF((C25&lt;&gt;""),柜体!$V$35,"")</f>
        <v>暖白单贴</v>
      </c>
      <c r="I25" s="398"/>
      <c r="J25" s="218"/>
      <c r="K25" s="217" t="str">
        <f>++IF((C25&lt;&gt;""),柜体!$V$22,"")</f>
        <v>吸塑</v>
      </c>
      <c r="L25" s="218"/>
      <c r="M25" s="204">
        <v>60</v>
      </c>
      <c r="N25" s="204"/>
      <c r="O25" s="204">
        <v>2440</v>
      </c>
      <c r="P25" s="204"/>
      <c r="Q25" s="204">
        <v>1</v>
      </c>
      <c r="R25" s="204"/>
      <c r="S25" s="217" t="str">
        <f>+柜体!$V$33</f>
        <v>单面吸塑月牙白</v>
      </c>
      <c r="T25" s="398"/>
      <c r="U25" s="398"/>
      <c r="V25" s="398"/>
      <c r="W25" s="218"/>
      <c r="X25" s="400" t="str">
        <f>+IF(OR(S25="单面吸塑月牙白",S25="单面吸塑米黄",S25="单面吸塑红樱桃"),"半成品","")</f>
        <v>半成品</v>
      </c>
      <c r="Y25" s="400"/>
      <c r="Z25" s="400"/>
      <c r="AA25" s="400"/>
      <c r="AB25" s="400"/>
      <c r="AC25" s="239">
        <f t="shared" si="2"/>
        <v>1</v>
      </c>
      <c r="AD25" s="240" t="str">
        <f t="shared" si="0"/>
        <v/>
      </c>
      <c r="AE25" s="240" t="str">
        <f t="shared" si="3"/>
        <v/>
      </c>
      <c r="AF25" s="241">
        <f t="shared" si="4"/>
        <v>0.1464</v>
      </c>
      <c r="AG25" s="241" t="str">
        <f t="shared" si="5"/>
        <v/>
      </c>
      <c r="AH25" s="265" t="str">
        <f t="shared" si="6"/>
        <v/>
      </c>
      <c r="AI25" s="265" t="str">
        <f t="shared" si="7"/>
        <v/>
      </c>
      <c r="AJ25" s="265" t="str">
        <f t="shared" si="8"/>
        <v/>
      </c>
      <c r="AK25" s="265" t="str">
        <f t="shared" si="9"/>
        <v/>
      </c>
      <c r="AL25" s="283">
        <f t="shared" si="10"/>
        <v>0.809964</v>
      </c>
      <c r="AM25" s="417">
        <f t="shared" si="14"/>
        <v>0.809964</v>
      </c>
      <c r="AN25" s="283">
        <f t="shared" si="12"/>
        <v>0.237696</v>
      </c>
      <c r="AO25" s="283">
        <f>IF(AM25="","",AN25*152)</f>
        <v>36.129792</v>
      </c>
      <c r="AP25" s="279"/>
      <c r="AQ25" s="279"/>
      <c r="AR25" s="279"/>
      <c r="AS25" s="279"/>
      <c r="AT25" s="279"/>
      <c r="AU25" s="279"/>
      <c r="AV25" s="279"/>
      <c r="AW25" s="279"/>
      <c r="AX25" s="279"/>
      <c r="AY25" s="279"/>
      <c r="AZ25" s="279"/>
      <c r="BA25" s="279"/>
      <c r="BB25" s="279"/>
      <c r="BC25" s="279"/>
      <c r="BD25" s="293"/>
      <c r="BE25" s="293"/>
      <c r="BF25" s="293"/>
      <c r="BG25" s="293"/>
      <c r="BH25" s="293"/>
      <c r="BI25" s="293"/>
      <c r="BJ25" s="293"/>
      <c r="BK25" s="293"/>
      <c r="BL25" s="293"/>
      <c r="BM25" s="293"/>
      <c r="BN25" s="293"/>
      <c r="BO25" s="293"/>
      <c r="BP25" s="293"/>
      <c r="BQ25" s="293"/>
      <c r="BR25" s="293"/>
      <c r="BS25" s="293"/>
      <c r="BT25" s="293"/>
    </row>
    <row r="26" ht="17.45" customHeight="1" spans="1:72">
      <c r="A26" s="198">
        <v>17</v>
      </c>
      <c r="B26" s="198"/>
      <c r="C26" s="397"/>
      <c r="D26" s="397"/>
      <c r="E26" s="397"/>
      <c r="F26" s="204"/>
      <c r="G26" s="204"/>
      <c r="H26" s="217"/>
      <c r="I26" s="398"/>
      <c r="J26" s="218"/>
      <c r="K26" s="217"/>
      <c r="L26" s="218"/>
      <c r="M26" s="204"/>
      <c r="N26" s="204"/>
      <c r="O26" s="204"/>
      <c r="P26" s="204"/>
      <c r="Q26" s="204"/>
      <c r="R26" s="204"/>
      <c r="S26" s="217"/>
      <c r="T26" s="398"/>
      <c r="U26" s="398"/>
      <c r="V26" s="398"/>
      <c r="W26" s="218"/>
      <c r="X26" s="400" t="str">
        <f>+IF(OR(S26="单面吸塑月牙白",S26="单面吸塑米黄",S26="单面吸塑红樱桃"),"半成品","")</f>
        <v/>
      </c>
      <c r="Y26" s="400"/>
      <c r="Z26" s="400"/>
      <c r="AA26" s="400"/>
      <c r="AB26" s="400"/>
      <c r="AC26" s="239">
        <f t="shared" si="2"/>
        <v>0</v>
      </c>
      <c r="AD26" s="240">
        <f t="shared" si="0"/>
        <v>0</v>
      </c>
      <c r="AE26" s="240">
        <f t="shared" si="3"/>
        <v>0</v>
      </c>
      <c r="AF26" s="241" t="str">
        <f t="shared" si="4"/>
        <v/>
      </c>
      <c r="AG26" s="241">
        <f t="shared" si="5"/>
        <v>0</v>
      </c>
      <c r="AH26" s="265" t="str">
        <f t="shared" si="6"/>
        <v/>
      </c>
      <c r="AI26" s="265" t="str">
        <f t="shared" si="7"/>
        <v/>
      </c>
      <c r="AJ26" s="265" t="str">
        <f t="shared" si="8"/>
        <v/>
      </c>
      <c r="AK26" s="265" t="str">
        <f t="shared" si="9"/>
        <v/>
      </c>
      <c r="AL26" s="283">
        <f t="shared" si="10"/>
        <v>0</v>
      </c>
      <c r="AM26" s="417">
        <f t="shared" si="14"/>
        <v>0</v>
      </c>
      <c r="AN26" s="283">
        <f t="shared" si="12"/>
        <v>0</v>
      </c>
      <c r="AO26" s="283">
        <f>IF(AM26="","",AN26*50)</f>
        <v>0</v>
      </c>
      <c r="AP26" s="279"/>
      <c r="AQ26" s="279"/>
      <c r="AR26" s="279"/>
      <c r="AS26" s="279"/>
      <c r="AT26" s="279"/>
      <c r="AU26" s="279"/>
      <c r="AV26" s="279"/>
      <c r="AW26" s="279"/>
      <c r="AX26" s="279"/>
      <c r="AY26" s="279"/>
      <c r="AZ26" s="279"/>
      <c r="BA26" s="279"/>
      <c r="BB26" s="279"/>
      <c r="BC26" s="279"/>
      <c r="BD26" s="293"/>
      <c r="BE26" s="293"/>
      <c r="BF26" s="293"/>
      <c r="BG26" s="293"/>
      <c r="BH26" s="293"/>
      <c r="BI26" s="293"/>
      <c r="BJ26" s="293"/>
      <c r="BK26" s="293"/>
      <c r="BL26" s="293"/>
      <c r="BM26" s="293"/>
      <c r="BN26" s="293"/>
      <c r="BO26" s="293"/>
      <c r="BP26" s="293"/>
      <c r="BQ26" s="293"/>
      <c r="BR26" s="293"/>
      <c r="BS26" s="293"/>
      <c r="BT26" s="293"/>
    </row>
    <row r="27" ht="17.45" customHeight="1" spans="1:72">
      <c r="A27" s="198">
        <v>18</v>
      </c>
      <c r="B27" s="198"/>
      <c r="C27" s="397" t="s">
        <v>460</v>
      </c>
      <c r="D27" s="397"/>
      <c r="E27" s="397"/>
      <c r="F27" s="204">
        <f>IF((C27&lt;&gt;""),22,"")</f>
        <v>22</v>
      </c>
      <c r="G27" s="204"/>
      <c r="H27" s="217" t="str">
        <f>IF((C27&lt;&gt;""),柜体!$V$35,"")</f>
        <v>暖白单贴</v>
      </c>
      <c r="I27" s="398"/>
      <c r="J27" s="218"/>
      <c r="K27" s="217" t="str">
        <f>++IF((C27&lt;&gt;""),柜体!$V$22,"")</f>
        <v>吸塑</v>
      </c>
      <c r="L27" s="218"/>
      <c r="M27" s="204" t="str">
        <f>+IF(OR(X27="半成品"),"74","76")</f>
        <v>74</v>
      </c>
      <c r="N27" s="204"/>
      <c r="O27" s="204">
        <f>IF((C27&lt;&gt;""),2440,"")</f>
        <v>2440</v>
      </c>
      <c r="P27" s="204"/>
      <c r="Q27" s="204">
        <v>1</v>
      </c>
      <c r="R27" s="204"/>
      <c r="S27" s="217" t="str">
        <f>+IF((C27&lt;&gt;""),柜体!$V$33,"")</f>
        <v>单面吸塑月牙白</v>
      </c>
      <c r="T27" s="398"/>
      <c r="U27" s="398"/>
      <c r="V27" s="398"/>
      <c r="W27" s="218"/>
      <c r="X27" s="400" t="str">
        <f>+IF(OR(S27="单面吸塑月牙白",S27="单面吸塑米黄",S27="单面吸塑红樱桃"),"半成品","")</f>
        <v>半成品</v>
      </c>
      <c r="Y27" s="400"/>
      <c r="Z27" s="400"/>
      <c r="AA27" s="400"/>
      <c r="AB27" s="400"/>
      <c r="AC27" s="239">
        <f t="shared" si="2"/>
        <v>1</v>
      </c>
      <c r="AD27" s="240" t="str">
        <f t="shared" si="0"/>
        <v/>
      </c>
      <c r="AE27" s="240" t="str">
        <f t="shared" si="3"/>
        <v/>
      </c>
      <c r="AF27" s="241">
        <f t="shared" si="4"/>
        <v>0.18056</v>
      </c>
      <c r="AG27" s="241" t="str">
        <f t="shared" si="5"/>
        <v/>
      </c>
      <c r="AH27" s="265" t="str">
        <f t="shared" si="6"/>
        <v/>
      </c>
      <c r="AI27" s="265" t="str">
        <f t="shared" si="7"/>
        <v/>
      </c>
      <c r="AJ27" s="265" t="str">
        <f t="shared" si="8"/>
        <v/>
      </c>
      <c r="AK27" s="265" t="str">
        <f t="shared" si="9"/>
        <v/>
      </c>
      <c r="AL27" s="283">
        <f t="shared" si="10"/>
        <v>0.87156</v>
      </c>
      <c r="AM27" s="417">
        <f t="shared" si="14"/>
        <v>0.87156</v>
      </c>
      <c r="AN27" s="283">
        <f t="shared" si="12"/>
        <v>0.293112</v>
      </c>
      <c r="AO27" s="283">
        <f>IF(AM27="","",AN27*50)</f>
        <v>14.6556</v>
      </c>
      <c r="AP27" s="279"/>
      <c r="AQ27" s="279"/>
      <c r="AR27" s="279"/>
      <c r="AS27" s="279"/>
      <c r="AT27" s="279"/>
      <c r="AU27" s="279"/>
      <c r="AV27" s="279"/>
      <c r="AW27" s="279"/>
      <c r="AX27" s="279"/>
      <c r="AY27" s="279"/>
      <c r="AZ27" s="279"/>
      <c r="BA27" s="279"/>
      <c r="BB27" s="279"/>
      <c r="BC27" s="279"/>
      <c r="BD27" s="293"/>
      <c r="BE27" s="293"/>
      <c r="BF27" s="293"/>
      <c r="BG27" s="293"/>
      <c r="BH27" s="293"/>
      <c r="BI27" s="293"/>
      <c r="BJ27" s="293"/>
      <c r="BK27" s="293"/>
      <c r="BL27" s="293"/>
      <c r="BM27" s="293"/>
      <c r="BN27" s="293"/>
      <c r="BO27" s="293"/>
      <c r="BP27" s="293"/>
      <c r="BQ27" s="293"/>
      <c r="BR27" s="293"/>
      <c r="BS27" s="293"/>
      <c r="BT27" s="293"/>
    </row>
    <row r="28" ht="17.45" customHeight="1" spans="1:72">
      <c r="A28" s="209" t="s">
        <v>129</v>
      </c>
      <c r="B28" s="209"/>
      <c r="C28" s="198">
        <f>SUM(AC8:AC27)</f>
        <v>9</v>
      </c>
      <c r="D28" s="198"/>
      <c r="E28" s="198"/>
      <c r="F28" s="198" t="s">
        <v>34</v>
      </c>
      <c r="G28" s="198"/>
      <c r="H28" s="198" t="s">
        <v>85</v>
      </c>
      <c r="I28" s="198"/>
      <c r="J28" s="198"/>
      <c r="K28" s="219"/>
      <c r="L28" s="219"/>
      <c r="M28" s="198" t="s">
        <v>34</v>
      </c>
      <c r="N28" s="198"/>
      <c r="O28" s="198" t="s">
        <v>130</v>
      </c>
      <c r="P28" s="198"/>
      <c r="Q28" s="198"/>
      <c r="R28" s="198"/>
      <c r="S28" s="209" t="s">
        <v>34</v>
      </c>
      <c r="T28" s="198" t="s">
        <v>89</v>
      </c>
      <c r="U28" s="198"/>
      <c r="V28" s="401">
        <f>+SUM(AF8:AF27)</f>
        <v>3.884058</v>
      </c>
      <c r="W28" s="401"/>
      <c r="X28" s="402" t="s">
        <v>53</v>
      </c>
      <c r="Y28" s="402"/>
      <c r="Z28" s="402"/>
      <c r="AA28" s="402"/>
      <c r="AB28" s="402"/>
      <c r="AC28" s="246"/>
      <c r="AD28" s="246"/>
      <c r="AE28" s="246"/>
      <c r="AF28" s="247"/>
      <c r="AG28" s="418"/>
      <c r="AH28" s="272" t="str">
        <f>AH6</f>
        <v>25A</v>
      </c>
      <c r="AI28" s="272" t="str">
        <f>AI6</f>
        <v>18A</v>
      </c>
      <c r="AJ28" s="272" t="str">
        <f>AJ6</f>
        <v>22A</v>
      </c>
      <c r="AK28" s="272" t="str">
        <f>AK6</f>
        <v>12A</v>
      </c>
      <c r="AL28" s="279"/>
      <c r="AM28" s="419" t="s">
        <v>461</v>
      </c>
      <c r="AN28" s="419"/>
      <c r="AO28" s="279"/>
      <c r="AP28" s="279"/>
      <c r="AQ28" s="279"/>
      <c r="AR28" s="279"/>
      <c r="AS28" s="279"/>
      <c r="AT28" s="279"/>
      <c r="AU28" s="279"/>
      <c r="AV28" s="279"/>
      <c r="AW28" s="279"/>
      <c r="AX28" s="279"/>
      <c r="AY28" s="279"/>
      <c r="AZ28" s="279"/>
      <c r="BA28" s="279"/>
      <c r="BB28" s="279"/>
      <c r="BC28" s="279"/>
      <c r="BD28" s="293"/>
      <c r="BE28" s="293"/>
      <c r="BF28" s="293"/>
      <c r="BG28" s="293"/>
      <c r="BH28" s="293"/>
      <c r="BI28" s="293"/>
      <c r="BJ28" s="293"/>
      <c r="BK28" s="293"/>
      <c r="BL28" s="293"/>
      <c r="BM28" s="293"/>
      <c r="BN28" s="293"/>
      <c r="BO28" s="293"/>
      <c r="BP28" s="293"/>
      <c r="BQ28" s="293"/>
      <c r="BR28" s="293"/>
      <c r="BS28" s="293"/>
      <c r="BT28" s="293"/>
    </row>
    <row r="29" ht="39.95" customHeight="1" spans="1:72">
      <c r="A29" s="210" t="s">
        <v>138</v>
      </c>
      <c r="B29" s="211"/>
      <c r="C29" s="211"/>
      <c r="D29" s="211"/>
      <c r="E29" s="211"/>
      <c r="F29" s="211"/>
      <c r="G29" s="211"/>
      <c r="H29" s="211"/>
      <c r="I29" s="211"/>
      <c r="J29" s="211"/>
      <c r="K29" s="211"/>
      <c r="L29" s="211"/>
      <c r="M29" s="211"/>
      <c r="N29" s="211"/>
      <c r="O29" s="211"/>
      <c r="P29" s="211"/>
      <c r="Q29" s="211"/>
      <c r="R29" s="211"/>
      <c r="S29" s="211"/>
      <c r="T29" s="211"/>
      <c r="U29" s="211"/>
      <c r="V29" s="211"/>
      <c r="W29" s="211"/>
      <c r="X29" s="211"/>
      <c r="Y29" s="211"/>
      <c r="Z29" s="211"/>
      <c r="AA29" s="211"/>
      <c r="AB29" s="248"/>
      <c r="AC29" s="212">
        <f>+SUM(AC8:AC27)</f>
        <v>9</v>
      </c>
      <c r="AD29" s="212">
        <f>+SUM(AD8:AD27)</f>
        <v>7</v>
      </c>
      <c r="AE29" s="249">
        <f>+SUM(AE8:AE27)</f>
        <v>0</v>
      </c>
      <c r="AF29" s="247"/>
      <c r="AH29" s="272">
        <f t="shared" ref="AH29:AO29" si="15">+SUM(AH8:AH27)</f>
        <v>0</v>
      </c>
      <c r="AI29" s="272">
        <f t="shared" si="15"/>
        <v>0.609352324643913</v>
      </c>
      <c r="AJ29" s="272">
        <f t="shared" si="15"/>
        <v>0.796459680351582</v>
      </c>
      <c r="AK29" s="272">
        <f t="shared" si="15"/>
        <v>0</v>
      </c>
      <c r="AL29" s="272">
        <f t="shared" si="15"/>
        <v>9.103564</v>
      </c>
      <c r="AM29" s="272">
        <f t="shared" si="15"/>
        <v>9.103564</v>
      </c>
      <c r="AN29" s="272"/>
      <c r="AO29" s="272">
        <f t="shared" si="15"/>
        <v>348.765024</v>
      </c>
      <c r="AP29" s="279"/>
      <c r="AQ29" s="279"/>
      <c r="AR29" s="279"/>
      <c r="AS29" s="279"/>
      <c r="AT29" s="279"/>
      <c r="AU29" s="279"/>
      <c r="AV29" s="279"/>
      <c r="AW29" s="279"/>
      <c r="AX29" s="279"/>
      <c r="AY29" s="279"/>
      <c r="AZ29" s="279"/>
      <c r="BA29" s="279"/>
      <c r="BB29" s="279"/>
      <c r="BC29" s="279"/>
      <c r="BD29" s="293"/>
      <c r="BE29" s="293"/>
      <c r="BF29" s="293"/>
      <c r="BG29" s="293"/>
      <c r="BH29" s="293"/>
      <c r="BI29" s="293"/>
      <c r="BJ29" s="293"/>
      <c r="BK29" s="293"/>
      <c r="BL29" s="293"/>
      <c r="BM29" s="293"/>
      <c r="BN29" s="293"/>
      <c r="BO29" s="293"/>
      <c r="BP29" s="293"/>
      <c r="BQ29" s="293"/>
      <c r="BR29" s="293"/>
      <c r="BS29" s="293"/>
      <c r="BT29" s="293"/>
    </row>
    <row r="30" customHeight="1" spans="20:72">
      <c r="T30" s="212"/>
      <c r="U30" s="212"/>
      <c r="V30" s="212"/>
      <c r="W30" s="212"/>
      <c r="X30" s="212"/>
      <c r="Y30" s="212"/>
      <c r="Z30" s="212"/>
      <c r="AA30" s="212"/>
      <c r="AB30" s="212"/>
      <c r="AC30" s="212"/>
      <c r="AD30" s="212"/>
      <c r="AE30" s="212"/>
      <c r="AF30" s="247"/>
      <c r="AG30" s="247"/>
      <c r="AH30" s="193">
        <f>+ROUNDUP(AH29,1)</f>
        <v>0</v>
      </c>
      <c r="AI30" s="193">
        <f>+ROUNDUP(AI29,1)</f>
        <v>0.7</v>
      </c>
      <c r="AJ30" s="193">
        <f>+ROUNDUP(AJ29,1)</f>
        <v>0.8</v>
      </c>
      <c r="AK30" s="193">
        <f>+ROUNDUP(AK29,1)</f>
        <v>0</v>
      </c>
      <c r="AL30" s="279"/>
      <c r="AM30" s="279"/>
      <c r="AN30" s="279"/>
      <c r="AO30" s="279"/>
      <c r="AP30" s="279"/>
      <c r="AQ30" s="279"/>
      <c r="AR30" s="279"/>
      <c r="AS30" s="279"/>
      <c r="AT30" s="279"/>
      <c r="AU30" s="279"/>
      <c r="AV30" s="279"/>
      <c r="AW30" s="279"/>
      <c r="AX30" s="279"/>
      <c r="AY30" s="279"/>
      <c r="AZ30" s="279"/>
      <c r="BA30" s="279"/>
      <c r="BB30" s="279"/>
      <c r="BC30" s="279"/>
      <c r="BD30" s="293"/>
      <c r="BE30" s="293"/>
      <c r="BF30" s="293"/>
      <c r="BG30" s="293"/>
      <c r="BH30" s="293"/>
      <c r="BI30" s="293"/>
      <c r="BJ30" s="293"/>
      <c r="BK30" s="293"/>
      <c r="BL30" s="293"/>
      <c r="BM30" s="293"/>
      <c r="BN30" s="293"/>
      <c r="BO30" s="293"/>
      <c r="BP30" s="293"/>
      <c r="BQ30" s="293"/>
      <c r="BR30" s="293"/>
      <c r="BS30" s="293"/>
      <c r="BT30" s="293"/>
    </row>
    <row r="31" customHeight="1" spans="30:72">
      <c r="AD31" s="212"/>
      <c r="AE31" s="212"/>
      <c r="AF31" s="247"/>
      <c r="AG31" s="247"/>
      <c r="AL31" s="279"/>
      <c r="AM31" s="279"/>
      <c r="AN31" s="279"/>
      <c r="AO31" s="279"/>
      <c r="AP31" s="279"/>
      <c r="AQ31" s="279"/>
      <c r="AR31" s="279"/>
      <c r="AS31" s="279"/>
      <c r="AT31" s="279"/>
      <c r="AU31" s="279"/>
      <c r="AV31" s="279"/>
      <c r="AW31" s="279"/>
      <c r="AX31" s="279"/>
      <c r="AY31" s="279"/>
      <c r="AZ31" s="279"/>
      <c r="BA31" s="279"/>
      <c r="BB31" s="279"/>
      <c r="BC31" s="279"/>
      <c r="BD31" s="293"/>
      <c r="BE31" s="293"/>
      <c r="BF31" s="293"/>
      <c r="BG31" s="293"/>
      <c r="BH31" s="293"/>
      <c r="BI31" s="293"/>
      <c r="BJ31" s="293"/>
      <c r="BK31" s="293"/>
      <c r="BL31" s="293"/>
      <c r="BM31" s="293"/>
      <c r="BN31" s="293"/>
      <c r="BO31" s="293"/>
      <c r="BP31" s="293"/>
      <c r="BQ31" s="293"/>
      <c r="BR31" s="293"/>
      <c r="BS31" s="293"/>
      <c r="BT31" s="293"/>
    </row>
    <row r="32" ht="35.25" customHeight="1" spans="20:72">
      <c r="T32" s="212"/>
      <c r="U32" s="212"/>
      <c r="V32" s="212"/>
      <c r="W32" s="212"/>
      <c r="X32" s="212"/>
      <c r="Y32" s="212"/>
      <c r="Z32" s="212"/>
      <c r="AA32" s="212"/>
      <c r="AB32" s="212"/>
      <c r="AC32" s="212"/>
      <c r="AD32" s="212"/>
      <c r="AE32" s="212"/>
      <c r="AF32" s="247"/>
      <c r="AG32" s="247"/>
      <c r="AL32" s="420" t="s">
        <v>462</v>
      </c>
      <c r="AM32" s="421">
        <f>IF(D5="樱桃吸塑膜",AM29/0.95,AM29)</f>
        <v>9.103564</v>
      </c>
      <c r="AN32" s="279"/>
      <c r="AO32" s="279"/>
      <c r="AP32" s="279"/>
      <c r="AQ32" s="279"/>
      <c r="AR32" s="279"/>
      <c r="AS32" s="279"/>
      <c r="AT32" s="279"/>
      <c r="AU32" s="279"/>
      <c r="AV32" s="279"/>
      <c r="AW32" s="279"/>
      <c r="AX32" s="279"/>
      <c r="AY32" s="279"/>
      <c r="AZ32" s="279"/>
      <c r="BA32" s="279"/>
      <c r="BB32" s="279"/>
      <c r="BC32" s="279"/>
      <c r="BD32" s="293"/>
      <c r="BE32" s="293"/>
      <c r="BF32" s="293"/>
      <c r="BG32" s="293"/>
      <c r="BH32" s="293"/>
      <c r="BI32" s="293"/>
      <c r="BJ32" s="293"/>
      <c r="BK32" s="293"/>
      <c r="BL32" s="293"/>
      <c r="BM32" s="293"/>
      <c r="BN32" s="293"/>
      <c r="BO32" s="293"/>
      <c r="BP32" s="293"/>
      <c r="BQ32" s="293"/>
      <c r="BR32" s="293"/>
      <c r="BS32" s="293"/>
      <c r="BT32" s="293"/>
    </row>
    <row r="33" customHeight="1" spans="38:72">
      <c r="AL33" s="279"/>
      <c r="AM33" s="279"/>
      <c r="AN33" s="279"/>
      <c r="AO33" s="279"/>
      <c r="AP33" s="279"/>
      <c r="AQ33" s="279"/>
      <c r="AR33" s="279"/>
      <c r="AS33" s="285"/>
      <c r="AT33" s="285"/>
      <c r="AU33" s="286"/>
      <c r="AV33" s="286"/>
      <c r="AW33" s="286"/>
      <c r="AX33" s="286"/>
      <c r="AY33" s="286"/>
      <c r="AZ33" s="286"/>
      <c r="BA33" s="286"/>
      <c r="BB33" s="286"/>
      <c r="BC33" s="294"/>
      <c r="BD33" s="294"/>
      <c r="BE33" s="294"/>
      <c r="BF33" s="294"/>
      <c r="BG33" s="294"/>
      <c r="BH33" s="294"/>
      <c r="BI33" s="297"/>
      <c r="BJ33" s="297"/>
      <c r="BK33" s="298"/>
      <c r="BL33" s="298"/>
      <c r="BM33" s="298"/>
      <c r="BN33" s="298"/>
      <c r="BO33" s="298"/>
      <c r="BP33" s="298"/>
      <c r="BQ33" s="298"/>
      <c r="BR33" s="298"/>
      <c r="BS33" s="298"/>
      <c r="BT33" s="298"/>
    </row>
    <row r="34" customHeight="1" spans="38:72">
      <c r="AL34" s="279"/>
      <c r="AM34" s="279"/>
      <c r="AN34" s="279"/>
      <c r="AO34" s="279"/>
      <c r="AP34" s="279"/>
      <c r="AQ34" s="279"/>
      <c r="AR34" s="279"/>
      <c r="AS34" s="285"/>
      <c r="AT34" s="285"/>
      <c r="AU34" s="286"/>
      <c r="AV34" s="286"/>
      <c r="AW34" s="286"/>
      <c r="AX34" s="286"/>
      <c r="AY34" s="286"/>
      <c r="AZ34" s="286"/>
      <c r="BA34" s="286"/>
      <c r="BB34" s="286"/>
      <c r="BC34" s="294"/>
      <c r="BD34" s="294"/>
      <c r="BE34" s="294"/>
      <c r="BF34" s="294"/>
      <c r="BG34" s="294"/>
      <c r="BH34" s="294"/>
      <c r="BI34" s="294"/>
      <c r="BJ34" s="294"/>
      <c r="BK34" s="298"/>
      <c r="BL34" s="298"/>
      <c r="BM34" s="298"/>
      <c r="BN34" s="298"/>
      <c r="BO34" s="298"/>
      <c r="BP34" s="298"/>
      <c r="BQ34" s="298"/>
      <c r="BR34" s="298"/>
      <c r="BS34" s="298"/>
      <c r="BT34" s="298"/>
    </row>
    <row r="35" customHeight="1" spans="38:72">
      <c r="AL35" s="279"/>
      <c r="AM35" s="279"/>
      <c r="AN35" s="279"/>
      <c r="AO35" s="279"/>
      <c r="AP35" s="279"/>
      <c r="AQ35" s="279"/>
      <c r="AR35" s="279"/>
      <c r="AS35" s="285"/>
      <c r="AT35" s="285"/>
      <c r="AU35" s="286"/>
      <c r="AV35" s="286"/>
      <c r="AW35" s="286"/>
      <c r="AX35" s="286"/>
      <c r="AY35" s="286"/>
      <c r="AZ35" s="286"/>
      <c r="BA35" s="286"/>
      <c r="BB35" s="286"/>
      <c r="BC35" s="294"/>
      <c r="BD35" s="294"/>
      <c r="BE35" s="294"/>
      <c r="BF35" s="294"/>
      <c r="BG35" s="294"/>
      <c r="BH35" s="294"/>
      <c r="BI35" s="297"/>
      <c r="BJ35" s="297"/>
      <c r="BK35" s="298"/>
      <c r="BL35" s="298"/>
      <c r="BM35" s="298"/>
      <c r="BN35" s="298"/>
      <c r="BO35" s="298"/>
      <c r="BP35" s="298"/>
      <c r="BQ35" s="298"/>
      <c r="BR35" s="298"/>
      <c r="BS35" s="298"/>
      <c r="BT35" s="298"/>
    </row>
    <row r="36" customHeight="1" spans="38:72">
      <c r="AL36" s="279"/>
      <c r="AM36" s="279"/>
      <c r="AN36" s="279"/>
      <c r="AO36" s="279"/>
      <c r="AP36" s="279"/>
      <c r="AQ36" s="279"/>
      <c r="AR36" s="279"/>
      <c r="AS36" s="285"/>
      <c r="AT36" s="285"/>
      <c r="AU36" s="286"/>
      <c r="AV36" s="286"/>
      <c r="AW36" s="286"/>
      <c r="AX36" s="286"/>
      <c r="AY36" s="286"/>
      <c r="AZ36" s="286"/>
      <c r="BA36" s="286"/>
      <c r="BB36" s="286"/>
      <c r="BC36" s="294"/>
      <c r="BD36" s="294"/>
      <c r="BE36" s="294"/>
      <c r="BF36" s="294"/>
      <c r="BG36" s="294"/>
      <c r="BH36" s="294"/>
      <c r="BI36" s="297"/>
      <c r="BJ36" s="297"/>
      <c r="BK36" s="298"/>
      <c r="BL36" s="298"/>
      <c r="BM36" s="298"/>
      <c r="BN36" s="298"/>
      <c r="BO36" s="298"/>
      <c r="BP36" s="298"/>
      <c r="BQ36" s="298"/>
      <c r="BR36" s="298"/>
      <c r="BS36" s="298"/>
      <c r="BT36" s="298"/>
    </row>
    <row r="37" customHeight="1" spans="38:72">
      <c r="AL37" s="279"/>
      <c r="AM37" s="279"/>
      <c r="AN37" s="279"/>
      <c r="AO37" s="279"/>
      <c r="AP37" s="279"/>
      <c r="AQ37" s="279"/>
      <c r="AR37" s="279"/>
      <c r="AS37" s="285"/>
      <c r="AT37" s="285"/>
      <c r="AU37" s="287"/>
      <c r="AV37" s="287"/>
      <c r="AW37" s="287"/>
      <c r="AX37" s="287"/>
      <c r="AY37" s="287"/>
      <c r="AZ37" s="287"/>
      <c r="BA37" s="287"/>
      <c r="BB37" s="287"/>
      <c r="BC37" s="295"/>
      <c r="BD37" s="295"/>
      <c r="BE37" s="295"/>
      <c r="BF37" s="295"/>
      <c r="BG37" s="295"/>
      <c r="BH37" s="295"/>
      <c r="BI37" s="295"/>
      <c r="BJ37" s="295"/>
      <c r="BK37" s="294"/>
      <c r="BL37" s="294"/>
      <c r="BM37" s="294"/>
      <c r="BN37" s="294"/>
      <c r="BO37" s="294"/>
      <c r="BP37" s="294"/>
      <c r="BQ37" s="294"/>
      <c r="BR37" s="294"/>
      <c r="BS37" s="294"/>
      <c r="BT37" s="294"/>
    </row>
    <row r="38" customHeight="1" spans="38:72">
      <c r="AL38" s="279"/>
      <c r="AM38" s="279"/>
      <c r="AN38" s="279"/>
      <c r="AO38" s="279"/>
      <c r="AP38" s="279"/>
      <c r="AQ38" s="279"/>
      <c r="AR38" s="279"/>
      <c r="AS38" s="285"/>
      <c r="AT38" s="285"/>
      <c r="AU38" s="288"/>
      <c r="AV38" s="286"/>
      <c r="AW38" s="286"/>
      <c r="AX38" s="286"/>
      <c r="AY38" s="286"/>
      <c r="AZ38" s="286"/>
      <c r="BA38" s="286"/>
      <c r="BB38" s="286"/>
      <c r="BC38" s="294"/>
      <c r="BD38" s="294"/>
      <c r="BE38" s="294"/>
      <c r="BF38" s="294"/>
      <c r="BG38" s="294"/>
      <c r="BH38" s="294"/>
      <c r="BI38" s="294"/>
      <c r="BJ38" s="294"/>
      <c r="BK38" s="294"/>
      <c r="BL38" s="294"/>
      <c r="BM38" s="294"/>
      <c r="BN38" s="294"/>
      <c r="BO38" s="294"/>
      <c r="BP38" s="294"/>
      <c r="BQ38" s="294"/>
      <c r="BR38" s="294"/>
      <c r="BS38" s="294"/>
      <c r="BT38" s="294"/>
    </row>
    <row r="39" customHeight="1" spans="4:72">
      <c r="D39" s="212"/>
      <c r="E39" s="213"/>
      <c r="F39" s="213"/>
      <c r="G39" s="213"/>
      <c r="H39" s="213"/>
      <c r="I39" s="213"/>
      <c r="J39" s="213"/>
      <c r="K39" s="213"/>
      <c r="L39" s="213"/>
      <c r="M39" s="213"/>
      <c r="N39" s="213"/>
      <c r="O39" s="213"/>
      <c r="P39" s="213"/>
      <c r="Q39" s="213"/>
      <c r="R39" s="213"/>
      <c r="S39" s="213"/>
      <c r="T39" s="212"/>
      <c r="U39" s="212"/>
      <c r="V39" s="212"/>
      <c r="AL39" s="279"/>
      <c r="AM39" s="279"/>
      <c r="AN39" s="279"/>
      <c r="AO39" s="279"/>
      <c r="AP39" s="279"/>
      <c r="AQ39" s="279"/>
      <c r="AR39" s="279"/>
      <c r="AS39" s="285"/>
      <c r="AT39" s="285"/>
      <c r="AU39" s="289"/>
      <c r="AV39" s="289"/>
      <c r="AW39" s="289"/>
      <c r="AX39" s="289"/>
      <c r="AY39" s="289"/>
      <c r="AZ39" s="289"/>
      <c r="BA39" s="289"/>
      <c r="BB39" s="289"/>
      <c r="BC39" s="289"/>
      <c r="BD39" s="289"/>
      <c r="BE39" s="289"/>
      <c r="BF39" s="289"/>
      <c r="BG39" s="289"/>
      <c r="BH39" s="289"/>
      <c r="BI39" s="289"/>
      <c r="BJ39" s="289"/>
      <c r="BK39" s="289"/>
      <c r="BL39" s="289"/>
      <c r="BM39" s="289"/>
      <c r="BN39" s="289"/>
      <c r="BO39" s="289"/>
      <c r="BP39" s="289"/>
      <c r="BQ39" s="289"/>
      <c r="BR39" s="289"/>
      <c r="BS39" s="289"/>
      <c r="BT39" s="289"/>
    </row>
    <row r="40" customHeight="1" spans="4:72">
      <c r="D40" s="212"/>
      <c r="E40" s="213"/>
      <c r="F40" s="213"/>
      <c r="G40" s="213"/>
      <c r="H40" s="213"/>
      <c r="I40" s="213"/>
      <c r="J40" s="213"/>
      <c r="K40" s="213"/>
      <c r="L40" s="213"/>
      <c r="M40" s="213"/>
      <c r="N40" s="213"/>
      <c r="O40" s="213"/>
      <c r="P40" s="213"/>
      <c r="Q40" s="213"/>
      <c r="R40" s="213"/>
      <c r="S40" s="213"/>
      <c r="T40" s="212"/>
      <c r="U40" s="212"/>
      <c r="V40" s="212"/>
      <c r="AL40" s="279"/>
      <c r="AM40" s="279"/>
      <c r="AN40" s="279"/>
      <c r="AO40" s="279"/>
      <c r="AP40" s="279"/>
      <c r="AQ40" s="279"/>
      <c r="AR40" s="279"/>
      <c r="AS40" s="285"/>
      <c r="AT40" s="285"/>
      <c r="AU40" s="286"/>
      <c r="AV40" s="286"/>
      <c r="AW40" s="286"/>
      <c r="AX40" s="286"/>
      <c r="AY40" s="286"/>
      <c r="AZ40" s="286"/>
      <c r="BA40" s="286"/>
      <c r="BB40" s="286"/>
      <c r="BC40" s="294"/>
      <c r="BD40" s="294"/>
      <c r="BE40" s="294"/>
      <c r="BF40" s="294"/>
      <c r="BG40" s="294"/>
      <c r="BH40" s="294"/>
      <c r="BI40" s="294"/>
      <c r="BJ40" s="294"/>
      <c r="BK40" s="294"/>
      <c r="BL40" s="294"/>
      <c r="BM40" s="294"/>
      <c r="BN40" s="294"/>
      <c r="BO40" s="294"/>
      <c r="BP40" s="294"/>
      <c r="BQ40" s="294"/>
      <c r="BR40" s="294"/>
      <c r="BS40" s="294"/>
      <c r="BT40" s="294"/>
    </row>
    <row r="41" customHeight="1" spans="4:72">
      <c r="D41" s="212"/>
      <c r="E41" s="213"/>
      <c r="F41" s="213"/>
      <c r="G41" s="213"/>
      <c r="H41" s="213"/>
      <c r="I41" s="213"/>
      <c r="J41" s="213"/>
      <c r="K41" s="213"/>
      <c r="L41" s="213"/>
      <c r="M41" s="213"/>
      <c r="N41" s="213"/>
      <c r="O41" s="213"/>
      <c r="P41" s="213"/>
      <c r="Q41" s="213"/>
      <c r="R41" s="213"/>
      <c r="S41" s="213"/>
      <c r="T41" s="212"/>
      <c r="U41" s="212"/>
      <c r="V41" s="212"/>
      <c r="AL41" s="279"/>
      <c r="AM41" s="279"/>
      <c r="AN41" s="279"/>
      <c r="AO41" s="279"/>
      <c r="AP41" s="279"/>
      <c r="AQ41" s="279"/>
      <c r="AR41" s="279"/>
      <c r="AS41" s="285"/>
      <c r="AT41" s="285"/>
      <c r="AU41" s="286"/>
      <c r="AV41" s="286"/>
      <c r="AW41" s="286"/>
      <c r="AX41" s="286"/>
      <c r="AY41" s="286"/>
      <c r="AZ41" s="286"/>
      <c r="BA41" s="286"/>
      <c r="BB41" s="286"/>
      <c r="BC41" s="294"/>
      <c r="BD41" s="294"/>
      <c r="BE41" s="294"/>
      <c r="BF41" s="294"/>
      <c r="BG41" s="294"/>
      <c r="BH41" s="294"/>
      <c r="BI41" s="294"/>
      <c r="BJ41" s="294"/>
      <c r="BK41" s="299"/>
      <c r="BL41" s="299"/>
      <c r="BM41" s="299"/>
      <c r="BN41" s="299"/>
      <c r="BO41" s="299"/>
      <c r="BP41" s="299"/>
      <c r="BQ41" s="299"/>
      <c r="BR41" s="299"/>
      <c r="BS41" s="299"/>
      <c r="BT41" s="299"/>
    </row>
    <row r="42" customHeight="1" spans="4:72">
      <c r="D42" s="212"/>
      <c r="E42" s="213"/>
      <c r="F42" s="213"/>
      <c r="G42" s="213"/>
      <c r="H42" s="213"/>
      <c r="I42" s="213"/>
      <c r="J42" s="213"/>
      <c r="K42" s="213"/>
      <c r="L42" s="213"/>
      <c r="M42" s="213"/>
      <c r="N42" s="213"/>
      <c r="O42" s="213"/>
      <c r="P42" s="213"/>
      <c r="Q42" s="213"/>
      <c r="R42" s="213"/>
      <c r="S42" s="213"/>
      <c r="T42" s="212"/>
      <c r="U42" s="212"/>
      <c r="V42" s="212"/>
      <c r="AL42" s="279"/>
      <c r="AM42" s="279"/>
      <c r="AN42" s="279"/>
      <c r="AO42" s="279"/>
      <c r="AP42" s="279"/>
      <c r="AQ42" s="279"/>
      <c r="AR42" s="279"/>
      <c r="AS42" s="285"/>
      <c r="AT42" s="285"/>
      <c r="AU42" s="286"/>
      <c r="AV42" s="286"/>
      <c r="AW42" s="286"/>
      <c r="AX42" s="286"/>
      <c r="AY42" s="286"/>
      <c r="AZ42" s="286"/>
      <c r="BA42" s="286"/>
      <c r="BB42" s="286"/>
      <c r="BC42" s="294"/>
      <c r="BD42" s="294"/>
      <c r="BE42" s="294"/>
      <c r="BF42" s="294"/>
      <c r="BG42" s="294"/>
      <c r="BH42" s="294"/>
      <c r="BI42" s="294"/>
      <c r="BJ42" s="294"/>
      <c r="BK42" s="294"/>
      <c r="BL42" s="294"/>
      <c r="BM42" s="294"/>
      <c r="BN42" s="294"/>
      <c r="BO42" s="294"/>
      <c r="BP42" s="294"/>
      <c r="BQ42" s="294"/>
      <c r="BR42" s="294"/>
      <c r="BS42" s="294"/>
      <c r="BT42" s="294"/>
    </row>
    <row r="43" customHeight="1" spans="4:72">
      <c r="D43" s="212"/>
      <c r="E43" s="213"/>
      <c r="F43" s="213"/>
      <c r="G43" s="213"/>
      <c r="H43" s="213"/>
      <c r="I43" s="213"/>
      <c r="J43" s="213"/>
      <c r="K43" s="213"/>
      <c r="L43" s="213"/>
      <c r="M43" s="213"/>
      <c r="N43" s="213"/>
      <c r="O43" s="213"/>
      <c r="P43" s="213"/>
      <c r="Q43" s="213"/>
      <c r="R43" s="213"/>
      <c r="S43" s="213"/>
      <c r="T43" s="212"/>
      <c r="U43" s="212"/>
      <c r="V43" s="212"/>
      <c r="AL43" s="279"/>
      <c r="AM43" s="279"/>
      <c r="AN43" s="279"/>
      <c r="AO43" s="279"/>
      <c r="AP43" s="279"/>
      <c r="AQ43" s="279"/>
      <c r="AR43" s="279"/>
      <c r="AS43" s="285"/>
      <c r="AT43" s="285"/>
      <c r="AU43" s="290"/>
      <c r="AV43" s="290"/>
      <c r="AW43" s="290"/>
      <c r="AX43" s="290"/>
      <c r="AY43" s="290"/>
      <c r="AZ43" s="290"/>
      <c r="BA43" s="290"/>
      <c r="BB43" s="290"/>
      <c r="BC43" s="290"/>
      <c r="BD43" s="290"/>
      <c r="BE43" s="296"/>
      <c r="BF43" s="296"/>
      <c r="BG43" s="296"/>
      <c r="BH43" s="296"/>
      <c r="BI43" s="296"/>
      <c r="BJ43" s="296"/>
      <c r="BK43" s="296"/>
      <c r="BL43" s="296"/>
      <c r="BM43" s="296"/>
      <c r="BN43" s="296"/>
      <c r="BO43" s="296"/>
      <c r="BP43" s="296"/>
      <c r="BQ43" s="296"/>
      <c r="BR43" s="296"/>
      <c r="BS43" s="296"/>
      <c r="BT43" s="296"/>
    </row>
    <row r="44" customHeight="1" spans="4:72">
      <c r="D44" s="212"/>
      <c r="E44" s="213"/>
      <c r="F44" s="213"/>
      <c r="G44" s="213"/>
      <c r="H44" s="213"/>
      <c r="I44" s="213"/>
      <c r="J44" s="213"/>
      <c r="K44" s="213"/>
      <c r="L44" s="213"/>
      <c r="M44" s="213"/>
      <c r="N44" s="213"/>
      <c r="O44" s="213"/>
      <c r="P44" s="213"/>
      <c r="Q44" s="213"/>
      <c r="R44" s="213"/>
      <c r="S44" s="213"/>
      <c r="T44" s="212"/>
      <c r="U44" s="212"/>
      <c r="V44" s="212"/>
      <c r="AL44" s="279"/>
      <c r="AM44" s="279"/>
      <c r="AN44" s="279"/>
      <c r="AO44" s="279"/>
      <c r="AP44" s="279"/>
      <c r="AQ44" s="279"/>
      <c r="AR44" s="279"/>
      <c r="AS44" s="285"/>
      <c r="AT44" s="285"/>
      <c r="AU44" s="286"/>
      <c r="AV44" s="286"/>
      <c r="AW44" s="286"/>
      <c r="AX44" s="286"/>
      <c r="AY44" s="286"/>
      <c r="AZ44" s="286"/>
      <c r="BA44" s="286"/>
      <c r="BB44" s="286"/>
      <c r="BC44" s="294"/>
      <c r="BD44" s="294"/>
      <c r="BE44" s="294"/>
      <c r="BF44" s="294"/>
      <c r="BG44" s="294"/>
      <c r="BH44" s="294"/>
      <c r="BI44" s="294"/>
      <c r="BJ44" s="294"/>
      <c r="BK44" s="298"/>
      <c r="BL44" s="298"/>
      <c r="BM44" s="298"/>
      <c r="BN44" s="298"/>
      <c r="BO44" s="298"/>
      <c r="BP44" s="298"/>
      <c r="BQ44" s="298"/>
      <c r="BR44" s="298"/>
      <c r="BS44" s="298"/>
      <c r="BT44" s="298"/>
    </row>
    <row r="45" customHeight="1" spans="4:72">
      <c r="D45" s="212"/>
      <c r="E45" s="213"/>
      <c r="F45" s="213"/>
      <c r="G45" s="213"/>
      <c r="H45" s="213"/>
      <c r="I45" s="213"/>
      <c r="J45" s="213"/>
      <c r="K45" s="213"/>
      <c r="L45" s="213"/>
      <c r="M45" s="213"/>
      <c r="N45" s="213"/>
      <c r="O45" s="213"/>
      <c r="P45" s="213"/>
      <c r="Q45" s="213"/>
      <c r="R45" s="213"/>
      <c r="S45" s="213"/>
      <c r="T45" s="212"/>
      <c r="U45" s="212"/>
      <c r="V45" s="212"/>
      <c r="AL45" s="279"/>
      <c r="AM45" s="279"/>
      <c r="AN45" s="279"/>
      <c r="AO45" s="279"/>
      <c r="AP45" s="279"/>
      <c r="AQ45" s="279"/>
      <c r="AR45" s="279"/>
      <c r="AS45" s="285"/>
      <c r="AT45" s="285"/>
      <c r="AU45" s="286"/>
      <c r="AV45" s="286"/>
      <c r="AW45" s="286"/>
      <c r="AX45" s="286"/>
      <c r="AY45" s="286"/>
      <c r="AZ45" s="286"/>
      <c r="BA45" s="286"/>
      <c r="BB45" s="286"/>
      <c r="BC45" s="294"/>
      <c r="BD45" s="294"/>
      <c r="BE45" s="294"/>
      <c r="BF45" s="294"/>
      <c r="BG45" s="294"/>
      <c r="BH45" s="294"/>
      <c r="BI45" s="297"/>
      <c r="BJ45" s="297"/>
      <c r="BK45" s="298"/>
      <c r="BL45" s="298"/>
      <c r="BM45" s="298"/>
      <c r="BN45" s="298"/>
      <c r="BO45" s="298"/>
      <c r="BP45" s="298"/>
      <c r="BQ45" s="298"/>
      <c r="BR45" s="298"/>
      <c r="BS45" s="298"/>
      <c r="BT45" s="298"/>
    </row>
    <row r="46" customHeight="1" spans="4:72">
      <c r="D46" s="212"/>
      <c r="E46" s="213"/>
      <c r="F46" s="213"/>
      <c r="G46" s="213"/>
      <c r="H46" s="213"/>
      <c r="I46" s="213"/>
      <c r="J46" s="213"/>
      <c r="K46" s="213"/>
      <c r="L46" s="213"/>
      <c r="M46" s="213"/>
      <c r="N46" s="213"/>
      <c r="O46" s="213"/>
      <c r="P46" s="213"/>
      <c r="Q46" s="213"/>
      <c r="R46" s="213"/>
      <c r="S46" s="213"/>
      <c r="T46" s="212"/>
      <c r="U46" s="212"/>
      <c r="V46" s="212"/>
      <c r="AL46" s="279"/>
      <c r="AM46" s="279"/>
      <c r="AN46" s="279"/>
      <c r="AO46" s="279"/>
      <c r="AP46" s="279"/>
      <c r="AQ46" s="279"/>
      <c r="AR46" s="279"/>
      <c r="AS46" s="285"/>
      <c r="AT46" s="285"/>
      <c r="AU46" s="286"/>
      <c r="AV46" s="286"/>
      <c r="AW46" s="286"/>
      <c r="AX46" s="286"/>
      <c r="AY46" s="286"/>
      <c r="AZ46" s="286"/>
      <c r="BA46" s="286"/>
      <c r="BB46" s="286"/>
      <c r="BC46" s="294"/>
      <c r="BD46" s="294"/>
      <c r="BE46" s="294"/>
      <c r="BF46" s="294"/>
      <c r="BG46" s="294"/>
      <c r="BH46" s="294"/>
      <c r="BI46" s="294"/>
      <c r="BJ46" s="294"/>
      <c r="BK46" s="298"/>
      <c r="BL46" s="298"/>
      <c r="BM46" s="298"/>
      <c r="BN46" s="298"/>
      <c r="BO46" s="298"/>
      <c r="BP46" s="298"/>
      <c r="BQ46" s="298"/>
      <c r="BR46" s="298"/>
      <c r="BS46" s="298"/>
      <c r="BT46" s="298"/>
    </row>
    <row r="47" customHeight="1" spans="4:72">
      <c r="D47" s="212"/>
      <c r="E47" s="213"/>
      <c r="F47" s="213"/>
      <c r="G47" s="213"/>
      <c r="H47" s="213"/>
      <c r="I47" s="213"/>
      <c r="J47" s="213"/>
      <c r="K47" s="213"/>
      <c r="L47" s="213"/>
      <c r="M47" s="213"/>
      <c r="N47" s="213"/>
      <c r="O47" s="213"/>
      <c r="P47" s="213"/>
      <c r="Q47" s="213"/>
      <c r="R47" s="213"/>
      <c r="S47" s="213"/>
      <c r="T47" s="212"/>
      <c r="U47" s="212"/>
      <c r="V47" s="212"/>
      <c r="AL47" s="279"/>
      <c r="AM47" s="279"/>
      <c r="AN47" s="279"/>
      <c r="AO47" s="279"/>
      <c r="AP47" s="279"/>
      <c r="AQ47" s="279"/>
      <c r="AR47" s="279"/>
      <c r="AS47" s="285"/>
      <c r="AT47" s="285"/>
      <c r="AU47" s="286"/>
      <c r="AV47" s="286"/>
      <c r="AW47" s="286"/>
      <c r="AX47" s="286"/>
      <c r="AY47" s="286"/>
      <c r="AZ47" s="286"/>
      <c r="BA47" s="286"/>
      <c r="BB47" s="286"/>
      <c r="BC47" s="294"/>
      <c r="BD47" s="294"/>
      <c r="BE47" s="294"/>
      <c r="BF47" s="294"/>
      <c r="BG47" s="294"/>
      <c r="BH47" s="294"/>
      <c r="BI47" s="297"/>
      <c r="BJ47" s="297"/>
      <c r="BK47" s="298"/>
      <c r="BL47" s="298"/>
      <c r="BM47" s="298"/>
      <c r="BN47" s="298"/>
      <c r="BO47" s="298"/>
      <c r="BP47" s="298"/>
      <c r="BQ47" s="298"/>
      <c r="BR47" s="298"/>
      <c r="BS47" s="298"/>
      <c r="BT47" s="298"/>
    </row>
    <row r="48" customHeight="1" spans="4:72">
      <c r="D48" s="212"/>
      <c r="E48" s="213"/>
      <c r="F48" s="213"/>
      <c r="G48" s="213"/>
      <c r="H48" s="213"/>
      <c r="I48" s="213"/>
      <c r="J48" s="213"/>
      <c r="K48" s="213"/>
      <c r="L48" s="213"/>
      <c r="M48" s="213"/>
      <c r="N48" s="213"/>
      <c r="O48" s="213"/>
      <c r="P48" s="213"/>
      <c r="Q48" s="213"/>
      <c r="R48" s="213"/>
      <c r="S48" s="213"/>
      <c r="T48" s="212"/>
      <c r="U48" s="212"/>
      <c r="V48" s="212"/>
      <c r="AL48" s="279"/>
      <c r="AM48" s="279"/>
      <c r="AN48" s="279"/>
      <c r="AO48" s="279"/>
      <c r="AP48" s="279"/>
      <c r="AQ48" s="279"/>
      <c r="AR48" s="279"/>
      <c r="AS48" s="285"/>
      <c r="AT48" s="285"/>
      <c r="AU48" s="286"/>
      <c r="AV48" s="286"/>
      <c r="AW48" s="286"/>
      <c r="AX48" s="286"/>
      <c r="AY48" s="286"/>
      <c r="AZ48" s="286"/>
      <c r="BA48" s="286"/>
      <c r="BB48" s="286"/>
      <c r="BC48" s="294"/>
      <c r="BD48" s="294"/>
      <c r="BE48" s="294"/>
      <c r="BF48" s="294"/>
      <c r="BG48" s="294"/>
      <c r="BH48" s="294"/>
      <c r="BI48" s="297"/>
      <c r="BJ48" s="297"/>
      <c r="BK48" s="298"/>
      <c r="BL48" s="298"/>
      <c r="BM48" s="298"/>
      <c r="BN48" s="298"/>
      <c r="BO48" s="298"/>
      <c r="BP48" s="298"/>
      <c r="BQ48" s="298"/>
      <c r="BR48" s="298"/>
      <c r="BS48" s="298"/>
      <c r="BT48" s="298"/>
    </row>
    <row r="49" customHeight="1" spans="4:72">
      <c r="D49" s="212"/>
      <c r="E49" s="213"/>
      <c r="F49" s="213"/>
      <c r="G49" s="213"/>
      <c r="H49" s="213"/>
      <c r="I49" s="213"/>
      <c r="J49" s="213"/>
      <c r="K49" s="213"/>
      <c r="L49" s="213"/>
      <c r="M49" s="213"/>
      <c r="N49" s="213"/>
      <c r="O49" s="213"/>
      <c r="P49" s="213"/>
      <c r="Q49" s="213"/>
      <c r="R49" s="213"/>
      <c r="S49" s="213"/>
      <c r="T49" s="212"/>
      <c r="U49" s="212"/>
      <c r="V49" s="212"/>
      <c r="AL49" s="279"/>
      <c r="AM49" s="279"/>
      <c r="AN49" s="279"/>
      <c r="AO49" s="279"/>
      <c r="AP49" s="279"/>
      <c r="AQ49" s="279"/>
      <c r="AR49" s="279"/>
      <c r="AS49" s="285"/>
      <c r="AT49" s="285"/>
      <c r="AU49" s="287"/>
      <c r="AV49" s="287"/>
      <c r="AW49" s="287"/>
      <c r="AX49" s="287"/>
      <c r="AY49" s="287"/>
      <c r="AZ49" s="287"/>
      <c r="BA49" s="287"/>
      <c r="BB49" s="287"/>
      <c r="BC49" s="295"/>
      <c r="BD49" s="295"/>
      <c r="BE49" s="295"/>
      <c r="BF49" s="295"/>
      <c r="BG49" s="295"/>
      <c r="BH49" s="295"/>
      <c r="BI49" s="295"/>
      <c r="BJ49" s="295"/>
      <c r="BK49" s="294"/>
      <c r="BL49" s="294"/>
      <c r="BM49" s="294"/>
      <c r="BN49" s="294"/>
      <c r="BO49" s="294"/>
      <c r="BP49" s="294"/>
      <c r="BQ49" s="294"/>
      <c r="BR49" s="294"/>
      <c r="BS49" s="294"/>
      <c r="BT49" s="294"/>
    </row>
    <row r="50" customHeight="1" spans="4:72">
      <c r="D50" s="212"/>
      <c r="E50" s="212"/>
      <c r="F50" s="212"/>
      <c r="G50" s="212"/>
      <c r="H50" s="212"/>
      <c r="I50" s="212"/>
      <c r="J50" s="212"/>
      <c r="K50" s="212"/>
      <c r="L50" s="212"/>
      <c r="M50" s="212"/>
      <c r="N50" s="212"/>
      <c r="O50" s="212"/>
      <c r="P50" s="212"/>
      <c r="Q50" s="212"/>
      <c r="R50" s="212"/>
      <c r="S50" s="212"/>
      <c r="T50" s="212"/>
      <c r="U50" s="212"/>
      <c r="V50" s="212"/>
      <c r="AL50" s="279"/>
      <c r="AM50" s="279"/>
      <c r="AN50" s="279"/>
      <c r="AO50" s="279"/>
      <c r="AP50" s="279"/>
      <c r="AQ50" s="279"/>
      <c r="AR50" s="279"/>
      <c r="AS50" s="285"/>
      <c r="AT50" s="285"/>
      <c r="AU50" s="286"/>
      <c r="AV50" s="286"/>
      <c r="AW50" s="286"/>
      <c r="AX50" s="286"/>
      <c r="AY50" s="286"/>
      <c r="AZ50" s="286"/>
      <c r="BA50" s="286"/>
      <c r="BB50" s="286"/>
      <c r="BC50" s="294"/>
      <c r="BD50" s="294"/>
      <c r="BE50" s="294"/>
      <c r="BF50" s="294"/>
      <c r="BG50" s="294"/>
      <c r="BH50" s="294"/>
      <c r="BI50" s="294"/>
      <c r="BJ50" s="294"/>
      <c r="BK50" s="294"/>
      <c r="BL50" s="294"/>
      <c r="BM50" s="294"/>
      <c r="BN50" s="294"/>
      <c r="BO50" s="294"/>
      <c r="BP50" s="294"/>
      <c r="BQ50" s="294"/>
      <c r="BR50" s="294"/>
      <c r="BS50" s="294"/>
      <c r="BT50" s="294"/>
    </row>
    <row r="51" customHeight="1" spans="4:72">
      <c r="D51" s="212"/>
      <c r="E51" s="212"/>
      <c r="F51" s="212"/>
      <c r="G51" s="212"/>
      <c r="H51" s="212"/>
      <c r="I51" s="212"/>
      <c r="J51" s="212"/>
      <c r="K51" s="212"/>
      <c r="L51" s="212"/>
      <c r="M51" s="212"/>
      <c r="N51" s="212"/>
      <c r="O51" s="212"/>
      <c r="P51" s="212"/>
      <c r="Q51" s="212"/>
      <c r="R51" s="212"/>
      <c r="S51" s="212"/>
      <c r="T51" s="212"/>
      <c r="U51" s="212"/>
      <c r="V51" s="212"/>
      <c r="AL51" s="279"/>
      <c r="AM51" s="279"/>
      <c r="AN51" s="279"/>
      <c r="AO51" s="279"/>
      <c r="AP51" s="279"/>
      <c r="AQ51" s="279"/>
      <c r="AR51" s="279"/>
      <c r="AS51" s="285"/>
      <c r="AT51" s="285"/>
      <c r="AU51" s="291"/>
      <c r="AV51" s="291"/>
      <c r="AW51" s="291"/>
      <c r="AX51" s="291"/>
      <c r="AY51" s="291"/>
      <c r="AZ51" s="291"/>
      <c r="BA51" s="291"/>
      <c r="BB51" s="291"/>
      <c r="BC51" s="291"/>
      <c r="BD51" s="291"/>
      <c r="BE51" s="291"/>
      <c r="BF51" s="291"/>
      <c r="BG51" s="291"/>
      <c r="BH51" s="291"/>
      <c r="BI51" s="291"/>
      <c r="BJ51" s="291"/>
      <c r="BK51" s="291"/>
      <c r="BL51" s="291"/>
      <c r="BM51" s="291"/>
      <c r="BN51" s="291"/>
      <c r="BO51" s="291"/>
      <c r="BP51" s="291"/>
      <c r="BQ51" s="291"/>
      <c r="BR51" s="291"/>
      <c r="BS51" s="291"/>
      <c r="BT51" s="291"/>
    </row>
    <row r="52" customHeight="1" spans="38:72">
      <c r="AL52" s="279"/>
      <c r="AM52" s="279"/>
      <c r="AN52" s="279"/>
      <c r="AO52" s="279"/>
      <c r="AP52" s="279"/>
      <c r="AQ52" s="279"/>
      <c r="AR52" s="279"/>
      <c r="AS52" s="285"/>
      <c r="AT52" s="285"/>
      <c r="AU52" s="286"/>
      <c r="AV52" s="286"/>
      <c r="AW52" s="286"/>
      <c r="AX52" s="286"/>
      <c r="AY52" s="286"/>
      <c r="AZ52" s="286"/>
      <c r="BA52" s="286"/>
      <c r="BB52" s="286"/>
      <c r="BC52" s="294"/>
      <c r="BD52" s="294"/>
      <c r="BE52" s="294"/>
      <c r="BF52" s="294"/>
      <c r="BG52" s="294"/>
      <c r="BH52" s="294"/>
      <c r="BI52" s="294"/>
      <c r="BJ52" s="294"/>
      <c r="BK52" s="294"/>
      <c r="BL52" s="294"/>
      <c r="BM52" s="294"/>
      <c r="BN52" s="294"/>
      <c r="BO52" s="294"/>
      <c r="BP52" s="294"/>
      <c r="BQ52" s="294"/>
      <c r="BR52" s="294"/>
      <c r="BS52" s="294"/>
      <c r="BT52" s="294"/>
    </row>
    <row r="53" customHeight="1" spans="38:72">
      <c r="AL53" s="279"/>
      <c r="AM53" s="279"/>
      <c r="AN53" s="279"/>
      <c r="AO53" s="279"/>
      <c r="AP53" s="279"/>
      <c r="AQ53" s="279"/>
      <c r="AR53" s="279"/>
      <c r="AS53" s="285"/>
      <c r="AT53" s="285"/>
      <c r="AU53" s="286"/>
      <c r="AV53" s="286"/>
      <c r="AW53" s="286"/>
      <c r="AX53" s="286"/>
      <c r="AY53" s="286"/>
      <c r="AZ53" s="286"/>
      <c r="BA53" s="286"/>
      <c r="BB53" s="286"/>
      <c r="BC53" s="294"/>
      <c r="BD53" s="294"/>
      <c r="BE53" s="294"/>
      <c r="BF53" s="294"/>
      <c r="BG53" s="294"/>
      <c r="BH53" s="294"/>
      <c r="BI53" s="294"/>
      <c r="BJ53" s="294"/>
      <c r="BK53" s="299"/>
      <c r="BL53" s="299"/>
      <c r="BM53" s="299"/>
      <c r="BN53" s="299"/>
      <c r="BO53" s="299"/>
      <c r="BP53" s="299"/>
      <c r="BQ53" s="299"/>
      <c r="BR53" s="299"/>
      <c r="BS53" s="299"/>
      <c r="BT53" s="299"/>
    </row>
    <row r="54" customHeight="1" spans="38:72">
      <c r="AL54" s="279"/>
      <c r="AM54" s="279"/>
      <c r="AN54" s="279"/>
      <c r="AO54" s="279"/>
      <c r="AP54" s="279"/>
      <c r="AQ54" s="279"/>
      <c r="AR54" s="279"/>
      <c r="AS54" s="285"/>
      <c r="AT54" s="285"/>
      <c r="AU54" s="286"/>
      <c r="AV54" s="286"/>
      <c r="AW54" s="286"/>
      <c r="AX54" s="286"/>
      <c r="AY54" s="286"/>
      <c r="AZ54" s="286"/>
      <c r="BA54" s="286"/>
      <c r="BB54" s="286"/>
      <c r="BC54" s="294"/>
      <c r="BD54" s="294"/>
      <c r="BE54" s="294"/>
      <c r="BF54" s="294"/>
      <c r="BG54" s="294"/>
      <c r="BH54" s="294"/>
      <c r="BI54" s="294"/>
      <c r="BJ54" s="294"/>
      <c r="BK54" s="294"/>
      <c r="BL54" s="294"/>
      <c r="BM54" s="294"/>
      <c r="BN54" s="294"/>
      <c r="BO54" s="294"/>
      <c r="BP54" s="294"/>
      <c r="BQ54" s="294"/>
      <c r="BR54" s="294"/>
      <c r="BS54" s="294"/>
      <c r="BT54" s="294"/>
    </row>
    <row r="55" customHeight="1" spans="38:72">
      <c r="AL55" s="279"/>
      <c r="AM55" s="279"/>
      <c r="AN55" s="279"/>
      <c r="AO55" s="279"/>
      <c r="AP55" s="279"/>
      <c r="AQ55" s="279"/>
      <c r="AR55" s="279"/>
      <c r="AS55" s="285"/>
      <c r="AT55" s="285"/>
      <c r="AU55" s="292"/>
      <c r="AV55" s="292"/>
      <c r="AW55" s="292"/>
      <c r="AX55" s="292"/>
      <c r="AY55" s="292"/>
      <c r="AZ55" s="292"/>
      <c r="BA55" s="292"/>
      <c r="BB55" s="292"/>
      <c r="BC55" s="292"/>
      <c r="BD55" s="292"/>
      <c r="BE55" s="296"/>
      <c r="BF55" s="296"/>
      <c r="BG55" s="296"/>
      <c r="BH55" s="296"/>
      <c r="BI55" s="296"/>
      <c r="BJ55" s="296"/>
      <c r="BK55" s="296"/>
      <c r="BL55" s="296"/>
      <c r="BM55" s="296"/>
      <c r="BN55" s="296"/>
      <c r="BO55" s="296"/>
      <c r="BP55" s="296"/>
      <c r="BQ55" s="296"/>
      <c r="BR55" s="296"/>
      <c r="BS55" s="296"/>
      <c r="BT55" s="296"/>
    </row>
    <row r="56" customHeight="1" spans="38:72">
      <c r="AL56" s="279"/>
      <c r="AM56" s="279"/>
      <c r="AN56" s="279"/>
      <c r="AO56" s="279"/>
      <c r="AP56" s="279"/>
      <c r="AQ56" s="279"/>
      <c r="AR56" s="279"/>
      <c r="AS56" s="285"/>
      <c r="AT56" s="285"/>
      <c r="AU56" s="286"/>
      <c r="AV56" s="286"/>
      <c r="AW56" s="286"/>
      <c r="AX56" s="286"/>
      <c r="AY56" s="286"/>
      <c r="AZ56" s="286"/>
      <c r="BA56" s="286"/>
      <c r="BB56" s="286"/>
      <c r="BC56" s="294"/>
      <c r="BD56" s="294"/>
      <c r="BE56" s="294"/>
      <c r="BF56" s="294"/>
      <c r="BG56" s="294"/>
      <c r="BH56" s="294"/>
      <c r="BI56" s="294"/>
      <c r="BJ56" s="294"/>
      <c r="BK56" s="298"/>
      <c r="BL56" s="298"/>
      <c r="BM56" s="298"/>
      <c r="BN56" s="298"/>
      <c r="BO56" s="298"/>
      <c r="BP56" s="298"/>
      <c r="BQ56" s="298"/>
      <c r="BR56" s="298"/>
      <c r="BS56" s="298"/>
      <c r="BT56" s="298"/>
    </row>
    <row r="57" customHeight="1" spans="38:72">
      <c r="AL57" s="279"/>
      <c r="AM57" s="279"/>
      <c r="AN57" s="279"/>
      <c r="AO57" s="279"/>
      <c r="AP57" s="279"/>
      <c r="AQ57" s="279"/>
      <c r="AR57" s="279"/>
      <c r="AS57" s="285"/>
      <c r="AT57" s="285"/>
      <c r="AU57" s="286"/>
      <c r="AV57" s="286"/>
      <c r="AW57" s="286"/>
      <c r="AX57" s="286"/>
      <c r="AY57" s="286"/>
      <c r="AZ57" s="286"/>
      <c r="BA57" s="286"/>
      <c r="BB57" s="286"/>
      <c r="BC57" s="294"/>
      <c r="BD57" s="294"/>
      <c r="BE57" s="294"/>
      <c r="BF57" s="294"/>
      <c r="BG57" s="294"/>
      <c r="BH57" s="294"/>
      <c r="BI57" s="297"/>
      <c r="BJ57" s="297"/>
      <c r="BK57" s="298"/>
      <c r="BL57" s="298"/>
      <c r="BM57" s="298"/>
      <c r="BN57" s="298"/>
      <c r="BO57" s="298"/>
      <c r="BP57" s="298"/>
      <c r="BQ57" s="298"/>
      <c r="BR57" s="298"/>
      <c r="BS57" s="298"/>
      <c r="BT57" s="298"/>
    </row>
    <row r="58" customHeight="1" spans="38:72">
      <c r="AL58" s="279"/>
      <c r="AM58" s="279"/>
      <c r="AN58" s="279"/>
      <c r="AO58" s="279"/>
      <c r="AP58" s="279"/>
      <c r="AQ58" s="279"/>
      <c r="AR58" s="279"/>
      <c r="AS58" s="285"/>
      <c r="AT58" s="285"/>
      <c r="AU58" s="286"/>
      <c r="AV58" s="286"/>
      <c r="AW58" s="286"/>
      <c r="AX58" s="286"/>
      <c r="AY58" s="286"/>
      <c r="AZ58" s="286"/>
      <c r="BA58" s="286"/>
      <c r="BB58" s="286"/>
      <c r="BC58" s="294"/>
      <c r="BD58" s="294"/>
      <c r="BE58" s="294"/>
      <c r="BF58" s="294"/>
      <c r="BG58" s="294"/>
      <c r="BH58" s="294"/>
      <c r="BI58" s="294"/>
      <c r="BJ58" s="294"/>
      <c r="BK58" s="298"/>
      <c r="BL58" s="298"/>
      <c r="BM58" s="298"/>
      <c r="BN58" s="298"/>
      <c r="BO58" s="298"/>
      <c r="BP58" s="298"/>
      <c r="BQ58" s="298"/>
      <c r="BR58" s="298"/>
      <c r="BS58" s="298"/>
      <c r="BT58" s="298"/>
    </row>
    <row r="59" customHeight="1" spans="38:72">
      <c r="AL59" s="279"/>
      <c r="AM59" s="279"/>
      <c r="AN59" s="279"/>
      <c r="AO59" s="279"/>
      <c r="AP59" s="279"/>
      <c r="AQ59" s="279"/>
      <c r="AR59" s="279"/>
      <c r="AS59" s="285"/>
      <c r="AT59" s="285"/>
      <c r="AU59" s="286"/>
      <c r="AV59" s="286"/>
      <c r="AW59" s="286"/>
      <c r="AX59" s="286"/>
      <c r="AY59" s="286"/>
      <c r="AZ59" s="286"/>
      <c r="BA59" s="286"/>
      <c r="BB59" s="286"/>
      <c r="BC59" s="294"/>
      <c r="BD59" s="294"/>
      <c r="BE59" s="294"/>
      <c r="BF59" s="294"/>
      <c r="BG59" s="294"/>
      <c r="BH59" s="294"/>
      <c r="BI59" s="297"/>
      <c r="BJ59" s="297"/>
      <c r="BK59" s="298"/>
      <c r="BL59" s="298"/>
      <c r="BM59" s="298"/>
      <c r="BN59" s="298"/>
      <c r="BO59" s="298"/>
      <c r="BP59" s="298"/>
      <c r="BQ59" s="298"/>
      <c r="BR59" s="298"/>
      <c r="BS59" s="298"/>
      <c r="BT59" s="298"/>
    </row>
    <row r="60" customHeight="1" spans="38:72">
      <c r="AL60" s="279"/>
      <c r="AM60" s="279"/>
      <c r="AN60" s="279"/>
      <c r="AO60" s="279"/>
      <c r="AP60" s="279"/>
      <c r="AQ60" s="279"/>
      <c r="AR60" s="279"/>
      <c r="AS60" s="285"/>
      <c r="AT60" s="285"/>
      <c r="AU60" s="286"/>
      <c r="AV60" s="286"/>
      <c r="AW60" s="286"/>
      <c r="AX60" s="286"/>
      <c r="AY60" s="286"/>
      <c r="AZ60" s="286"/>
      <c r="BA60" s="286"/>
      <c r="BB60" s="286"/>
      <c r="BC60" s="294"/>
      <c r="BD60" s="294"/>
      <c r="BE60" s="294"/>
      <c r="BF60" s="294"/>
      <c r="BG60" s="294"/>
      <c r="BH60" s="294"/>
      <c r="BI60" s="297"/>
      <c r="BJ60" s="297"/>
      <c r="BK60" s="298"/>
      <c r="BL60" s="298"/>
      <c r="BM60" s="298"/>
      <c r="BN60" s="298"/>
      <c r="BO60" s="298"/>
      <c r="BP60" s="298"/>
      <c r="BQ60" s="298"/>
      <c r="BR60" s="298"/>
      <c r="BS60" s="298"/>
      <c r="BT60" s="298"/>
    </row>
    <row r="61" customHeight="1" spans="38:72">
      <c r="AL61" s="279"/>
      <c r="AM61" s="279"/>
      <c r="AN61" s="279"/>
      <c r="AO61" s="279"/>
      <c r="AP61" s="279"/>
      <c r="AQ61" s="279"/>
      <c r="AR61" s="279"/>
      <c r="AS61" s="285"/>
      <c r="AT61" s="285"/>
      <c r="AU61" s="287"/>
      <c r="AV61" s="287"/>
      <c r="AW61" s="287"/>
      <c r="AX61" s="287"/>
      <c r="AY61" s="287"/>
      <c r="AZ61" s="287"/>
      <c r="BA61" s="287"/>
      <c r="BB61" s="287"/>
      <c r="BC61" s="295"/>
      <c r="BD61" s="295"/>
      <c r="BE61" s="295"/>
      <c r="BF61" s="295"/>
      <c r="BG61" s="295"/>
      <c r="BH61" s="295"/>
      <c r="BI61" s="295"/>
      <c r="BJ61" s="295"/>
      <c r="BK61" s="300"/>
      <c r="BL61" s="300"/>
      <c r="BM61" s="300"/>
      <c r="BN61" s="300"/>
      <c r="BO61" s="300"/>
      <c r="BP61" s="300"/>
      <c r="BQ61" s="300"/>
      <c r="BR61" s="300"/>
      <c r="BS61" s="300"/>
      <c r="BT61" s="300"/>
    </row>
    <row r="62" customHeight="1" spans="38:72">
      <c r="AL62" s="279"/>
      <c r="AM62" s="279"/>
      <c r="AN62" s="279"/>
      <c r="AO62" s="279"/>
      <c r="AP62" s="279"/>
      <c r="AQ62" s="279"/>
      <c r="AR62" s="279"/>
      <c r="AS62" s="285"/>
      <c r="AT62" s="285"/>
      <c r="AU62" s="286"/>
      <c r="AV62" s="286"/>
      <c r="AW62" s="286"/>
      <c r="AX62" s="286"/>
      <c r="AY62" s="286"/>
      <c r="AZ62" s="286"/>
      <c r="BA62" s="286"/>
      <c r="BB62" s="286"/>
      <c r="BC62" s="294"/>
      <c r="BD62" s="294"/>
      <c r="BE62" s="294"/>
      <c r="BF62" s="294"/>
      <c r="BG62" s="294"/>
      <c r="BH62" s="294"/>
      <c r="BI62" s="297"/>
      <c r="BJ62" s="297"/>
      <c r="BK62" s="300"/>
      <c r="BL62" s="300"/>
      <c r="BM62" s="300"/>
      <c r="BN62" s="300"/>
      <c r="BO62" s="300"/>
      <c r="BP62" s="300"/>
      <c r="BQ62" s="300"/>
      <c r="BR62" s="300"/>
      <c r="BS62" s="300"/>
      <c r="BT62" s="300"/>
    </row>
    <row r="63" customHeight="1" spans="38:72">
      <c r="AL63" s="279"/>
      <c r="AM63" s="279"/>
      <c r="AN63" s="279"/>
      <c r="AO63" s="279"/>
      <c r="AP63" s="279"/>
      <c r="AQ63" s="279"/>
      <c r="AR63" s="279"/>
      <c r="AS63" s="285"/>
      <c r="AT63" s="285"/>
      <c r="AU63" s="291"/>
      <c r="AV63" s="291"/>
      <c r="AW63" s="291"/>
      <c r="AX63" s="291"/>
      <c r="AY63" s="291"/>
      <c r="AZ63" s="291"/>
      <c r="BA63" s="291"/>
      <c r="BB63" s="291"/>
      <c r="BC63" s="291"/>
      <c r="BD63" s="291"/>
      <c r="BE63" s="291"/>
      <c r="BF63" s="291"/>
      <c r="BG63" s="291"/>
      <c r="BH63" s="291"/>
      <c r="BI63" s="291"/>
      <c r="BJ63" s="291"/>
      <c r="BK63" s="291"/>
      <c r="BL63" s="291"/>
      <c r="BM63" s="291"/>
      <c r="BN63" s="291"/>
      <c r="BO63" s="291"/>
      <c r="BP63" s="291"/>
      <c r="BQ63" s="291"/>
      <c r="BR63" s="291"/>
      <c r="BS63" s="291"/>
      <c r="BT63" s="291"/>
    </row>
    <row r="64" customHeight="1" spans="38:72">
      <c r="AL64" s="279"/>
      <c r="AM64" s="279"/>
      <c r="AN64" s="279"/>
      <c r="AO64" s="279"/>
      <c r="AP64" s="279"/>
      <c r="AQ64" s="279"/>
      <c r="AR64" s="279"/>
      <c r="AS64" s="285"/>
      <c r="AT64" s="285"/>
      <c r="AU64" s="286"/>
      <c r="AV64" s="286"/>
      <c r="AW64" s="286"/>
      <c r="AX64" s="286"/>
      <c r="AY64" s="286"/>
      <c r="AZ64" s="286"/>
      <c r="BA64" s="286"/>
      <c r="BB64" s="286"/>
      <c r="BC64" s="294"/>
      <c r="BD64" s="294"/>
      <c r="BE64" s="294"/>
      <c r="BF64" s="294"/>
      <c r="BG64" s="294"/>
      <c r="BH64" s="294"/>
      <c r="BI64" s="294"/>
      <c r="BJ64" s="294"/>
      <c r="BK64" s="294"/>
      <c r="BL64" s="294"/>
      <c r="BM64" s="294"/>
      <c r="BN64" s="294"/>
      <c r="BO64" s="294"/>
      <c r="BP64" s="294"/>
      <c r="BQ64" s="294"/>
      <c r="BR64" s="294"/>
      <c r="BS64" s="294"/>
      <c r="BT64" s="294"/>
    </row>
    <row r="65" customHeight="1" spans="38:72">
      <c r="AL65" s="279"/>
      <c r="AM65" s="279"/>
      <c r="AN65" s="279"/>
      <c r="AO65" s="279"/>
      <c r="AP65" s="279"/>
      <c r="AQ65" s="279"/>
      <c r="AR65" s="279"/>
      <c r="AS65" s="285"/>
      <c r="AT65" s="285"/>
      <c r="AU65" s="286"/>
      <c r="AV65" s="286"/>
      <c r="AW65" s="286"/>
      <c r="AX65" s="286"/>
      <c r="AY65" s="286"/>
      <c r="AZ65" s="286"/>
      <c r="BA65" s="286"/>
      <c r="BB65" s="286"/>
      <c r="BC65" s="294"/>
      <c r="BD65" s="294"/>
      <c r="BE65" s="294"/>
      <c r="BF65" s="294"/>
      <c r="BG65" s="294"/>
      <c r="BH65" s="294"/>
      <c r="BI65" s="294"/>
      <c r="BJ65" s="294"/>
      <c r="BK65" s="299"/>
      <c r="BL65" s="299"/>
      <c r="BM65" s="299"/>
      <c r="BN65" s="299"/>
      <c r="BO65" s="299"/>
      <c r="BP65" s="299"/>
      <c r="BQ65" s="299"/>
      <c r="BR65" s="299"/>
      <c r="BS65" s="299"/>
      <c r="BT65" s="299"/>
    </row>
    <row r="66" customHeight="1" spans="38:72">
      <c r="AL66" s="279"/>
      <c r="AM66" s="279"/>
      <c r="AN66" s="279"/>
      <c r="AO66" s="279"/>
      <c r="AP66" s="279"/>
      <c r="AQ66" s="279"/>
      <c r="AR66" s="279"/>
      <c r="AS66" s="285"/>
      <c r="AT66" s="285"/>
      <c r="AU66" s="286"/>
      <c r="AV66" s="286"/>
      <c r="AW66" s="286"/>
      <c r="AX66" s="286"/>
      <c r="AY66" s="286"/>
      <c r="AZ66" s="286"/>
      <c r="BA66" s="286"/>
      <c r="BB66" s="286"/>
      <c r="BC66" s="294"/>
      <c r="BD66" s="294"/>
      <c r="BE66" s="294"/>
      <c r="BF66" s="294"/>
      <c r="BG66" s="294"/>
      <c r="BH66" s="294"/>
      <c r="BI66" s="294"/>
      <c r="BJ66" s="294"/>
      <c r="BK66" s="294"/>
      <c r="BL66" s="294"/>
      <c r="BM66" s="294"/>
      <c r="BN66" s="294"/>
      <c r="BO66" s="294"/>
      <c r="BP66" s="294"/>
      <c r="BQ66" s="294"/>
      <c r="BR66" s="294"/>
      <c r="BS66" s="294"/>
      <c r="BT66" s="294"/>
    </row>
    <row r="67" customHeight="1" spans="38:72">
      <c r="AL67" s="279"/>
      <c r="AM67" s="279"/>
      <c r="AN67" s="279"/>
      <c r="AO67" s="279"/>
      <c r="AP67" s="279"/>
      <c r="AQ67" s="279"/>
      <c r="AR67" s="279"/>
      <c r="AS67" s="285"/>
      <c r="AT67" s="285"/>
      <c r="AU67" s="290"/>
      <c r="AV67" s="290"/>
      <c r="AW67" s="290"/>
      <c r="AX67" s="290"/>
      <c r="AY67" s="290"/>
      <c r="AZ67" s="290"/>
      <c r="BA67" s="290"/>
      <c r="BB67" s="290"/>
      <c r="BC67" s="290"/>
      <c r="BD67" s="290"/>
      <c r="BE67" s="296"/>
      <c r="BF67" s="296"/>
      <c r="BG67" s="296"/>
      <c r="BH67" s="296"/>
      <c r="BI67" s="296"/>
      <c r="BJ67" s="296"/>
      <c r="BK67" s="296"/>
      <c r="BL67" s="296"/>
      <c r="BM67" s="296"/>
      <c r="BN67" s="296"/>
      <c r="BO67" s="296"/>
      <c r="BP67" s="296"/>
      <c r="BQ67" s="296"/>
      <c r="BR67" s="296"/>
      <c r="BS67" s="296"/>
      <c r="BT67" s="296"/>
    </row>
    <row r="68" customHeight="1" spans="38:72">
      <c r="AL68" s="279"/>
      <c r="AM68" s="279"/>
      <c r="AN68" s="279"/>
      <c r="AO68" s="279"/>
      <c r="AP68" s="279"/>
      <c r="AQ68" s="279"/>
      <c r="AR68" s="279"/>
      <c r="AS68" s="285"/>
      <c r="AT68" s="285"/>
      <c r="AU68" s="286"/>
      <c r="AV68" s="286"/>
      <c r="AW68" s="286"/>
      <c r="AX68" s="286"/>
      <c r="AY68" s="286"/>
      <c r="AZ68" s="286"/>
      <c r="BA68" s="286"/>
      <c r="BB68" s="286"/>
      <c r="BC68" s="294"/>
      <c r="BD68" s="294"/>
      <c r="BE68" s="294"/>
      <c r="BF68" s="294"/>
      <c r="BG68" s="294"/>
      <c r="BH68" s="294"/>
      <c r="BI68" s="294"/>
      <c r="BJ68" s="294"/>
      <c r="BK68" s="298"/>
      <c r="BL68" s="298"/>
      <c r="BM68" s="298"/>
      <c r="BN68" s="298"/>
      <c r="BO68" s="298"/>
      <c r="BP68" s="298"/>
      <c r="BQ68" s="298"/>
      <c r="BR68" s="298"/>
      <c r="BS68" s="298"/>
      <c r="BT68" s="298"/>
    </row>
    <row r="69" customHeight="1" spans="38:72">
      <c r="AL69" s="279"/>
      <c r="AM69" s="279"/>
      <c r="AN69" s="279"/>
      <c r="AO69" s="279"/>
      <c r="AP69" s="279"/>
      <c r="AQ69" s="279"/>
      <c r="AR69" s="279"/>
      <c r="AS69" s="285"/>
      <c r="AT69" s="285"/>
      <c r="AU69" s="286"/>
      <c r="AV69" s="286"/>
      <c r="AW69" s="286"/>
      <c r="AX69" s="286"/>
      <c r="AY69" s="286"/>
      <c r="AZ69" s="286"/>
      <c r="BA69" s="286"/>
      <c r="BB69" s="286"/>
      <c r="BC69" s="294"/>
      <c r="BD69" s="294"/>
      <c r="BE69" s="294"/>
      <c r="BF69" s="294"/>
      <c r="BG69" s="294"/>
      <c r="BH69" s="294"/>
      <c r="BI69" s="297"/>
      <c r="BJ69" s="297"/>
      <c r="BK69" s="298"/>
      <c r="BL69" s="298"/>
      <c r="BM69" s="298"/>
      <c r="BN69" s="298"/>
      <c r="BO69" s="298"/>
      <c r="BP69" s="298"/>
      <c r="BQ69" s="298"/>
      <c r="BR69" s="298"/>
      <c r="BS69" s="298"/>
      <c r="BT69" s="298"/>
    </row>
    <row r="70" customHeight="1" spans="38:72">
      <c r="AL70" s="279"/>
      <c r="AM70" s="279"/>
      <c r="AN70" s="279"/>
      <c r="AO70" s="279"/>
      <c r="AP70" s="279"/>
      <c r="AQ70" s="279"/>
      <c r="AR70" s="279"/>
      <c r="AS70" s="285"/>
      <c r="AT70" s="285"/>
      <c r="AU70" s="286"/>
      <c r="AV70" s="286"/>
      <c r="AW70" s="286"/>
      <c r="AX70" s="286"/>
      <c r="AY70" s="286"/>
      <c r="AZ70" s="286"/>
      <c r="BA70" s="286"/>
      <c r="BB70" s="286"/>
      <c r="BC70" s="294"/>
      <c r="BD70" s="294"/>
      <c r="BE70" s="294"/>
      <c r="BF70" s="294"/>
      <c r="BG70" s="294"/>
      <c r="BH70" s="294"/>
      <c r="BI70" s="294"/>
      <c r="BJ70" s="294"/>
      <c r="BK70" s="298"/>
      <c r="BL70" s="298"/>
      <c r="BM70" s="298"/>
      <c r="BN70" s="298"/>
      <c r="BO70" s="298"/>
      <c r="BP70" s="298"/>
      <c r="BQ70" s="298"/>
      <c r="BR70" s="298"/>
      <c r="BS70" s="298"/>
      <c r="BT70" s="298"/>
    </row>
    <row r="71" customHeight="1" spans="38:72">
      <c r="AL71" s="279"/>
      <c r="AM71" s="279"/>
      <c r="AN71" s="279"/>
      <c r="AO71" s="279"/>
      <c r="AP71" s="279"/>
      <c r="AQ71" s="279"/>
      <c r="AR71" s="279"/>
      <c r="AS71" s="285"/>
      <c r="AT71" s="285"/>
      <c r="AU71" s="286"/>
      <c r="AV71" s="286"/>
      <c r="AW71" s="286"/>
      <c r="AX71" s="286"/>
      <c r="AY71" s="286"/>
      <c r="AZ71" s="286"/>
      <c r="BA71" s="286"/>
      <c r="BB71" s="286"/>
      <c r="BC71" s="294"/>
      <c r="BD71" s="294"/>
      <c r="BE71" s="294"/>
      <c r="BF71" s="294"/>
      <c r="BG71" s="294"/>
      <c r="BH71" s="294"/>
      <c r="BI71" s="297"/>
      <c r="BJ71" s="297"/>
      <c r="BK71" s="298"/>
      <c r="BL71" s="298"/>
      <c r="BM71" s="298"/>
      <c r="BN71" s="298"/>
      <c r="BO71" s="298"/>
      <c r="BP71" s="298"/>
      <c r="BQ71" s="298"/>
      <c r="BR71" s="298"/>
      <c r="BS71" s="298"/>
      <c r="BT71" s="298"/>
    </row>
    <row r="72" customHeight="1" spans="38:72">
      <c r="AL72" s="279"/>
      <c r="AM72" s="279"/>
      <c r="AN72" s="279"/>
      <c r="AO72" s="279"/>
      <c r="AP72" s="279"/>
      <c r="AQ72" s="279"/>
      <c r="AR72" s="279"/>
      <c r="AS72" s="285"/>
      <c r="AT72" s="285"/>
      <c r="AU72" s="286"/>
      <c r="AV72" s="286"/>
      <c r="AW72" s="286"/>
      <c r="AX72" s="286"/>
      <c r="AY72" s="286"/>
      <c r="AZ72" s="286"/>
      <c r="BA72" s="286"/>
      <c r="BB72" s="286"/>
      <c r="BC72" s="294"/>
      <c r="BD72" s="294"/>
      <c r="BE72" s="294"/>
      <c r="BF72" s="294"/>
      <c r="BG72" s="294"/>
      <c r="BH72" s="294"/>
      <c r="BI72" s="297"/>
      <c r="BJ72" s="297"/>
      <c r="BK72" s="298"/>
      <c r="BL72" s="298"/>
      <c r="BM72" s="298"/>
      <c r="BN72" s="298"/>
      <c r="BO72" s="298"/>
      <c r="BP72" s="298"/>
      <c r="BQ72" s="298"/>
      <c r="BR72" s="298"/>
      <c r="BS72" s="298"/>
      <c r="BT72" s="298"/>
    </row>
    <row r="73" customHeight="1" spans="38:72">
      <c r="AL73" s="279"/>
      <c r="AM73" s="279"/>
      <c r="AN73" s="279"/>
      <c r="AO73" s="279"/>
      <c r="AP73" s="279"/>
      <c r="AQ73" s="279"/>
      <c r="AR73" s="279"/>
      <c r="AS73" s="285"/>
      <c r="AT73" s="285"/>
      <c r="AU73" s="287"/>
      <c r="AV73" s="287"/>
      <c r="AW73" s="287"/>
      <c r="AX73" s="287"/>
      <c r="AY73" s="287"/>
      <c r="AZ73" s="287"/>
      <c r="BA73" s="287"/>
      <c r="BB73" s="287"/>
      <c r="BC73" s="295"/>
      <c r="BD73" s="295"/>
      <c r="BE73" s="295"/>
      <c r="BF73" s="295"/>
      <c r="BG73" s="295"/>
      <c r="BH73" s="295"/>
      <c r="BI73" s="295"/>
      <c r="BJ73" s="295"/>
      <c r="BK73" s="294"/>
      <c r="BL73" s="294"/>
      <c r="BM73" s="294"/>
      <c r="BN73" s="294"/>
      <c r="BO73" s="294"/>
      <c r="BP73" s="294"/>
      <c r="BQ73" s="294"/>
      <c r="BR73" s="294"/>
      <c r="BS73" s="294"/>
      <c r="BT73" s="294"/>
    </row>
    <row r="74" customHeight="1" spans="38:72">
      <c r="AL74" s="279"/>
      <c r="AM74" s="279"/>
      <c r="AN74" s="279"/>
      <c r="AO74" s="279"/>
      <c r="AP74" s="279"/>
      <c r="AQ74" s="279"/>
      <c r="AR74" s="279"/>
      <c r="AS74" s="285"/>
      <c r="AT74" s="285"/>
      <c r="AU74" s="288"/>
      <c r="AV74" s="286"/>
      <c r="AW74" s="286"/>
      <c r="AX74" s="286"/>
      <c r="AY74" s="286"/>
      <c r="AZ74" s="286"/>
      <c r="BA74" s="286"/>
      <c r="BB74" s="286"/>
      <c r="BC74" s="294"/>
      <c r="BD74" s="294"/>
      <c r="BE74" s="294"/>
      <c r="BF74" s="294"/>
      <c r="BG74" s="294"/>
      <c r="BH74" s="294"/>
      <c r="BI74" s="294"/>
      <c r="BJ74" s="294"/>
      <c r="BK74" s="294"/>
      <c r="BL74" s="294"/>
      <c r="BM74" s="294"/>
      <c r="BN74" s="294"/>
      <c r="BO74" s="294"/>
      <c r="BP74" s="294"/>
      <c r="BQ74" s="294"/>
      <c r="BR74" s="294"/>
      <c r="BS74" s="294"/>
      <c r="BT74" s="294"/>
    </row>
    <row r="75" customHeight="1" spans="38:72">
      <c r="AL75" s="279"/>
      <c r="AM75" s="279"/>
      <c r="AN75" s="279"/>
      <c r="AO75" s="279"/>
      <c r="AP75" s="279"/>
      <c r="AQ75" s="279"/>
      <c r="AR75" s="279"/>
      <c r="AS75" s="285"/>
      <c r="AT75" s="285"/>
      <c r="AU75" s="291"/>
      <c r="AV75" s="291"/>
      <c r="AW75" s="291"/>
      <c r="AX75" s="291"/>
      <c r="AY75" s="291"/>
      <c r="AZ75" s="291"/>
      <c r="BA75" s="291"/>
      <c r="BB75" s="291"/>
      <c r="BC75" s="291"/>
      <c r="BD75" s="291"/>
      <c r="BE75" s="291"/>
      <c r="BF75" s="291"/>
      <c r="BG75" s="291"/>
      <c r="BH75" s="291"/>
      <c r="BI75" s="291"/>
      <c r="BJ75" s="291"/>
      <c r="BK75" s="291"/>
      <c r="BL75" s="291"/>
      <c r="BM75" s="291"/>
      <c r="BN75" s="291"/>
      <c r="BO75" s="291"/>
      <c r="BP75" s="291"/>
      <c r="BQ75" s="291"/>
      <c r="BR75" s="291"/>
      <c r="BS75" s="291"/>
      <c r="BT75" s="291"/>
    </row>
    <row r="76" customHeight="1" spans="38:72">
      <c r="AL76" s="279"/>
      <c r="AM76" s="279"/>
      <c r="AN76" s="279"/>
      <c r="AO76" s="279"/>
      <c r="AP76" s="279"/>
      <c r="AQ76" s="279"/>
      <c r="AR76" s="279"/>
      <c r="AS76" s="285"/>
      <c r="AT76" s="285"/>
      <c r="AU76" s="286"/>
      <c r="AV76" s="286"/>
      <c r="AW76" s="286"/>
      <c r="AX76" s="286"/>
      <c r="AY76" s="286"/>
      <c r="AZ76" s="286"/>
      <c r="BA76" s="286"/>
      <c r="BB76" s="286"/>
      <c r="BC76" s="294"/>
      <c r="BD76" s="294"/>
      <c r="BE76" s="294"/>
      <c r="BF76" s="294"/>
      <c r="BG76" s="294"/>
      <c r="BH76" s="294"/>
      <c r="BI76" s="294"/>
      <c r="BJ76" s="294"/>
      <c r="BK76" s="294"/>
      <c r="BL76" s="294"/>
      <c r="BM76" s="294"/>
      <c r="BN76" s="294"/>
      <c r="BO76" s="294"/>
      <c r="BP76" s="294"/>
      <c r="BQ76" s="294"/>
      <c r="BR76" s="294"/>
      <c r="BS76" s="294"/>
      <c r="BT76" s="294"/>
    </row>
    <row r="77" customHeight="1" spans="38:72">
      <c r="AL77" s="279"/>
      <c r="AM77" s="279"/>
      <c r="AN77" s="279"/>
      <c r="AO77" s="279"/>
      <c r="AP77" s="279"/>
      <c r="AQ77" s="279"/>
      <c r="AR77" s="279"/>
      <c r="AS77" s="285"/>
      <c r="AT77" s="285"/>
      <c r="AU77" s="286"/>
      <c r="AV77" s="286"/>
      <c r="AW77" s="286"/>
      <c r="AX77" s="286"/>
      <c r="AY77" s="286"/>
      <c r="AZ77" s="286"/>
      <c r="BA77" s="286"/>
      <c r="BB77" s="286"/>
      <c r="BC77" s="294"/>
      <c r="BD77" s="294"/>
      <c r="BE77" s="294"/>
      <c r="BF77" s="294"/>
      <c r="BG77" s="294"/>
      <c r="BH77" s="294"/>
      <c r="BI77" s="294"/>
      <c r="BJ77" s="294"/>
      <c r="BK77" s="299"/>
      <c r="BL77" s="299"/>
      <c r="BM77" s="299"/>
      <c r="BN77" s="299"/>
      <c r="BO77" s="299"/>
      <c r="BP77" s="299"/>
      <c r="BQ77" s="299"/>
      <c r="BR77" s="299"/>
      <c r="BS77" s="299"/>
      <c r="BT77" s="299"/>
    </row>
    <row r="78" customHeight="1" spans="38:72">
      <c r="AL78" s="279"/>
      <c r="AM78" s="279"/>
      <c r="AN78" s="279"/>
      <c r="AO78" s="279"/>
      <c r="AP78" s="279"/>
      <c r="AQ78" s="279"/>
      <c r="AR78" s="279"/>
      <c r="AS78" s="285"/>
      <c r="AT78" s="285"/>
      <c r="AU78" s="286"/>
      <c r="AV78" s="286"/>
      <c r="AW78" s="286"/>
      <c r="AX78" s="286"/>
      <c r="AY78" s="286"/>
      <c r="AZ78" s="286"/>
      <c r="BA78" s="286"/>
      <c r="BB78" s="286"/>
      <c r="BC78" s="294"/>
      <c r="BD78" s="294"/>
      <c r="BE78" s="294"/>
      <c r="BF78" s="294"/>
      <c r="BG78" s="294"/>
      <c r="BH78" s="294"/>
      <c r="BI78" s="294"/>
      <c r="BJ78" s="294"/>
      <c r="BK78" s="294"/>
      <c r="BL78" s="294"/>
      <c r="BM78" s="294"/>
      <c r="BN78" s="294"/>
      <c r="BO78" s="294"/>
      <c r="BP78" s="294"/>
      <c r="BQ78" s="294"/>
      <c r="BR78" s="294"/>
      <c r="BS78" s="294"/>
      <c r="BT78" s="294"/>
    </row>
    <row r="79" customHeight="1" spans="38:72">
      <c r="AL79" s="279"/>
      <c r="AM79" s="279"/>
      <c r="AN79" s="279"/>
      <c r="AO79" s="279"/>
      <c r="AP79" s="279"/>
      <c r="AQ79" s="279"/>
      <c r="AR79" s="279"/>
      <c r="AS79" s="285"/>
      <c r="AT79" s="285"/>
      <c r="AU79" s="290"/>
      <c r="AV79" s="290"/>
      <c r="AW79" s="290"/>
      <c r="AX79" s="290"/>
      <c r="AY79" s="290"/>
      <c r="AZ79" s="290"/>
      <c r="BA79" s="290"/>
      <c r="BB79" s="290"/>
      <c r="BC79" s="290"/>
      <c r="BD79" s="290"/>
      <c r="BE79" s="296"/>
      <c r="BF79" s="296"/>
      <c r="BG79" s="296"/>
      <c r="BH79" s="296"/>
      <c r="BI79" s="296"/>
      <c r="BJ79" s="296"/>
      <c r="BK79" s="296"/>
      <c r="BL79" s="296"/>
      <c r="BM79" s="296"/>
      <c r="BN79" s="296"/>
      <c r="BO79" s="296"/>
      <c r="BP79" s="296"/>
      <c r="BQ79" s="296"/>
      <c r="BR79" s="296"/>
      <c r="BS79" s="296"/>
      <c r="BT79" s="296"/>
    </row>
    <row r="80" customHeight="1" spans="38:72">
      <c r="AL80" s="279"/>
      <c r="AM80" s="279"/>
      <c r="AN80" s="279"/>
      <c r="AO80" s="279"/>
      <c r="AP80" s="279"/>
      <c r="AQ80" s="279"/>
      <c r="AR80" s="279"/>
      <c r="AS80" s="285"/>
      <c r="AT80" s="285"/>
      <c r="AU80" s="286"/>
      <c r="AV80" s="286"/>
      <c r="AW80" s="286"/>
      <c r="AX80" s="286"/>
      <c r="AY80" s="286"/>
      <c r="AZ80" s="286"/>
      <c r="BA80" s="286"/>
      <c r="BB80" s="286"/>
      <c r="BC80" s="294"/>
      <c r="BD80" s="294"/>
      <c r="BE80" s="294"/>
      <c r="BF80" s="294"/>
      <c r="BG80" s="294"/>
      <c r="BH80" s="294"/>
      <c r="BI80" s="294"/>
      <c r="BJ80" s="294"/>
      <c r="BK80" s="298"/>
      <c r="BL80" s="298"/>
      <c r="BM80" s="298"/>
      <c r="BN80" s="298"/>
      <c r="BO80" s="298"/>
      <c r="BP80" s="298"/>
      <c r="BQ80" s="298"/>
      <c r="BR80" s="298"/>
      <c r="BS80" s="298"/>
      <c r="BT80" s="298"/>
    </row>
    <row r="81" customHeight="1" spans="38:72">
      <c r="AL81" s="279"/>
      <c r="AM81" s="279"/>
      <c r="AN81" s="279"/>
      <c r="AO81" s="279"/>
      <c r="AP81" s="279"/>
      <c r="AQ81" s="279"/>
      <c r="AR81" s="279"/>
      <c r="AS81" s="285"/>
      <c r="AT81" s="285"/>
      <c r="AU81" s="286"/>
      <c r="AV81" s="286"/>
      <c r="AW81" s="286"/>
      <c r="AX81" s="286"/>
      <c r="AY81" s="286"/>
      <c r="AZ81" s="286"/>
      <c r="BA81" s="286"/>
      <c r="BB81" s="286"/>
      <c r="BC81" s="294"/>
      <c r="BD81" s="294"/>
      <c r="BE81" s="294"/>
      <c r="BF81" s="294"/>
      <c r="BG81" s="294"/>
      <c r="BH81" s="294"/>
      <c r="BI81" s="297"/>
      <c r="BJ81" s="297"/>
      <c r="BK81" s="298"/>
      <c r="BL81" s="298"/>
      <c r="BM81" s="298"/>
      <c r="BN81" s="298"/>
      <c r="BO81" s="298"/>
      <c r="BP81" s="298"/>
      <c r="BQ81" s="298"/>
      <c r="BR81" s="298"/>
      <c r="BS81" s="298"/>
      <c r="BT81" s="298"/>
    </row>
    <row r="82" customHeight="1" spans="38:72">
      <c r="AL82" s="279"/>
      <c r="AM82" s="279"/>
      <c r="AN82" s="279"/>
      <c r="AO82" s="279"/>
      <c r="AP82" s="279"/>
      <c r="AQ82" s="279"/>
      <c r="AR82" s="279"/>
      <c r="AS82" s="285"/>
      <c r="AT82" s="285"/>
      <c r="AU82" s="286"/>
      <c r="AV82" s="286"/>
      <c r="AW82" s="286"/>
      <c r="AX82" s="286"/>
      <c r="AY82" s="286"/>
      <c r="AZ82" s="286"/>
      <c r="BA82" s="286"/>
      <c r="BB82" s="286"/>
      <c r="BC82" s="294"/>
      <c r="BD82" s="294"/>
      <c r="BE82" s="294"/>
      <c r="BF82" s="294"/>
      <c r="BG82" s="294"/>
      <c r="BH82" s="294"/>
      <c r="BI82" s="294"/>
      <c r="BJ82" s="294"/>
      <c r="BK82" s="298"/>
      <c r="BL82" s="298"/>
      <c r="BM82" s="298"/>
      <c r="BN82" s="298"/>
      <c r="BO82" s="298"/>
      <c r="BP82" s="298"/>
      <c r="BQ82" s="298"/>
      <c r="BR82" s="298"/>
      <c r="BS82" s="298"/>
      <c r="BT82" s="298"/>
    </row>
    <row r="83" customHeight="1" spans="38:72">
      <c r="AL83" s="279"/>
      <c r="AM83" s="279"/>
      <c r="AN83" s="279"/>
      <c r="AO83" s="279"/>
      <c r="AP83" s="279"/>
      <c r="AQ83" s="279"/>
      <c r="AR83" s="279"/>
      <c r="AS83" s="285"/>
      <c r="AT83" s="285"/>
      <c r="AU83" s="286"/>
      <c r="AV83" s="286"/>
      <c r="AW83" s="286"/>
      <c r="AX83" s="286"/>
      <c r="AY83" s="286"/>
      <c r="AZ83" s="286"/>
      <c r="BA83" s="286"/>
      <c r="BB83" s="286"/>
      <c r="BC83" s="294"/>
      <c r="BD83" s="294"/>
      <c r="BE83" s="294"/>
      <c r="BF83" s="294"/>
      <c r="BG83" s="294"/>
      <c r="BH83" s="294"/>
      <c r="BI83" s="297"/>
      <c r="BJ83" s="297"/>
      <c r="BK83" s="298"/>
      <c r="BL83" s="298"/>
      <c r="BM83" s="298"/>
      <c r="BN83" s="298"/>
      <c r="BO83" s="298"/>
      <c r="BP83" s="298"/>
      <c r="BQ83" s="298"/>
      <c r="BR83" s="298"/>
      <c r="BS83" s="298"/>
      <c r="BT83" s="298"/>
    </row>
    <row r="84" customHeight="1" spans="38:72">
      <c r="AL84" s="279"/>
      <c r="AM84" s="279"/>
      <c r="AN84" s="279"/>
      <c r="AO84" s="279"/>
      <c r="AP84" s="279"/>
      <c r="AQ84" s="279"/>
      <c r="AR84" s="279"/>
      <c r="AS84" s="285"/>
      <c r="AT84" s="285"/>
      <c r="AU84" s="286"/>
      <c r="AV84" s="286"/>
      <c r="AW84" s="286"/>
      <c r="AX84" s="286"/>
      <c r="AY84" s="286"/>
      <c r="AZ84" s="286"/>
      <c r="BA84" s="286"/>
      <c r="BB84" s="286"/>
      <c r="BC84" s="294"/>
      <c r="BD84" s="294"/>
      <c r="BE84" s="294"/>
      <c r="BF84" s="294"/>
      <c r="BG84" s="294"/>
      <c r="BH84" s="294"/>
      <c r="BI84" s="297"/>
      <c r="BJ84" s="297"/>
      <c r="BK84" s="298"/>
      <c r="BL84" s="298"/>
      <c r="BM84" s="298"/>
      <c r="BN84" s="298"/>
      <c r="BO84" s="298"/>
      <c r="BP84" s="298"/>
      <c r="BQ84" s="298"/>
      <c r="BR84" s="298"/>
      <c r="BS84" s="298"/>
      <c r="BT84" s="298"/>
    </row>
    <row r="85" customHeight="1" spans="38:72">
      <c r="AL85" s="279"/>
      <c r="AM85" s="279"/>
      <c r="AN85" s="279"/>
      <c r="AO85" s="279"/>
      <c r="AP85" s="279"/>
      <c r="AQ85" s="279"/>
      <c r="AR85" s="279"/>
      <c r="AS85" s="285"/>
      <c r="AT85" s="285"/>
      <c r="AU85" s="287"/>
      <c r="AV85" s="287"/>
      <c r="AW85" s="287"/>
      <c r="AX85" s="287"/>
      <c r="AY85" s="287"/>
      <c r="AZ85" s="287"/>
      <c r="BA85" s="287"/>
      <c r="BB85" s="287"/>
      <c r="BC85" s="295"/>
      <c r="BD85" s="295"/>
      <c r="BE85" s="295"/>
      <c r="BF85" s="295"/>
      <c r="BG85" s="295"/>
      <c r="BH85" s="295"/>
      <c r="BI85" s="295"/>
      <c r="BJ85" s="295"/>
      <c r="BK85" s="297"/>
      <c r="BL85" s="294"/>
      <c r="BM85" s="294"/>
      <c r="BN85" s="294"/>
      <c r="BO85" s="294"/>
      <c r="BP85" s="294"/>
      <c r="BQ85" s="294"/>
      <c r="BR85" s="294"/>
      <c r="BS85" s="294"/>
      <c r="BT85" s="294"/>
    </row>
    <row r="86" customHeight="1" spans="38:72">
      <c r="AL86" s="279"/>
      <c r="AM86" s="279"/>
      <c r="AN86" s="279"/>
      <c r="AO86" s="279"/>
      <c r="AP86" s="279"/>
      <c r="AQ86" s="279"/>
      <c r="AR86" s="279"/>
      <c r="AS86" s="285"/>
      <c r="AT86" s="285"/>
      <c r="AU86" s="288"/>
      <c r="AV86" s="286"/>
      <c r="AW86" s="286"/>
      <c r="AX86" s="286"/>
      <c r="AY86" s="286"/>
      <c r="AZ86" s="286"/>
      <c r="BA86" s="286"/>
      <c r="BB86" s="286"/>
      <c r="BC86" s="294"/>
      <c r="BD86" s="294"/>
      <c r="BE86" s="294"/>
      <c r="BF86" s="294"/>
      <c r="BG86" s="294"/>
      <c r="BH86" s="294"/>
      <c r="BI86" s="294"/>
      <c r="BJ86" s="294"/>
      <c r="BK86" s="297"/>
      <c r="BL86" s="294"/>
      <c r="BM86" s="294"/>
      <c r="BN86" s="294"/>
      <c r="BO86" s="294"/>
      <c r="BP86" s="294"/>
      <c r="BQ86" s="294"/>
      <c r="BR86" s="294"/>
      <c r="BS86" s="294"/>
      <c r="BT86" s="294"/>
    </row>
    <row r="87" customHeight="1" spans="38:72">
      <c r="AL87" s="279"/>
      <c r="AM87" s="279"/>
      <c r="AN87" s="279"/>
      <c r="AO87" s="279"/>
      <c r="AP87" s="279"/>
      <c r="AQ87" s="279"/>
      <c r="AR87" s="279"/>
      <c r="AS87" s="285"/>
      <c r="AT87" s="285"/>
      <c r="AU87" s="301"/>
      <c r="AV87" s="301"/>
      <c r="AW87" s="301"/>
      <c r="AX87" s="301"/>
      <c r="AY87" s="301"/>
      <c r="AZ87" s="301"/>
      <c r="BA87" s="301"/>
      <c r="BB87" s="301"/>
      <c r="BC87" s="301"/>
      <c r="BD87" s="301"/>
      <c r="BE87" s="301"/>
      <c r="BF87" s="301"/>
      <c r="BG87" s="301"/>
      <c r="BH87" s="301"/>
      <c r="BI87" s="301"/>
      <c r="BJ87" s="301"/>
      <c r="BK87" s="301"/>
      <c r="BL87" s="301"/>
      <c r="BM87" s="301"/>
      <c r="BN87" s="301"/>
      <c r="BO87" s="301"/>
      <c r="BP87" s="301"/>
      <c r="BQ87" s="301"/>
      <c r="BR87" s="301"/>
      <c r="BS87" s="301"/>
      <c r="BT87" s="301"/>
    </row>
    <row r="88" customHeight="1" spans="38:72">
      <c r="AL88" s="279"/>
      <c r="AM88" s="279"/>
      <c r="AN88" s="279"/>
      <c r="AO88" s="279"/>
      <c r="AP88" s="279"/>
      <c r="AQ88" s="279"/>
      <c r="AR88" s="279"/>
      <c r="AS88" s="285"/>
      <c r="AT88" s="285"/>
      <c r="AU88" s="288"/>
      <c r="AV88" s="286"/>
      <c r="AW88" s="286"/>
      <c r="AX88" s="286"/>
      <c r="AY88" s="286"/>
      <c r="AZ88" s="286"/>
      <c r="BA88" s="286"/>
      <c r="BB88" s="286"/>
      <c r="BC88" s="294"/>
      <c r="BD88" s="294"/>
      <c r="BE88" s="294"/>
      <c r="BF88" s="294"/>
      <c r="BG88" s="294"/>
      <c r="BH88" s="294"/>
      <c r="BI88" s="294"/>
      <c r="BJ88" s="294"/>
      <c r="BK88" s="294"/>
      <c r="BL88" s="294"/>
      <c r="BM88" s="294"/>
      <c r="BN88" s="294"/>
      <c r="BO88" s="294"/>
      <c r="BP88" s="294"/>
      <c r="BQ88" s="294"/>
      <c r="BR88" s="294"/>
      <c r="BS88" s="294"/>
      <c r="BT88" s="294"/>
    </row>
    <row r="89" customHeight="1" spans="38:72">
      <c r="AL89" s="279"/>
      <c r="AM89" s="279"/>
      <c r="AN89" s="279"/>
      <c r="AO89" s="279"/>
      <c r="AP89" s="279"/>
      <c r="AQ89" s="279"/>
      <c r="AR89" s="279"/>
      <c r="AS89" s="285"/>
      <c r="AT89" s="285"/>
      <c r="AU89" s="288"/>
      <c r="AV89" s="286"/>
      <c r="AW89" s="286"/>
      <c r="AX89" s="286"/>
      <c r="AY89" s="286"/>
      <c r="AZ89" s="286"/>
      <c r="BA89" s="286"/>
      <c r="BB89" s="286"/>
      <c r="BC89" s="294"/>
      <c r="BD89" s="294"/>
      <c r="BE89" s="294"/>
      <c r="BF89" s="294"/>
      <c r="BG89" s="294"/>
      <c r="BH89" s="294"/>
      <c r="BI89" s="294"/>
      <c r="BJ89" s="294"/>
      <c r="BK89" s="299"/>
      <c r="BL89" s="299"/>
      <c r="BM89" s="299"/>
      <c r="BN89" s="299"/>
      <c r="BO89" s="299"/>
      <c r="BP89" s="299"/>
      <c r="BQ89" s="299"/>
      <c r="BR89" s="299"/>
      <c r="BS89" s="299"/>
      <c r="BT89" s="299"/>
    </row>
    <row r="90" customHeight="1" spans="38:72">
      <c r="AL90" s="279"/>
      <c r="AM90" s="279"/>
      <c r="AN90" s="279"/>
      <c r="AO90" s="279"/>
      <c r="AP90" s="279"/>
      <c r="AQ90" s="279"/>
      <c r="AR90" s="279"/>
      <c r="AS90" s="285"/>
      <c r="AT90" s="285"/>
      <c r="AU90" s="288"/>
      <c r="AV90" s="286"/>
      <c r="AW90" s="286"/>
      <c r="AX90" s="286"/>
      <c r="AY90" s="286"/>
      <c r="AZ90" s="286"/>
      <c r="BA90" s="286"/>
      <c r="BB90" s="286"/>
      <c r="BC90" s="294"/>
      <c r="BD90" s="294"/>
      <c r="BE90" s="294"/>
      <c r="BF90" s="294"/>
      <c r="BG90" s="294"/>
      <c r="BH90" s="294"/>
      <c r="BI90" s="294"/>
      <c r="BJ90" s="294"/>
      <c r="BK90" s="294"/>
      <c r="BL90" s="294"/>
      <c r="BM90" s="294"/>
      <c r="BN90" s="294"/>
      <c r="BO90" s="294"/>
      <c r="BP90" s="294"/>
      <c r="BQ90" s="294"/>
      <c r="BR90" s="294"/>
      <c r="BS90" s="294"/>
      <c r="BT90" s="294"/>
    </row>
    <row r="91" customHeight="1" spans="38:72">
      <c r="AL91" s="279"/>
      <c r="AM91" s="279"/>
      <c r="AN91" s="279"/>
      <c r="AO91" s="279"/>
      <c r="AP91" s="279"/>
      <c r="AQ91" s="279"/>
      <c r="AR91" s="279"/>
      <c r="AS91" s="285"/>
      <c r="AT91" s="285"/>
      <c r="AU91" s="288"/>
      <c r="AV91" s="286"/>
      <c r="AW91" s="286"/>
      <c r="AX91" s="286"/>
      <c r="AY91" s="286"/>
      <c r="AZ91" s="286"/>
      <c r="BA91" s="286"/>
      <c r="BB91" s="286"/>
      <c r="BC91" s="294"/>
      <c r="BD91" s="294"/>
      <c r="BE91" s="294"/>
      <c r="BF91" s="294"/>
      <c r="BG91" s="294"/>
      <c r="BH91" s="294"/>
      <c r="BI91" s="294"/>
      <c r="BJ91" s="294"/>
      <c r="BK91" s="294"/>
      <c r="BL91" s="294"/>
      <c r="BM91" s="294"/>
      <c r="BN91" s="294"/>
      <c r="BO91" s="294"/>
      <c r="BP91" s="294"/>
      <c r="BQ91" s="294"/>
      <c r="BR91" s="294"/>
      <c r="BS91" s="294"/>
      <c r="BT91" s="294"/>
    </row>
    <row r="92" customHeight="1" spans="38:72">
      <c r="AL92" s="279"/>
      <c r="AM92" s="279"/>
      <c r="AN92" s="279"/>
      <c r="AO92" s="279"/>
      <c r="AP92" s="279"/>
      <c r="AQ92" s="279"/>
      <c r="AR92" s="279"/>
      <c r="AS92" s="285"/>
      <c r="AT92" s="285"/>
      <c r="AU92" s="288"/>
      <c r="AV92" s="286"/>
      <c r="AW92" s="286"/>
      <c r="AX92" s="286"/>
      <c r="AY92" s="286"/>
      <c r="AZ92" s="286"/>
      <c r="BA92" s="286"/>
      <c r="BB92" s="286"/>
      <c r="BC92" s="294"/>
      <c r="BD92" s="294"/>
      <c r="BE92" s="294"/>
      <c r="BF92" s="294"/>
      <c r="BG92" s="294"/>
      <c r="BH92" s="294"/>
      <c r="BI92" s="294"/>
      <c r="BJ92" s="294"/>
      <c r="BK92" s="304"/>
      <c r="BL92" s="300"/>
      <c r="BM92" s="300"/>
      <c r="BN92" s="300"/>
      <c r="BO92" s="300"/>
      <c r="BP92" s="300"/>
      <c r="BQ92" s="300"/>
      <c r="BR92" s="300"/>
      <c r="BS92" s="300"/>
      <c r="BT92" s="300"/>
    </row>
    <row r="93" customHeight="1" spans="38:72">
      <c r="AL93" s="279"/>
      <c r="AM93" s="279"/>
      <c r="AN93" s="279"/>
      <c r="AO93" s="279"/>
      <c r="AP93" s="279"/>
      <c r="AQ93" s="279"/>
      <c r="AR93" s="279"/>
      <c r="AS93" s="285"/>
      <c r="AT93" s="285"/>
      <c r="AU93" s="288"/>
      <c r="AV93" s="286"/>
      <c r="AW93" s="286"/>
      <c r="AX93" s="286"/>
      <c r="AY93" s="286"/>
      <c r="AZ93" s="286"/>
      <c r="BA93" s="286"/>
      <c r="BB93" s="286"/>
      <c r="BC93" s="294"/>
      <c r="BD93" s="294"/>
      <c r="BE93" s="294"/>
      <c r="BF93" s="294"/>
      <c r="BG93" s="294"/>
      <c r="BH93" s="294"/>
      <c r="BI93" s="294"/>
      <c r="BJ93" s="294"/>
      <c r="BK93" s="304"/>
      <c r="BL93" s="300"/>
      <c r="BM93" s="300"/>
      <c r="BN93" s="300"/>
      <c r="BO93" s="300"/>
      <c r="BP93" s="300"/>
      <c r="BQ93" s="300"/>
      <c r="BR93" s="300"/>
      <c r="BS93" s="300"/>
      <c r="BT93" s="300"/>
    </row>
    <row r="94" customHeight="1" spans="38:72">
      <c r="AL94" s="279"/>
      <c r="AM94" s="279"/>
      <c r="AN94" s="279"/>
      <c r="AO94" s="279"/>
      <c r="AP94" s="279"/>
      <c r="AQ94" s="279"/>
      <c r="AR94" s="279"/>
      <c r="AS94" s="285"/>
      <c r="AT94" s="285"/>
      <c r="AU94" s="302"/>
      <c r="AV94" s="302"/>
      <c r="AW94" s="302"/>
      <c r="AX94" s="302"/>
      <c r="AY94" s="302"/>
      <c r="AZ94" s="302"/>
      <c r="BA94" s="302"/>
      <c r="BB94" s="302"/>
      <c r="BC94" s="302"/>
      <c r="BD94" s="302"/>
      <c r="BE94" s="302"/>
      <c r="BF94" s="302"/>
      <c r="BG94" s="302"/>
      <c r="BH94" s="302"/>
      <c r="BI94" s="302"/>
      <c r="BJ94" s="302"/>
      <c r="BK94" s="302"/>
      <c r="BL94" s="302"/>
      <c r="BM94" s="302"/>
      <c r="BN94" s="302"/>
      <c r="BO94" s="302"/>
      <c r="BP94" s="302"/>
      <c r="BQ94" s="302"/>
      <c r="BR94" s="302"/>
      <c r="BS94" s="302"/>
      <c r="BT94" s="302"/>
    </row>
    <row r="95" customHeight="1" spans="38:72">
      <c r="AL95" s="279"/>
      <c r="AM95" s="279"/>
      <c r="AN95" s="279"/>
      <c r="AO95" s="279"/>
      <c r="AP95" s="279"/>
      <c r="AQ95" s="279"/>
      <c r="AR95" s="279"/>
      <c r="AS95" s="285"/>
      <c r="AT95" s="285"/>
      <c r="AU95" s="288"/>
      <c r="AV95" s="286"/>
      <c r="AW95" s="286"/>
      <c r="AX95" s="286"/>
      <c r="AY95" s="286"/>
      <c r="AZ95" s="286"/>
      <c r="BA95" s="286"/>
      <c r="BB95" s="286"/>
      <c r="BC95" s="294"/>
      <c r="BD95" s="294"/>
      <c r="BE95" s="294"/>
      <c r="BF95" s="294"/>
      <c r="BG95" s="294"/>
      <c r="BH95" s="294"/>
      <c r="BI95" s="294"/>
      <c r="BJ95" s="294"/>
      <c r="BK95" s="298"/>
      <c r="BL95" s="298"/>
      <c r="BM95" s="298"/>
      <c r="BN95" s="298"/>
      <c r="BO95" s="298"/>
      <c r="BP95" s="298"/>
      <c r="BQ95" s="298"/>
      <c r="BR95" s="298"/>
      <c r="BS95" s="298"/>
      <c r="BT95" s="298"/>
    </row>
    <row r="96" customHeight="1" spans="38:72">
      <c r="AL96" s="279"/>
      <c r="AM96" s="279"/>
      <c r="AN96" s="279"/>
      <c r="AO96" s="279"/>
      <c r="AP96" s="279"/>
      <c r="AQ96" s="279"/>
      <c r="AR96" s="279"/>
      <c r="AS96" s="285"/>
      <c r="AT96" s="285"/>
      <c r="AU96" s="288"/>
      <c r="AV96" s="286"/>
      <c r="AW96" s="286"/>
      <c r="AX96" s="286"/>
      <c r="AY96" s="286"/>
      <c r="AZ96" s="286"/>
      <c r="BA96" s="286"/>
      <c r="BB96" s="286"/>
      <c r="BC96" s="294"/>
      <c r="BD96" s="294"/>
      <c r="BE96" s="294"/>
      <c r="BF96" s="294"/>
      <c r="BG96" s="294"/>
      <c r="BH96" s="294"/>
      <c r="BI96" s="294"/>
      <c r="BJ96" s="294"/>
      <c r="BK96" s="298"/>
      <c r="BL96" s="298"/>
      <c r="BM96" s="298"/>
      <c r="BN96" s="298"/>
      <c r="BO96" s="298"/>
      <c r="BP96" s="298"/>
      <c r="BQ96" s="298"/>
      <c r="BR96" s="298"/>
      <c r="BS96" s="298"/>
      <c r="BT96" s="298"/>
    </row>
    <row r="97" customHeight="1" spans="38:72">
      <c r="AL97" s="279"/>
      <c r="AM97" s="279"/>
      <c r="AN97" s="279"/>
      <c r="AO97" s="279"/>
      <c r="AP97" s="279"/>
      <c r="AQ97" s="279"/>
      <c r="AR97" s="279"/>
      <c r="AS97" s="285"/>
      <c r="AT97" s="285"/>
      <c r="AU97" s="286"/>
      <c r="AV97" s="286"/>
      <c r="AW97" s="286"/>
      <c r="AX97" s="286"/>
      <c r="AY97" s="286"/>
      <c r="AZ97" s="286"/>
      <c r="BA97" s="286"/>
      <c r="BB97" s="286"/>
      <c r="BC97" s="294"/>
      <c r="BD97" s="294"/>
      <c r="BE97" s="294"/>
      <c r="BF97" s="294"/>
      <c r="BG97" s="294"/>
      <c r="BH97" s="294"/>
      <c r="BI97" s="294"/>
      <c r="BJ97" s="294"/>
      <c r="BK97" s="298"/>
      <c r="BL97" s="298"/>
      <c r="BM97" s="298"/>
      <c r="BN97" s="298"/>
      <c r="BO97" s="298"/>
      <c r="BP97" s="298"/>
      <c r="BQ97" s="298"/>
      <c r="BR97" s="298"/>
      <c r="BS97" s="298"/>
      <c r="BT97" s="298"/>
    </row>
    <row r="98" customHeight="1" spans="38:72">
      <c r="AL98" s="279"/>
      <c r="AM98" s="279"/>
      <c r="AN98" s="279"/>
      <c r="AO98" s="279"/>
      <c r="AP98" s="279"/>
      <c r="AQ98" s="279"/>
      <c r="AR98" s="279"/>
      <c r="AS98" s="285"/>
      <c r="AT98" s="285"/>
      <c r="AU98" s="286"/>
      <c r="AV98" s="286"/>
      <c r="AW98" s="286"/>
      <c r="AX98" s="286"/>
      <c r="AY98" s="286"/>
      <c r="AZ98" s="286"/>
      <c r="BA98" s="286"/>
      <c r="BB98" s="286"/>
      <c r="BC98" s="294"/>
      <c r="BD98" s="294"/>
      <c r="BE98" s="294"/>
      <c r="BF98" s="294"/>
      <c r="BG98" s="294"/>
      <c r="BH98" s="294"/>
      <c r="BI98" s="294"/>
      <c r="BJ98" s="294"/>
      <c r="BK98" s="294"/>
      <c r="BL98" s="294"/>
      <c r="BM98" s="294"/>
      <c r="BN98" s="294"/>
      <c r="BO98" s="294"/>
      <c r="BP98" s="294"/>
      <c r="BQ98" s="294"/>
      <c r="BR98" s="294"/>
      <c r="BS98" s="294"/>
      <c r="BT98" s="294"/>
    </row>
    <row r="99" customHeight="1" spans="38:72">
      <c r="AL99" s="279"/>
      <c r="AM99" s="279"/>
      <c r="AN99" s="279"/>
      <c r="AO99" s="279"/>
      <c r="AP99" s="279"/>
      <c r="AQ99" s="279"/>
      <c r="AR99" s="279"/>
      <c r="AS99" s="285"/>
      <c r="AT99" s="285"/>
      <c r="AU99" s="286"/>
      <c r="AV99" s="286"/>
      <c r="AW99" s="286"/>
      <c r="AX99" s="286"/>
      <c r="AY99" s="286"/>
      <c r="AZ99" s="286"/>
      <c r="BA99" s="286"/>
      <c r="BB99" s="286"/>
      <c r="BC99" s="294"/>
      <c r="BD99" s="294"/>
      <c r="BE99" s="294"/>
      <c r="BF99" s="294"/>
      <c r="BG99" s="294"/>
      <c r="BH99" s="294"/>
      <c r="BI99" s="294"/>
      <c r="BJ99" s="294"/>
      <c r="BK99" s="294"/>
      <c r="BL99" s="294"/>
      <c r="BM99" s="294"/>
      <c r="BN99" s="294"/>
      <c r="BO99" s="294"/>
      <c r="BP99" s="294"/>
      <c r="BQ99" s="294"/>
      <c r="BR99" s="294"/>
      <c r="BS99" s="294"/>
      <c r="BT99" s="294"/>
    </row>
    <row r="100" customHeight="1" spans="38:72">
      <c r="AL100" s="279"/>
      <c r="AM100" s="279"/>
      <c r="AN100" s="279"/>
      <c r="AO100" s="279"/>
      <c r="AP100" s="279"/>
      <c r="AQ100" s="279"/>
      <c r="AR100" s="279"/>
      <c r="AS100" s="285"/>
      <c r="AT100" s="285"/>
      <c r="AU100" s="286"/>
      <c r="AV100" s="286"/>
      <c r="AW100" s="286"/>
      <c r="AX100" s="286"/>
      <c r="AY100" s="286"/>
      <c r="AZ100" s="286"/>
      <c r="BA100" s="286"/>
      <c r="BB100" s="286"/>
      <c r="BC100" s="294"/>
      <c r="BD100" s="294"/>
      <c r="BE100" s="294"/>
      <c r="BF100" s="294"/>
      <c r="BG100" s="294"/>
      <c r="BH100" s="294"/>
      <c r="BI100" s="294"/>
      <c r="BJ100" s="294"/>
      <c r="BK100" s="294"/>
      <c r="BL100" s="294"/>
      <c r="BM100" s="294"/>
      <c r="BN100" s="294"/>
      <c r="BO100" s="294"/>
      <c r="BP100" s="294"/>
      <c r="BQ100" s="294"/>
      <c r="BR100" s="294"/>
      <c r="BS100" s="294"/>
      <c r="BT100" s="294"/>
    </row>
    <row r="101" customHeight="1" spans="38:72">
      <c r="AL101" s="279"/>
      <c r="AM101" s="279"/>
      <c r="AN101" s="279"/>
      <c r="AO101" s="279"/>
      <c r="AP101" s="279"/>
      <c r="AQ101" s="279"/>
      <c r="AR101" s="279"/>
      <c r="AS101" s="285"/>
      <c r="AT101" s="285"/>
      <c r="AU101" s="301"/>
      <c r="AV101" s="301"/>
      <c r="AW101" s="301"/>
      <c r="AX101" s="301"/>
      <c r="AY101" s="301"/>
      <c r="AZ101" s="301"/>
      <c r="BA101" s="301"/>
      <c r="BB101" s="301"/>
      <c r="BC101" s="301"/>
      <c r="BD101" s="301"/>
      <c r="BE101" s="301"/>
      <c r="BF101" s="301"/>
      <c r="BG101" s="301"/>
      <c r="BH101" s="301"/>
      <c r="BI101" s="301"/>
      <c r="BJ101" s="301"/>
      <c r="BK101" s="301"/>
      <c r="BL101" s="301"/>
      <c r="BM101" s="301"/>
      <c r="BN101" s="301"/>
      <c r="BO101" s="301"/>
      <c r="BP101" s="301"/>
      <c r="BQ101" s="301"/>
      <c r="BR101" s="301"/>
      <c r="BS101" s="301"/>
      <c r="BT101" s="301"/>
    </row>
    <row r="102" customHeight="1" spans="38:72">
      <c r="AL102" s="279"/>
      <c r="AM102" s="279"/>
      <c r="AN102" s="279"/>
      <c r="AO102" s="279"/>
      <c r="AP102" s="279"/>
      <c r="AQ102" s="279"/>
      <c r="AR102" s="279"/>
      <c r="AS102" s="285"/>
      <c r="AT102" s="285"/>
      <c r="AU102" s="288"/>
      <c r="AV102" s="286"/>
      <c r="AW102" s="286"/>
      <c r="AX102" s="286"/>
      <c r="AY102" s="286"/>
      <c r="AZ102" s="286"/>
      <c r="BA102" s="286"/>
      <c r="BB102" s="286"/>
      <c r="BC102" s="294"/>
      <c r="BD102" s="294"/>
      <c r="BE102" s="294"/>
      <c r="BF102" s="294"/>
      <c r="BG102" s="294"/>
      <c r="BH102" s="294"/>
      <c r="BI102" s="294"/>
      <c r="BJ102" s="294"/>
      <c r="BK102" s="294"/>
      <c r="BL102" s="294"/>
      <c r="BM102" s="294"/>
      <c r="BN102" s="294"/>
      <c r="BO102" s="294"/>
      <c r="BP102" s="294"/>
      <c r="BQ102" s="294"/>
      <c r="BR102" s="294"/>
      <c r="BS102" s="294"/>
      <c r="BT102" s="294"/>
    </row>
    <row r="103" customHeight="1" spans="38:72">
      <c r="AL103" s="279"/>
      <c r="AM103" s="279"/>
      <c r="AN103" s="279"/>
      <c r="AO103" s="279"/>
      <c r="AP103" s="279"/>
      <c r="AQ103" s="279"/>
      <c r="AR103" s="279"/>
      <c r="AS103" s="285"/>
      <c r="AT103" s="285"/>
      <c r="AU103" s="288"/>
      <c r="AV103" s="286"/>
      <c r="AW103" s="286"/>
      <c r="AX103" s="286"/>
      <c r="AY103" s="286"/>
      <c r="AZ103" s="286"/>
      <c r="BA103" s="286"/>
      <c r="BB103" s="286"/>
      <c r="BC103" s="294"/>
      <c r="BD103" s="294"/>
      <c r="BE103" s="294"/>
      <c r="BF103" s="294"/>
      <c r="BG103" s="294"/>
      <c r="BH103" s="294"/>
      <c r="BI103" s="294"/>
      <c r="BJ103" s="294"/>
      <c r="BK103" s="299"/>
      <c r="BL103" s="299"/>
      <c r="BM103" s="299"/>
      <c r="BN103" s="299"/>
      <c r="BO103" s="299"/>
      <c r="BP103" s="299"/>
      <c r="BQ103" s="299"/>
      <c r="BR103" s="299"/>
      <c r="BS103" s="299"/>
      <c r="BT103" s="299"/>
    </row>
    <row r="104" customHeight="1" spans="38:72">
      <c r="AL104" s="279"/>
      <c r="AM104" s="279"/>
      <c r="AN104" s="279"/>
      <c r="AO104" s="279"/>
      <c r="AP104" s="279"/>
      <c r="AQ104" s="279"/>
      <c r="AR104" s="279"/>
      <c r="AS104" s="285"/>
      <c r="AT104" s="285"/>
      <c r="AU104" s="288"/>
      <c r="AV104" s="286"/>
      <c r="AW104" s="286"/>
      <c r="AX104" s="286"/>
      <c r="AY104" s="286"/>
      <c r="AZ104" s="286"/>
      <c r="BA104" s="286"/>
      <c r="BB104" s="286"/>
      <c r="BC104" s="294"/>
      <c r="BD104" s="294"/>
      <c r="BE104" s="294"/>
      <c r="BF104" s="294"/>
      <c r="BG104" s="294"/>
      <c r="BH104" s="294"/>
      <c r="BI104" s="294"/>
      <c r="BJ104" s="294"/>
      <c r="BK104" s="294"/>
      <c r="BL104" s="294"/>
      <c r="BM104" s="294"/>
      <c r="BN104" s="294"/>
      <c r="BO104" s="294"/>
      <c r="BP104" s="294"/>
      <c r="BQ104" s="294"/>
      <c r="BR104" s="294"/>
      <c r="BS104" s="294"/>
      <c r="BT104" s="294"/>
    </row>
    <row r="105" customHeight="1" spans="38:72">
      <c r="AL105" s="279"/>
      <c r="AM105" s="279"/>
      <c r="AN105" s="279"/>
      <c r="AO105" s="279"/>
      <c r="AP105" s="279"/>
      <c r="AQ105" s="279"/>
      <c r="AR105" s="279"/>
      <c r="AS105" s="285"/>
      <c r="AT105" s="285"/>
      <c r="AU105" s="288"/>
      <c r="AV105" s="286"/>
      <c r="AW105" s="286"/>
      <c r="AX105" s="286"/>
      <c r="AY105" s="286"/>
      <c r="AZ105" s="286"/>
      <c r="BA105" s="286"/>
      <c r="BB105" s="286"/>
      <c r="BC105" s="294"/>
      <c r="BD105" s="294"/>
      <c r="BE105" s="294"/>
      <c r="BF105" s="294"/>
      <c r="BG105" s="294"/>
      <c r="BH105" s="294"/>
      <c r="BI105" s="294"/>
      <c r="BJ105" s="294"/>
      <c r="BK105" s="294"/>
      <c r="BL105" s="294"/>
      <c r="BM105" s="294"/>
      <c r="BN105" s="294"/>
      <c r="BO105" s="294"/>
      <c r="BP105" s="294"/>
      <c r="BQ105" s="294"/>
      <c r="BR105" s="294"/>
      <c r="BS105" s="294"/>
      <c r="BT105" s="294"/>
    </row>
    <row r="106" customHeight="1" spans="38:72">
      <c r="AL106" s="279"/>
      <c r="AM106" s="279"/>
      <c r="AN106" s="279"/>
      <c r="AO106" s="279"/>
      <c r="AP106" s="279"/>
      <c r="AQ106" s="279"/>
      <c r="AR106" s="279"/>
      <c r="AS106" s="285"/>
      <c r="AT106" s="285"/>
      <c r="AU106" s="288"/>
      <c r="AV106" s="286"/>
      <c r="AW106" s="286"/>
      <c r="AX106" s="286"/>
      <c r="AY106" s="286"/>
      <c r="AZ106" s="286"/>
      <c r="BA106" s="286"/>
      <c r="BB106" s="286"/>
      <c r="BC106" s="294"/>
      <c r="BD106" s="294"/>
      <c r="BE106" s="294"/>
      <c r="BF106" s="294"/>
      <c r="BG106" s="294"/>
      <c r="BH106" s="294"/>
      <c r="BI106" s="294"/>
      <c r="BJ106" s="294"/>
      <c r="BK106" s="304"/>
      <c r="BL106" s="300"/>
      <c r="BM106" s="300"/>
      <c r="BN106" s="300"/>
      <c r="BO106" s="300"/>
      <c r="BP106" s="300"/>
      <c r="BQ106" s="300"/>
      <c r="BR106" s="300"/>
      <c r="BS106" s="300"/>
      <c r="BT106" s="300"/>
    </row>
    <row r="107" customHeight="1" spans="38:72">
      <c r="AL107" s="279"/>
      <c r="AM107" s="279"/>
      <c r="AN107" s="279"/>
      <c r="AO107" s="279"/>
      <c r="AP107" s="279"/>
      <c r="AQ107" s="279"/>
      <c r="AR107" s="279"/>
      <c r="AS107" s="285"/>
      <c r="AT107" s="285"/>
      <c r="AU107" s="288"/>
      <c r="AV107" s="286"/>
      <c r="AW107" s="286"/>
      <c r="AX107" s="286"/>
      <c r="AY107" s="286"/>
      <c r="AZ107" s="286"/>
      <c r="BA107" s="286"/>
      <c r="BB107" s="286"/>
      <c r="BC107" s="294"/>
      <c r="BD107" s="294"/>
      <c r="BE107" s="294"/>
      <c r="BF107" s="294"/>
      <c r="BG107" s="294"/>
      <c r="BH107" s="294"/>
      <c r="BI107" s="294"/>
      <c r="BJ107" s="294"/>
      <c r="BK107" s="304"/>
      <c r="BL107" s="300"/>
      <c r="BM107" s="300"/>
      <c r="BN107" s="300"/>
      <c r="BO107" s="300"/>
      <c r="BP107" s="300"/>
      <c r="BQ107" s="300"/>
      <c r="BR107" s="300"/>
      <c r="BS107" s="300"/>
      <c r="BT107" s="300"/>
    </row>
    <row r="108" customHeight="1" spans="38:72">
      <c r="AL108" s="279"/>
      <c r="AM108" s="279"/>
      <c r="AN108" s="279"/>
      <c r="AO108" s="279"/>
      <c r="AP108" s="279"/>
      <c r="AQ108" s="279"/>
      <c r="AR108" s="279"/>
      <c r="AS108" s="285"/>
      <c r="AT108" s="285"/>
      <c r="AU108" s="302"/>
      <c r="AV108" s="302"/>
      <c r="AW108" s="302"/>
      <c r="AX108" s="302"/>
      <c r="AY108" s="302"/>
      <c r="AZ108" s="302"/>
      <c r="BA108" s="302"/>
      <c r="BB108" s="302"/>
      <c r="BC108" s="302"/>
      <c r="BD108" s="302"/>
      <c r="BE108" s="302"/>
      <c r="BF108" s="302"/>
      <c r="BG108" s="302"/>
      <c r="BH108" s="302"/>
      <c r="BI108" s="302"/>
      <c r="BJ108" s="302"/>
      <c r="BK108" s="302"/>
      <c r="BL108" s="302"/>
      <c r="BM108" s="302"/>
      <c r="BN108" s="302"/>
      <c r="BO108" s="302"/>
      <c r="BP108" s="302"/>
      <c r="BQ108" s="302"/>
      <c r="BR108" s="302"/>
      <c r="BS108" s="302"/>
      <c r="BT108" s="302"/>
    </row>
    <row r="109" customHeight="1" spans="38:72">
      <c r="AL109" s="279"/>
      <c r="AM109" s="279"/>
      <c r="AN109" s="279"/>
      <c r="AO109" s="279"/>
      <c r="AP109" s="279"/>
      <c r="AQ109" s="279"/>
      <c r="AR109" s="279"/>
      <c r="AS109" s="285"/>
      <c r="AT109" s="285"/>
      <c r="AU109" s="288"/>
      <c r="AV109" s="286"/>
      <c r="AW109" s="286"/>
      <c r="AX109" s="286"/>
      <c r="AY109" s="286"/>
      <c r="AZ109" s="286"/>
      <c r="BA109" s="286"/>
      <c r="BB109" s="286"/>
      <c r="BC109" s="294"/>
      <c r="BD109" s="294"/>
      <c r="BE109" s="294"/>
      <c r="BF109" s="294"/>
      <c r="BG109" s="294"/>
      <c r="BH109" s="294"/>
      <c r="BI109" s="294"/>
      <c r="BJ109" s="294"/>
      <c r="BK109" s="298"/>
      <c r="BL109" s="298"/>
      <c r="BM109" s="298"/>
      <c r="BN109" s="298"/>
      <c r="BO109" s="298"/>
      <c r="BP109" s="298"/>
      <c r="BQ109" s="298"/>
      <c r="BR109" s="298"/>
      <c r="BS109" s="298"/>
      <c r="BT109" s="298"/>
    </row>
    <row r="110" customHeight="1" spans="38:72">
      <c r="AL110" s="279"/>
      <c r="AM110" s="279"/>
      <c r="AN110" s="279"/>
      <c r="AO110" s="279"/>
      <c r="AP110" s="279"/>
      <c r="AQ110" s="279"/>
      <c r="AR110" s="279"/>
      <c r="AS110" s="285"/>
      <c r="AT110" s="285"/>
      <c r="AU110" s="288"/>
      <c r="AV110" s="286"/>
      <c r="AW110" s="286"/>
      <c r="AX110" s="286"/>
      <c r="AY110" s="286"/>
      <c r="AZ110" s="286"/>
      <c r="BA110" s="286"/>
      <c r="BB110" s="286"/>
      <c r="BC110" s="294"/>
      <c r="BD110" s="294"/>
      <c r="BE110" s="294"/>
      <c r="BF110" s="294"/>
      <c r="BG110" s="294"/>
      <c r="BH110" s="294"/>
      <c r="BI110" s="294"/>
      <c r="BJ110" s="294"/>
      <c r="BK110" s="298"/>
      <c r="BL110" s="298"/>
      <c r="BM110" s="298"/>
      <c r="BN110" s="298"/>
      <c r="BO110" s="298"/>
      <c r="BP110" s="298"/>
      <c r="BQ110" s="298"/>
      <c r="BR110" s="298"/>
      <c r="BS110" s="298"/>
      <c r="BT110" s="298"/>
    </row>
    <row r="111" customHeight="1" spans="38:72">
      <c r="AL111" s="279"/>
      <c r="AM111" s="279"/>
      <c r="AN111" s="279"/>
      <c r="AO111" s="279"/>
      <c r="AP111" s="279"/>
      <c r="AQ111" s="279"/>
      <c r="AR111" s="279"/>
      <c r="AS111" s="285"/>
      <c r="AT111" s="285"/>
      <c r="AU111" s="286"/>
      <c r="AV111" s="286"/>
      <c r="AW111" s="286"/>
      <c r="AX111" s="286"/>
      <c r="AY111" s="286"/>
      <c r="AZ111" s="286"/>
      <c r="BA111" s="286"/>
      <c r="BB111" s="286"/>
      <c r="BC111" s="294"/>
      <c r="BD111" s="294"/>
      <c r="BE111" s="294"/>
      <c r="BF111" s="294"/>
      <c r="BG111" s="294"/>
      <c r="BH111" s="294"/>
      <c r="BI111" s="294"/>
      <c r="BJ111" s="294"/>
      <c r="BK111" s="298"/>
      <c r="BL111" s="298"/>
      <c r="BM111" s="298"/>
      <c r="BN111" s="298"/>
      <c r="BO111" s="298"/>
      <c r="BP111" s="298"/>
      <c r="BQ111" s="298"/>
      <c r="BR111" s="298"/>
      <c r="BS111" s="298"/>
      <c r="BT111" s="298"/>
    </row>
    <row r="112" customHeight="1" spans="38:72">
      <c r="AL112" s="279"/>
      <c r="AM112" s="279"/>
      <c r="AN112" s="279"/>
      <c r="AO112" s="279"/>
      <c r="AP112" s="279"/>
      <c r="AQ112" s="279"/>
      <c r="AR112" s="279"/>
      <c r="AS112" s="285"/>
      <c r="AT112" s="285"/>
      <c r="AU112" s="286"/>
      <c r="AV112" s="286"/>
      <c r="AW112" s="286"/>
      <c r="AX112" s="286"/>
      <c r="AY112" s="286"/>
      <c r="AZ112" s="286"/>
      <c r="BA112" s="286"/>
      <c r="BB112" s="286"/>
      <c r="BC112" s="294"/>
      <c r="BD112" s="294"/>
      <c r="BE112" s="294"/>
      <c r="BF112" s="294"/>
      <c r="BG112" s="294"/>
      <c r="BH112" s="294"/>
      <c r="BI112" s="294"/>
      <c r="BJ112" s="294"/>
      <c r="BK112" s="294"/>
      <c r="BL112" s="294"/>
      <c r="BM112" s="294"/>
      <c r="BN112" s="294"/>
      <c r="BO112" s="294"/>
      <c r="BP112" s="294"/>
      <c r="BQ112" s="294"/>
      <c r="BR112" s="294"/>
      <c r="BS112" s="294"/>
      <c r="BT112" s="294"/>
    </row>
    <row r="113" customHeight="1" spans="38:72">
      <c r="AL113" s="279"/>
      <c r="AM113" s="279"/>
      <c r="AN113" s="279"/>
      <c r="AO113" s="279"/>
      <c r="AP113" s="279"/>
      <c r="AQ113" s="279"/>
      <c r="AR113" s="279"/>
      <c r="AS113" s="285"/>
      <c r="AT113" s="285"/>
      <c r="AU113" s="286"/>
      <c r="AV113" s="286"/>
      <c r="AW113" s="286"/>
      <c r="AX113" s="286"/>
      <c r="AY113" s="286"/>
      <c r="AZ113" s="286"/>
      <c r="BA113" s="286"/>
      <c r="BB113" s="286"/>
      <c r="BC113" s="294"/>
      <c r="BD113" s="294"/>
      <c r="BE113" s="294"/>
      <c r="BF113" s="294"/>
      <c r="BG113" s="294"/>
      <c r="BH113" s="294"/>
      <c r="BI113" s="294"/>
      <c r="BJ113" s="294"/>
      <c r="BK113" s="294"/>
      <c r="BL113" s="294"/>
      <c r="BM113" s="294"/>
      <c r="BN113" s="294"/>
      <c r="BO113" s="294"/>
      <c r="BP113" s="294"/>
      <c r="BQ113" s="294"/>
      <c r="BR113" s="294"/>
      <c r="BS113" s="294"/>
      <c r="BT113" s="294"/>
    </row>
    <row r="114" customHeight="1" spans="38:72">
      <c r="AL114" s="279"/>
      <c r="AM114" s="279"/>
      <c r="AN114" s="279"/>
      <c r="AO114" s="279"/>
      <c r="AP114" s="279"/>
      <c r="AQ114" s="279"/>
      <c r="AR114" s="279"/>
      <c r="AS114" s="285"/>
      <c r="AT114" s="285"/>
      <c r="AU114" s="301"/>
      <c r="AV114" s="301"/>
      <c r="AW114" s="301"/>
      <c r="AX114" s="301"/>
      <c r="AY114" s="301"/>
      <c r="AZ114" s="301"/>
      <c r="BA114" s="301"/>
      <c r="BB114" s="301"/>
      <c r="BC114" s="301"/>
      <c r="BD114" s="301"/>
      <c r="BE114" s="301"/>
      <c r="BF114" s="301"/>
      <c r="BG114" s="301"/>
      <c r="BH114" s="301"/>
      <c r="BI114" s="301"/>
      <c r="BJ114" s="301"/>
      <c r="BK114" s="301"/>
      <c r="BL114" s="301"/>
      <c r="BM114" s="301"/>
      <c r="BN114" s="301"/>
      <c r="BO114" s="301"/>
      <c r="BP114" s="301"/>
      <c r="BQ114" s="301"/>
      <c r="BR114" s="301"/>
      <c r="BS114" s="301"/>
      <c r="BT114" s="301"/>
    </row>
    <row r="115" customHeight="1" spans="38:72">
      <c r="AL115" s="279"/>
      <c r="AM115" s="279"/>
      <c r="AN115" s="279"/>
      <c r="AO115" s="279"/>
      <c r="AP115" s="279"/>
      <c r="AQ115" s="279"/>
      <c r="AR115" s="279"/>
      <c r="AS115" s="285"/>
      <c r="AT115" s="285"/>
      <c r="AU115" s="288"/>
      <c r="AV115" s="286"/>
      <c r="AW115" s="286"/>
      <c r="AX115" s="286"/>
      <c r="AY115" s="286"/>
      <c r="AZ115" s="286"/>
      <c r="BA115" s="286"/>
      <c r="BB115" s="286"/>
      <c r="BC115" s="294"/>
      <c r="BD115" s="294"/>
      <c r="BE115" s="294"/>
      <c r="BF115" s="294"/>
      <c r="BG115" s="294"/>
      <c r="BH115" s="294"/>
      <c r="BI115" s="294"/>
      <c r="BJ115" s="294"/>
      <c r="BK115" s="294"/>
      <c r="BL115" s="294"/>
      <c r="BM115" s="294"/>
      <c r="BN115" s="294"/>
      <c r="BO115" s="294"/>
      <c r="BP115" s="294"/>
      <c r="BQ115" s="294"/>
      <c r="BR115" s="294"/>
      <c r="BS115" s="294"/>
      <c r="BT115" s="294"/>
    </row>
    <row r="116" customHeight="1" spans="38:72">
      <c r="AL116" s="279"/>
      <c r="AM116" s="279"/>
      <c r="AN116" s="279"/>
      <c r="AO116" s="279"/>
      <c r="AP116" s="279"/>
      <c r="AQ116" s="279"/>
      <c r="AR116" s="279"/>
      <c r="AS116" s="285"/>
      <c r="AT116" s="285"/>
      <c r="AU116" s="288"/>
      <c r="AV116" s="286"/>
      <c r="AW116" s="286"/>
      <c r="AX116" s="286"/>
      <c r="AY116" s="286"/>
      <c r="AZ116" s="286"/>
      <c r="BA116" s="286"/>
      <c r="BB116" s="286"/>
      <c r="BC116" s="294"/>
      <c r="BD116" s="294"/>
      <c r="BE116" s="294"/>
      <c r="BF116" s="294"/>
      <c r="BG116" s="294"/>
      <c r="BH116" s="294"/>
      <c r="BI116" s="294"/>
      <c r="BJ116" s="294"/>
      <c r="BK116" s="299"/>
      <c r="BL116" s="299"/>
      <c r="BM116" s="299"/>
      <c r="BN116" s="299"/>
      <c r="BO116" s="299"/>
      <c r="BP116" s="299"/>
      <c r="BQ116" s="299"/>
      <c r="BR116" s="299"/>
      <c r="BS116" s="299"/>
      <c r="BT116" s="299"/>
    </row>
    <row r="117" customHeight="1" spans="38:72">
      <c r="AL117" s="279"/>
      <c r="AM117" s="279"/>
      <c r="AN117" s="279"/>
      <c r="AO117" s="279"/>
      <c r="AP117" s="279"/>
      <c r="AQ117" s="279"/>
      <c r="AR117" s="279"/>
      <c r="AS117" s="285"/>
      <c r="AT117" s="285"/>
      <c r="AU117" s="288"/>
      <c r="AV117" s="286"/>
      <c r="AW117" s="286"/>
      <c r="AX117" s="286"/>
      <c r="AY117" s="286"/>
      <c r="AZ117" s="286"/>
      <c r="BA117" s="286"/>
      <c r="BB117" s="286"/>
      <c r="BC117" s="294"/>
      <c r="BD117" s="294"/>
      <c r="BE117" s="294"/>
      <c r="BF117" s="294"/>
      <c r="BG117" s="294"/>
      <c r="BH117" s="294"/>
      <c r="BI117" s="294"/>
      <c r="BJ117" s="294"/>
      <c r="BK117" s="294"/>
      <c r="BL117" s="294"/>
      <c r="BM117" s="294"/>
      <c r="BN117" s="294"/>
      <c r="BO117" s="294"/>
      <c r="BP117" s="294"/>
      <c r="BQ117" s="294"/>
      <c r="BR117" s="294"/>
      <c r="BS117" s="294"/>
      <c r="BT117" s="294"/>
    </row>
    <row r="118" customHeight="1" spans="38:72">
      <c r="AL118" s="279"/>
      <c r="AM118" s="279"/>
      <c r="AN118" s="279"/>
      <c r="AO118" s="279"/>
      <c r="AP118" s="279"/>
      <c r="AQ118" s="279"/>
      <c r="AR118" s="279"/>
      <c r="AS118" s="285"/>
      <c r="AT118" s="285"/>
      <c r="AU118" s="288"/>
      <c r="AV118" s="286"/>
      <c r="AW118" s="286"/>
      <c r="AX118" s="286"/>
      <c r="AY118" s="286"/>
      <c r="AZ118" s="286"/>
      <c r="BA118" s="286"/>
      <c r="BB118" s="286"/>
      <c r="BC118" s="294"/>
      <c r="BD118" s="294"/>
      <c r="BE118" s="294"/>
      <c r="BF118" s="294"/>
      <c r="BG118" s="294"/>
      <c r="BH118" s="294"/>
      <c r="BI118" s="294"/>
      <c r="BJ118" s="294"/>
      <c r="BK118" s="294"/>
      <c r="BL118" s="294"/>
      <c r="BM118" s="294"/>
      <c r="BN118" s="294"/>
      <c r="BO118" s="294"/>
      <c r="BP118" s="294"/>
      <c r="BQ118" s="294"/>
      <c r="BR118" s="294"/>
      <c r="BS118" s="294"/>
      <c r="BT118" s="294"/>
    </row>
    <row r="119" customHeight="1" spans="38:72">
      <c r="AL119" s="279"/>
      <c r="AM119" s="279"/>
      <c r="AN119" s="279"/>
      <c r="AO119" s="279"/>
      <c r="AP119" s="279"/>
      <c r="AQ119" s="279"/>
      <c r="AR119" s="279"/>
      <c r="AS119" s="285"/>
      <c r="AT119" s="285"/>
      <c r="AU119" s="288"/>
      <c r="AV119" s="286"/>
      <c r="AW119" s="286"/>
      <c r="AX119" s="286"/>
      <c r="AY119" s="286"/>
      <c r="AZ119" s="286"/>
      <c r="BA119" s="286"/>
      <c r="BB119" s="286"/>
      <c r="BC119" s="294"/>
      <c r="BD119" s="294"/>
      <c r="BE119" s="294"/>
      <c r="BF119" s="294"/>
      <c r="BG119" s="294"/>
      <c r="BH119" s="294"/>
      <c r="BI119" s="294"/>
      <c r="BJ119" s="294"/>
      <c r="BK119" s="304"/>
      <c r="BL119" s="300"/>
      <c r="BM119" s="300"/>
      <c r="BN119" s="300"/>
      <c r="BO119" s="300"/>
      <c r="BP119" s="300"/>
      <c r="BQ119" s="300"/>
      <c r="BR119" s="300"/>
      <c r="BS119" s="300"/>
      <c r="BT119" s="300"/>
    </row>
    <row r="120" customHeight="1" spans="38:72">
      <c r="AL120" s="279"/>
      <c r="AM120" s="279"/>
      <c r="AN120" s="279"/>
      <c r="AO120" s="279"/>
      <c r="AP120" s="279"/>
      <c r="AQ120" s="279"/>
      <c r="AR120" s="279"/>
      <c r="AS120" s="285"/>
      <c r="AT120" s="285"/>
      <c r="AU120" s="288"/>
      <c r="AV120" s="286"/>
      <c r="AW120" s="286"/>
      <c r="AX120" s="286"/>
      <c r="AY120" s="286"/>
      <c r="AZ120" s="286"/>
      <c r="BA120" s="286"/>
      <c r="BB120" s="286"/>
      <c r="BC120" s="294"/>
      <c r="BD120" s="294"/>
      <c r="BE120" s="294"/>
      <c r="BF120" s="294"/>
      <c r="BG120" s="294"/>
      <c r="BH120" s="294"/>
      <c r="BI120" s="294"/>
      <c r="BJ120" s="294"/>
      <c r="BK120" s="304"/>
      <c r="BL120" s="300"/>
      <c r="BM120" s="300"/>
      <c r="BN120" s="300"/>
      <c r="BO120" s="300"/>
      <c r="BP120" s="300"/>
      <c r="BQ120" s="300"/>
      <c r="BR120" s="300"/>
      <c r="BS120" s="300"/>
      <c r="BT120" s="300"/>
    </row>
    <row r="121" customHeight="1" spans="38:72">
      <c r="AL121" s="279"/>
      <c r="AM121" s="279"/>
      <c r="AN121" s="279"/>
      <c r="AO121" s="279"/>
      <c r="AP121" s="279"/>
      <c r="AQ121" s="279"/>
      <c r="AR121" s="279"/>
      <c r="AS121" s="285"/>
      <c r="AT121" s="285"/>
      <c r="AU121" s="302"/>
      <c r="AV121" s="302"/>
      <c r="AW121" s="302"/>
      <c r="AX121" s="302"/>
      <c r="AY121" s="302"/>
      <c r="AZ121" s="302"/>
      <c r="BA121" s="302"/>
      <c r="BB121" s="302"/>
      <c r="BC121" s="302"/>
      <c r="BD121" s="302"/>
      <c r="BE121" s="302"/>
      <c r="BF121" s="302"/>
      <c r="BG121" s="302"/>
      <c r="BH121" s="302"/>
      <c r="BI121" s="302"/>
      <c r="BJ121" s="302"/>
      <c r="BK121" s="302"/>
      <c r="BL121" s="302"/>
      <c r="BM121" s="302"/>
      <c r="BN121" s="302"/>
      <c r="BO121" s="302"/>
      <c r="BP121" s="302"/>
      <c r="BQ121" s="302"/>
      <c r="BR121" s="302"/>
      <c r="BS121" s="302"/>
      <c r="BT121" s="302"/>
    </row>
    <row r="122" customHeight="1" spans="38:72">
      <c r="AL122" s="279"/>
      <c r="AM122" s="279"/>
      <c r="AN122" s="279"/>
      <c r="AO122" s="279"/>
      <c r="AP122" s="279"/>
      <c r="AQ122" s="279"/>
      <c r="AR122" s="279"/>
      <c r="AS122" s="285"/>
      <c r="AT122" s="285"/>
      <c r="AU122" s="288"/>
      <c r="AV122" s="286"/>
      <c r="AW122" s="286"/>
      <c r="AX122" s="286"/>
      <c r="AY122" s="286"/>
      <c r="AZ122" s="286"/>
      <c r="BA122" s="286"/>
      <c r="BB122" s="286"/>
      <c r="BC122" s="294"/>
      <c r="BD122" s="294"/>
      <c r="BE122" s="294"/>
      <c r="BF122" s="294"/>
      <c r="BG122" s="294"/>
      <c r="BH122" s="294"/>
      <c r="BI122" s="294"/>
      <c r="BJ122" s="294"/>
      <c r="BK122" s="298"/>
      <c r="BL122" s="298"/>
      <c r="BM122" s="298"/>
      <c r="BN122" s="298"/>
      <c r="BO122" s="298"/>
      <c r="BP122" s="298"/>
      <c r="BQ122" s="298"/>
      <c r="BR122" s="298"/>
      <c r="BS122" s="298"/>
      <c r="BT122" s="298"/>
    </row>
    <row r="123" customHeight="1" spans="38:72">
      <c r="AL123" s="279"/>
      <c r="AM123" s="279"/>
      <c r="AN123" s="279"/>
      <c r="AO123" s="279"/>
      <c r="AP123" s="279"/>
      <c r="AQ123" s="279"/>
      <c r="AR123" s="279"/>
      <c r="AS123" s="285"/>
      <c r="AT123" s="285"/>
      <c r="AU123" s="288"/>
      <c r="AV123" s="286"/>
      <c r="AW123" s="286"/>
      <c r="AX123" s="286"/>
      <c r="AY123" s="286"/>
      <c r="AZ123" s="286"/>
      <c r="BA123" s="286"/>
      <c r="BB123" s="286"/>
      <c r="BC123" s="294"/>
      <c r="BD123" s="294"/>
      <c r="BE123" s="294"/>
      <c r="BF123" s="294"/>
      <c r="BG123" s="294"/>
      <c r="BH123" s="294"/>
      <c r="BI123" s="294"/>
      <c r="BJ123" s="294"/>
      <c r="BK123" s="298"/>
      <c r="BL123" s="298"/>
      <c r="BM123" s="298"/>
      <c r="BN123" s="298"/>
      <c r="BO123" s="298"/>
      <c r="BP123" s="298"/>
      <c r="BQ123" s="298"/>
      <c r="BR123" s="298"/>
      <c r="BS123" s="298"/>
      <c r="BT123" s="298"/>
    </row>
    <row r="124" customHeight="1" spans="38:72">
      <c r="AL124" s="279"/>
      <c r="AM124" s="279"/>
      <c r="AN124" s="279"/>
      <c r="AO124" s="279"/>
      <c r="AP124" s="279"/>
      <c r="AQ124" s="279"/>
      <c r="AR124" s="279"/>
      <c r="AS124" s="285"/>
      <c r="AT124" s="285"/>
      <c r="AU124" s="286"/>
      <c r="AV124" s="286"/>
      <c r="AW124" s="286"/>
      <c r="AX124" s="286"/>
      <c r="AY124" s="286"/>
      <c r="AZ124" s="286"/>
      <c r="BA124" s="286"/>
      <c r="BB124" s="286"/>
      <c r="BC124" s="294"/>
      <c r="BD124" s="294"/>
      <c r="BE124" s="294"/>
      <c r="BF124" s="294"/>
      <c r="BG124" s="294"/>
      <c r="BH124" s="294"/>
      <c r="BI124" s="294"/>
      <c r="BJ124" s="294"/>
      <c r="BK124" s="298"/>
      <c r="BL124" s="298"/>
      <c r="BM124" s="298"/>
      <c r="BN124" s="298"/>
      <c r="BO124" s="298"/>
      <c r="BP124" s="298"/>
      <c r="BQ124" s="298"/>
      <c r="BR124" s="298"/>
      <c r="BS124" s="298"/>
      <c r="BT124" s="298"/>
    </row>
    <row r="125" customHeight="1" spans="38:72">
      <c r="AL125" s="279"/>
      <c r="AM125" s="279"/>
      <c r="AN125" s="279"/>
      <c r="AO125" s="279"/>
      <c r="AP125" s="279"/>
      <c r="AQ125" s="279"/>
      <c r="AR125" s="279"/>
      <c r="AS125" s="285"/>
      <c r="AT125" s="285"/>
      <c r="AU125" s="286"/>
      <c r="AV125" s="286"/>
      <c r="AW125" s="286"/>
      <c r="AX125" s="286"/>
      <c r="AY125" s="286"/>
      <c r="AZ125" s="286"/>
      <c r="BA125" s="286"/>
      <c r="BB125" s="286"/>
      <c r="BC125" s="294"/>
      <c r="BD125" s="294"/>
      <c r="BE125" s="294"/>
      <c r="BF125" s="294"/>
      <c r="BG125" s="294"/>
      <c r="BH125" s="294"/>
      <c r="BI125" s="294"/>
      <c r="BJ125" s="294"/>
      <c r="BK125" s="294"/>
      <c r="BL125" s="294"/>
      <c r="BM125" s="294"/>
      <c r="BN125" s="294"/>
      <c r="BO125" s="294"/>
      <c r="BP125" s="294"/>
      <c r="BQ125" s="294"/>
      <c r="BR125" s="294"/>
      <c r="BS125" s="294"/>
      <c r="BT125" s="294"/>
    </row>
    <row r="126" customHeight="1" spans="38:72">
      <c r="AL126" s="279"/>
      <c r="AM126" s="279"/>
      <c r="AN126" s="279"/>
      <c r="AO126" s="279"/>
      <c r="AP126" s="279"/>
      <c r="AQ126" s="279"/>
      <c r="AR126" s="279"/>
      <c r="AS126" s="285"/>
      <c r="AT126" s="285"/>
      <c r="AU126" s="286"/>
      <c r="AV126" s="286"/>
      <c r="AW126" s="286"/>
      <c r="AX126" s="286"/>
      <c r="AY126" s="286"/>
      <c r="AZ126" s="286"/>
      <c r="BA126" s="286"/>
      <c r="BB126" s="286"/>
      <c r="BC126" s="294"/>
      <c r="BD126" s="294"/>
      <c r="BE126" s="294"/>
      <c r="BF126" s="294"/>
      <c r="BG126" s="294"/>
      <c r="BH126" s="294"/>
      <c r="BI126" s="294"/>
      <c r="BJ126" s="294"/>
      <c r="BK126" s="294"/>
      <c r="BL126" s="294"/>
      <c r="BM126" s="294"/>
      <c r="BN126" s="294"/>
      <c r="BO126" s="294"/>
      <c r="BP126" s="294"/>
      <c r="BQ126" s="294"/>
      <c r="BR126" s="294"/>
      <c r="BS126" s="294"/>
      <c r="BT126" s="294"/>
    </row>
    <row r="127" customHeight="1" spans="38:72">
      <c r="AL127" s="279"/>
      <c r="AM127" s="279"/>
      <c r="AN127" s="279"/>
      <c r="AO127" s="279"/>
      <c r="AP127" s="279"/>
      <c r="AQ127" s="279"/>
      <c r="AR127" s="279"/>
      <c r="AS127" s="285"/>
      <c r="AT127" s="285"/>
      <c r="AU127" s="303"/>
      <c r="AV127" s="303"/>
      <c r="AW127" s="303"/>
      <c r="AX127" s="303"/>
      <c r="AY127" s="303"/>
      <c r="AZ127" s="303"/>
      <c r="BA127" s="303"/>
      <c r="BB127" s="303"/>
      <c r="BC127" s="303"/>
      <c r="BD127" s="303"/>
      <c r="BE127" s="303"/>
      <c r="BF127" s="303"/>
      <c r="BG127" s="303"/>
      <c r="BH127" s="303"/>
      <c r="BI127" s="303"/>
      <c r="BJ127" s="303"/>
      <c r="BK127" s="303"/>
      <c r="BL127" s="303"/>
      <c r="BM127" s="303"/>
      <c r="BN127" s="303"/>
      <c r="BO127" s="303"/>
      <c r="BP127" s="303"/>
      <c r="BQ127" s="303"/>
      <c r="BR127" s="303"/>
      <c r="BS127" s="303"/>
      <c r="BT127" s="303"/>
    </row>
    <row r="128" customHeight="1" spans="38:72">
      <c r="AL128" s="279"/>
      <c r="AM128" s="279"/>
      <c r="AN128" s="279"/>
      <c r="AO128" s="279"/>
      <c r="AP128" s="279"/>
      <c r="AQ128" s="279"/>
      <c r="AR128" s="279"/>
      <c r="AS128" s="285"/>
      <c r="AT128" s="285"/>
      <c r="AU128" s="288"/>
      <c r="AV128" s="286"/>
      <c r="AW128" s="286"/>
      <c r="AX128" s="286"/>
      <c r="AY128" s="286"/>
      <c r="AZ128" s="286"/>
      <c r="BA128" s="286"/>
      <c r="BB128" s="286"/>
      <c r="BC128" s="294"/>
      <c r="BD128" s="294"/>
      <c r="BE128" s="294"/>
      <c r="BF128" s="294"/>
      <c r="BG128" s="294"/>
      <c r="BH128" s="294"/>
      <c r="BI128" s="294"/>
      <c r="BJ128" s="294"/>
      <c r="BK128" s="294"/>
      <c r="BL128" s="294"/>
      <c r="BM128" s="294"/>
      <c r="BN128" s="294"/>
      <c r="BO128" s="294"/>
      <c r="BP128" s="294"/>
      <c r="BQ128" s="294"/>
      <c r="BR128" s="294"/>
      <c r="BS128" s="294"/>
      <c r="BT128" s="294"/>
    </row>
    <row r="129" customHeight="1" spans="38:72">
      <c r="AL129" s="279"/>
      <c r="AM129" s="279"/>
      <c r="AN129" s="279"/>
      <c r="AO129" s="279"/>
      <c r="AP129" s="279"/>
      <c r="AQ129" s="279"/>
      <c r="AR129" s="279"/>
      <c r="AS129" s="285"/>
      <c r="AT129" s="285"/>
      <c r="AU129" s="288"/>
      <c r="AV129" s="286"/>
      <c r="AW129" s="286"/>
      <c r="AX129" s="286"/>
      <c r="AY129" s="286"/>
      <c r="AZ129" s="286"/>
      <c r="BA129" s="286"/>
      <c r="BB129" s="286"/>
      <c r="BC129" s="294"/>
      <c r="BD129" s="294"/>
      <c r="BE129" s="294"/>
      <c r="BF129" s="294"/>
      <c r="BG129" s="294"/>
      <c r="BH129" s="294"/>
      <c r="BI129" s="294"/>
      <c r="BJ129" s="294"/>
      <c r="BK129" s="299"/>
      <c r="BL129" s="299"/>
      <c r="BM129" s="299"/>
      <c r="BN129" s="299"/>
      <c r="BO129" s="299"/>
      <c r="BP129" s="299"/>
      <c r="BQ129" s="299"/>
      <c r="BR129" s="299"/>
      <c r="BS129" s="299"/>
      <c r="BT129" s="299"/>
    </row>
    <row r="130" customHeight="1" spans="38:72">
      <c r="AL130" s="279"/>
      <c r="AM130" s="279"/>
      <c r="AN130" s="279"/>
      <c r="AO130" s="279"/>
      <c r="AP130" s="279"/>
      <c r="AQ130" s="279"/>
      <c r="AR130" s="279"/>
      <c r="AS130" s="285"/>
      <c r="AT130" s="285"/>
      <c r="AU130" s="288"/>
      <c r="AV130" s="286"/>
      <c r="AW130" s="286"/>
      <c r="AX130" s="286"/>
      <c r="AY130" s="286"/>
      <c r="AZ130" s="286"/>
      <c r="BA130" s="286"/>
      <c r="BB130" s="286"/>
      <c r="BC130" s="294"/>
      <c r="BD130" s="294"/>
      <c r="BE130" s="294"/>
      <c r="BF130" s="294"/>
      <c r="BG130" s="294"/>
      <c r="BH130" s="294"/>
      <c r="BI130" s="294"/>
      <c r="BJ130" s="294"/>
      <c r="BK130" s="294"/>
      <c r="BL130" s="294"/>
      <c r="BM130" s="294"/>
      <c r="BN130" s="294"/>
      <c r="BO130" s="294"/>
      <c r="BP130" s="294"/>
      <c r="BQ130" s="294"/>
      <c r="BR130" s="294"/>
      <c r="BS130" s="294"/>
      <c r="BT130" s="294"/>
    </row>
    <row r="131" customHeight="1" spans="38:72">
      <c r="AL131" s="279"/>
      <c r="AM131" s="279"/>
      <c r="AN131" s="279"/>
      <c r="AO131" s="279"/>
      <c r="AP131" s="279"/>
      <c r="AQ131" s="279"/>
      <c r="AR131" s="279"/>
      <c r="AS131" s="285"/>
      <c r="AT131" s="285"/>
      <c r="AU131" s="288"/>
      <c r="AV131" s="286"/>
      <c r="AW131" s="286"/>
      <c r="AX131" s="286"/>
      <c r="AY131" s="286"/>
      <c r="AZ131" s="286"/>
      <c r="BA131" s="286"/>
      <c r="BB131" s="286"/>
      <c r="BC131" s="294"/>
      <c r="BD131" s="294"/>
      <c r="BE131" s="294"/>
      <c r="BF131" s="294"/>
      <c r="BG131" s="294"/>
      <c r="BH131" s="294"/>
      <c r="BI131" s="294"/>
      <c r="BJ131" s="294"/>
      <c r="BK131" s="294"/>
      <c r="BL131" s="294"/>
      <c r="BM131" s="294"/>
      <c r="BN131" s="294"/>
      <c r="BO131" s="294"/>
      <c r="BP131" s="294"/>
      <c r="BQ131" s="294"/>
      <c r="BR131" s="294"/>
      <c r="BS131" s="294"/>
      <c r="BT131" s="294"/>
    </row>
    <row r="132" customHeight="1" spans="38:72">
      <c r="AL132" s="279"/>
      <c r="AM132" s="279"/>
      <c r="AN132" s="279"/>
      <c r="AO132" s="279"/>
      <c r="AP132" s="279"/>
      <c r="AQ132" s="279"/>
      <c r="AR132" s="279"/>
      <c r="AS132" s="285"/>
      <c r="AT132" s="285"/>
      <c r="AU132" s="288"/>
      <c r="AV132" s="286"/>
      <c r="AW132" s="286"/>
      <c r="AX132" s="286"/>
      <c r="AY132" s="286"/>
      <c r="AZ132" s="286"/>
      <c r="BA132" s="286"/>
      <c r="BB132" s="286"/>
      <c r="BC132" s="294"/>
      <c r="BD132" s="294"/>
      <c r="BE132" s="294"/>
      <c r="BF132" s="294"/>
      <c r="BG132" s="294"/>
      <c r="BH132" s="294"/>
      <c r="BI132" s="294"/>
      <c r="BJ132" s="294"/>
      <c r="BK132" s="304"/>
      <c r="BL132" s="300"/>
      <c r="BM132" s="300"/>
      <c r="BN132" s="300"/>
      <c r="BO132" s="300"/>
      <c r="BP132" s="300"/>
      <c r="BQ132" s="300"/>
      <c r="BR132" s="300"/>
      <c r="BS132" s="300"/>
      <c r="BT132" s="300"/>
    </row>
    <row r="133" customHeight="1" spans="38:72">
      <c r="AL133" s="279"/>
      <c r="AM133" s="279"/>
      <c r="AN133" s="279"/>
      <c r="AO133" s="279"/>
      <c r="AP133" s="279"/>
      <c r="AQ133" s="279"/>
      <c r="AR133" s="279"/>
      <c r="AS133" s="285"/>
      <c r="AT133" s="285"/>
      <c r="AU133" s="288"/>
      <c r="AV133" s="286"/>
      <c r="AW133" s="286"/>
      <c r="AX133" s="286"/>
      <c r="AY133" s="286"/>
      <c r="AZ133" s="286"/>
      <c r="BA133" s="286"/>
      <c r="BB133" s="286"/>
      <c r="BC133" s="294"/>
      <c r="BD133" s="294"/>
      <c r="BE133" s="294"/>
      <c r="BF133" s="294"/>
      <c r="BG133" s="294"/>
      <c r="BH133" s="294"/>
      <c r="BI133" s="294"/>
      <c r="BJ133" s="294"/>
      <c r="BK133" s="304"/>
      <c r="BL133" s="300"/>
      <c r="BM133" s="300"/>
      <c r="BN133" s="300"/>
      <c r="BO133" s="300"/>
      <c r="BP133" s="300"/>
      <c r="BQ133" s="300"/>
      <c r="BR133" s="300"/>
      <c r="BS133" s="300"/>
      <c r="BT133" s="300"/>
    </row>
    <row r="134" customHeight="1" spans="38:72">
      <c r="AL134" s="279"/>
      <c r="AM134" s="279"/>
      <c r="AN134" s="279"/>
      <c r="AO134" s="279"/>
      <c r="AP134" s="279"/>
      <c r="AQ134" s="279"/>
      <c r="AR134" s="279"/>
      <c r="AS134" s="285"/>
      <c r="AT134" s="285"/>
      <c r="AU134" s="302"/>
      <c r="AV134" s="302"/>
      <c r="AW134" s="302"/>
      <c r="AX134" s="302"/>
      <c r="AY134" s="302"/>
      <c r="AZ134" s="302"/>
      <c r="BA134" s="302"/>
      <c r="BB134" s="302"/>
      <c r="BC134" s="302"/>
      <c r="BD134" s="302"/>
      <c r="BE134" s="302"/>
      <c r="BF134" s="302"/>
      <c r="BG134" s="302"/>
      <c r="BH134" s="302"/>
      <c r="BI134" s="302"/>
      <c r="BJ134" s="302"/>
      <c r="BK134" s="302"/>
      <c r="BL134" s="302"/>
      <c r="BM134" s="302"/>
      <c r="BN134" s="302"/>
      <c r="BO134" s="302"/>
      <c r="BP134" s="302"/>
      <c r="BQ134" s="302"/>
      <c r="BR134" s="302"/>
      <c r="BS134" s="302"/>
      <c r="BT134" s="302"/>
    </row>
    <row r="135" customHeight="1" spans="38:72">
      <c r="AL135" s="279"/>
      <c r="AM135" s="279"/>
      <c r="AN135" s="279"/>
      <c r="AO135" s="279"/>
      <c r="AP135" s="279"/>
      <c r="AQ135" s="279"/>
      <c r="AR135" s="279"/>
      <c r="AS135" s="285"/>
      <c r="AT135" s="285"/>
      <c r="AU135" s="288"/>
      <c r="AV135" s="286"/>
      <c r="AW135" s="286"/>
      <c r="AX135" s="286"/>
      <c r="AY135" s="286"/>
      <c r="AZ135" s="286"/>
      <c r="BA135" s="286"/>
      <c r="BB135" s="286"/>
      <c r="BC135" s="294"/>
      <c r="BD135" s="294"/>
      <c r="BE135" s="294"/>
      <c r="BF135" s="294"/>
      <c r="BG135" s="294"/>
      <c r="BH135" s="294"/>
      <c r="BI135" s="294"/>
      <c r="BJ135" s="294"/>
      <c r="BK135" s="298"/>
      <c r="BL135" s="298"/>
      <c r="BM135" s="298"/>
      <c r="BN135" s="298"/>
      <c r="BO135" s="298"/>
      <c r="BP135" s="298"/>
      <c r="BQ135" s="298"/>
      <c r="BR135" s="298"/>
      <c r="BS135" s="298"/>
      <c r="BT135" s="298"/>
    </row>
    <row r="136" customHeight="1" spans="38:72">
      <c r="AL136" s="279"/>
      <c r="AM136" s="279"/>
      <c r="AN136" s="279"/>
      <c r="AO136" s="279"/>
      <c r="AP136" s="279"/>
      <c r="AQ136" s="279"/>
      <c r="AR136" s="279"/>
      <c r="AS136" s="285"/>
      <c r="AT136" s="285"/>
      <c r="AU136" s="288"/>
      <c r="AV136" s="286"/>
      <c r="AW136" s="286"/>
      <c r="AX136" s="286"/>
      <c r="AY136" s="286"/>
      <c r="AZ136" s="286"/>
      <c r="BA136" s="286"/>
      <c r="BB136" s="286"/>
      <c r="BC136" s="294"/>
      <c r="BD136" s="294"/>
      <c r="BE136" s="294"/>
      <c r="BF136" s="294"/>
      <c r="BG136" s="294"/>
      <c r="BH136" s="294"/>
      <c r="BI136" s="294"/>
      <c r="BJ136" s="294"/>
      <c r="BK136" s="298"/>
      <c r="BL136" s="298"/>
      <c r="BM136" s="298"/>
      <c r="BN136" s="298"/>
      <c r="BO136" s="298"/>
      <c r="BP136" s="298"/>
      <c r="BQ136" s="298"/>
      <c r="BR136" s="298"/>
      <c r="BS136" s="298"/>
      <c r="BT136" s="298"/>
    </row>
    <row r="137" customHeight="1" spans="38:72">
      <c r="AL137" s="279"/>
      <c r="AM137" s="279"/>
      <c r="AN137" s="279"/>
      <c r="AO137" s="279"/>
      <c r="AP137" s="279"/>
      <c r="AQ137" s="279"/>
      <c r="AR137" s="279"/>
      <c r="AS137" s="285"/>
      <c r="AT137" s="285"/>
      <c r="AU137" s="286"/>
      <c r="AV137" s="286"/>
      <c r="AW137" s="286"/>
      <c r="AX137" s="286"/>
      <c r="AY137" s="286"/>
      <c r="AZ137" s="286"/>
      <c r="BA137" s="286"/>
      <c r="BB137" s="286"/>
      <c r="BC137" s="294"/>
      <c r="BD137" s="294"/>
      <c r="BE137" s="294"/>
      <c r="BF137" s="294"/>
      <c r="BG137" s="294"/>
      <c r="BH137" s="294"/>
      <c r="BI137" s="294"/>
      <c r="BJ137" s="294"/>
      <c r="BK137" s="298"/>
      <c r="BL137" s="298"/>
      <c r="BM137" s="298"/>
      <c r="BN137" s="298"/>
      <c r="BO137" s="298"/>
      <c r="BP137" s="298"/>
      <c r="BQ137" s="298"/>
      <c r="BR137" s="298"/>
      <c r="BS137" s="298"/>
      <c r="BT137" s="298"/>
    </row>
    <row r="138" customHeight="1" spans="38:72">
      <c r="AL138" s="279"/>
      <c r="AM138" s="279"/>
      <c r="AN138" s="279"/>
      <c r="AO138" s="279"/>
      <c r="AP138" s="279"/>
      <c r="AQ138" s="279"/>
      <c r="AR138" s="279"/>
      <c r="AS138" s="285"/>
      <c r="AT138" s="285"/>
      <c r="AU138" s="286"/>
      <c r="AV138" s="286"/>
      <c r="AW138" s="286"/>
      <c r="AX138" s="286"/>
      <c r="AY138" s="286"/>
      <c r="AZ138" s="286"/>
      <c r="BA138" s="286"/>
      <c r="BB138" s="286"/>
      <c r="BC138" s="294"/>
      <c r="BD138" s="294"/>
      <c r="BE138" s="294"/>
      <c r="BF138" s="294"/>
      <c r="BG138" s="294"/>
      <c r="BH138" s="294"/>
      <c r="BI138" s="294"/>
      <c r="BJ138" s="294"/>
      <c r="BK138" s="294"/>
      <c r="BL138" s="294"/>
      <c r="BM138" s="294"/>
      <c r="BN138" s="294"/>
      <c r="BO138" s="294"/>
      <c r="BP138" s="294"/>
      <c r="BQ138" s="294"/>
      <c r="BR138" s="294"/>
      <c r="BS138" s="294"/>
      <c r="BT138" s="294"/>
    </row>
    <row r="139" customHeight="1" spans="38:72">
      <c r="AL139" s="279"/>
      <c r="AM139" s="279"/>
      <c r="AN139" s="279"/>
      <c r="AO139" s="279"/>
      <c r="AP139" s="279"/>
      <c r="AQ139" s="279"/>
      <c r="AR139" s="279"/>
      <c r="AS139" s="285"/>
      <c r="AT139" s="285"/>
      <c r="AU139" s="286"/>
      <c r="AV139" s="286"/>
      <c r="AW139" s="286"/>
      <c r="AX139" s="286"/>
      <c r="AY139" s="286"/>
      <c r="AZ139" s="286"/>
      <c r="BA139" s="286"/>
      <c r="BB139" s="286"/>
      <c r="BC139" s="294"/>
      <c r="BD139" s="294"/>
      <c r="BE139" s="294"/>
      <c r="BF139" s="294"/>
      <c r="BG139" s="294"/>
      <c r="BH139" s="294"/>
      <c r="BI139" s="294"/>
      <c r="BJ139" s="294"/>
      <c r="BK139" s="294"/>
      <c r="BL139" s="294"/>
      <c r="BM139" s="294"/>
      <c r="BN139" s="294"/>
      <c r="BO139" s="294"/>
      <c r="BP139" s="294"/>
      <c r="BQ139" s="294"/>
      <c r="BR139" s="294"/>
      <c r="BS139" s="294"/>
      <c r="BT139" s="294"/>
    </row>
    <row r="140" customHeight="1" spans="38:72">
      <c r="AL140" s="279"/>
      <c r="AM140" s="279"/>
      <c r="AN140" s="279"/>
      <c r="AO140" s="279"/>
      <c r="AP140" s="279"/>
      <c r="AQ140" s="279"/>
      <c r="AR140" s="279"/>
      <c r="AS140" s="285"/>
      <c r="AT140" s="285"/>
      <c r="AU140" s="286"/>
      <c r="AV140" s="286"/>
      <c r="AW140" s="286"/>
      <c r="AX140" s="286"/>
      <c r="AY140" s="286"/>
      <c r="AZ140" s="286"/>
      <c r="BA140" s="286"/>
      <c r="BB140" s="286"/>
      <c r="BC140" s="294"/>
      <c r="BD140" s="294"/>
      <c r="BE140" s="294"/>
      <c r="BF140" s="294"/>
      <c r="BG140" s="294"/>
      <c r="BH140" s="294"/>
      <c r="BI140" s="294"/>
      <c r="BJ140" s="294"/>
      <c r="BK140" s="294"/>
      <c r="BL140" s="294"/>
      <c r="BM140" s="294"/>
      <c r="BN140" s="294"/>
      <c r="BO140" s="294"/>
      <c r="BP140" s="294"/>
      <c r="BQ140" s="294"/>
      <c r="BR140" s="294"/>
      <c r="BS140" s="294"/>
      <c r="BT140" s="294"/>
    </row>
    <row r="141" customHeight="1" spans="38:72">
      <c r="AL141" s="279"/>
      <c r="AM141" s="279"/>
      <c r="AN141" s="279"/>
      <c r="AO141" s="279"/>
      <c r="AP141" s="279"/>
      <c r="AQ141" s="279"/>
      <c r="AR141" s="279"/>
      <c r="AS141" s="285"/>
      <c r="AT141" s="285"/>
      <c r="AU141" s="303"/>
      <c r="AV141" s="303"/>
      <c r="AW141" s="303"/>
      <c r="AX141" s="303"/>
      <c r="AY141" s="303"/>
      <c r="AZ141" s="303"/>
      <c r="BA141" s="303"/>
      <c r="BB141" s="303"/>
      <c r="BC141" s="303"/>
      <c r="BD141" s="303"/>
      <c r="BE141" s="303"/>
      <c r="BF141" s="303"/>
      <c r="BG141" s="303"/>
      <c r="BH141" s="303"/>
      <c r="BI141" s="303"/>
      <c r="BJ141" s="303"/>
      <c r="BK141" s="303"/>
      <c r="BL141" s="303"/>
      <c r="BM141" s="303"/>
      <c r="BN141" s="303"/>
      <c r="BO141" s="303"/>
      <c r="BP141" s="303"/>
      <c r="BQ141" s="303"/>
      <c r="BR141" s="303"/>
      <c r="BS141" s="303"/>
      <c r="BT141" s="303"/>
    </row>
    <row r="142" customHeight="1" spans="38:72">
      <c r="AL142" s="279"/>
      <c r="AM142" s="279"/>
      <c r="AN142" s="279"/>
      <c r="AO142" s="279"/>
      <c r="AP142" s="279"/>
      <c r="AQ142" s="279"/>
      <c r="AR142" s="279"/>
      <c r="AS142" s="285"/>
      <c r="AT142" s="285"/>
      <c r="AU142" s="288"/>
      <c r="AV142" s="286"/>
      <c r="AW142" s="286"/>
      <c r="AX142" s="286"/>
      <c r="AY142" s="286"/>
      <c r="AZ142" s="286"/>
      <c r="BA142" s="286"/>
      <c r="BB142" s="286"/>
      <c r="BC142" s="294"/>
      <c r="BD142" s="294"/>
      <c r="BE142" s="294"/>
      <c r="BF142" s="294"/>
      <c r="BG142" s="294"/>
      <c r="BH142" s="294"/>
      <c r="BI142" s="294"/>
      <c r="BJ142" s="294"/>
      <c r="BK142" s="294"/>
      <c r="BL142" s="294"/>
      <c r="BM142" s="294"/>
      <c r="BN142" s="294"/>
      <c r="BO142" s="294"/>
      <c r="BP142" s="294"/>
      <c r="BQ142" s="294"/>
      <c r="BR142" s="294"/>
      <c r="BS142" s="294"/>
      <c r="BT142" s="294"/>
    </row>
    <row r="143" customHeight="1" spans="38:72">
      <c r="AL143" s="279"/>
      <c r="AM143" s="279"/>
      <c r="AN143" s="279"/>
      <c r="AO143" s="279"/>
      <c r="AP143" s="279"/>
      <c r="AQ143" s="279"/>
      <c r="AR143" s="279"/>
      <c r="AS143" s="285"/>
      <c r="AT143" s="285"/>
      <c r="AU143" s="288"/>
      <c r="AV143" s="286"/>
      <c r="AW143" s="286"/>
      <c r="AX143" s="286"/>
      <c r="AY143" s="286"/>
      <c r="AZ143" s="286"/>
      <c r="BA143" s="286"/>
      <c r="BB143" s="286"/>
      <c r="BC143" s="294"/>
      <c r="BD143" s="294"/>
      <c r="BE143" s="294"/>
      <c r="BF143" s="294"/>
      <c r="BG143" s="294"/>
      <c r="BH143" s="294"/>
      <c r="BI143" s="294"/>
      <c r="BJ143" s="294"/>
      <c r="BK143" s="299"/>
      <c r="BL143" s="299"/>
      <c r="BM143" s="299"/>
      <c r="BN143" s="299"/>
      <c r="BO143" s="299"/>
      <c r="BP143" s="299"/>
      <c r="BQ143" s="299"/>
      <c r="BR143" s="299"/>
      <c r="BS143" s="299"/>
      <c r="BT143" s="299"/>
    </row>
    <row r="144" customHeight="1" spans="38:72">
      <c r="AL144" s="279"/>
      <c r="AM144" s="279"/>
      <c r="AN144" s="279"/>
      <c r="AO144" s="279"/>
      <c r="AP144" s="279"/>
      <c r="AQ144" s="279"/>
      <c r="AR144" s="279"/>
      <c r="AS144" s="285"/>
      <c r="AT144" s="285"/>
      <c r="AU144" s="288"/>
      <c r="AV144" s="286"/>
      <c r="AW144" s="286"/>
      <c r="AX144" s="286"/>
      <c r="AY144" s="286"/>
      <c r="AZ144" s="286"/>
      <c r="BA144" s="286"/>
      <c r="BB144" s="286"/>
      <c r="BC144" s="294"/>
      <c r="BD144" s="294"/>
      <c r="BE144" s="294"/>
      <c r="BF144" s="294"/>
      <c r="BG144" s="294"/>
      <c r="BH144" s="294"/>
      <c r="BI144" s="294"/>
      <c r="BJ144" s="294"/>
      <c r="BK144" s="294"/>
      <c r="BL144" s="294"/>
      <c r="BM144" s="294"/>
      <c r="BN144" s="294"/>
      <c r="BO144" s="294"/>
      <c r="BP144" s="294"/>
      <c r="BQ144" s="294"/>
      <c r="BR144" s="294"/>
      <c r="BS144" s="294"/>
      <c r="BT144" s="294"/>
    </row>
    <row r="145" customHeight="1" spans="38:72">
      <c r="AL145" s="279"/>
      <c r="AM145" s="279"/>
      <c r="AN145" s="279"/>
      <c r="AO145" s="279"/>
      <c r="AP145" s="279"/>
      <c r="AQ145" s="279"/>
      <c r="AR145" s="279"/>
      <c r="AS145" s="285"/>
      <c r="AT145" s="285"/>
      <c r="AU145" s="288"/>
      <c r="AV145" s="286"/>
      <c r="AW145" s="286"/>
      <c r="AX145" s="286"/>
      <c r="AY145" s="286"/>
      <c r="AZ145" s="286"/>
      <c r="BA145" s="286"/>
      <c r="BB145" s="286"/>
      <c r="BC145" s="294"/>
      <c r="BD145" s="294"/>
      <c r="BE145" s="294"/>
      <c r="BF145" s="294"/>
      <c r="BG145" s="294"/>
      <c r="BH145" s="294"/>
      <c r="BI145" s="294"/>
      <c r="BJ145" s="294"/>
      <c r="BK145" s="294"/>
      <c r="BL145" s="294"/>
      <c r="BM145" s="294"/>
      <c r="BN145" s="294"/>
      <c r="BO145" s="294"/>
      <c r="BP145" s="294"/>
      <c r="BQ145" s="294"/>
      <c r="BR145" s="294"/>
      <c r="BS145" s="294"/>
      <c r="BT145" s="294"/>
    </row>
    <row r="146" customHeight="1" spans="38:72">
      <c r="AL146" s="279"/>
      <c r="AM146" s="279"/>
      <c r="AN146" s="279"/>
      <c r="AO146" s="279"/>
      <c r="AP146" s="279"/>
      <c r="AQ146" s="279"/>
      <c r="AR146" s="279"/>
      <c r="AS146" s="285"/>
      <c r="AT146" s="285"/>
      <c r="AU146" s="288"/>
      <c r="AV146" s="286"/>
      <c r="AW146" s="286"/>
      <c r="AX146" s="286"/>
      <c r="AY146" s="286"/>
      <c r="AZ146" s="286"/>
      <c r="BA146" s="286"/>
      <c r="BB146" s="286"/>
      <c r="BC146" s="294"/>
      <c r="BD146" s="294"/>
      <c r="BE146" s="294"/>
      <c r="BF146" s="294"/>
      <c r="BG146" s="294"/>
      <c r="BH146" s="294"/>
      <c r="BI146" s="294"/>
      <c r="BJ146" s="294"/>
      <c r="BK146" s="304"/>
      <c r="BL146" s="300"/>
      <c r="BM146" s="300"/>
      <c r="BN146" s="300"/>
      <c r="BO146" s="300"/>
      <c r="BP146" s="300"/>
      <c r="BQ146" s="300"/>
      <c r="BR146" s="300"/>
      <c r="BS146" s="300"/>
      <c r="BT146" s="300"/>
    </row>
    <row r="147" customHeight="1" spans="38:72">
      <c r="AL147" s="279"/>
      <c r="AM147" s="279"/>
      <c r="AN147" s="279"/>
      <c r="AO147" s="279"/>
      <c r="AP147" s="279"/>
      <c r="AQ147" s="279"/>
      <c r="AR147" s="279"/>
      <c r="AS147" s="285"/>
      <c r="AT147" s="285"/>
      <c r="AU147" s="288"/>
      <c r="AV147" s="286"/>
      <c r="AW147" s="286"/>
      <c r="AX147" s="286"/>
      <c r="AY147" s="286"/>
      <c r="AZ147" s="286"/>
      <c r="BA147" s="286"/>
      <c r="BB147" s="286"/>
      <c r="BC147" s="294"/>
      <c r="BD147" s="294"/>
      <c r="BE147" s="294"/>
      <c r="BF147" s="294"/>
      <c r="BG147" s="294"/>
      <c r="BH147" s="294"/>
      <c r="BI147" s="294"/>
      <c r="BJ147" s="294"/>
      <c r="BK147" s="304"/>
      <c r="BL147" s="300"/>
      <c r="BM147" s="300"/>
      <c r="BN147" s="300"/>
      <c r="BO147" s="300"/>
      <c r="BP147" s="300"/>
      <c r="BQ147" s="300"/>
      <c r="BR147" s="300"/>
      <c r="BS147" s="300"/>
      <c r="BT147" s="300"/>
    </row>
    <row r="148" customHeight="1" spans="38:72">
      <c r="AL148" s="279"/>
      <c r="AM148" s="279"/>
      <c r="AN148" s="279"/>
      <c r="AO148" s="279"/>
      <c r="AP148" s="279"/>
      <c r="AQ148" s="279"/>
      <c r="AR148" s="279"/>
      <c r="AS148" s="285"/>
      <c r="AT148" s="285"/>
      <c r="AU148" s="302"/>
      <c r="AV148" s="302"/>
      <c r="AW148" s="302"/>
      <c r="AX148" s="302"/>
      <c r="AY148" s="302"/>
      <c r="AZ148" s="302"/>
      <c r="BA148" s="302"/>
      <c r="BB148" s="302"/>
      <c r="BC148" s="302"/>
      <c r="BD148" s="302"/>
      <c r="BE148" s="302"/>
      <c r="BF148" s="302"/>
      <c r="BG148" s="302"/>
      <c r="BH148" s="302"/>
      <c r="BI148" s="302"/>
      <c r="BJ148" s="302"/>
      <c r="BK148" s="302"/>
      <c r="BL148" s="302"/>
      <c r="BM148" s="302"/>
      <c r="BN148" s="302"/>
      <c r="BO148" s="302"/>
      <c r="BP148" s="302"/>
      <c r="BQ148" s="302"/>
      <c r="BR148" s="302"/>
      <c r="BS148" s="302"/>
      <c r="BT148" s="302"/>
    </row>
    <row r="149" customHeight="1" spans="38:72">
      <c r="AL149" s="279"/>
      <c r="AM149" s="279"/>
      <c r="AN149" s="279"/>
      <c r="AO149" s="279"/>
      <c r="AP149" s="279"/>
      <c r="AQ149" s="279"/>
      <c r="AR149" s="279"/>
      <c r="AS149" s="285"/>
      <c r="AT149" s="285"/>
      <c r="AU149" s="288"/>
      <c r="AV149" s="286"/>
      <c r="AW149" s="286"/>
      <c r="AX149" s="286"/>
      <c r="AY149" s="286"/>
      <c r="AZ149" s="286"/>
      <c r="BA149" s="286"/>
      <c r="BB149" s="286"/>
      <c r="BC149" s="294"/>
      <c r="BD149" s="294"/>
      <c r="BE149" s="294"/>
      <c r="BF149" s="294"/>
      <c r="BG149" s="294"/>
      <c r="BH149" s="294"/>
      <c r="BI149" s="294"/>
      <c r="BJ149" s="294"/>
      <c r="BK149" s="298"/>
      <c r="BL149" s="298"/>
      <c r="BM149" s="298"/>
      <c r="BN149" s="298"/>
      <c r="BO149" s="298"/>
      <c r="BP149" s="298"/>
      <c r="BQ149" s="298"/>
      <c r="BR149" s="298"/>
      <c r="BS149" s="298"/>
      <c r="BT149" s="298"/>
    </row>
    <row r="150" customHeight="1" spans="38:72">
      <c r="AL150" s="279"/>
      <c r="AM150" s="279"/>
      <c r="AN150" s="279"/>
      <c r="AO150" s="279"/>
      <c r="AP150" s="279"/>
      <c r="AQ150" s="279"/>
      <c r="AR150" s="279"/>
      <c r="AS150" s="285"/>
      <c r="AT150" s="285"/>
      <c r="AU150" s="288"/>
      <c r="AV150" s="286"/>
      <c r="AW150" s="286"/>
      <c r="AX150" s="286"/>
      <c r="AY150" s="286"/>
      <c r="AZ150" s="286"/>
      <c r="BA150" s="286"/>
      <c r="BB150" s="286"/>
      <c r="BC150" s="294"/>
      <c r="BD150" s="294"/>
      <c r="BE150" s="294"/>
      <c r="BF150" s="294"/>
      <c r="BG150" s="294"/>
      <c r="BH150" s="294"/>
      <c r="BI150" s="294"/>
      <c r="BJ150" s="294"/>
      <c r="BK150" s="298"/>
      <c r="BL150" s="298"/>
      <c r="BM150" s="298"/>
      <c r="BN150" s="298"/>
      <c r="BO150" s="298"/>
      <c r="BP150" s="298"/>
      <c r="BQ150" s="298"/>
      <c r="BR150" s="298"/>
      <c r="BS150" s="298"/>
      <c r="BT150" s="298"/>
    </row>
    <row r="151" customHeight="1" spans="38:72">
      <c r="AL151" s="279"/>
      <c r="AM151" s="279"/>
      <c r="AN151" s="279"/>
      <c r="AO151" s="279"/>
      <c r="AP151" s="279"/>
      <c r="AQ151" s="279"/>
      <c r="AR151" s="279"/>
      <c r="AS151" s="285"/>
      <c r="AT151" s="285"/>
      <c r="AU151" s="286"/>
      <c r="AV151" s="286"/>
      <c r="AW151" s="286"/>
      <c r="AX151" s="286"/>
      <c r="AY151" s="286"/>
      <c r="AZ151" s="286"/>
      <c r="BA151" s="286"/>
      <c r="BB151" s="286"/>
      <c r="BC151" s="294"/>
      <c r="BD151" s="294"/>
      <c r="BE151" s="294"/>
      <c r="BF151" s="294"/>
      <c r="BG151" s="294"/>
      <c r="BH151" s="294"/>
      <c r="BI151" s="294"/>
      <c r="BJ151" s="294"/>
      <c r="BK151" s="294"/>
      <c r="BL151" s="294"/>
      <c r="BM151" s="294"/>
      <c r="BN151" s="294"/>
      <c r="BO151" s="294"/>
      <c r="BP151" s="294"/>
      <c r="BQ151" s="294"/>
      <c r="BR151" s="294"/>
      <c r="BS151" s="294"/>
      <c r="BT151" s="294"/>
    </row>
    <row r="152" customHeight="1" spans="38:72">
      <c r="AL152" s="279"/>
      <c r="AM152" s="279"/>
      <c r="AN152" s="279"/>
      <c r="AO152" s="279"/>
      <c r="AP152" s="279"/>
      <c r="AQ152" s="279"/>
      <c r="AR152" s="279"/>
      <c r="AS152" s="285"/>
      <c r="AT152" s="285"/>
      <c r="AU152" s="286"/>
      <c r="AV152" s="286"/>
      <c r="AW152" s="286"/>
      <c r="AX152" s="286"/>
      <c r="AY152" s="286"/>
      <c r="AZ152" s="286"/>
      <c r="BA152" s="286"/>
      <c r="BB152" s="286"/>
      <c r="BC152" s="294"/>
      <c r="BD152" s="294"/>
      <c r="BE152" s="294"/>
      <c r="BF152" s="294"/>
      <c r="BG152" s="294"/>
      <c r="BH152" s="294"/>
      <c r="BI152" s="294"/>
      <c r="BJ152" s="294"/>
      <c r="BK152" s="294"/>
      <c r="BL152" s="294"/>
      <c r="BM152" s="294"/>
      <c r="BN152" s="294"/>
      <c r="BO152" s="294"/>
      <c r="BP152" s="294"/>
      <c r="BQ152" s="294"/>
      <c r="BR152" s="294"/>
      <c r="BS152" s="294"/>
      <c r="BT152" s="294"/>
    </row>
    <row r="153" customHeight="1" spans="38:72">
      <c r="AL153" s="279"/>
      <c r="AM153" s="279"/>
      <c r="AN153" s="279"/>
      <c r="AO153" s="279"/>
      <c r="AP153" s="279"/>
      <c r="AQ153" s="279"/>
      <c r="AR153" s="279"/>
      <c r="AS153" s="285"/>
      <c r="AT153" s="285"/>
      <c r="AU153" s="286"/>
      <c r="AV153" s="286"/>
      <c r="AW153" s="286"/>
      <c r="AX153" s="286"/>
      <c r="AY153" s="286"/>
      <c r="AZ153" s="286"/>
      <c r="BA153" s="286"/>
      <c r="BB153" s="286"/>
      <c r="BC153" s="294"/>
      <c r="BD153" s="294"/>
      <c r="BE153" s="294"/>
      <c r="BF153" s="294"/>
      <c r="BG153" s="294"/>
      <c r="BH153" s="294"/>
      <c r="BI153" s="294"/>
      <c r="BJ153" s="294"/>
      <c r="BK153" s="294"/>
      <c r="BL153" s="294"/>
      <c r="BM153" s="294"/>
      <c r="BN153" s="294"/>
      <c r="BO153" s="294"/>
      <c r="BP153" s="294"/>
      <c r="BQ153" s="294"/>
      <c r="BR153" s="294"/>
      <c r="BS153" s="294"/>
      <c r="BT153" s="294"/>
    </row>
    <row r="154" customHeight="1" spans="38:72">
      <c r="AL154" s="279"/>
      <c r="AM154" s="279"/>
      <c r="AN154" s="279"/>
      <c r="AO154" s="279"/>
      <c r="AP154" s="279"/>
      <c r="AQ154" s="279"/>
      <c r="AR154" s="279"/>
      <c r="AS154" s="285"/>
      <c r="AT154" s="285"/>
      <c r="AU154" s="286"/>
      <c r="AV154" s="286"/>
      <c r="AW154" s="286"/>
      <c r="AX154" s="286"/>
      <c r="AY154" s="286"/>
      <c r="AZ154" s="286"/>
      <c r="BA154" s="286"/>
      <c r="BB154" s="286"/>
      <c r="BC154" s="294"/>
      <c r="BD154" s="294"/>
      <c r="BE154" s="294"/>
      <c r="BF154" s="294"/>
      <c r="BG154" s="294"/>
      <c r="BH154" s="294"/>
      <c r="BI154" s="294"/>
      <c r="BJ154" s="294"/>
      <c r="BK154" s="294"/>
      <c r="BL154" s="294"/>
      <c r="BM154" s="294"/>
      <c r="BN154" s="294"/>
      <c r="BO154" s="294"/>
      <c r="BP154" s="294"/>
      <c r="BQ154" s="294"/>
      <c r="BR154" s="294"/>
      <c r="BS154" s="294"/>
      <c r="BT154" s="294"/>
    </row>
    <row r="155" customHeight="1" spans="38:72">
      <c r="AL155" s="279"/>
      <c r="AM155" s="279"/>
      <c r="AN155" s="279"/>
      <c r="AO155" s="279"/>
      <c r="AP155" s="279"/>
      <c r="AQ155" s="279"/>
      <c r="AR155" s="279"/>
      <c r="AS155" s="285"/>
      <c r="AT155" s="285"/>
      <c r="AU155" s="303"/>
      <c r="AV155" s="303"/>
      <c r="AW155" s="303"/>
      <c r="AX155" s="303"/>
      <c r="AY155" s="303"/>
      <c r="AZ155" s="303"/>
      <c r="BA155" s="303"/>
      <c r="BB155" s="303"/>
      <c r="BC155" s="303"/>
      <c r="BD155" s="303"/>
      <c r="BE155" s="303"/>
      <c r="BF155" s="303"/>
      <c r="BG155" s="303"/>
      <c r="BH155" s="303"/>
      <c r="BI155" s="303"/>
      <c r="BJ155" s="303"/>
      <c r="BK155" s="303"/>
      <c r="BL155" s="303"/>
      <c r="BM155" s="303"/>
      <c r="BN155" s="303"/>
      <c r="BO155" s="303"/>
      <c r="BP155" s="303"/>
      <c r="BQ155" s="303"/>
      <c r="BR155" s="303"/>
      <c r="BS155" s="303"/>
      <c r="BT155" s="303"/>
    </row>
    <row r="156" customHeight="1" spans="38:72">
      <c r="AL156" s="279"/>
      <c r="AM156" s="279"/>
      <c r="AN156" s="279"/>
      <c r="AO156" s="279"/>
      <c r="AP156" s="279"/>
      <c r="AQ156" s="279"/>
      <c r="AR156" s="279"/>
      <c r="AS156" s="285"/>
      <c r="AT156" s="285"/>
      <c r="AU156" s="288"/>
      <c r="AV156" s="286"/>
      <c r="AW156" s="286"/>
      <c r="AX156" s="286"/>
      <c r="AY156" s="286"/>
      <c r="AZ156" s="286"/>
      <c r="BA156" s="286"/>
      <c r="BB156" s="286"/>
      <c r="BC156" s="294"/>
      <c r="BD156" s="294"/>
      <c r="BE156" s="294"/>
      <c r="BF156" s="294"/>
      <c r="BG156" s="294"/>
      <c r="BH156" s="294"/>
      <c r="BI156" s="294"/>
      <c r="BJ156" s="294"/>
      <c r="BK156" s="294"/>
      <c r="BL156" s="294"/>
      <c r="BM156" s="294"/>
      <c r="BN156" s="294"/>
      <c r="BO156" s="294"/>
      <c r="BP156" s="294"/>
      <c r="BQ156" s="294"/>
      <c r="BR156" s="294"/>
      <c r="BS156" s="294"/>
      <c r="BT156" s="294"/>
    </row>
    <row r="157" customHeight="1" spans="38:72">
      <c r="AL157" s="279"/>
      <c r="AM157" s="279"/>
      <c r="AN157" s="279"/>
      <c r="AO157" s="279"/>
      <c r="AP157" s="279"/>
      <c r="AQ157" s="279"/>
      <c r="AR157" s="279"/>
      <c r="AS157" s="285"/>
      <c r="AT157" s="285"/>
      <c r="AU157" s="288"/>
      <c r="AV157" s="286"/>
      <c r="AW157" s="286"/>
      <c r="AX157" s="286"/>
      <c r="AY157" s="286"/>
      <c r="AZ157" s="286"/>
      <c r="BA157" s="286"/>
      <c r="BB157" s="286"/>
      <c r="BC157" s="294"/>
      <c r="BD157" s="294"/>
      <c r="BE157" s="294"/>
      <c r="BF157" s="294"/>
      <c r="BG157" s="294"/>
      <c r="BH157" s="294"/>
      <c r="BI157" s="294"/>
      <c r="BJ157" s="294"/>
      <c r="BK157" s="299"/>
      <c r="BL157" s="299"/>
      <c r="BM157" s="299"/>
      <c r="BN157" s="299"/>
      <c r="BO157" s="299"/>
      <c r="BP157" s="299"/>
      <c r="BQ157" s="299"/>
      <c r="BR157" s="299"/>
      <c r="BS157" s="299"/>
      <c r="BT157" s="299"/>
    </row>
    <row r="158" customHeight="1" spans="38:72">
      <c r="AL158" s="279"/>
      <c r="AM158" s="279"/>
      <c r="AN158" s="279"/>
      <c r="AO158" s="279"/>
      <c r="AP158" s="279"/>
      <c r="AQ158" s="279"/>
      <c r="AR158" s="279"/>
      <c r="AS158" s="285"/>
      <c r="AT158" s="285"/>
      <c r="AU158" s="288"/>
      <c r="AV158" s="286"/>
      <c r="AW158" s="286"/>
      <c r="AX158" s="286"/>
      <c r="AY158" s="286"/>
      <c r="AZ158" s="286"/>
      <c r="BA158" s="286"/>
      <c r="BB158" s="286"/>
      <c r="BC158" s="294"/>
      <c r="BD158" s="294"/>
      <c r="BE158" s="294"/>
      <c r="BF158" s="294"/>
      <c r="BG158" s="294"/>
      <c r="BH158" s="294"/>
      <c r="BI158" s="294"/>
      <c r="BJ158" s="294"/>
      <c r="BK158" s="294"/>
      <c r="BL158" s="294"/>
      <c r="BM158" s="294"/>
      <c r="BN158" s="294"/>
      <c r="BO158" s="294"/>
      <c r="BP158" s="294"/>
      <c r="BQ158" s="294"/>
      <c r="BR158" s="294"/>
      <c r="BS158" s="294"/>
      <c r="BT158" s="294"/>
    </row>
    <row r="159" customHeight="1" spans="38:72">
      <c r="AL159" s="279"/>
      <c r="AM159" s="279"/>
      <c r="AN159" s="279"/>
      <c r="AO159" s="279"/>
      <c r="AP159" s="279"/>
      <c r="AQ159" s="279"/>
      <c r="AR159" s="279"/>
      <c r="AS159" s="285"/>
      <c r="AT159" s="285"/>
      <c r="AU159" s="288"/>
      <c r="AV159" s="286"/>
      <c r="AW159" s="286"/>
      <c r="AX159" s="286"/>
      <c r="AY159" s="286"/>
      <c r="AZ159" s="286"/>
      <c r="BA159" s="286"/>
      <c r="BB159" s="286"/>
      <c r="BC159" s="294"/>
      <c r="BD159" s="294"/>
      <c r="BE159" s="294"/>
      <c r="BF159" s="294"/>
      <c r="BG159" s="294"/>
      <c r="BH159" s="294"/>
      <c r="BI159" s="294"/>
      <c r="BJ159" s="294"/>
      <c r="BK159" s="294"/>
      <c r="BL159" s="294"/>
      <c r="BM159" s="294"/>
      <c r="BN159" s="294"/>
      <c r="BO159" s="294"/>
      <c r="BP159" s="294"/>
      <c r="BQ159" s="294"/>
      <c r="BR159" s="294"/>
      <c r="BS159" s="294"/>
      <c r="BT159" s="294"/>
    </row>
    <row r="160" customHeight="1" spans="38:72">
      <c r="AL160" s="279"/>
      <c r="AM160" s="279"/>
      <c r="AN160" s="279"/>
      <c r="AO160" s="279"/>
      <c r="AP160" s="279"/>
      <c r="AQ160" s="279"/>
      <c r="AR160" s="279"/>
      <c r="AS160" s="285"/>
      <c r="AT160" s="285"/>
      <c r="AU160" s="288"/>
      <c r="AV160" s="286"/>
      <c r="AW160" s="286"/>
      <c r="AX160" s="286"/>
      <c r="AY160" s="286"/>
      <c r="AZ160" s="286"/>
      <c r="BA160" s="286"/>
      <c r="BB160" s="286"/>
      <c r="BC160" s="294"/>
      <c r="BD160" s="294"/>
      <c r="BE160" s="294"/>
      <c r="BF160" s="294"/>
      <c r="BG160" s="294"/>
      <c r="BH160" s="294"/>
      <c r="BI160" s="294"/>
      <c r="BJ160" s="294"/>
      <c r="BK160" s="304"/>
      <c r="BL160" s="300"/>
      <c r="BM160" s="300"/>
      <c r="BN160" s="300"/>
      <c r="BO160" s="300"/>
      <c r="BP160" s="300"/>
      <c r="BQ160" s="300"/>
      <c r="BR160" s="300"/>
      <c r="BS160" s="300"/>
      <c r="BT160" s="300"/>
    </row>
    <row r="161" customHeight="1" spans="38:72">
      <c r="AL161" s="279"/>
      <c r="AM161" s="279"/>
      <c r="AN161" s="279"/>
      <c r="AO161" s="279"/>
      <c r="AP161" s="279"/>
      <c r="AQ161" s="279"/>
      <c r="AR161" s="279"/>
      <c r="AS161" s="285"/>
      <c r="AT161" s="285"/>
      <c r="AU161" s="288"/>
      <c r="AV161" s="286"/>
      <c r="AW161" s="286"/>
      <c r="AX161" s="286"/>
      <c r="AY161" s="286"/>
      <c r="AZ161" s="286"/>
      <c r="BA161" s="286"/>
      <c r="BB161" s="286"/>
      <c r="BC161" s="294"/>
      <c r="BD161" s="294"/>
      <c r="BE161" s="294"/>
      <c r="BF161" s="294"/>
      <c r="BG161" s="294"/>
      <c r="BH161" s="294"/>
      <c r="BI161" s="294"/>
      <c r="BJ161" s="294"/>
      <c r="BK161" s="304"/>
      <c r="BL161" s="300"/>
      <c r="BM161" s="300"/>
      <c r="BN161" s="300"/>
      <c r="BO161" s="300"/>
      <c r="BP161" s="300"/>
      <c r="BQ161" s="300"/>
      <c r="BR161" s="300"/>
      <c r="BS161" s="300"/>
      <c r="BT161" s="300"/>
    </row>
    <row r="162" customHeight="1" spans="38:72">
      <c r="AL162" s="279"/>
      <c r="AM162" s="279"/>
      <c r="AN162" s="279"/>
      <c r="AO162" s="279"/>
      <c r="AP162" s="279"/>
      <c r="AQ162" s="279"/>
      <c r="AR162" s="279"/>
      <c r="AS162" s="285"/>
      <c r="AT162" s="285"/>
      <c r="AU162" s="302"/>
      <c r="AV162" s="302"/>
      <c r="AW162" s="302"/>
      <c r="AX162" s="302"/>
      <c r="AY162" s="302"/>
      <c r="AZ162" s="302"/>
      <c r="BA162" s="302"/>
      <c r="BB162" s="302"/>
      <c r="BC162" s="302"/>
      <c r="BD162" s="302"/>
      <c r="BE162" s="302"/>
      <c r="BF162" s="302"/>
      <c r="BG162" s="302"/>
      <c r="BH162" s="302"/>
      <c r="BI162" s="302"/>
      <c r="BJ162" s="302"/>
      <c r="BK162" s="302"/>
      <c r="BL162" s="302"/>
      <c r="BM162" s="302"/>
      <c r="BN162" s="302"/>
      <c r="BO162" s="302"/>
      <c r="BP162" s="302"/>
      <c r="BQ162" s="302"/>
      <c r="BR162" s="302"/>
      <c r="BS162" s="302"/>
      <c r="BT162" s="302"/>
    </row>
    <row r="163" customHeight="1" spans="38:72">
      <c r="AL163" s="279"/>
      <c r="AM163" s="279"/>
      <c r="AN163" s="279"/>
      <c r="AO163" s="279"/>
      <c r="AP163" s="279"/>
      <c r="AQ163" s="279"/>
      <c r="AR163" s="279"/>
      <c r="AS163" s="285"/>
      <c r="AT163" s="285"/>
      <c r="AU163" s="288"/>
      <c r="AV163" s="286"/>
      <c r="AW163" s="286"/>
      <c r="AX163" s="286"/>
      <c r="AY163" s="286"/>
      <c r="AZ163" s="286"/>
      <c r="BA163" s="286"/>
      <c r="BB163" s="286"/>
      <c r="BC163" s="294"/>
      <c r="BD163" s="294"/>
      <c r="BE163" s="294"/>
      <c r="BF163" s="294"/>
      <c r="BG163" s="294"/>
      <c r="BH163" s="294"/>
      <c r="BI163" s="294"/>
      <c r="BJ163" s="294"/>
      <c r="BK163" s="298"/>
      <c r="BL163" s="298"/>
      <c r="BM163" s="298"/>
      <c r="BN163" s="298"/>
      <c r="BO163" s="298"/>
      <c r="BP163" s="298"/>
      <c r="BQ163" s="298"/>
      <c r="BR163" s="298"/>
      <c r="BS163" s="298"/>
      <c r="BT163" s="298"/>
    </row>
    <row r="164" customHeight="1" spans="38:72">
      <c r="AL164" s="279"/>
      <c r="AM164" s="279"/>
      <c r="AN164" s="279"/>
      <c r="AO164" s="279"/>
      <c r="AP164" s="279"/>
      <c r="AQ164" s="279"/>
      <c r="AR164" s="279"/>
      <c r="AS164" s="285"/>
      <c r="AT164" s="285"/>
      <c r="AU164" s="288"/>
      <c r="AV164" s="286"/>
      <c r="AW164" s="286"/>
      <c r="AX164" s="286"/>
      <c r="AY164" s="286"/>
      <c r="AZ164" s="286"/>
      <c r="BA164" s="286"/>
      <c r="BB164" s="286"/>
      <c r="BC164" s="294"/>
      <c r="BD164" s="294"/>
      <c r="BE164" s="294"/>
      <c r="BF164" s="294"/>
      <c r="BG164" s="294"/>
      <c r="BH164" s="294"/>
      <c r="BI164" s="294"/>
      <c r="BJ164" s="294"/>
      <c r="BK164" s="298"/>
      <c r="BL164" s="298"/>
      <c r="BM164" s="298"/>
      <c r="BN164" s="298"/>
      <c r="BO164" s="298"/>
      <c r="BP164" s="298"/>
      <c r="BQ164" s="298"/>
      <c r="BR164" s="298"/>
      <c r="BS164" s="298"/>
      <c r="BT164" s="298"/>
    </row>
    <row r="165" customHeight="1" spans="38:72">
      <c r="AL165" s="279"/>
      <c r="AM165" s="279"/>
      <c r="AN165" s="279"/>
      <c r="AO165" s="279"/>
      <c r="AP165" s="279"/>
      <c r="AQ165" s="279"/>
      <c r="AR165" s="279"/>
      <c r="AS165" s="285"/>
      <c r="AT165" s="285"/>
      <c r="AU165" s="286"/>
      <c r="AV165" s="286"/>
      <c r="AW165" s="286"/>
      <c r="AX165" s="286"/>
      <c r="AY165" s="286"/>
      <c r="AZ165" s="286"/>
      <c r="BA165" s="286"/>
      <c r="BB165" s="286"/>
      <c r="BC165" s="294"/>
      <c r="BD165" s="294"/>
      <c r="BE165" s="294"/>
      <c r="BF165" s="294"/>
      <c r="BG165" s="294"/>
      <c r="BH165" s="294"/>
      <c r="BI165" s="294"/>
      <c r="BJ165" s="294"/>
      <c r="BK165" s="294"/>
      <c r="BL165" s="294"/>
      <c r="BM165" s="294"/>
      <c r="BN165" s="294"/>
      <c r="BO165" s="294"/>
      <c r="BP165" s="294"/>
      <c r="BQ165" s="294"/>
      <c r="BR165" s="294"/>
      <c r="BS165" s="294"/>
      <c r="BT165" s="294"/>
    </row>
    <row r="166" customHeight="1" spans="38:72">
      <c r="AL166" s="279"/>
      <c r="AM166" s="279"/>
      <c r="AN166" s="279"/>
      <c r="AO166" s="279"/>
      <c r="AP166" s="279"/>
      <c r="AQ166" s="279"/>
      <c r="AR166" s="279"/>
      <c r="AS166" s="285"/>
      <c r="AT166" s="285"/>
      <c r="AU166" s="286"/>
      <c r="AV166" s="286"/>
      <c r="AW166" s="286"/>
      <c r="AX166" s="286"/>
      <c r="AY166" s="286"/>
      <c r="AZ166" s="286"/>
      <c r="BA166" s="286"/>
      <c r="BB166" s="286"/>
      <c r="BC166" s="294"/>
      <c r="BD166" s="294"/>
      <c r="BE166" s="294"/>
      <c r="BF166" s="294"/>
      <c r="BG166" s="294"/>
      <c r="BH166" s="294"/>
      <c r="BI166" s="294"/>
      <c r="BJ166" s="294"/>
      <c r="BK166" s="294"/>
      <c r="BL166" s="294"/>
      <c r="BM166" s="294"/>
      <c r="BN166" s="294"/>
      <c r="BO166" s="294"/>
      <c r="BP166" s="294"/>
      <c r="BQ166" s="294"/>
      <c r="BR166" s="294"/>
      <c r="BS166" s="294"/>
      <c r="BT166" s="294"/>
    </row>
    <row r="167" customHeight="1" spans="38:72">
      <c r="AL167" s="279"/>
      <c r="AM167" s="279"/>
      <c r="AN167" s="279"/>
      <c r="AO167" s="279"/>
      <c r="AP167" s="279"/>
      <c r="AQ167" s="279"/>
      <c r="AR167" s="279"/>
      <c r="AS167" s="285"/>
      <c r="AT167" s="285"/>
      <c r="AU167" s="286"/>
      <c r="AV167" s="286"/>
      <c r="AW167" s="286"/>
      <c r="AX167" s="286"/>
      <c r="AY167" s="286"/>
      <c r="AZ167" s="286"/>
      <c r="BA167" s="286"/>
      <c r="BB167" s="286"/>
      <c r="BC167" s="294"/>
      <c r="BD167" s="294"/>
      <c r="BE167" s="294"/>
      <c r="BF167" s="294"/>
      <c r="BG167" s="294"/>
      <c r="BH167" s="294"/>
      <c r="BI167" s="294"/>
      <c r="BJ167" s="294"/>
      <c r="BK167" s="294"/>
      <c r="BL167" s="294"/>
      <c r="BM167" s="294"/>
      <c r="BN167" s="294"/>
      <c r="BO167" s="294"/>
      <c r="BP167" s="294"/>
      <c r="BQ167" s="294"/>
      <c r="BR167" s="294"/>
      <c r="BS167" s="294"/>
      <c r="BT167" s="294"/>
    </row>
    <row r="168" customHeight="1" spans="38:72">
      <c r="AL168" s="279"/>
      <c r="AM168" s="279"/>
      <c r="AN168" s="279"/>
      <c r="AO168" s="279"/>
      <c r="AP168" s="279"/>
      <c r="AQ168" s="279"/>
      <c r="AR168" s="279"/>
      <c r="AS168" s="285"/>
      <c r="AT168" s="285"/>
      <c r="AU168" s="305"/>
      <c r="AV168" s="305"/>
      <c r="AW168" s="305"/>
      <c r="AX168" s="305"/>
      <c r="AY168" s="305"/>
      <c r="AZ168" s="305"/>
      <c r="BA168" s="305"/>
      <c r="BB168" s="305"/>
      <c r="BC168" s="305"/>
      <c r="BD168" s="305"/>
      <c r="BE168" s="305"/>
      <c r="BF168" s="305"/>
      <c r="BG168" s="305"/>
      <c r="BH168" s="305"/>
      <c r="BI168" s="305"/>
      <c r="BJ168" s="305"/>
      <c r="BK168" s="305"/>
      <c r="BL168" s="305"/>
      <c r="BM168" s="305"/>
      <c r="BN168" s="305"/>
      <c r="BO168" s="305"/>
      <c r="BP168" s="305"/>
      <c r="BQ168" s="305"/>
      <c r="BR168" s="305"/>
      <c r="BS168" s="305"/>
      <c r="BT168" s="305"/>
    </row>
    <row r="169" customHeight="1" spans="38:72">
      <c r="AL169" s="279"/>
      <c r="AM169" s="279"/>
      <c r="AN169" s="279"/>
      <c r="AO169" s="279"/>
      <c r="AP169" s="279"/>
      <c r="AQ169" s="279"/>
      <c r="AR169" s="279"/>
      <c r="AS169" s="285"/>
      <c r="AT169" s="285"/>
      <c r="AU169" s="286"/>
      <c r="AV169" s="286"/>
      <c r="AW169" s="286"/>
      <c r="AX169" s="286"/>
      <c r="AY169" s="286"/>
      <c r="AZ169" s="286"/>
      <c r="BA169" s="286"/>
      <c r="BB169" s="286"/>
      <c r="BC169" s="294"/>
      <c r="BD169" s="294"/>
      <c r="BE169" s="294"/>
      <c r="BF169" s="294"/>
      <c r="BG169" s="294"/>
      <c r="BH169" s="294"/>
      <c r="BI169" s="294"/>
      <c r="BJ169" s="294"/>
      <c r="BK169" s="294"/>
      <c r="BL169" s="294"/>
      <c r="BM169" s="294"/>
      <c r="BN169" s="294"/>
      <c r="BO169" s="294"/>
      <c r="BP169" s="294"/>
      <c r="BQ169" s="294"/>
      <c r="BR169" s="294"/>
      <c r="BS169" s="294"/>
      <c r="BT169" s="294"/>
    </row>
    <row r="170" customHeight="1" spans="38:72">
      <c r="AL170" s="279"/>
      <c r="AM170" s="279"/>
      <c r="AN170" s="279"/>
      <c r="AO170" s="279"/>
      <c r="AP170" s="279"/>
      <c r="AQ170" s="279"/>
      <c r="AR170" s="279"/>
      <c r="AS170" s="285"/>
      <c r="AT170" s="285"/>
      <c r="AU170" s="286"/>
      <c r="AV170" s="286"/>
      <c r="AW170" s="286"/>
      <c r="AX170" s="286"/>
      <c r="AY170" s="286"/>
      <c r="AZ170" s="286"/>
      <c r="BA170" s="286"/>
      <c r="BB170" s="286"/>
      <c r="BC170" s="294"/>
      <c r="BD170" s="294"/>
      <c r="BE170" s="294"/>
      <c r="BF170" s="294"/>
      <c r="BG170" s="294"/>
      <c r="BH170" s="294"/>
      <c r="BI170" s="294"/>
      <c r="BJ170" s="294"/>
      <c r="BK170" s="294"/>
      <c r="BL170" s="294"/>
      <c r="BM170" s="294"/>
      <c r="BN170" s="294"/>
      <c r="BO170" s="294"/>
      <c r="BP170" s="294"/>
      <c r="BQ170" s="294"/>
      <c r="BR170" s="294"/>
      <c r="BS170" s="294"/>
      <c r="BT170" s="294"/>
    </row>
    <row r="171" customHeight="1" spans="38:72">
      <c r="AL171" s="279"/>
      <c r="AM171" s="279"/>
      <c r="AN171" s="279"/>
      <c r="AO171" s="279"/>
      <c r="AP171" s="279"/>
      <c r="AQ171" s="279"/>
      <c r="AR171" s="279"/>
      <c r="AS171" s="285"/>
      <c r="AT171" s="285"/>
      <c r="AU171" s="286"/>
      <c r="AV171" s="286"/>
      <c r="AW171" s="286"/>
      <c r="AX171" s="286"/>
      <c r="AY171" s="286"/>
      <c r="AZ171" s="287"/>
      <c r="BA171" s="287"/>
      <c r="BB171" s="287"/>
      <c r="BC171" s="294"/>
      <c r="BD171" s="294"/>
      <c r="BE171" s="294"/>
      <c r="BF171" s="294"/>
      <c r="BG171" s="294"/>
      <c r="BH171" s="294"/>
      <c r="BI171" s="294"/>
      <c r="BJ171" s="294"/>
      <c r="BK171" s="294"/>
      <c r="BL171" s="294"/>
      <c r="BM171" s="294"/>
      <c r="BN171" s="294"/>
      <c r="BO171" s="294"/>
      <c r="BP171" s="294"/>
      <c r="BQ171" s="294"/>
      <c r="BR171" s="294"/>
      <c r="BS171" s="294"/>
      <c r="BT171" s="294"/>
    </row>
    <row r="172" customHeight="1" spans="38:72">
      <c r="AL172" s="279"/>
      <c r="AM172" s="279"/>
      <c r="AN172" s="279"/>
      <c r="AO172" s="279"/>
      <c r="AP172" s="279"/>
      <c r="AQ172" s="279"/>
      <c r="AR172" s="279"/>
      <c r="AS172" s="285"/>
      <c r="AT172" s="285"/>
      <c r="AU172" s="286"/>
      <c r="AV172" s="286"/>
      <c r="AW172" s="286"/>
      <c r="AX172" s="286"/>
      <c r="AY172" s="286"/>
      <c r="AZ172" s="286"/>
      <c r="BA172" s="286"/>
      <c r="BB172" s="286"/>
      <c r="BC172" s="294"/>
      <c r="BD172" s="294"/>
      <c r="BE172" s="294"/>
      <c r="BF172" s="294"/>
      <c r="BG172" s="294"/>
      <c r="BH172" s="294"/>
      <c r="BI172" s="294"/>
      <c r="BJ172" s="294"/>
      <c r="BK172" s="294"/>
      <c r="BL172" s="294"/>
      <c r="BM172" s="294"/>
      <c r="BN172" s="294"/>
      <c r="BO172" s="294"/>
      <c r="BP172" s="294"/>
      <c r="BQ172" s="294"/>
      <c r="BR172" s="294"/>
      <c r="BS172" s="294"/>
      <c r="BT172" s="294"/>
    </row>
    <row r="173" customHeight="1" spans="38:72">
      <c r="AL173" s="279"/>
      <c r="AM173" s="279"/>
      <c r="AN173" s="279"/>
      <c r="AO173" s="279"/>
      <c r="AP173" s="279"/>
      <c r="AQ173" s="279"/>
      <c r="AR173" s="279"/>
      <c r="AS173" s="285"/>
      <c r="AT173" s="285"/>
      <c r="AU173" s="286"/>
      <c r="AV173" s="286"/>
      <c r="AW173" s="286"/>
      <c r="AX173" s="286"/>
      <c r="AY173" s="286"/>
      <c r="AZ173" s="286"/>
      <c r="BA173" s="286"/>
      <c r="BB173" s="286"/>
      <c r="BC173" s="294"/>
      <c r="BD173" s="294"/>
      <c r="BE173" s="294"/>
      <c r="BF173" s="294"/>
      <c r="BG173" s="294"/>
      <c r="BH173" s="294"/>
      <c r="BI173" s="294"/>
      <c r="BJ173" s="294"/>
      <c r="BK173" s="298"/>
      <c r="BL173" s="298"/>
      <c r="BM173" s="298"/>
      <c r="BN173" s="298"/>
      <c r="BO173" s="298"/>
      <c r="BP173" s="298"/>
      <c r="BQ173" s="298"/>
      <c r="BR173" s="298"/>
      <c r="BS173" s="298"/>
      <c r="BT173" s="298"/>
    </row>
    <row r="174" customHeight="1" spans="38:72">
      <c r="AL174" s="279"/>
      <c r="AM174" s="279"/>
      <c r="AN174" s="279"/>
      <c r="AO174" s="279"/>
      <c r="AP174" s="279"/>
      <c r="AQ174" s="279"/>
      <c r="AR174" s="279"/>
      <c r="AS174" s="285"/>
      <c r="AT174" s="285"/>
      <c r="AU174" s="288"/>
      <c r="AV174" s="286"/>
      <c r="AW174" s="286"/>
      <c r="AX174" s="286"/>
      <c r="AY174" s="286"/>
      <c r="AZ174" s="286"/>
      <c r="BA174" s="286"/>
      <c r="BB174" s="286"/>
      <c r="BC174" s="294"/>
      <c r="BD174" s="294"/>
      <c r="BE174" s="294"/>
      <c r="BF174" s="294"/>
      <c r="BG174" s="294"/>
      <c r="BH174" s="294"/>
      <c r="BI174" s="294"/>
      <c r="BJ174" s="294"/>
      <c r="BK174" s="294"/>
      <c r="BL174" s="294"/>
      <c r="BM174" s="294"/>
      <c r="BN174" s="294"/>
      <c r="BO174" s="294"/>
      <c r="BP174" s="294"/>
      <c r="BQ174" s="294"/>
      <c r="BR174" s="294"/>
      <c r="BS174" s="294"/>
      <c r="BT174" s="294"/>
    </row>
    <row r="175" customHeight="1" spans="38:72">
      <c r="AL175" s="279"/>
      <c r="AM175" s="279"/>
      <c r="AN175" s="279"/>
      <c r="AO175" s="279"/>
      <c r="AP175" s="279"/>
      <c r="AQ175" s="279"/>
      <c r="AR175" s="279"/>
      <c r="AS175" s="285"/>
      <c r="AT175" s="285"/>
      <c r="AU175" s="305"/>
      <c r="AV175" s="305"/>
      <c r="AW175" s="305"/>
      <c r="AX175" s="305"/>
      <c r="AY175" s="305"/>
      <c r="AZ175" s="305"/>
      <c r="BA175" s="305"/>
      <c r="BB175" s="305"/>
      <c r="BC175" s="305"/>
      <c r="BD175" s="305"/>
      <c r="BE175" s="305"/>
      <c r="BF175" s="305"/>
      <c r="BG175" s="305"/>
      <c r="BH175" s="305"/>
      <c r="BI175" s="305"/>
      <c r="BJ175" s="305"/>
      <c r="BK175" s="305"/>
      <c r="BL175" s="305"/>
      <c r="BM175" s="305"/>
      <c r="BN175" s="305"/>
      <c r="BO175" s="305"/>
      <c r="BP175" s="305"/>
      <c r="BQ175" s="305"/>
      <c r="BR175" s="305"/>
      <c r="BS175" s="305"/>
      <c r="BT175" s="305"/>
    </row>
    <row r="176" customHeight="1" spans="38:72">
      <c r="AL176" s="279"/>
      <c r="AM176" s="279"/>
      <c r="AN176" s="279"/>
      <c r="AO176" s="279"/>
      <c r="AP176" s="279"/>
      <c r="AQ176" s="279"/>
      <c r="AR176" s="279"/>
      <c r="AS176" s="285"/>
      <c r="AT176" s="285"/>
      <c r="AU176" s="286"/>
      <c r="AV176" s="286"/>
      <c r="AW176" s="286"/>
      <c r="AX176" s="286"/>
      <c r="AY176" s="286"/>
      <c r="AZ176" s="286"/>
      <c r="BA176" s="286"/>
      <c r="BB176" s="286"/>
      <c r="BC176" s="294"/>
      <c r="BD176" s="294"/>
      <c r="BE176" s="294"/>
      <c r="BF176" s="294"/>
      <c r="BG176" s="294"/>
      <c r="BH176" s="294"/>
      <c r="BI176" s="294"/>
      <c r="BJ176" s="294"/>
      <c r="BK176" s="294"/>
      <c r="BL176" s="294"/>
      <c r="BM176" s="294"/>
      <c r="BN176" s="294"/>
      <c r="BO176" s="294"/>
      <c r="BP176" s="294"/>
      <c r="BQ176" s="294"/>
      <c r="BR176" s="294"/>
      <c r="BS176" s="294"/>
      <c r="BT176" s="294"/>
    </row>
    <row r="177" customHeight="1" spans="38:72">
      <c r="AL177" s="279"/>
      <c r="AM177" s="279"/>
      <c r="AN177" s="279"/>
      <c r="AO177" s="279"/>
      <c r="AP177" s="279"/>
      <c r="AQ177" s="279"/>
      <c r="AR177" s="279"/>
      <c r="AS177" s="285"/>
      <c r="AT177" s="285"/>
      <c r="AU177" s="286"/>
      <c r="AV177" s="286"/>
      <c r="AW177" s="286"/>
      <c r="AX177" s="286"/>
      <c r="AY177" s="286"/>
      <c r="AZ177" s="286"/>
      <c r="BA177" s="286"/>
      <c r="BB177" s="286"/>
      <c r="BC177" s="294"/>
      <c r="BD177" s="294"/>
      <c r="BE177" s="294"/>
      <c r="BF177" s="294"/>
      <c r="BG177" s="294"/>
      <c r="BH177" s="294"/>
      <c r="BI177" s="294"/>
      <c r="BJ177" s="294"/>
      <c r="BK177" s="294"/>
      <c r="BL177" s="294"/>
      <c r="BM177" s="294"/>
      <c r="BN177" s="294"/>
      <c r="BO177" s="294"/>
      <c r="BP177" s="294"/>
      <c r="BQ177" s="294"/>
      <c r="BR177" s="294"/>
      <c r="BS177" s="294"/>
      <c r="BT177" s="294"/>
    </row>
    <row r="178" customHeight="1" spans="38:72">
      <c r="AL178" s="279"/>
      <c r="AM178" s="279"/>
      <c r="AN178" s="279"/>
      <c r="AO178" s="279"/>
      <c r="AP178" s="279"/>
      <c r="AQ178" s="279"/>
      <c r="AR178" s="279"/>
      <c r="AS178" s="285"/>
      <c r="AT178" s="285"/>
      <c r="AU178" s="286"/>
      <c r="AV178" s="286"/>
      <c r="AW178" s="286"/>
      <c r="AX178" s="286"/>
      <c r="AY178" s="286"/>
      <c r="AZ178" s="287"/>
      <c r="BA178" s="287"/>
      <c r="BB178" s="287"/>
      <c r="BC178" s="294"/>
      <c r="BD178" s="294"/>
      <c r="BE178" s="294"/>
      <c r="BF178" s="294"/>
      <c r="BG178" s="294"/>
      <c r="BH178" s="294"/>
      <c r="BI178" s="294"/>
      <c r="BJ178" s="294"/>
      <c r="BK178" s="294"/>
      <c r="BL178" s="294"/>
      <c r="BM178" s="294"/>
      <c r="BN178" s="294"/>
      <c r="BO178" s="294"/>
      <c r="BP178" s="294"/>
      <c r="BQ178" s="294"/>
      <c r="BR178" s="294"/>
      <c r="BS178" s="294"/>
      <c r="BT178" s="294"/>
    </row>
    <row r="179" customHeight="1" spans="38:72">
      <c r="AL179" s="279"/>
      <c r="AM179" s="279"/>
      <c r="AN179" s="279"/>
      <c r="AO179" s="279"/>
      <c r="AP179" s="279"/>
      <c r="AQ179" s="279"/>
      <c r="AR179" s="279"/>
      <c r="AS179" s="285"/>
      <c r="AT179" s="285"/>
      <c r="AU179" s="286"/>
      <c r="AV179" s="286"/>
      <c r="AW179" s="286"/>
      <c r="AX179" s="286"/>
      <c r="AY179" s="286"/>
      <c r="AZ179" s="286"/>
      <c r="BA179" s="286"/>
      <c r="BB179" s="286"/>
      <c r="BC179" s="294"/>
      <c r="BD179" s="294"/>
      <c r="BE179" s="294"/>
      <c r="BF179" s="294"/>
      <c r="BG179" s="294"/>
      <c r="BH179" s="294"/>
      <c r="BI179" s="294"/>
      <c r="BJ179" s="294"/>
      <c r="BK179" s="294"/>
      <c r="BL179" s="294"/>
      <c r="BM179" s="294"/>
      <c r="BN179" s="294"/>
      <c r="BO179" s="294"/>
      <c r="BP179" s="294"/>
      <c r="BQ179" s="294"/>
      <c r="BR179" s="294"/>
      <c r="BS179" s="294"/>
      <c r="BT179" s="294"/>
    </row>
    <row r="180" customHeight="1" spans="38:72">
      <c r="AL180" s="279"/>
      <c r="AM180" s="279"/>
      <c r="AN180" s="279"/>
      <c r="AO180" s="279"/>
      <c r="AP180" s="279"/>
      <c r="AQ180" s="279"/>
      <c r="AR180" s="279"/>
      <c r="AS180" s="285"/>
      <c r="AT180" s="285"/>
      <c r="AU180" s="286"/>
      <c r="AV180" s="286"/>
      <c r="AW180" s="286"/>
      <c r="AX180" s="286"/>
      <c r="AY180" s="286"/>
      <c r="AZ180" s="286"/>
      <c r="BA180" s="286"/>
      <c r="BB180" s="286"/>
      <c r="BC180" s="294"/>
      <c r="BD180" s="294"/>
      <c r="BE180" s="294"/>
      <c r="BF180" s="294"/>
      <c r="BG180" s="294"/>
      <c r="BH180" s="294"/>
      <c r="BI180" s="294"/>
      <c r="BJ180" s="294"/>
      <c r="BK180" s="298"/>
      <c r="BL180" s="298"/>
      <c r="BM180" s="298"/>
      <c r="BN180" s="298"/>
      <c r="BO180" s="298"/>
      <c r="BP180" s="298"/>
      <c r="BQ180" s="298"/>
      <c r="BR180" s="298"/>
      <c r="BS180" s="298"/>
      <c r="BT180" s="298"/>
    </row>
    <row r="181" customHeight="1" spans="38:72">
      <c r="AL181" s="279"/>
      <c r="AM181" s="279"/>
      <c r="AN181" s="279"/>
      <c r="AO181" s="279"/>
      <c r="AP181" s="279"/>
      <c r="AQ181" s="279"/>
      <c r="AR181" s="279"/>
      <c r="AS181" s="285"/>
      <c r="AT181" s="285"/>
      <c r="AU181" s="288"/>
      <c r="AV181" s="286"/>
      <c r="AW181" s="286"/>
      <c r="AX181" s="286"/>
      <c r="AY181" s="286"/>
      <c r="AZ181" s="286"/>
      <c r="BA181" s="286"/>
      <c r="BB181" s="286"/>
      <c r="BC181" s="294"/>
      <c r="BD181" s="294"/>
      <c r="BE181" s="294"/>
      <c r="BF181" s="294"/>
      <c r="BG181" s="294"/>
      <c r="BH181" s="294"/>
      <c r="BI181" s="294"/>
      <c r="BJ181" s="294"/>
      <c r="BK181" s="304"/>
      <c r="BL181" s="300"/>
      <c r="BM181" s="300"/>
      <c r="BN181" s="300"/>
      <c r="BO181" s="300"/>
      <c r="BP181" s="300"/>
      <c r="BQ181" s="300"/>
      <c r="BR181" s="300"/>
      <c r="BS181" s="300"/>
      <c r="BT181" s="300"/>
    </row>
    <row r="182" customHeight="1" spans="38:72">
      <c r="AL182" s="279"/>
      <c r="AM182" s="279"/>
      <c r="AN182" s="279"/>
      <c r="AO182" s="279"/>
      <c r="AP182" s="279"/>
      <c r="AQ182" s="279"/>
      <c r="AR182" s="279"/>
      <c r="AS182" s="285"/>
      <c r="AT182" s="285"/>
      <c r="AU182" s="288"/>
      <c r="AV182" s="286"/>
      <c r="AW182" s="286"/>
      <c r="AX182" s="286"/>
      <c r="AY182" s="286"/>
      <c r="AZ182" s="286"/>
      <c r="BA182" s="286"/>
      <c r="BB182" s="286"/>
      <c r="BC182" s="294"/>
      <c r="BD182" s="294"/>
      <c r="BE182" s="294"/>
      <c r="BF182" s="294"/>
      <c r="BG182" s="294"/>
      <c r="BH182" s="294"/>
      <c r="BI182" s="294"/>
      <c r="BJ182" s="294"/>
      <c r="BK182" s="294"/>
      <c r="BL182" s="294"/>
      <c r="BM182" s="294"/>
      <c r="BN182" s="294"/>
      <c r="BO182" s="294"/>
      <c r="BP182" s="294"/>
      <c r="BQ182" s="294"/>
      <c r="BR182" s="294"/>
      <c r="BS182" s="294"/>
      <c r="BT182" s="294"/>
    </row>
    <row r="183" customHeight="1" spans="38:72">
      <c r="AL183" s="279"/>
      <c r="AM183" s="279"/>
      <c r="AN183" s="279"/>
      <c r="AO183" s="279"/>
      <c r="AP183" s="279"/>
      <c r="AQ183" s="279"/>
      <c r="AR183" s="279"/>
      <c r="AS183" s="285"/>
      <c r="AT183" s="285"/>
      <c r="AU183" s="305"/>
      <c r="AV183" s="305"/>
      <c r="AW183" s="305"/>
      <c r="AX183" s="305"/>
      <c r="AY183" s="305"/>
      <c r="AZ183" s="305"/>
      <c r="BA183" s="305"/>
      <c r="BB183" s="305"/>
      <c r="BC183" s="305"/>
      <c r="BD183" s="305"/>
      <c r="BE183" s="305"/>
      <c r="BF183" s="305"/>
      <c r="BG183" s="305"/>
      <c r="BH183" s="305"/>
      <c r="BI183" s="305"/>
      <c r="BJ183" s="305"/>
      <c r="BK183" s="305"/>
      <c r="BL183" s="305"/>
      <c r="BM183" s="305"/>
      <c r="BN183" s="305"/>
      <c r="BO183" s="305"/>
      <c r="BP183" s="305"/>
      <c r="BQ183" s="305"/>
      <c r="BR183" s="305"/>
      <c r="BS183" s="305"/>
      <c r="BT183" s="305"/>
    </row>
    <row r="184" customHeight="1" spans="38:72">
      <c r="AL184" s="279"/>
      <c r="AM184" s="279"/>
      <c r="AN184" s="279"/>
      <c r="AO184" s="279"/>
      <c r="AP184" s="279"/>
      <c r="AQ184" s="279"/>
      <c r="AR184" s="279"/>
      <c r="AS184" s="285"/>
      <c r="AT184" s="285"/>
      <c r="AU184" s="286"/>
      <c r="AV184" s="286"/>
      <c r="AW184" s="286"/>
      <c r="AX184" s="286"/>
      <c r="AY184" s="286"/>
      <c r="AZ184" s="286"/>
      <c r="BA184" s="286"/>
      <c r="BB184" s="286"/>
      <c r="BC184" s="294"/>
      <c r="BD184" s="294"/>
      <c r="BE184" s="294"/>
      <c r="BF184" s="294"/>
      <c r="BG184" s="294"/>
      <c r="BH184" s="294"/>
      <c r="BI184" s="294"/>
      <c r="BJ184" s="294"/>
      <c r="BK184" s="294"/>
      <c r="BL184" s="294"/>
      <c r="BM184" s="294"/>
      <c r="BN184" s="294"/>
      <c r="BO184" s="294"/>
      <c r="BP184" s="294"/>
      <c r="BQ184" s="294"/>
      <c r="BR184" s="294"/>
      <c r="BS184" s="294"/>
      <c r="BT184" s="294"/>
    </row>
    <row r="185" customHeight="1" spans="38:72">
      <c r="AL185" s="279"/>
      <c r="AM185" s="279"/>
      <c r="AN185" s="279"/>
      <c r="AO185" s="279"/>
      <c r="AP185" s="279"/>
      <c r="AQ185" s="279"/>
      <c r="AR185" s="279"/>
      <c r="AS185" s="285"/>
      <c r="AT185" s="285"/>
      <c r="AU185" s="286"/>
      <c r="AV185" s="286"/>
      <c r="AW185" s="286"/>
      <c r="AX185" s="286"/>
      <c r="AY185" s="286"/>
      <c r="AZ185" s="286"/>
      <c r="BA185" s="286"/>
      <c r="BB185" s="286"/>
      <c r="BC185" s="294"/>
      <c r="BD185" s="294"/>
      <c r="BE185" s="294"/>
      <c r="BF185" s="294"/>
      <c r="BG185" s="294"/>
      <c r="BH185" s="294"/>
      <c r="BI185" s="294"/>
      <c r="BJ185" s="294"/>
      <c r="BK185" s="294"/>
      <c r="BL185" s="294"/>
      <c r="BM185" s="294"/>
      <c r="BN185" s="294"/>
      <c r="BO185" s="294"/>
      <c r="BP185" s="294"/>
      <c r="BQ185" s="294"/>
      <c r="BR185" s="294"/>
      <c r="BS185" s="294"/>
      <c r="BT185" s="294"/>
    </row>
    <row r="186" customHeight="1" spans="38:72">
      <c r="AL186" s="279"/>
      <c r="AM186" s="279"/>
      <c r="AN186" s="279"/>
      <c r="AO186" s="279"/>
      <c r="AP186" s="279"/>
      <c r="AQ186" s="279"/>
      <c r="AR186" s="279"/>
      <c r="AS186" s="285"/>
      <c r="AT186" s="285"/>
      <c r="AU186" s="286"/>
      <c r="AV186" s="286"/>
      <c r="AW186" s="286"/>
      <c r="AX186" s="286"/>
      <c r="AY186" s="286"/>
      <c r="AZ186" s="287"/>
      <c r="BA186" s="287"/>
      <c r="BB186" s="287"/>
      <c r="BC186" s="294"/>
      <c r="BD186" s="294"/>
      <c r="BE186" s="294"/>
      <c r="BF186" s="294"/>
      <c r="BG186" s="294"/>
      <c r="BH186" s="294"/>
      <c r="BI186" s="294"/>
      <c r="BJ186" s="294"/>
      <c r="BK186" s="294"/>
      <c r="BL186" s="294"/>
      <c r="BM186" s="294"/>
      <c r="BN186" s="294"/>
      <c r="BO186" s="294"/>
      <c r="BP186" s="294"/>
      <c r="BQ186" s="294"/>
      <c r="BR186" s="294"/>
      <c r="BS186" s="294"/>
      <c r="BT186" s="294"/>
    </row>
    <row r="187" customHeight="1" spans="38:72">
      <c r="AL187" s="279"/>
      <c r="AM187" s="279"/>
      <c r="AN187" s="279"/>
      <c r="AO187" s="279"/>
      <c r="AP187" s="279"/>
      <c r="AQ187" s="279"/>
      <c r="AR187" s="279"/>
      <c r="AS187" s="285"/>
      <c r="AT187" s="285"/>
      <c r="AU187" s="286"/>
      <c r="AV187" s="286"/>
      <c r="AW187" s="286"/>
      <c r="AX187" s="286"/>
      <c r="AY187" s="286"/>
      <c r="AZ187" s="286"/>
      <c r="BA187" s="286"/>
      <c r="BB187" s="286"/>
      <c r="BC187" s="294"/>
      <c r="BD187" s="294"/>
      <c r="BE187" s="294"/>
      <c r="BF187" s="294"/>
      <c r="BG187" s="294"/>
      <c r="BH187" s="294"/>
      <c r="BI187" s="294"/>
      <c r="BJ187" s="294"/>
      <c r="BK187" s="294"/>
      <c r="BL187" s="294"/>
      <c r="BM187" s="294"/>
      <c r="BN187" s="294"/>
      <c r="BO187" s="294"/>
      <c r="BP187" s="294"/>
      <c r="BQ187" s="294"/>
      <c r="BR187" s="294"/>
      <c r="BS187" s="294"/>
      <c r="BT187" s="294"/>
    </row>
    <row r="188" customHeight="1" spans="38:72">
      <c r="AL188" s="279"/>
      <c r="AM188" s="279"/>
      <c r="AN188" s="279"/>
      <c r="AO188" s="279"/>
      <c r="AP188" s="279"/>
      <c r="AQ188" s="279"/>
      <c r="AR188" s="279"/>
      <c r="AS188" s="285"/>
      <c r="AT188" s="285"/>
      <c r="AU188" s="286"/>
      <c r="AV188" s="286"/>
      <c r="AW188" s="286"/>
      <c r="AX188" s="286"/>
      <c r="AY188" s="286"/>
      <c r="AZ188" s="286"/>
      <c r="BA188" s="286"/>
      <c r="BB188" s="286"/>
      <c r="BC188" s="294"/>
      <c r="BD188" s="294"/>
      <c r="BE188" s="294"/>
      <c r="BF188" s="294"/>
      <c r="BG188" s="294"/>
      <c r="BH188" s="294"/>
      <c r="BI188" s="294"/>
      <c r="BJ188" s="294"/>
      <c r="BK188" s="298"/>
      <c r="BL188" s="298"/>
      <c r="BM188" s="298"/>
      <c r="BN188" s="298"/>
      <c r="BO188" s="298"/>
      <c r="BP188" s="298"/>
      <c r="BQ188" s="298"/>
      <c r="BR188" s="298"/>
      <c r="BS188" s="298"/>
      <c r="BT188" s="298"/>
    </row>
    <row r="189" customHeight="1" spans="38:72">
      <c r="AL189" s="279"/>
      <c r="AM189" s="279"/>
      <c r="AN189" s="279"/>
      <c r="AO189" s="279"/>
      <c r="AP189" s="279"/>
      <c r="AQ189" s="279"/>
      <c r="AR189" s="279"/>
      <c r="AS189" s="285"/>
      <c r="AT189" s="285"/>
      <c r="AU189" s="288"/>
      <c r="AV189" s="286"/>
      <c r="AW189" s="286"/>
      <c r="AX189" s="286"/>
      <c r="AY189" s="286"/>
      <c r="AZ189" s="286"/>
      <c r="BA189" s="286"/>
      <c r="BB189" s="286"/>
      <c r="BC189" s="294"/>
      <c r="BD189" s="294"/>
      <c r="BE189" s="294"/>
      <c r="BF189" s="294"/>
      <c r="BG189" s="294"/>
      <c r="BH189" s="294"/>
      <c r="BI189" s="294"/>
      <c r="BJ189" s="294"/>
      <c r="BK189" s="304"/>
      <c r="BL189" s="300"/>
      <c r="BM189" s="300"/>
      <c r="BN189" s="300"/>
      <c r="BO189" s="300"/>
      <c r="BP189" s="300"/>
      <c r="BQ189" s="300"/>
      <c r="BR189" s="300"/>
      <c r="BS189" s="300"/>
      <c r="BT189" s="300"/>
    </row>
    <row r="190" customHeight="1" spans="38:72">
      <c r="AL190" s="279"/>
      <c r="AM190" s="279"/>
      <c r="AN190" s="279"/>
      <c r="AO190" s="279"/>
      <c r="AP190" s="279"/>
      <c r="AQ190" s="279"/>
      <c r="AR190" s="279"/>
      <c r="AS190" s="285"/>
      <c r="AT190" s="285"/>
      <c r="AU190" s="288"/>
      <c r="AV190" s="286"/>
      <c r="AW190" s="286"/>
      <c r="AX190" s="286"/>
      <c r="AY190" s="286"/>
      <c r="AZ190" s="286"/>
      <c r="BA190" s="286"/>
      <c r="BB190" s="286"/>
      <c r="BC190" s="294"/>
      <c r="BD190" s="294"/>
      <c r="BE190" s="294"/>
      <c r="BF190" s="294"/>
      <c r="BG190" s="294"/>
      <c r="BH190" s="294"/>
      <c r="BI190" s="294"/>
      <c r="BJ190" s="294"/>
      <c r="BK190" s="294"/>
      <c r="BL190" s="294"/>
      <c r="BM190" s="294"/>
      <c r="BN190" s="294"/>
      <c r="BO190" s="294"/>
      <c r="BP190" s="294"/>
      <c r="BQ190" s="294"/>
      <c r="BR190" s="294"/>
      <c r="BS190" s="294"/>
      <c r="BT190" s="294"/>
    </row>
    <row r="191" customHeight="1" spans="38:72">
      <c r="AL191" s="279"/>
      <c r="AM191" s="279"/>
      <c r="AN191" s="279"/>
      <c r="AO191" s="279"/>
      <c r="AP191" s="279"/>
      <c r="AQ191" s="279"/>
      <c r="AR191" s="279"/>
      <c r="AS191" s="285"/>
      <c r="AT191" s="285"/>
      <c r="AU191" s="305"/>
      <c r="AV191" s="305"/>
      <c r="AW191" s="305"/>
      <c r="AX191" s="305"/>
      <c r="AY191" s="305"/>
      <c r="AZ191" s="305"/>
      <c r="BA191" s="305"/>
      <c r="BB191" s="305"/>
      <c r="BC191" s="305"/>
      <c r="BD191" s="305"/>
      <c r="BE191" s="305"/>
      <c r="BF191" s="305"/>
      <c r="BG191" s="305"/>
      <c r="BH191" s="305"/>
      <c r="BI191" s="305"/>
      <c r="BJ191" s="305"/>
      <c r="BK191" s="305"/>
      <c r="BL191" s="305"/>
      <c r="BM191" s="305"/>
      <c r="BN191" s="305"/>
      <c r="BO191" s="305"/>
      <c r="BP191" s="305"/>
      <c r="BQ191" s="305"/>
      <c r="BR191" s="305"/>
      <c r="BS191" s="305"/>
      <c r="BT191" s="305"/>
    </row>
    <row r="192" customHeight="1" spans="38:72">
      <c r="AL192" s="279"/>
      <c r="AM192" s="279"/>
      <c r="AN192" s="279"/>
      <c r="AO192" s="279"/>
      <c r="AP192" s="279"/>
      <c r="AQ192" s="279"/>
      <c r="AR192" s="279"/>
      <c r="AS192" s="285"/>
      <c r="AT192" s="285"/>
      <c r="AU192" s="286"/>
      <c r="AV192" s="286"/>
      <c r="AW192" s="286"/>
      <c r="AX192" s="286"/>
      <c r="AY192" s="286"/>
      <c r="AZ192" s="286"/>
      <c r="BA192" s="286"/>
      <c r="BB192" s="286"/>
      <c r="BC192" s="294"/>
      <c r="BD192" s="294"/>
      <c r="BE192" s="294"/>
      <c r="BF192" s="294"/>
      <c r="BG192" s="294"/>
      <c r="BH192" s="294"/>
      <c r="BI192" s="294"/>
      <c r="BJ192" s="294"/>
      <c r="BK192" s="294"/>
      <c r="BL192" s="294"/>
      <c r="BM192" s="294"/>
      <c r="BN192" s="294"/>
      <c r="BO192" s="294"/>
      <c r="BP192" s="294"/>
      <c r="BQ192" s="294"/>
      <c r="BR192" s="294"/>
      <c r="BS192" s="294"/>
      <c r="BT192" s="294"/>
    </row>
    <row r="193" customHeight="1" spans="38:72">
      <c r="AL193" s="279"/>
      <c r="AM193" s="279"/>
      <c r="AN193" s="279"/>
      <c r="AO193" s="279"/>
      <c r="AP193" s="279"/>
      <c r="AQ193" s="279"/>
      <c r="AR193" s="279"/>
      <c r="AS193" s="285"/>
      <c r="AT193" s="285"/>
      <c r="AU193" s="286"/>
      <c r="AV193" s="286"/>
      <c r="AW193" s="286"/>
      <c r="AX193" s="286"/>
      <c r="AY193" s="286"/>
      <c r="AZ193" s="286"/>
      <c r="BA193" s="286"/>
      <c r="BB193" s="286"/>
      <c r="BC193" s="294"/>
      <c r="BD193" s="294"/>
      <c r="BE193" s="294"/>
      <c r="BF193" s="294"/>
      <c r="BG193" s="294"/>
      <c r="BH193" s="294"/>
      <c r="BI193" s="294"/>
      <c r="BJ193" s="294"/>
      <c r="BK193" s="294"/>
      <c r="BL193" s="294"/>
      <c r="BM193" s="294"/>
      <c r="BN193" s="294"/>
      <c r="BO193" s="294"/>
      <c r="BP193" s="294"/>
      <c r="BQ193" s="294"/>
      <c r="BR193" s="294"/>
      <c r="BS193" s="294"/>
      <c r="BT193" s="294"/>
    </row>
    <row r="194" customHeight="1" spans="38:72">
      <c r="AL194" s="279"/>
      <c r="AM194" s="279"/>
      <c r="AN194" s="279"/>
      <c r="AO194" s="279"/>
      <c r="AP194" s="279"/>
      <c r="AQ194" s="279"/>
      <c r="AR194" s="279"/>
      <c r="AS194" s="285"/>
      <c r="AT194" s="285"/>
      <c r="AU194" s="286"/>
      <c r="AV194" s="286"/>
      <c r="AW194" s="286"/>
      <c r="AX194" s="286"/>
      <c r="AY194" s="286"/>
      <c r="AZ194" s="287"/>
      <c r="BA194" s="287"/>
      <c r="BB194" s="287"/>
      <c r="BC194" s="294"/>
      <c r="BD194" s="294"/>
      <c r="BE194" s="294"/>
      <c r="BF194" s="294"/>
      <c r="BG194" s="294"/>
      <c r="BH194" s="294"/>
      <c r="BI194" s="294"/>
      <c r="BJ194" s="294"/>
      <c r="BK194" s="294"/>
      <c r="BL194" s="294"/>
      <c r="BM194" s="294"/>
      <c r="BN194" s="294"/>
      <c r="BO194" s="294"/>
      <c r="BP194" s="294"/>
      <c r="BQ194" s="294"/>
      <c r="BR194" s="294"/>
      <c r="BS194" s="294"/>
      <c r="BT194" s="294"/>
    </row>
    <row r="195" customHeight="1" spans="38:72">
      <c r="AL195" s="279"/>
      <c r="AM195" s="279"/>
      <c r="AN195" s="279"/>
      <c r="AO195" s="279"/>
      <c r="AP195" s="279"/>
      <c r="AQ195" s="279"/>
      <c r="AR195" s="279"/>
      <c r="AS195" s="285"/>
      <c r="AT195" s="285"/>
      <c r="AU195" s="286"/>
      <c r="AV195" s="286"/>
      <c r="AW195" s="286"/>
      <c r="AX195" s="286"/>
      <c r="AY195" s="286"/>
      <c r="AZ195" s="286"/>
      <c r="BA195" s="286"/>
      <c r="BB195" s="286"/>
      <c r="BC195" s="294"/>
      <c r="BD195" s="294"/>
      <c r="BE195" s="294"/>
      <c r="BF195" s="294"/>
      <c r="BG195" s="294"/>
      <c r="BH195" s="294"/>
      <c r="BI195" s="294"/>
      <c r="BJ195" s="294"/>
      <c r="BK195" s="294"/>
      <c r="BL195" s="294"/>
      <c r="BM195" s="294"/>
      <c r="BN195" s="294"/>
      <c r="BO195" s="294"/>
      <c r="BP195" s="294"/>
      <c r="BQ195" s="294"/>
      <c r="BR195" s="294"/>
      <c r="BS195" s="294"/>
      <c r="BT195" s="294"/>
    </row>
    <row r="196" customHeight="1" spans="38:72">
      <c r="AL196" s="279"/>
      <c r="AM196" s="279"/>
      <c r="AN196" s="279"/>
      <c r="AO196" s="279"/>
      <c r="AP196" s="279"/>
      <c r="AQ196" s="279"/>
      <c r="AR196" s="279"/>
      <c r="AS196" s="285"/>
      <c r="AT196" s="285"/>
      <c r="AU196" s="286"/>
      <c r="AV196" s="286"/>
      <c r="AW196" s="286"/>
      <c r="AX196" s="286"/>
      <c r="AY196" s="286"/>
      <c r="AZ196" s="286"/>
      <c r="BA196" s="286"/>
      <c r="BB196" s="286"/>
      <c r="BC196" s="294"/>
      <c r="BD196" s="294"/>
      <c r="BE196" s="294"/>
      <c r="BF196" s="294"/>
      <c r="BG196" s="294"/>
      <c r="BH196" s="294"/>
      <c r="BI196" s="294"/>
      <c r="BJ196" s="294"/>
      <c r="BK196" s="298"/>
      <c r="BL196" s="298"/>
      <c r="BM196" s="298"/>
      <c r="BN196" s="298"/>
      <c r="BO196" s="298"/>
      <c r="BP196" s="298"/>
      <c r="BQ196" s="298"/>
      <c r="BR196" s="298"/>
      <c r="BS196" s="298"/>
      <c r="BT196" s="298"/>
    </row>
    <row r="197" customHeight="1" spans="38:72">
      <c r="AL197" s="279"/>
      <c r="AM197" s="279"/>
      <c r="AN197" s="279"/>
      <c r="AO197" s="279"/>
      <c r="AP197" s="279"/>
      <c r="AQ197" s="279"/>
      <c r="AR197" s="279"/>
      <c r="AS197" s="285"/>
      <c r="AT197" s="285"/>
      <c r="AU197" s="306"/>
      <c r="AV197" s="306"/>
      <c r="AW197" s="306"/>
      <c r="AX197" s="306"/>
      <c r="AY197" s="306"/>
      <c r="AZ197" s="306"/>
      <c r="BA197" s="306"/>
      <c r="BB197" s="306"/>
      <c r="BC197" s="306"/>
      <c r="BD197" s="306"/>
      <c r="BE197" s="306"/>
      <c r="BF197" s="306"/>
      <c r="BG197" s="306"/>
      <c r="BH197" s="306"/>
      <c r="BI197" s="306"/>
      <c r="BJ197" s="306"/>
      <c r="BK197" s="306"/>
      <c r="BL197" s="306"/>
      <c r="BM197" s="306"/>
      <c r="BN197" s="306"/>
      <c r="BO197" s="306"/>
      <c r="BP197" s="306"/>
      <c r="BQ197" s="306"/>
      <c r="BR197" s="306"/>
      <c r="BS197" s="306"/>
      <c r="BT197" s="306"/>
    </row>
    <row r="198" customHeight="1" spans="38:72">
      <c r="AL198" s="279"/>
      <c r="AM198" s="279"/>
      <c r="AN198" s="279"/>
      <c r="AO198" s="279"/>
      <c r="AP198" s="279"/>
      <c r="AQ198" s="279"/>
      <c r="AR198" s="279"/>
      <c r="AS198" s="285"/>
      <c r="AT198" s="285"/>
      <c r="AU198" s="286"/>
      <c r="AV198" s="286"/>
      <c r="AW198" s="286"/>
      <c r="AX198" s="286"/>
      <c r="AY198" s="286"/>
      <c r="AZ198" s="287"/>
      <c r="BA198" s="287"/>
      <c r="BB198" s="287"/>
      <c r="BC198" s="294"/>
      <c r="BD198" s="294"/>
      <c r="BE198" s="307"/>
      <c r="BF198" s="307"/>
      <c r="BG198" s="294"/>
      <c r="BH198" s="294"/>
      <c r="BI198" s="294"/>
      <c r="BJ198" s="294"/>
      <c r="BK198" s="294"/>
      <c r="BL198" s="294"/>
      <c r="BM198" s="294"/>
      <c r="BN198" s="294"/>
      <c r="BO198" s="294"/>
      <c r="BP198" s="307"/>
      <c r="BQ198" s="307"/>
      <c r="BR198" s="307"/>
      <c r="BS198" s="307"/>
      <c r="BT198" s="307"/>
    </row>
    <row r="199" customHeight="1" spans="38:72">
      <c r="AL199" s="279"/>
      <c r="AM199" s="279"/>
      <c r="AN199" s="279"/>
      <c r="AO199" s="279"/>
      <c r="AP199" s="279"/>
      <c r="AQ199" s="279"/>
      <c r="AR199" s="279"/>
      <c r="AS199" s="285"/>
      <c r="AT199" s="285"/>
      <c r="AU199" s="286"/>
      <c r="AV199" s="286"/>
      <c r="AW199" s="286"/>
      <c r="AX199" s="286"/>
      <c r="AY199" s="286"/>
      <c r="AZ199" s="286"/>
      <c r="BA199" s="286"/>
      <c r="BB199" s="286"/>
      <c r="BC199" s="294"/>
      <c r="BD199" s="294"/>
      <c r="BE199" s="294"/>
      <c r="BF199" s="294"/>
      <c r="BG199" s="294"/>
      <c r="BH199" s="294"/>
      <c r="BI199" s="294"/>
      <c r="BJ199" s="294"/>
      <c r="BK199" s="298"/>
      <c r="BL199" s="298"/>
      <c r="BM199" s="298"/>
      <c r="BN199" s="298"/>
      <c r="BO199" s="298"/>
      <c r="BP199" s="298"/>
      <c r="BQ199" s="298"/>
      <c r="BR199" s="298"/>
      <c r="BS199" s="298"/>
      <c r="BT199" s="298"/>
    </row>
    <row r="200" customHeight="1" spans="38:72">
      <c r="AL200" s="279"/>
      <c r="AM200" s="279"/>
      <c r="AN200" s="279"/>
      <c r="AO200" s="279"/>
      <c r="AP200" s="279"/>
      <c r="AQ200" s="279"/>
      <c r="AR200" s="279"/>
      <c r="AS200" s="285"/>
      <c r="AT200" s="285"/>
      <c r="AU200" s="286"/>
      <c r="AV200" s="286"/>
      <c r="AW200" s="286"/>
      <c r="AX200" s="286"/>
      <c r="AY200" s="286"/>
      <c r="AZ200" s="286"/>
      <c r="BA200" s="286"/>
      <c r="BB200" s="286"/>
      <c r="BC200" s="294"/>
      <c r="BD200" s="294"/>
      <c r="BE200" s="294"/>
      <c r="BF200" s="294"/>
      <c r="BG200" s="294"/>
      <c r="BH200" s="294"/>
      <c r="BI200" s="294"/>
      <c r="BJ200" s="294"/>
      <c r="BK200" s="298"/>
      <c r="BL200" s="298"/>
      <c r="BM200" s="298"/>
      <c r="BN200" s="298"/>
      <c r="BO200" s="298"/>
      <c r="BP200" s="298"/>
      <c r="BQ200" s="298"/>
      <c r="BR200" s="298"/>
      <c r="BS200" s="298"/>
      <c r="BT200" s="298"/>
    </row>
    <row r="201" customHeight="1" spans="38:72">
      <c r="AL201" s="279"/>
      <c r="AM201" s="279"/>
      <c r="AN201" s="279"/>
      <c r="AO201" s="279"/>
      <c r="AP201" s="279"/>
      <c r="AQ201" s="279"/>
      <c r="AR201" s="279"/>
      <c r="AS201" s="285"/>
      <c r="AT201" s="285"/>
      <c r="AU201" s="286"/>
      <c r="AV201" s="286"/>
      <c r="AW201" s="286"/>
      <c r="AX201" s="286"/>
      <c r="AY201" s="286"/>
      <c r="AZ201" s="286"/>
      <c r="BA201" s="286"/>
      <c r="BB201" s="286"/>
      <c r="BC201" s="294"/>
      <c r="BD201" s="294"/>
      <c r="BE201" s="294"/>
      <c r="BF201" s="294"/>
      <c r="BG201" s="294"/>
      <c r="BH201" s="294"/>
      <c r="BI201" s="294"/>
      <c r="BJ201" s="294"/>
      <c r="BK201" s="298"/>
      <c r="BL201" s="298"/>
      <c r="BM201" s="298"/>
      <c r="BN201" s="298"/>
      <c r="BO201" s="298"/>
      <c r="BP201" s="298"/>
      <c r="BQ201" s="298"/>
      <c r="BR201" s="298"/>
      <c r="BS201" s="298"/>
      <c r="BT201" s="298"/>
    </row>
    <row r="202" customHeight="1" spans="38:72">
      <c r="AL202" s="279"/>
      <c r="AM202" s="279"/>
      <c r="AN202" s="279"/>
      <c r="AO202" s="279"/>
      <c r="AP202" s="279"/>
      <c r="AQ202" s="279"/>
      <c r="AR202" s="279"/>
      <c r="AS202" s="285"/>
      <c r="AT202" s="285"/>
      <c r="AU202" s="286"/>
      <c r="AV202" s="286"/>
      <c r="AW202" s="286"/>
      <c r="AX202" s="286"/>
      <c r="AY202" s="286"/>
      <c r="AZ202" s="286"/>
      <c r="BA202" s="286"/>
      <c r="BB202" s="286"/>
      <c r="BC202" s="294"/>
      <c r="BD202" s="294"/>
      <c r="BE202" s="294"/>
      <c r="BF202" s="294"/>
      <c r="BG202" s="294"/>
      <c r="BH202" s="294"/>
      <c r="BI202" s="294"/>
      <c r="BJ202" s="294"/>
      <c r="BK202" s="298"/>
      <c r="BL202" s="298"/>
      <c r="BM202" s="298"/>
      <c r="BN202" s="298"/>
      <c r="BO202" s="298"/>
      <c r="BP202" s="298"/>
      <c r="BQ202" s="298"/>
      <c r="BR202" s="298"/>
      <c r="BS202" s="298"/>
      <c r="BT202" s="298"/>
    </row>
    <row r="203" customHeight="1" spans="38:72">
      <c r="AL203" s="279"/>
      <c r="AM203" s="279"/>
      <c r="AN203" s="279"/>
      <c r="AO203" s="279"/>
      <c r="AP203" s="279"/>
      <c r="AQ203" s="279"/>
      <c r="AR203" s="279"/>
      <c r="AS203" s="285"/>
      <c r="AT203" s="285"/>
      <c r="AU203" s="295"/>
      <c r="AV203" s="295"/>
      <c r="AW203" s="295"/>
      <c r="AX203" s="295"/>
      <c r="AY203" s="295"/>
      <c r="AZ203" s="295"/>
      <c r="BA203" s="295"/>
      <c r="BB203" s="295"/>
      <c r="BC203" s="295"/>
      <c r="BD203" s="295"/>
      <c r="BE203" s="295"/>
      <c r="BF203" s="295"/>
      <c r="BG203" s="295"/>
      <c r="BH203" s="295"/>
      <c r="BI203" s="295"/>
      <c r="BJ203" s="295"/>
      <c r="BK203" s="295"/>
      <c r="BL203" s="295"/>
      <c r="BM203" s="295"/>
      <c r="BN203" s="295"/>
      <c r="BO203" s="295"/>
      <c r="BP203" s="295"/>
      <c r="BQ203" s="295"/>
      <c r="BR203" s="295"/>
      <c r="BS203" s="295"/>
      <c r="BT203" s="295"/>
    </row>
    <row r="204" customHeight="1" spans="38:72">
      <c r="AL204" s="279"/>
      <c r="AM204" s="279"/>
      <c r="AN204" s="279"/>
      <c r="AO204" s="279"/>
      <c r="AP204" s="279"/>
      <c r="AQ204" s="279"/>
      <c r="AR204" s="279"/>
      <c r="AS204" s="285"/>
      <c r="AT204" s="285"/>
      <c r="AU204" s="306"/>
      <c r="AV204" s="306"/>
      <c r="AW204" s="306"/>
      <c r="AX204" s="306"/>
      <c r="AY204" s="306"/>
      <c r="AZ204" s="306"/>
      <c r="BA204" s="306"/>
      <c r="BB204" s="306"/>
      <c r="BC204" s="306"/>
      <c r="BD204" s="306"/>
      <c r="BE204" s="306"/>
      <c r="BF204" s="306"/>
      <c r="BG204" s="306"/>
      <c r="BH204" s="306"/>
      <c r="BI204" s="306"/>
      <c r="BJ204" s="306"/>
      <c r="BK204" s="306"/>
      <c r="BL204" s="306"/>
      <c r="BM204" s="306"/>
      <c r="BN204" s="306"/>
      <c r="BO204" s="306"/>
      <c r="BP204" s="306"/>
      <c r="BQ204" s="306"/>
      <c r="BR204" s="306"/>
      <c r="BS204" s="306"/>
      <c r="BT204" s="306"/>
    </row>
    <row r="205" customHeight="1" spans="38:72">
      <c r="AL205" s="279"/>
      <c r="AM205" s="279"/>
      <c r="AN205" s="279"/>
      <c r="AO205" s="279"/>
      <c r="AP205" s="279"/>
      <c r="AQ205" s="279"/>
      <c r="AR205" s="279"/>
      <c r="AS205" s="285"/>
      <c r="AT205" s="285"/>
      <c r="AU205" s="288"/>
      <c r="AV205" s="286"/>
      <c r="AW205" s="286"/>
      <c r="AX205" s="286"/>
      <c r="AY205" s="286"/>
      <c r="AZ205" s="287"/>
      <c r="BA205" s="287"/>
      <c r="BB205" s="287"/>
      <c r="BC205" s="294"/>
      <c r="BD205" s="294"/>
      <c r="BE205" s="294"/>
      <c r="BF205" s="294"/>
      <c r="BG205" s="294"/>
      <c r="BH205" s="294"/>
      <c r="BI205" s="294"/>
      <c r="BJ205" s="294"/>
      <c r="BK205" s="294"/>
      <c r="BL205" s="294"/>
      <c r="BM205" s="294"/>
      <c r="BN205" s="294"/>
      <c r="BO205" s="294"/>
      <c r="BP205" s="294"/>
      <c r="BQ205" s="294"/>
      <c r="BR205" s="294"/>
      <c r="BS205" s="294"/>
      <c r="BT205" s="294"/>
    </row>
    <row r="206" customHeight="1" spans="38:72">
      <c r="AL206" s="279"/>
      <c r="AM206" s="279"/>
      <c r="AN206" s="279"/>
      <c r="AO206" s="279"/>
      <c r="AP206" s="279"/>
      <c r="AQ206" s="279"/>
      <c r="AR206" s="279"/>
      <c r="AS206" s="285"/>
      <c r="AT206" s="285"/>
      <c r="AU206" s="288"/>
      <c r="AV206" s="286"/>
      <c r="AW206" s="286"/>
      <c r="AX206" s="286"/>
      <c r="AY206" s="286"/>
      <c r="AZ206" s="286"/>
      <c r="BA206" s="286"/>
      <c r="BB206" s="286"/>
      <c r="BC206" s="294"/>
      <c r="BD206" s="294"/>
      <c r="BE206" s="294"/>
      <c r="BF206" s="294"/>
      <c r="BG206" s="294"/>
      <c r="BH206" s="294"/>
      <c r="BI206" s="294"/>
      <c r="BJ206" s="294"/>
      <c r="BK206" s="294"/>
      <c r="BL206" s="294"/>
      <c r="BM206" s="294"/>
      <c r="BN206" s="294"/>
      <c r="BO206" s="294"/>
      <c r="BP206" s="294"/>
      <c r="BQ206" s="294"/>
      <c r="BR206" s="294"/>
      <c r="BS206" s="294"/>
      <c r="BT206" s="294"/>
    </row>
    <row r="207" customHeight="1" spans="38:72">
      <c r="AL207" s="279"/>
      <c r="AM207" s="279"/>
      <c r="AN207" s="279"/>
      <c r="AO207" s="279"/>
      <c r="AP207" s="279"/>
      <c r="AQ207" s="279"/>
      <c r="AR207" s="279"/>
      <c r="AS207" s="285"/>
      <c r="AT207" s="285"/>
      <c r="AU207" s="288"/>
      <c r="AV207" s="286"/>
      <c r="AW207" s="286"/>
      <c r="AX207" s="286"/>
      <c r="AY207" s="286"/>
      <c r="AZ207" s="286"/>
      <c r="BA207" s="286"/>
      <c r="BB207" s="286"/>
      <c r="BC207" s="294"/>
      <c r="BD207" s="294"/>
      <c r="BE207" s="294"/>
      <c r="BF207" s="294"/>
      <c r="BG207" s="294"/>
      <c r="BH207" s="294"/>
      <c r="BI207" s="294"/>
      <c r="BJ207" s="294"/>
      <c r="BK207" s="294"/>
      <c r="BL207" s="294"/>
      <c r="BM207" s="294"/>
      <c r="BN207" s="294"/>
      <c r="BO207" s="294"/>
      <c r="BP207" s="294"/>
      <c r="BQ207" s="294"/>
      <c r="BR207" s="294"/>
      <c r="BS207" s="294"/>
      <c r="BT207" s="294"/>
    </row>
    <row r="208" customHeight="1" spans="38:72">
      <c r="AL208" s="279"/>
      <c r="AM208" s="279"/>
      <c r="AN208" s="279"/>
      <c r="AO208" s="279"/>
      <c r="AP208" s="279"/>
      <c r="AQ208" s="279"/>
      <c r="AR208" s="279"/>
      <c r="AS208" s="285"/>
      <c r="AT208" s="285"/>
      <c r="AU208" s="288"/>
      <c r="AV208" s="286"/>
      <c r="AW208" s="286"/>
      <c r="AX208" s="286"/>
      <c r="AY208" s="286"/>
      <c r="AZ208" s="286"/>
      <c r="BA208" s="286"/>
      <c r="BB208" s="286"/>
      <c r="BC208" s="294"/>
      <c r="BD208" s="294"/>
      <c r="BE208" s="294"/>
      <c r="BF208" s="294"/>
      <c r="BG208" s="294"/>
      <c r="BH208" s="294"/>
      <c r="BI208" s="294"/>
      <c r="BJ208" s="294"/>
      <c r="BK208" s="294"/>
      <c r="BL208" s="294"/>
      <c r="BM208" s="294"/>
      <c r="BN208" s="294"/>
      <c r="BO208" s="294"/>
      <c r="BP208" s="294"/>
      <c r="BQ208" s="294"/>
      <c r="BR208" s="294"/>
      <c r="BS208" s="294"/>
      <c r="BT208" s="294"/>
    </row>
    <row r="209" customHeight="1" spans="38:72">
      <c r="AL209" s="279"/>
      <c r="AM209" s="279"/>
      <c r="AN209" s="279"/>
      <c r="AO209" s="279"/>
      <c r="AP209" s="279"/>
      <c r="AQ209" s="279"/>
      <c r="AR209" s="279"/>
      <c r="AS209" s="285"/>
      <c r="AT209" s="285"/>
      <c r="AU209" s="288"/>
      <c r="AV209" s="286"/>
      <c r="AW209" s="286"/>
      <c r="AX209" s="286"/>
      <c r="AY209" s="286"/>
      <c r="AZ209" s="286"/>
      <c r="BA209" s="286"/>
      <c r="BB209" s="286"/>
      <c r="BC209" s="294"/>
      <c r="BD209" s="294"/>
      <c r="BE209" s="294"/>
      <c r="BF209" s="294"/>
      <c r="BG209" s="294"/>
      <c r="BH209" s="294"/>
      <c r="BI209" s="294"/>
      <c r="BJ209" s="294"/>
      <c r="BK209" s="294"/>
      <c r="BL209" s="294"/>
      <c r="BM209" s="294"/>
      <c r="BN209" s="294"/>
      <c r="BO209" s="294"/>
      <c r="BP209" s="294"/>
      <c r="BQ209" s="294"/>
      <c r="BR209" s="294"/>
      <c r="BS209" s="294"/>
      <c r="BT209" s="294"/>
    </row>
    <row r="210" customHeight="1" spans="38:72">
      <c r="AL210" s="279"/>
      <c r="AM210" s="279"/>
      <c r="AN210" s="279"/>
      <c r="AO210" s="279"/>
      <c r="AP210" s="279"/>
      <c r="AQ210" s="279"/>
      <c r="AR210" s="279"/>
      <c r="AS210" s="285"/>
      <c r="AT210" s="285"/>
      <c r="AU210" s="288"/>
      <c r="AV210" s="286"/>
      <c r="AW210" s="286"/>
      <c r="AX210" s="286"/>
      <c r="AY210" s="286"/>
      <c r="AZ210" s="286"/>
      <c r="BA210" s="286"/>
      <c r="BB210" s="286"/>
      <c r="BC210" s="294"/>
      <c r="BD210" s="294"/>
      <c r="BE210" s="294"/>
      <c r="BF210" s="294"/>
      <c r="BG210" s="294"/>
      <c r="BH210" s="294"/>
      <c r="BI210" s="294"/>
      <c r="BJ210" s="294"/>
      <c r="BK210" s="294"/>
      <c r="BL210" s="294"/>
      <c r="BM210" s="294"/>
      <c r="BN210" s="294"/>
      <c r="BO210" s="294"/>
      <c r="BP210" s="294"/>
      <c r="BQ210" s="294"/>
      <c r="BR210" s="294"/>
      <c r="BS210" s="294"/>
      <c r="BT210" s="294"/>
    </row>
    <row r="211" customHeight="1" spans="38:72">
      <c r="AL211" s="279"/>
      <c r="AM211" s="279"/>
      <c r="AN211" s="279"/>
      <c r="AO211" s="279"/>
      <c r="AP211" s="279"/>
      <c r="AQ211" s="279"/>
      <c r="AR211" s="279"/>
      <c r="AS211" s="279"/>
      <c r="AT211" s="279"/>
      <c r="AU211" s="279"/>
      <c r="AV211" s="279"/>
      <c r="AW211" s="279"/>
      <c r="AX211" s="279"/>
      <c r="AY211" s="279"/>
      <c r="AZ211" s="279"/>
      <c r="BA211" s="279"/>
      <c r="BB211" s="279"/>
      <c r="BC211" s="279"/>
      <c r="BD211" s="293"/>
      <c r="BE211" s="293"/>
      <c r="BF211" s="293"/>
      <c r="BG211" s="293"/>
      <c r="BH211" s="293"/>
      <c r="BI211" s="293"/>
      <c r="BJ211" s="293"/>
      <c r="BK211" s="293"/>
      <c r="BL211" s="293"/>
      <c r="BM211" s="293"/>
      <c r="BN211" s="293"/>
      <c r="BO211" s="293"/>
      <c r="BP211" s="293"/>
      <c r="BQ211" s="293"/>
      <c r="BR211" s="293"/>
      <c r="BS211" s="293"/>
      <c r="BT211" s="293"/>
    </row>
    <row r="212" customHeight="1" spans="38:72">
      <c r="AL212" s="279"/>
      <c r="AM212" s="279"/>
      <c r="AN212" s="279"/>
      <c r="AO212" s="279"/>
      <c r="AP212" s="279"/>
      <c r="AQ212" s="279"/>
      <c r="AR212" s="279"/>
      <c r="AS212" s="279"/>
      <c r="AT212" s="279"/>
      <c r="AU212" s="279"/>
      <c r="AV212" s="279"/>
      <c r="AW212" s="279"/>
      <c r="AX212" s="279"/>
      <c r="AY212" s="279"/>
      <c r="AZ212" s="279"/>
      <c r="BA212" s="279"/>
      <c r="BB212" s="279"/>
      <c r="BC212" s="279"/>
      <c r="BD212" s="293"/>
      <c r="BE212" s="293"/>
      <c r="BF212" s="293"/>
      <c r="BG212" s="293"/>
      <c r="BH212" s="293"/>
      <c r="BI212" s="293"/>
      <c r="BJ212" s="293"/>
      <c r="BK212" s="293"/>
      <c r="BL212" s="293"/>
      <c r="BM212" s="293"/>
      <c r="BN212" s="293"/>
      <c r="BO212" s="293"/>
      <c r="BP212" s="293"/>
      <c r="BQ212" s="293"/>
      <c r="BR212" s="293"/>
      <c r="BS212" s="293"/>
      <c r="BT212" s="293"/>
    </row>
    <row r="213" customHeight="1" spans="38:72">
      <c r="AL213" s="279"/>
      <c r="AM213" s="279"/>
      <c r="AN213" s="279"/>
      <c r="AO213" s="279"/>
      <c r="AP213" s="279"/>
      <c r="AQ213" s="279"/>
      <c r="AR213" s="279"/>
      <c r="AS213" s="279"/>
      <c r="AT213" s="279"/>
      <c r="AU213" s="279"/>
      <c r="AV213" s="279"/>
      <c r="AW213" s="279"/>
      <c r="AX213" s="279"/>
      <c r="AY213" s="279"/>
      <c r="AZ213" s="279"/>
      <c r="BA213" s="279"/>
      <c r="BB213" s="279"/>
      <c r="BC213" s="279"/>
      <c r="BD213" s="293"/>
      <c r="BE213" s="293"/>
      <c r="BF213" s="293"/>
      <c r="BG213" s="293"/>
      <c r="BH213" s="293"/>
      <c r="BI213" s="293"/>
      <c r="BJ213" s="293"/>
      <c r="BK213" s="293"/>
      <c r="BL213" s="293"/>
      <c r="BM213" s="293"/>
      <c r="BN213" s="293"/>
      <c r="BO213" s="293"/>
      <c r="BP213" s="293"/>
      <c r="BQ213" s="293"/>
      <c r="BR213" s="293"/>
      <c r="BS213" s="293"/>
      <c r="BT213" s="293"/>
    </row>
    <row r="214" customHeight="1" spans="38:72">
      <c r="AL214" s="279"/>
      <c r="AM214" s="279"/>
      <c r="AN214" s="279"/>
      <c r="AO214" s="279"/>
      <c r="AP214" s="279"/>
      <c r="AQ214" s="279"/>
      <c r="AR214" s="279"/>
      <c r="AS214" s="279"/>
      <c r="AT214" s="279"/>
      <c r="AU214" s="279"/>
      <c r="AV214" s="279"/>
      <c r="AW214" s="279"/>
      <c r="AX214" s="279"/>
      <c r="AY214" s="279"/>
      <c r="AZ214" s="279"/>
      <c r="BA214" s="279"/>
      <c r="BB214" s="279"/>
      <c r="BC214" s="279"/>
      <c r="BD214" s="293"/>
      <c r="BE214" s="293"/>
      <c r="BF214" s="293"/>
      <c r="BG214" s="293"/>
      <c r="BH214" s="293"/>
      <c r="BI214" s="293"/>
      <c r="BJ214" s="293"/>
      <c r="BK214" s="293"/>
      <c r="BL214" s="293"/>
      <c r="BM214" s="293"/>
      <c r="BN214" s="293"/>
      <c r="BO214" s="293"/>
      <c r="BP214" s="293"/>
      <c r="BQ214" s="293"/>
      <c r="BR214" s="293"/>
      <c r="BS214" s="293"/>
      <c r="BT214" s="293"/>
    </row>
    <row r="215" customHeight="1" spans="38:72">
      <c r="AL215" s="279"/>
      <c r="AM215" s="279"/>
      <c r="AN215" s="279"/>
      <c r="AO215" s="279"/>
      <c r="AP215" s="279"/>
      <c r="AQ215" s="279"/>
      <c r="AR215" s="279"/>
      <c r="AS215" s="279"/>
      <c r="AT215" s="279"/>
      <c r="AU215" s="279"/>
      <c r="AV215" s="279"/>
      <c r="AW215" s="279"/>
      <c r="AX215" s="279"/>
      <c r="AY215" s="279"/>
      <c r="AZ215" s="279"/>
      <c r="BA215" s="279"/>
      <c r="BB215" s="279"/>
      <c r="BC215" s="279"/>
      <c r="BD215" s="293"/>
      <c r="BE215" s="293"/>
      <c r="BF215" s="293"/>
      <c r="BG215" s="293"/>
      <c r="BH215" s="293"/>
      <c r="BI215" s="293"/>
      <c r="BJ215" s="293"/>
      <c r="BK215" s="293"/>
      <c r="BL215" s="293"/>
      <c r="BM215" s="293"/>
      <c r="BN215" s="293"/>
      <c r="BO215" s="293"/>
      <c r="BP215" s="293"/>
      <c r="BQ215" s="293"/>
      <c r="BR215" s="293"/>
      <c r="BS215" s="293"/>
      <c r="BT215" s="293"/>
    </row>
    <row r="216" customHeight="1" spans="38:72">
      <c r="AL216" s="279"/>
      <c r="AM216" s="279"/>
      <c r="AN216" s="279"/>
      <c r="AO216" s="279"/>
      <c r="AP216" s="279"/>
      <c r="AQ216" s="279"/>
      <c r="AR216" s="279"/>
      <c r="AS216" s="279"/>
      <c r="AT216" s="279"/>
      <c r="AU216" s="279"/>
      <c r="AV216" s="279"/>
      <c r="AW216" s="279"/>
      <c r="AX216" s="279"/>
      <c r="AY216" s="279"/>
      <c r="AZ216" s="279"/>
      <c r="BA216" s="279"/>
      <c r="BB216" s="279"/>
      <c r="BC216" s="279"/>
      <c r="BD216" s="293"/>
      <c r="BE216" s="293"/>
      <c r="BF216" s="293"/>
      <c r="BG216" s="293"/>
      <c r="BH216" s="293"/>
      <c r="BI216" s="293"/>
      <c r="BJ216" s="293"/>
      <c r="BK216" s="293"/>
      <c r="BL216" s="293"/>
      <c r="BM216" s="293"/>
      <c r="BN216" s="293"/>
      <c r="BO216" s="293"/>
      <c r="BP216" s="293"/>
      <c r="BQ216" s="293"/>
      <c r="BR216" s="293"/>
      <c r="BS216" s="293"/>
      <c r="BT216" s="293"/>
    </row>
    <row r="217" customHeight="1" spans="38:72">
      <c r="AL217" s="279"/>
      <c r="AM217" s="279"/>
      <c r="AN217" s="279"/>
      <c r="AO217" s="279"/>
      <c r="AP217" s="279"/>
      <c r="AQ217" s="279"/>
      <c r="AR217" s="279"/>
      <c r="AS217" s="279"/>
      <c r="AT217" s="279"/>
      <c r="AU217" s="279"/>
      <c r="AV217" s="279"/>
      <c r="AW217" s="279"/>
      <c r="AX217" s="279"/>
      <c r="AY217" s="279"/>
      <c r="AZ217" s="279"/>
      <c r="BA217" s="279"/>
      <c r="BB217" s="279"/>
      <c r="BC217" s="279"/>
      <c r="BD217" s="293"/>
      <c r="BE217" s="293"/>
      <c r="BF217" s="293"/>
      <c r="BG217" s="293"/>
      <c r="BH217" s="293"/>
      <c r="BI217" s="293"/>
      <c r="BJ217" s="293"/>
      <c r="BK217" s="293"/>
      <c r="BL217" s="293"/>
      <c r="BM217" s="293"/>
      <c r="BN217" s="293"/>
      <c r="BO217" s="293"/>
      <c r="BP217" s="293"/>
      <c r="BQ217" s="293"/>
      <c r="BR217" s="293"/>
      <c r="BS217" s="293"/>
      <c r="BT217" s="293"/>
    </row>
    <row r="218" customHeight="1" spans="38:72">
      <c r="AL218" s="279"/>
      <c r="AM218" s="279"/>
      <c r="AN218" s="279"/>
      <c r="AO218" s="279"/>
      <c r="AP218" s="279"/>
      <c r="AQ218" s="279"/>
      <c r="AR218" s="279"/>
      <c r="AS218" s="279"/>
      <c r="AT218" s="279"/>
      <c r="AU218" s="279"/>
      <c r="AV218" s="279"/>
      <c r="AW218" s="279"/>
      <c r="AX218" s="279"/>
      <c r="AY218" s="279"/>
      <c r="AZ218" s="279"/>
      <c r="BA218" s="279"/>
      <c r="BB218" s="279"/>
      <c r="BC218" s="279"/>
      <c r="BD218" s="293"/>
      <c r="BE218" s="293"/>
      <c r="BF218" s="293"/>
      <c r="BG218" s="293"/>
      <c r="BH218" s="293"/>
      <c r="BI218" s="293"/>
      <c r="BJ218" s="293"/>
      <c r="BK218" s="293"/>
      <c r="BL218" s="293"/>
      <c r="BM218" s="293"/>
      <c r="BN218" s="293"/>
      <c r="BO218" s="293"/>
      <c r="BP218" s="293"/>
      <c r="BQ218" s="293"/>
      <c r="BR218" s="293"/>
      <c r="BS218" s="293"/>
      <c r="BT218" s="293"/>
    </row>
    <row r="219" customHeight="1" spans="38:72">
      <c r="AL219" s="279"/>
      <c r="AM219" s="279"/>
      <c r="AN219" s="279"/>
      <c r="AO219" s="279"/>
      <c r="AP219" s="279"/>
      <c r="AQ219" s="279"/>
      <c r="AR219" s="279"/>
      <c r="AS219" s="279"/>
      <c r="AT219" s="279"/>
      <c r="AU219" s="279"/>
      <c r="AV219" s="279"/>
      <c r="AW219" s="279"/>
      <c r="AX219" s="279"/>
      <c r="AY219" s="279"/>
      <c r="AZ219" s="279"/>
      <c r="BA219" s="279"/>
      <c r="BB219" s="279"/>
      <c r="BC219" s="279"/>
      <c r="BD219" s="293"/>
      <c r="BE219" s="293"/>
      <c r="BF219" s="293"/>
      <c r="BG219" s="293"/>
      <c r="BH219" s="293"/>
      <c r="BI219" s="293"/>
      <c r="BJ219" s="293"/>
      <c r="BK219" s="293"/>
      <c r="BL219" s="293"/>
      <c r="BM219" s="293"/>
      <c r="BN219" s="293"/>
      <c r="BO219" s="293"/>
      <c r="BP219" s="293"/>
      <c r="BQ219" s="293"/>
      <c r="BR219" s="293"/>
      <c r="BS219" s="293"/>
      <c r="BT219" s="293"/>
    </row>
    <row r="220" customHeight="1" spans="38:72">
      <c r="AL220" s="279"/>
      <c r="AM220" s="279"/>
      <c r="AN220" s="279"/>
      <c r="AO220" s="279"/>
      <c r="AP220" s="279"/>
      <c r="AQ220" s="279"/>
      <c r="AR220" s="279"/>
      <c r="AS220" s="279"/>
      <c r="AT220" s="279"/>
      <c r="AU220" s="279"/>
      <c r="AV220" s="279"/>
      <c r="AW220" s="279"/>
      <c r="AX220" s="279"/>
      <c r="AY220" s="279"/>
      <c r="AZ220" s="279"/>
      <c r="BA220" s="279"/>
      <c r="BB220" s="279"/>
      <c r="BC220" s="279"/>
      <c r="BD220" s="293"/>
      <c r="BE220" s="293"/>
      <c r="BF220" s="293"/>
      <c r="BG220" s="293"/>
      <c r="BH220" s="293"/>
      <c r="BI220" s="293"/>
      <c r="BJ220" s="293"/>
      <c r="BK220" s="293"/>
      <c r="BL220" s="293"/>
      <c r="BM220" s="293"/>
      <c r="BN220" s="293"/>
      <c r="BO220" s="293"/>
      <c r="BP220" s="293"/>
      <c r="BQ220" s="293"/>
      <c r="BR220" s="293"/>
      <c r="BS220" s="293"/>
      <c r="BT220" s="293"/>
    </row>
    <row r="221" customHeight="1" spans="38:72">
      <c r="AL221" s="279"/>
      <c r="AM221" s="279"/>
      <c r="AN221" s="279"/>
      <c r="AO221" s="279"/>
      <c r="AP221" s="279"/>
      <c r="AQ221" s="279"/>
      <c r="AR221" s="279"/>
      <c r="AS221" s="279"/>
      <c r="AT221" s="279"/>
      <c r="AU221" s="279"/>
      <c r="AV221" s="279"/>
      <c r="AW221" s="279"/>
      <c r="AX221" s="279"/>
      <c r="AY221" s="279"/>
      <c r="AZ221" s="279"/>
      <c r="BA221" s="279"/>
      <c r="BB221" s="279"/>
      <c r="BC221" s="279"/>
      <c r="BD221" s="293"/>
      <c r="BE221" s="293"/>
      <c r="BF221" s="293"/>
      <c r="BG221" s="293"/>
      <c r="BH221" s="293"/>
      <c r="BI221" s="293"/>
      <c r="BJ221" s="293"/>
      <c r="BK221" s="293"/>
      <c r="BL221" s="293"/>
      <c r="BM221" s="293"/>
      <c r="BN221" s="293"/>
      <c r="BO221" s="293"/>
      <c r="BP221" s="293"/>
      <c r="BQ221" s="293"/>
      <c r="BR221" s="293"/>
      <c r="BS221" s="293"/>
      <c r="BT221" s="293"/>
    </row>
    <row r="222" customHeight="1" spans="38:72">
      <c r="AL222" s="279"/>
      <c r="AM222" s="279"/>
      <c r="AN222" s="279"/>
      <c r="AO222" s="279"/>
      <c r="AP222" s="279"/>
      <c r="AQ222" s="279"/>
      <c r="AR222" s="279"/>
      <c r="AS222" s="279"/>
      <c r="AT222" s="279"/>
      <c r="AU222" s="279"/>
      <c r="AV222" s="279"/>
      <c r="AW222" s="279"/>
      <c r="AX222" s="279"/>
      <c r="AY222" s="279"/>
      <c r="AZ222" s="279"/>
      <c r="BA222" s="279"/>
      <c r="BB222" s="279"/>
      <c r="BC222" s="279"/>
      <c r="BD222" s="293"/>
      <c r="BE222" s="293"/>
      <c r="BF222" s="293"/>
      <c r="BG222" s="293"/>
      <c r="BH222" s="293"/>
      <c r="BI222" s="293"/>
      <c r="BJ222" s="293"/>
      <c r="BK222" s="293"/>
      <c r="BL222" s="293"/>
      <c r="BM222" s="293"/>
      <c r="BN222" s="293"/>
      <c r="BO222" s="293"/>
      <c r="BP222" s="293"/>
      <c r="BQ222" s="293"/>
      <c r="BR222" s="293"/>
      <c r="BS222" s="293"/>
      <c r="BT222" s="293"/>
    </row>
    <row r="223" customHeight="1" spans="38:72">
      <c r="AL223" s="279"/>
      <c r="AM223" s="279"/>
      <c r="AN223" s="279"/>
      <c r="AO223" s="279"/>
      <c r="AP223" s="279"/>
      <c r="AQ223" s="279"/>
      <c r="AR223" s="279"/>
      <c r="AS223" s="279"/>
      <c r="AT223" s="279"/>
      <c r="AU223" s="279"/>
      <c r="AV223" s="279"/>
      <c r="AW223" s="279"/>
      <c r="AX223" s="279"/>
      <c r="AY223" s="279"/>
      <c r="AZ223" s="279"/>
      <c r="BA223" s="279"/>
      <c r="BB223" s="279"/>
      <c r="BC223" s="279"/>
      <c r="BD223" s="293"/>
      <c r="BE223" s="293"/>
      <c r="BF223" s="293"/>
      <c r="BG223" s="293"/>
      <c r="BH223" s="293"/>
      <c r="BI223" s="293"/>
      <c r="BJ223" s="293"/>
      <c r="BK223" s="293"/>
      <c r="BL223" s="293"/>
      <c r="BM223" s="293"/>
      <c r="BN223" s="293"/>
      <c r="BO223" s="293"/>
      <c r="BP223" s="293"/>
      <c r="BQ223" s="293"/>
      <c r="BR223" s="293"/>
      <c r="BS223" s="293"/>
      <c r="BT223" s="293"/>
    </row>
    <row r="224" customHeight="1" spans="38:72">
      <c r="AL224" s="279"/>
      <c r="AM224" s="279"/>
      <c r="AN224" s="279"/>
      <c r="AO224" s="279"/>
      <c r="AP224" s="279"/>
      <c r="AQ224" s="279"/>
      <c r="AR224" s="279"/>
      <c r="AS224" s="279"/>
      <c r="AT224" s="279"/>
      <c r="AU224" s="279"/>
      <c r="AV224" s="279"/>
      <c r="AW224" s="279"/>
      <c r="AX224" s="279"/>
      <c r="AY224" s="279"/>
      <c r="AZ224" s="279"/>
      <c r="BA224" s="279"/>
      <c r="BB224" s="279"/>
      <c r="BC224" s="279"/>
      <c r="BD224" s="293"/>
      <c r="BE224" s="293"/>
      <c r="BF224" s="293"/>
      <c r="BG224" s="293"/>
      <c r="BH224" s="293"/>
      <c r="BI224" s="293"/>
      <c r="BJ224" s="293"/>
      <c r="BK224" s="293"/>
      <c r="BL224" s="293"/>
      <c r="BM224" s="293"/>
      <c r="BN224" s="293"/>
      <c r="BO224" s="293"/>
      <c r="BP224" s="293"/>
      <c r="BQ224" s="293"/>
      <c r="BR224" s="293"/>
      <c r="BS224" s="293"/>
      <c r="BT224" s="293"/>
    </row>
    <row r="225" customHeight="1" spans="38:72">
      <c r="AL225" s="279"/>
      <c r="AM225" s="279"/>
      <c r="AN225" s="279"/>
      <c r="AO225" s="279"/>
      <c r="AP225" s="279"/>
      <c r="AQ225" s="279"/>
      <c r="AR225" s="279"/>
      <c r="AS225" s="279"/>
      <c r="AT225" s="279"/>
      <c r="AU225" s="279"/>
      <c r="AV225" s="279"/>
      <c r="AW225" s="279"/>
      <c r="AX225" s="279"/>
      <c r="AY225" s="279"/>
      <c r="AZ225" s="279"/>
      <c r="BA225" s="279"/>
      <c r="BB225" s="279"/>
      <c r="BC225" s="279"/>
      <c r="BD225" s="293"/>
      <c r="BE225" s="293"/>
      <c r="BF225" s="293"/>
      <c r="BG225" s="293"/>
      <c r="BH225" s="293"/>
      <c r="BI225" s="293"/>
      <c r="BJ225" s="293"/>
      <c r="BK225" s="293"/>
      <c r="BL225" s="293"/>
      <c r="BM225" s="293"/>
      <c r="BN225" s="293"/>
      <c r="BO225" s="293"/>
      <c r="BP225" s="293"/>
      <c r="BQ225" s="293"/>
      <c r="BR225" s="293"/>
      <c r="BS225" s="293"/>
      <c r="BT225" s="293"/>
    </row>
    <row r="226" customHeight="1" spans="38:72">
      <c r="AL226" s="279"/>
      <c r="AM226" s="279"/>
      <c r="AN226" s="279"/>
      <c r="AO226" s="279"/>
      <c r="AP226" s="279"/>
      <c r="AQ226" s="279"/>
      <c r="AR226" s="279"/>
      <c r="AS226" s="279"/>
      <c r="AT226" s="279"/>
      <c r="AU226" s="279"/>
      <c r="AV226" s="279"/>
      <c r="AW226" s="279"/>
      <c r="AX226" s="279"/>
      <c r="AY226" s="279"/>
      <c r="AZ226" s="279"/>
      <c r="BA226" s="279"/>
      <c r="BB226" s="279"/>
      <c r="BC226" s="279"/>
      <c r="BD226" s="293"/>
      <c r="BE226" s="293"/>
      <c r="BF226" s="293"/>
      <c r="BG226" s="293"/>
      <c r="BH226" s="293"/>
      <c r="BI226" s="293"/>
      <c r="BJ226" s="293"/>
      <c r="BK226" s="293"/>
      <c r="BL226" s="293"/>
      <c r="BM226" s="293"/>
      <c r="BN226" s="293"/>
      <c r="BO226" s="293"/>
      <c r="BP226" s="293"/>
      <c r="BQ226" s="293"/>
      <c r="BR226" s="293"/>
      <c r="BS226" s="293"/>
      <c r="BT226" s="293"/>
    </row>
    <row r="227" customHeight="1" spans="38:72">
      <c r="AL227" s="279"/>
      <c r="AM227" s="279"/>
      <c r="AN227" s="279"/>
      <c r="AO227" s="279"/>
      <c r="AP227" s="279"/>
      <c r="AQ227" s="279"/>
      <c r="AR227" s="279"/>
      <c r="AS227" s="279"/>
      <c r="AT227" s="279"/>
      <c r="AU227" s="279"/>
      <c r="AV227" s="279"/>
      <c r="AW227" s="279"/>
      <c r="AX227" s="279"/>
      <c r="AY227" s="279"/>
      <c r="AZ227" s="279"/>
      <c r="BA227" s="279"/>
      <c r="BB227" s="279"/>
      <c r="BC227" s="279"/>
      <c r="BD227" s="293"/>
      <c r="BE227" s="293"/>
      <c r="BF227" s="293"/>
      <c r="BG227" s="293"/>
      <c r="BH227" s="293"/>
      <c r="BI227" s="293"/>
      <c r="BJ227" s="293"/>
      <c r="BK227" s="293"/>
      <c r="BL227" s="293"/>
      <c r="BM227" s="293"/>
      <c r="BN227" s="293"/>
      <c r="BO227" s="293"/>
      <c r="BP227" s="293"/>
      <c r="BQ227" s="293"/>
      <c r="BR227" s="293"/>
      <c r="BS227" s="293"/>
      <c r="BT227" s="293"/>
    </row>
    <row r="228" customHeight="1" spans="38:72">
      <c r="AL228" s="279"/>
      <c r="AM228" s="279"/>
      <c r="AN228" s="279"/>
      <c r="AO228" s="279"/>
      <c r="AP228" s="279"/>
      <c r="AQ228" s="279"/>
      <c r="AR228" s="279"/>
      <c r="AS228" s="279"/>
      <c r="AT228" s="279"/>
      <c r="AU228" s="279"/>
      <c r="AV228" s="279"/>
      <c r="AW228" s="279"/>
      <c r="AX228" s="279"/>
      <c r="AY228" s="279"/>
      <c r="AZ228" s="279"/>
      <c r="BA228" s="279"/>
      <c r="BB228" s="279"/>
      <c r="BC228" s="279"/>
      <c r="BD228" s="293"/>
      <c r="BE228" s="293"/>
      <c r="BF228" s="293"/>
      <c r="BG228" s="293"/>
      <c r="BH228" s="293"/>
      <c r="BI228" s="293"/>
      <c r="BJ228" s="293"/>
      <c r="BK228" s="293"/>
      <c r="BL228" s="293"/>
      <c r="BM228" s="293"/>
      <c r="BN228" s="293"/>
      <c r="BO228" s="293"/>
      <c r="BP228" s="293"/>
      <c r="BQ228" s="293"/>
      <c r="BR228" s="293"/>
      <c r="BS228" s="293"/>
      <c r="BT228" s="293"/>
    </row>
    <row r="229" customHeight="1" spans="38:72">
      <c r="AL229" s="279"/>
      <c r="AM229" s="279"/>
      <c r="AN229" s="279"/>
      <c r="AO229" s="279"/>
      <c r="AP229" s="279"/>
      <c r="AQ229" s="279"/>
      <c r="AR229" s="279"/>
      <c r="AS229" s="279"/>
      <c r="AT229" s="279"/>
      <c r="AU229" s="279"/>
      <c r="AV229" s="279"/>
      <c r="AW229" s="279"/>
      <c r="AX229" s="279"/>
      <c r="AY229" s="279"/>
      <c r="AZ229" s="279"/>
      <c r="BA229" s="279"/>
      <c r="BB229" s="279"/>
      <c r="BC229" s="279"/>
      <c r="BD229" s="293"/>
      <c r="BE229" s="293"/>
      <c r="BF229" s="293"/>
      <c r="BG229" s="293"/>
      <c r="BH229" s="293"/>
      <c r="BI229" s="293"/>
      <c r="BJ229" s="293"/>
      <c r="BK229" s="293"/>
      <c r="BL229" s="293"/>
      <c r="BM229" s="293"/>
      <c r="BN229" s="293"/>
      <c r="BO229" s="293"/>
      <c r="BP229" s="293"/>
      <c r="BQ229" s="293"/>
      <c r="BR229" s="293"/>
      <c r="BS229" s="293"/>
      <c r="BT229" s="293"/>
    </row>
    <row r="230" customHeight="1" spans="38:72">
      <c r="AL230" s="279"/>
      <c r="AM230" s="279"/>
      <c r="AN230" s="279"/>
      <c r="AO230" s="279"/>
      <c r="AP230" s="279"/>
      <c r="AQ230" s="279"/>
      <c r="AR230" s="279"/>
      <c r="AS230" s="279"/>
      <c r="AT230" s="279"/>
      <c r="AU230" s="279"/>
      <c r="AV230" s="279"/>
      <c r="AW230" s="279"/>
      <c r="AX230" s="279"/>
      <c r="AY230" s="279"/>
      <c r="AZ230" s="279"/>
      <c r="BA230" s="279"/>
      <c r="BB230" s="279"/>
      <c r="BC230" s="279"/>
      <c r="BD230" s="293"/>
      <c r="BE230" s="293"/>
      <c r="BF230" s="293"/>
      <c r="BG230" s="293"/>
      <c r="BH230" s="293"/>
      <c r="BI230" s="293"/>
      <c r="BJ230" s="293"/>
      <c r="BK230" s="293"/>
      <c r="BL230" s="293"/>
      <c r="BM230" s="293"/>
      <c r="BN230" s="293"/>
      <c r="BO230" s="293"/>
      <c r="BP230" s="293"/>
      <c r="BQ230" s="293"/>
      <c r="BR230" s="293"/>
      <c r="BS230" s="293"/>
      <c r="BT230" s="293"/>
    </row>
    <row r="231" customHeight="1" spans="38:72">
      <c r="AL231" s="279"/>
      <c r="AM231" s="279"/>
      <c r="AN231" s="279"/>
      <c r="AO231" s="279"/>
      <c r="AP231" s="279"/>
      <c r="AQ231" s="279"/>
      <c r="AR231" s="279"/>
      <c r="AS231" s="279"/>
      <c r="AT231" s="279"/>
      <c r="AU231" s="279"/>
      <c r="AV231" s="279"/>
      <c r="AW231" s="279"/>
      <c r="AX231" s="279"/>
      <c r="AY231" s="279"/>
      <c r="AZ231" s="279"/>
      <c r="BA231" s="279"/>
      <c r="BB231" s="279"/>
      <c r="BC231" s="279"/>
      <c r="BD231" s="293"/>
      <c r="BE231" s="293"/>
      <c r="BF231" s="293"/>
      <c r="BG231" s="293"/>
      <c r="BH231" s="293"/>
      <c r="BI231" s="293"/>
      <c r="BJ231" s="293"/>
      <c r="BK231" s="293"/>
      <c r="BL231" s="293"/>
      <c r="BM231" s="293"/>
      <c r="BN231" s="293"/>
      <c r="BO231" s="293"/>
      <c r="BP231" s="293"/>
      <c r="BQ231" s="293"/>
      <c r="BR231" s="293"/>
      <c r="BS231" s="293"/>
      <c r="BT231" s="293"/>
    </row>
    <row r="232" customHeight="1" spans="38:72">
      <c r="AL232" s="279"/>
      <c r="AM232" s="279"/>
      <c r="AN232" s="279"/>
      <c r="AO232" s="279"/>
      <c r="AP232" s="279"/>
      <c r="AQ232" s="279"/>
      <c r="AR232" s="279"/>
      <c r="AS232" s="279"/>
      <c r="AT232" s="279"/>
      <c r="AU232" s="279"/>
      <c r="AV232" s="279"/>
      <c r="AW232" s="279"/>
      <c r="AX232" s="279"/>
      <c r="AY232" s="279"/>
      <c r="AZ232" s="279"/>
      <c r="BA232" s="279"/>
      <c r="BB232" s="279"/>
      <c r="BC232" s="279"/>
      <c r="BD232" s="293"/>
      <c r="BE232" s="293"/>
      <c r="BF232" s="293"/>
      <c r="BG232" s="293"/>
      <c r="BH232" s="293"/>
      <c r="BI232" s="293"/>
      <c r="BJ232" s="293"/>
      <c r="BK232" s="293"/>
      <c r="BL232" s="293"/>
      <c r="BM232" s="293"/>
      <c r="BN232" s="293"/>
      <c r="BO232" s="293"/>
      <c r="BP232" s="293"/>
      <c r="BQ232" s="293"/>
      <c r="BR232" s="293"/>
      <c r="BS232" s="293"/>
      <c r="BT232" s="293"/>
    </row>
    <row r="233" customHeight="1" spans="38:72">
      <c r="AL233" s="279"/>
      <c r="AM233" s="279"/>
      <c r="AN233" s="279"/>
      <c r="AO233" s="279"/>
      <c r="AP233" s="279"/>
      <c r="AQ233" s="279"/>
      <c r="AR233" s="279"/>
      <c r="AS233" s="279"/>
      <c r="AT233" s="279"/>
      <c r="AU233" s="279"/>
      <c r="AV233" s="279"/>
      <c r="AW233" s="279"/>
      <c r="AX233" s="279"/>
      <c r="AY233" s="279"/>
      <c r="AZ233" s="279"/>
      <c r="BA233" s="279"/>
      <c r="BB233" s="279"/>
      <c r="BC233" s="279"/>
      <c r="BD233" s="293"/>
      <c r="BE233" s="293"/>
      <c r="BF233" s="293"/>
      <c r="BG233" s="293"/>
      <c r="BH233" s="293"/>
      <c r="BI233" s="293"/>
      <c r="BJ233" s="293"/>
      <c r="BK233" s="293"/>
      <c r="BL233" s="293"/>
      <c r="BM233" s="293"/>
      <c r="BN233" s="293"/>
      <c r="BO233" s="293"/>
      <c r="BP233" s="293"/>
      <c r="BQ233" s="293"/>
      <c r="BR233" s="293"/>
      <c r="BS233" s="293"/>
      <c r="BT233" s="293"/>
    </row>
    <row r="234" customHeight="1" spans="38:72">
      <c r="AL234" s="279"/>
      <c r="AM234" s="279"/>
      <c r="AN234" s="279"/>
      <c r="AO234" s="279"/>
      <c r="AP234" s="279"/>
      <c r="AQ234" s="279"/>
      <c r="AR234" s="279"/>
      <c r="AS234" s="279"/>
      <c r="AT234" s="279"/>
      <c r="AU234" s="279"/>
      <c r="AV234" s="279"/>
      <c r="AW234" s="279"/>
      <c r="AX234" s="279"/>
      <c r="AY234" s="279"/>
      <c r="AZ234" s="279"/>
      <c r="BA234" s="279"/>
      <c r="BB234" s="279"/>
      <c r="BC234" s="279"/>
      <c r="BD234" s="293"/>
      <c r="BE234" s="293"/>
      <c r="BF234" s="293"/>
      <c r="BG234" s="293"/>
      <c r="BH234" s="293"/>
      <c r="BI234" s="293"/>
      <c r="BJ234" s="293"/>
      <c r="BK234" s="293"/>
      <c r="BL234" s="293"/>
      <c r="BM234" s="293"/>
      <c r="BN234" s="293"/>
      <c r="BO234" s="293"/>
      <c r="BP234" s="293"/>
      <c r="BQ234" s="293"/>
      <c r="BR234" s="293"/>
      <c r="BS234" s="293"/>
      <c r="BT234" s="293"/>
    </row>
    <row r="235" customHeight="1" spans="38:72">
      <c r="AL235" s="279"/>
      <c r="AM235" s="279"/>
      <c r="AN235" s="279"/>
      <c r="AO235" s="279"/>
      <c r="AP235" s="279"/>
      <c r="AQ235" s="279"/>
      <c r="AR235" s="279"/>
      <c r="AS235" s="279"/>
      <c r="AT235" s="279"/>
      <c r="AU235" s="279"/>
      <c r="AV235" s="279"/>
      <c r="AW235" s="279"/>
      <c r="AX235" s="279"/>
      <c r="AY235" s="279"/>
      <c r="AZ235" s="279"/>
      <c r="BA235" s="279"/>
      <c r="BB235" s="279"/>
      <c r="BC235" s="279"/>
      <c r="BD235" s="293"/>
      <c r="BE235" s="293"/>
      <c r="BF235" s="293"/>
      <c r="BG235" s="293"/>
      <c r="BH235" s="293"/>
      <c r="BI235" s="293"/>
      <c r="BJ235" s="293"/>
      <c r="BK235" s="293"/>
      <c r="BL235" s="293"/>
      <c r="BM235" s="293"/>
      <c r="BN235" s="293"/>
      <c r="BO235" s="293"/>
      <c r="BP235" s="293"/>
      <c r="BQ235" s="293"/>
      <c r="BR235" s="293"/>
      <c r="BS235" s="293"/>
      <c r="BT235" s="293"/>
    </row>
    <row r="236" customHeight="1" spans="38:72">
      <c r="AL236" s="279"/>
      <c r="AM236" s="279"/>
      <c r="AN236" s="279"/>
      <c r="AO236" s="279"/>
      <c r="AP236" s="279"/>
      <c r="AQ236" s="279"/>
      <c r="AR236" s="279"/>
      <c r="AS236" s="279"/>
      <c r="AT236" s="279"/>
      <c r="AU236" s="279"/>
      <c r="AV236" s="279"/>
      <c r="AW236" s="279"/>
      <c r="AX236" s="279"/>
      <c r="AY236" s="279"/>
      <c r="AZ236" s="279"/>
      <c r="BA236" s="279"/>
      <c r="BB236" s="279"/>
      <c r="BC236" s="279"/>
      <c r="BD236" s="293"/>
      <c r="BE236" s="293"/>
      <c r="BF236" s="293"/>
      <c r="BG236" s="293"/>
      <c r="BH236" s="293"/>
      <c r="BI236" s="293"/>
      <c r="BJ236" s="293"/>
      <c r="BK236" s="293"/>
      <c r="BL236" s="293"/>
      <c r="BM236" s="293"/>
      <c r="BN236" s="293"/>
      <c r="BO236" s="293"/>
      <c r="BP236" s="293"/>
      <c r="BQ236" s="293"/>
      <c r="BR236" s="293"/>
      <c r="BS236" s="293"/>
      <c r="BT236" s="293"/>
    </row>
    <row r="237" customHeight="1" spans="38:72">
      <c r="AL237" s="279"/>
      <c r="AM237" s="279"/>
      <c r="AN237" s="279"/>
      <c r="AO237" s="279"/>
      <c r="AP237" s="279"/>
      <c r="AQ237" s="279"/>
      <c r="AR237" s="279"/>
      <c r="AS237" s="279"/>
      <c r="AT237" s="279"/>
      <c r="AU237" s="279"/>
      <c r="AV237" s="279"/>
      <c r="AW237" s="279"/>
      <c r="AX237" s="279"/>
      <c r="AY237" s="279"/>
      <c r="AZ237" s="279"/>
      <c r="BA237" s="279"/>
      <c r="BB237" s="279"/>
      <c r="BC237" s="279"/>
      <c r="BD237" s="293"/>
      <c r="BE237" s="293"/>
      <c r="BF237" s="293"/>
      <c r="BG237" s="293"/>
      <c r="BH237" s="293"/>
      <c r="BI237" s="293"/>
      <c r="BJ237" s="293"/>
      <c r="BK237" s="293"/>
      <c r="BL237" s="293"/>
      <c r="BM237" s="293"/>
      <c r="BN237" s="293"/>
      <c r="BO237" s="293"/>
      <c r="BP237" s="293"/>
      <c r="BQ237" s="293"/>
      <c r="BR237" s="293"/>
      <c r="BS237" s="293"/>
      <c r="BT237" s="293"/>
    </row>
    <row r="238" customHeight="1" spans="38:72">
      <c r="AL238" s="279"/>
      <c r="AM238" s="279"/>
      <c r="AN238" s="279"/>
      <c r="AO238" s="279"/>
      <c r="AP238" s="279"/>
      <c r="AQ238" s="279"/>
      <c r="AR238" s="279"/>
      <c r="AS238" s="279"/>
      <c r="AT238" s="279"/>
      <c r="AU238" s="279"/>
      <c r="AV238" s="279"/>
      <c r="AW238" s="279"/>
      <c r="AX238" s="279"/>
      <c r="AY238" s="279"/>
      <c r="AZ238" s="279"/>
      <c r="BA238" s="279"/>
      <c r="BB238" s="279"/>
      <c r="BC238" s="279"/>
      <c r="BD238" s="293"/>
      <c r="BE238" s="293"/>
      <c r="BF238" s="293"/>
      <c r="BG238" s="293"/>
      <c r="BH238" s="293"/>
      <c r="BI238" s="293"/>
      <c r="BJ238" s="293"/>
      <c r="BK238" s="293"/>
      <c r="BL238" s="293"/>
      <c r="BM238" s="293"/>
      <c r="BN238" s="293"/>
      <c r="BO238" s="293"/>
      <c r="BP238" s="293"/>
      <c r="BQ238" s="293"/>
      <c r="BR238" s="293"/>
      <c r="BS238" s="293"/>
      <c r="BT238" s="293"/>
    </row>
    <row r="239" customHeight="1" spans="38:72">
      <c r="AL239" s="279"/>
      <c r="AM239" s="279"/>
      <c r="AN239" s="279"/>
      <c r="AO239" s="279"/>
      <c r="AP239" s="279"/>
      <c r="AQ239" s="279"/>
      <c r="AR239" s="279"/>
      <c r="AS239" s="279"/>
      <c r="AT239" s="279"/>
      <c r="AU239" s="279"/>
      <c r="AV239" s="279"/>
      <c r="AW239" s="279"/>
      <c r="AX239" s="279"/>
      <c r="AY239" s="279"/>
      <c r="AZ239" s="279"/>
      <c r="BA239" s="279"/>
      <c r="BB239" s="279"/>
      <c r="BC239" s="279"/>
      <c r="BD239" s="293"/>
      <c r="BE239" s="293"/>
      <c r="BF239" s="293"/>
      <c r="BG239" s="293"/>
      <c r="BH239" s="293"/>
      <c r="BI239" s="293"/>
      <c r="BJ239" s="293"/>
      <c r="BK239" s="293"/>
      <c r="BL239" s="293"/>
      <c r="BM239" s="293"/>
      <c r="BN239" s="293"/>
      <c r="BO239" s="293"/>
      <c r="BP239" s="293"/>
      <c r="BQ239" s="293"/>
      <c r="BR239" s="293"/>
      <c r="BS239" s="293"/>
      <c r="BT239" s="293"/>
    </row>
    <row r="240" customHeight="1" spans="38:72">
      <c r="AL240" s="279"/>
      <c r="AM240" s="279"/>
      <c r="AN240" s="279"/>
      <c r="AO240" s="279"/>
      <c r="AP240" s="279"/>
      <c r="AQ240" s="279"/>
      <c r="AR240" s="279"/>
      <c r="AS240" s="279"/>
      <c r="AT240" s="279"/>
      <c r="AU240" s="279"/>
      <c r="AV240" s="279"/>
      <c r="AW240" s="279"/>
      <c r="AX240" s="279"/>
      <c r="AY240" s="279"/>
      <c r="AZ240" s="279"/>
      <c r="BA240" s="279"/>
      <c r="BB240" s="279"/>
      <c r="BC240" s="279"/>
      <c r="BD240" s="293"/>
      <c r="BE240" s="293"/>
      <c r="BF240" s="293"/>
      <c r="BG240" s="293"/>
      <c r="BH240" s="293"/>
      <c r="BI240" s="293"/>
      <c r="BJ240" s="293"/>
      <c r="BK240" s="293"/>
      <c r="BL240" s="293"/>
      <c r="BM240" s="293"/>
      <c r="BN240" s="293"/>
      <c r="BO240" s="293"/>
      <c r="BP240" s="293"/>
      <c r="BQ240" s="293"/>
      <c r="BR240" s="293"/>
      <c r="BS240" s="293"/>
      <c r="BT240" s="293"/>
    </row>
    <row r="241" customHeight="1" spans="38:72">
      <c r="AL241" s="279"/>
      <c r="AM241" s="279"/>
      <c r="AN241" s="279"/>
      <c r="AO241" s="279"/>
      <c r="AP241" s="279"/>
      <c r="AQ241" s="279"/>
      <c r="AR241" s="279"/>
      <c r="AS241" s="279"/>
      <c r="AT241" s="279"/>
      <c r="AU241" s="279"/>
      <c r="AV241" s="279"/>
      <c r="AW241" s="279"/>
      <c r="AX241" s="279"/>
      <c r="AY241" s="279"/>
      <c r="AZ241" s="279"/>
      <c r="BA241" s="279"/>
      <c r="BB241" s="279"/>
      <c r="BC241" s="279"/>
      <c r="BD241" s="293"/>
      <c r="BE241" s="293"/>
      <c r="BF241" s="293"/>
      <c r="BG241" s="293"/>
      <c r="BH241" s="293"/>
      <c r="BI241" s="293"/>
      <c r="BJ241" s="293"/>
      <c r="BK241" s="293"/>
      <c r="BL241" s="293"/>
      <c r="BM241" s="293"/>
      <c r="BN241" s="293"/>
      <c r="BO241" s="293"/>
      <c r="BP241" s="293"/>
      <c r="BQ241" s="293"/>
      <c r="BR241" s="293"/>
      <c r="BS241" s="293"/>
      <c r="BT241" s="293"/>
    </row>
    <row r="242" customHeight="1" spans="38:72">
      <c r="AL242" s="279"/>
      <c r="AM242" s="279"/>
      <c r="AN242" s="279"/>
      <c r="AO242" s="279"/>
      <c r="AP242" s="279"/>
      <c r="AQ242" s="279"/>
      <c r="AR242" s="279"/>
      <c r="AS242" s="279"/>
      <c r="AT242" s="279"/>
      <c r="AU242" s="279"/>
      <c r="AV242" s="279"/>
      <c r="AW242" s="279"/>
      <c r="AX242" s="279"/>
      <c r="AY242" s="279"/>
      <c r="AZ242" s="279"/>
      <c r="BA242" s="279"/>
      <c r="BB242" s="279"/>
      <c r="BC242" s="279"/>
      <c r="BD242" s="293"/>
      <c r="BE242" s="293"/>
      <c r="BF242" s="293"/>
      <c r="BG242" s="293"/>
      <c r="BH242" s="293"/>
      <c r="BI242" s="293"/>
      <c r="BJ242" s="293"/>
      <c r="BK242" s="293"/>
      <c r="BL242" s="293"/>
      <c r="BM242" s="293"/>
      <c r="BN242" s="293"/>
      <c r="BO242" s="293"/>
      <c r="BP242" s="293"/>
      <c r="BQ242" s="293"/>
      <c r="BR242" s="293"/>
      <c r="BS242" s="293"/>
      <c r="BT242" s="293"/>
    </row>
    <row r="243" customHeight="1" spans="38:72">
      <c r="AL243" s="279"/>
      <c r="AM243" s="279"/>
      <c r="AN243" s="279"/>
      <c r="AO243" s="279"/>
      <c r="AP243" s="279"/>
      <c r="AQ243" s="279"/>
      <c r="AR243" s="279"/>
      <c r="AS243" s="279"/>
      <c r="AT243" s="279"/>
      <c r="AU243" s="279"/>
      <c r="AV243" s="279"/>
      <c r="AW243" s="279"/>
      <c r="AX243" s="279"/>
      <c r="AY243" s="279"/>
      <c r="AZ243" s="279"/>
      <c r="BA243" s="279"/>
      <c r="BB243" s="279"/>
      <c r="BC243" s="279"/>
      <c r="BD243" s="293"/>
      <c r="BE243" s="293"/>
      <c r="BF243" s="293"/>
      <c r="BG243" s="293"/>
      <c r="BH243" s="293"/>
      <c r="BI243" s="293"/>
      <c r="BJ243" s="293"/>
      <c r="BK243" s="293"/>
      <c r="BL243" s="293"/>
      <c r="BM243" s="293"/>
      <c r="BN243" s="293"/>
      <c r="BO243" s="293"/>
      <c r="BP243" s="293"/>
      <c r="BQ243" s="293"/>
      <c r="BR243" s="293"/>
      <c r="BS243" s="293"/>
      <c r="BT243" s="293"/>
    </row>
    <row r="244" customHeight="1" spans="38:72">
      <c r="AL244" s="279"/>
      <c r="AM244" s="279"/>
      <c r="AN244" s="279"/>
      <c r="AO244" s="279"/>
      <c r="AP244" s="279"/>
      <c r="AQ244" s="279"/>
      <c r="AR244" s="279"/>
      <c r="AS244" s="279"/>
      <c r="AT244" s="279"/>
      <c r="AU244" s="279"/>
      <c r="AV244" s="279"/>
      <c r="AW244" s="279"/>
      <c r="AX244" s="279"/>
      <c r="AY244" s="279"/>
      <c r="AZ244" s="279"/>
      <c r="BA244" s="279"/>
      <c r="BB244" s="279"/>
      <c r="BC244" s="279"/>
      <c r="BD244" s="293"/>
      <c r="BE244" s="293"/>
      <c r="BF244" s="293"/>
      <c r="BG244" s="293"/>
      <c r="BH244" s="293"/>
      <c r="BI244" s="293"/>
      <c r="BJ244" s="293"/>
      <c r="BK244" s="293"/>
      <c r="BL244" s="293"/>
      <c r="BM244" s="293"/>
      <c r="BN244" s="293"/>
      <c r="BO244" s="293"/>
      <c r="BP244" s="293"/>
      <c r="BQ244" s="293"/>
      <c r="BR244" s="293"/>
      <c r="BS244" s="293"/>
      <c r="BT244" s="293"/>
    </row>
    <row r="245" customHeight="1" spans="38:72">
      <c r="AL245" s="279"/>
      <c r="AM245" s="279"/>
      <c r="AN245" s="279"/>
      <c r="AO245" s="279"/>
      <c r="AP245" s="279"/>
      <c r="AQ245" s="279"/>
      <c r="AR245" s="279"/>
      <c r="AS245" s="279"/>
      <c r="AT245" s="279"/>
      <c r="AU245" s="279"/>
      <c r="AV245" s="279"/>
      <c r="AW245" s="279"/>
      <c r="AX245" s="279"/>
      <c r="AY245" s="279"/>
      <c r="AZ245" s="279"/>
      <c r="BA245" s="279"/>
      <c r="BB245" s="279"/>
      <c r="BC245" s="279"/>
      <c r="BD245" s="293"/>
      <c r="BE245" s="293"/>
      <c r="BF245" s="293"/>
      <c r="BG245" s="293"/>
      <c r="BH245" s="293"/>
      <c r="BI245" s="293"/>
      <c r="BJ245" s="293"/>
      <c r="BK245" s="293"/>
      <c r="BL245" s="293"/>
      <c r="BM245" s="293"/>
      <c r="BN245" s="293"/>
      <c r="BO245" s="293"/>
      <c r="BP245" s="293"/>
      <c r="BQ245" s="293"/>
      <c r="BR245" s="293"/>
      <c r="BS245" s="293"/>
      <c r="BT245" s="293"/>
    </row>
    <row r="246" customHeight="1" spans="38:72">
      <c r="AL246" s="279"/>
      <c r="AM246" s="279"/>
      <c r="AN246" s="279"/>
      <c r="AO246" s="279"/>
      <c r="AP246" s="279"/>
      <c r="AQ246" s="279"/>
      <c r="AR246" s="279"/>
      <c r="AS246" s="279"/>
      <c r="AT246" s="279"/>
      <c r="AU246" s="279"/>
      <c r="AV246" s="279"/>
      <c r="AW246" s="279"/>
      <c r="AX246" s="279"/>
      <c r="AY246" s="279"/>
      <c r="AZ246" s="279"/>
      <c r="BA246" s="279"/>
      <c r="BB246" s="279"/>
      <c r="BC246" s="279"/>
      <c r="BD246" s="293"/>
      <c r="BE246" s="293"/>
      <c r="BF246" s="293"/>
      <c r="BG246" s="293"/>
      <c r="BH246" s="293"/>
      <c r="BI246" s="293"/>
      <c r="BJ246" s="293"/>
      <c r="BK246" s="293"/>
      <c r="BL246" s="293"/>
      <c r="BM246" s="293"/>
      <c r="BN246" s="293"/>
      <c r="BO246" s="293"/>
      <c r="BP246" s="293"/>
      <c r="BQ246" s="293"/>
      <c r="BR246" s="293"/>
      <c r="BS246" s="293"/>
      <c r="BT246" s="293"/>
    </row>
    <row r="247" customHeight="1" spans="38:72">
      <c r="AL247" s="279"/>
      <c r="AM247" s="279"/>
      <c r="AN247" s="279"/>
      <c r="AO247" s="279"/>
      <c r="AP247" s="279"/>
      <c r="AQ247" s="279"/>
      <c r="AR247" s="279"/>
      <c r="AS247" s="279"/>
      <c r="AT247" s="279"/>
      <c r="AU247" s="279"/>
      <c r="AV247" s="279"/>
      <c r="AW247" s="279"/>
      <c r="AX247" s="279"/>
      <c r="AY247" s="279"/>
      <c r="AZ247" s="279"/>
      <c r="BA247" s="279"/>
      <c r="BB247" s="279"/>
      <c r="BC247" s="279"/>
      <c r="BD247" s="293"/>
      <c r="BE247" s="293"/>
      <c r="BF247" s="293"/>
      <c r="BG247" s="293"/>
      <c r="BH247" s="293"/>
      <c r="BI247" s="293"/>
      <c r="BJ247" s="293"/>
      <c r="BK247" s="293"/>
      <c r="BL247" s="293"/>
      <c r="BM247" s="293"/>
      <c r="BN247" s="293"/>
      <c r="BO247" s="293"/>
      <c r="BP247" s="293"/>
      <c r="BQ247" s="293"/>
      <c r="BR247" s="293"/>
      <c r="BS247" s="293"/>
      <c r="BT247" s="293"/>
    </row>
    <row r="248" customHeight="1" spans="38:72">
      <c r="AL248" s="279"/>
      <c r="AM248" s="279"/>
      <c r="AN248" s="279"/>
      <c r="AO248" s="279"/>
      <c r="AP248" s="279"/>
      <c r="AQ248" s="279"/>
      <c r="AR248" s="279"/>
      <c r="AS248" s="279"/>
      <c r="AT248" s="279"/>
      <c r="AU248" s="279"/>
      <c r="AV248" s="279"/>
      <c r="AW248" s="279"/>
      <c r="AX248" s="279"/>
      <c r="AY248" s="279"/>
      <c r="AZ248" s="279"/>
      <c r="BA248" s="279"/>
      <c r="BB248" s="279"/>
      <c r="BC248" s="279"/>
      <c r="BD248" s="293"/>
      <c r="BE248" s="293"/>
      <c r="BF248" s="293"/>
      <c r="BG248" s="293"/>
      <c r="BH248" s="293"/>
      <c r="BI248" s="293"/>
      <c r="BJ248" s="293"/>
      <c r="BK248" s="293"/>
      <c r="BL248" s="293"/>
      <c r="BM248" s="293"/>
      <c r="BN248" s="293"/>
      <c r="BO248" s="293"/>
      <c r="BP248" s="293"/>
      <c r="BQ248" s="293"/>
      <c r="BR248" s="293"/>
      <c r="BS248" s="293"/>
      <c r="BT248" s="293"/>
    </row>
    <row r="249" customHeight="1" spans="38:72">
      <c r="AL249" s="279"/>
      <c r="AM249" s="279"/>
      <c r="AN249" s="279"/>
      <c r="AO249" s="279"/>
      <c r="AP249" s="279"/>
      <c r="AQ249" s="279"/>
      <c r="AR249" s="279"/>
      <c r="AS249" s="279"/>
      <c r="AT249" s="279"/>
      <c r="AU249" s="279"/>
      <c r="AV249" s="279"/>
      <c r="AW249" s="279"/>
      <c r="AX249" s="279"/>
      <c r="AY249" s="279"/>
      <c r="AZ249" s="279"/>
      <c r="BA249" s="279"/>
      <c r="BB249" s="279"/>
      <c r="BC249" s="279"/>
      <c r="BD249" s="293"/>
      <c r="BE249" s="293"/>
      <c r="BF249" s="293"/>
      <c r="BG249" s="293"/>
      <c r="BH249" s="293"/>
      <c r="BI249" s="293"/>
      <c r="BJ249" s="293"/>
      <c r="BK249" s="293"/>
      <c r="BL249" s="293"/>
      <c r="BM249" s="293"/>
      <c r="BN249" s="293"/>
      <c r="BO249" s="293"/>
      <c r="BP249" s="293"/>
      <c r="BQ249" s="293"/>
      <c r="BR249" s="293"/>
      <c r="BS249" s="293"/>
      <c r="BT249" s="293"/>
    </row>
    <row r="250" customHeight="1" spans="38:72">
      <c r="AL250" s="279"/>
      <c r="AM250" s="279"/>
      <c r="AN250" s="279"/>
      <c r="AO250" s="279"/>
      <c r="AP250" s="279"/>
      <c r="AQ250" s="279"/>
      <c r="AR250" s="279"/>
      <c r="AS250" s="279"/>
      <c r="AT250" s="279"/>
      <c r="AU250" s="279"/>
      <c r="AV250" s="279"/>
      <c r="AW250" s="279"/>
      <c r="AX250" s="279"/>
      <c r="AY250" s="279"/>
      <c r="AZ250" s="279"/>
      <c r="BA250" s="279"/>
      <c r="BB250" s="279"/>
      <c r="BC250" s="279"/>
      <c r="BD250" s="293"/>
      <c r="BE250" s="293"/>
      <c r="BF250" s="293"/>
      <c r="BG250" s="293"/>
      <c r="BH250" s="293"/>
      <c r="BI250" s="293"/>
      <c r="BJ250" s="293"/>
      <c r="BK250" s="293"/>
      <c r="BL250" s="293"/>
      <c r="BM250" s="293"/>
      <c r="BN250" s="293"/>
      <c r="BO250" s="293"/>
      <c r="BP250" s="293"/>
      <c r="BQ250" s="293"/>
      <c r="BR250" s="293"/>
      <c r="BS250" s="293"/>
      <c r="BT250" s="293"/>
    </row>
    <row r="251" customHeight="1" spans="38:72">
      <c r="AL251" s="279"/>
      <c r="AM251" s="279"/>
      <c r="AN251" s="279"/>
      <c r="AO251" s="279"/>
      <c r="AP251" s="279"/>
      <c r="AQ251" s="279"/>
      <c r="AR251" s="279"/>
      <c r="AS251" s="279"/>
      <c r="AT251" s="279"/>
      <c r="AU251" s="279"/>
      <c r="AV251" s="279"/>
      <c r="AW251" s="279"/>
      <c r="AX251" s="279"/>
      <c r="AY251" s="279"/>
      <c r="AZ251" s="279"/>
      <c r="BA251" s="279"/>
      <c r="BB251" s="279"/>
      <c r="BC251" s="279"/>
      <c r="BD251" s="293"/>
      <c r="BE251" s="293"/>
      <c r="BF251" s="293"/>
      <c r="BG251" s="293"/>
      <c r="BH251" s="293"/>
      <c r="BI251" s="293"/>
      <c r="BJ251" s="293"/>
      <c r="BK251" s="293"/>
      <c r="BL251" s="293"/>
      <c r="BM251" s="293"/>
      <c r="BN251" s="293"/>
      <c r="BO251" s="293"/>
      <c r="BP251" s="293"/>
      <c r="BQ251" s="293"/>
      <c r="BR251" s="293"/>
      <c r="BS251" s="293"/>
      <c r="BT251" s="293"/>
    </row>
    <row r="252" customHeight="1" spans="38:72">
      <c r="AL252" s="279"/>
      <c r="AM252" s="279"/>
      <c r="AN252" s="279"/>
      <c r="AO252" s="279"/>
      <c r="AP252" s="279"/>
      <c r="AQ252" s="279"/>
      <c r="AR252" s="279"/>
      <c r="AS252" s="279"/>
      <c r="AT252" s="279"/>
      <c r="AU252" s="279"/>
      <c r="AV252" s="279"/>
      <c r="AW252" s="279"/>
      <c r="AX252" s="279"/>
      <c r="AY252" s="279"/>
      <c r="AZ252" s="279"/>
      <c r="BA252" s="279"/>
      <c r="BB252" s="279"/>
      <c r="BC252" s="279"/>
      <c r="BD252" s="293"/>
      <c r="BE252" s="293"/>
      <c r="BF252" s="293"/>
      <c r="BG252" s="293"/>
      <c r="BH252" s="293"/>
      <c r="BI252" s="293"/>
      <c r="BJ252" s="293"/>
      <c r="BK252" s="293"/>
      <c r="BL252" s="293"/>
      <c r="BM252" s="293"/>
      <c r="BN252" s="293"/>
      <c r="BO252" s="293"/>
      <c r="BP252" s="293"/>
      <c r="BQ252" s="293"/>
      <c r="BR252" s="293"/>
      <c r="BS252" s="293"/>
      <c r="BT252" s="293"/>
    </row>
    <row r="253" customHeight="1" spans="38:72">
      <c r="AL253" s="279"/>
      <c r="AM253" s="279"/>
      <c r="AN253" s="279"/>
      <c r="AO253" s="279"/>
      <c r="AP253" s="279"/>
      <c r="AQ253" s="279"/>
      <c r="AR253" s="279"/>
      <c r="AS253" s="279"/>
      <c r="AT253" s="279"/>
      <c r="AU253" s="279"/>
      <c r="AV253" s="279"/>
      <c r="AW253" s="279"/>
      <c r="AX253" s="279"/>
      <c r="AY253" s="279"/>
      <c r="AZ253" s="279"/>
      <c r="BA253" s="279"/>
      <c r="BB253" s="279"/>
      <c r="BC253" s="279"/>
      <c r="BD253" s="293"/>
      <c r="BE253" s="293"/>
      <c r="BF253" s="293"/>
      <c r="BG253" s="293"/>
      <c r="BH253" s="293"/>
      <c r="BI253" s="293"/>
      <c r="BJ253" s="293"/>
      <c r="BK253" s="293"/>
      <c r="BL253" s="293"/>
      <c r="BM253" s="293"/>
      <c r="BN253" s="293"/>
      <c r="BO253" s="293"/>
      <c r="BP253" s="293"/>
      <c r="BQ253" s="293"/>
      <c r="BR253" s="293"/>
      <c r="BS253" s="293"/>
      <c r="BT253" s="293"/>
    </row>
    <row r="254" customHeight="1" spans="38:72">
      <c r="AL254" s="279"/>
      <c r="AM254" s="279"/>
      <c r="AN254" s="279"/>
      <c r="AO254" s="279"/>
      <c r="AP254" s="279"/>
      <c r="AQ254" s="279"/>
      <c r="AR254" s="279"/>
      <c r="AS254" s="279"/>
      <c r="AT254" s="279"/>
      <c r="AU254" s="279"/>
      <c r="AV254" s="279"/>
      <c r="AW254" s="279"/>
      <c r="AX254" s="279"/>
      <c r="AY254" s="279"/>
      <c r="AZ254" s="279"/>
      <c r="BA254" s="279"/>
      <c r="BB254" s="279"/>
      <c r="BC254" s="279"/>
      <c r="BD254" s="293"/>
      <c r="BE254" s="293"/>
      <c r="BF254" s="293"/>
      <c r="BG254" s="293"/>
      <c r="BH254" s="293"/>
      <c r="BI254" s="293"/>
      <c r="BJ254" s="293"/>
      <c r="BK254" s="293"/>
      <c r="BL254" s="293"/>
      <c r="BM254" s="293"/>
      <c r="BN254" s="293"/>
      <c r="BO254" s="293"/>
      <c r="BP254" s="293"/>
      <c r="BQ254" s="293"/>
      <c r="BR254" s="293"/>
      <c r="BS254" s="293"/>
      <c r="BT254" s="293"/>
    </row>
    <row r="255" customHeight="1" spans="38:72">
      <c r="AL255" s="279"/>
      <c r="AM255" s="279"/>
      <c r="AN255" s="279"/>
      <c r="AO255" s="279"/>
      <c r="AP255" s="279"/>
      <c r="AQ255" s="279"/>
      <c r="AR255" s="279"/>
      <c r="AS255" s="279"/>
      <c r="AT255" s="279"/>
      <c r="AU255" s="279"/>
      <c r="AV255" s="279"/>
      <c r="AW255" s="279"/>
      <c r="AX255" s="279"/>
      <c r="AY255" s="279"/>
      <c r="AZ255" s="279"/>
      <c r="BA255" s="279"/>
      <c r="BB255" s="279"/>
      <c r="BC255" s="279"/>
      <c r="BD255" s="293"/>
      <c r="BE255" s="293"/>
      <c r="BF255" s="293"/>
      <c r="BG255" s="293"/>
      <c r="BH255" s="293"/>
      <c r="BI255" s="293"/>
      <c r="BJ255" s="293"/>
      <c r="BK255" s="293"/>
      <c r="BL255" s="293"/>
      <c r="BM255" s="293"/>
      <c r="BN255" s="293"/>
      <c r="BO255" s="293"/>
      <c r="BP255" s="293"/>
      <c r="BQ255" s="293"/>
      <c r="BR255" s="293"/>
      <c r="BS255" s="293"/>
      <c r="BT255" s="293"/>
    </row>
    <row r="256" customHeight="1" spans="38:72">
      <c r="AL256" s="279"/>
      <c r="AM256" s="279"/>
      <c r="AN256" s="279"/>
      <c r="AO256" s="279"/>
      <c r="AP256" s="279"/>
      <c r="AQ256" s="279"/>
      <c r="AR256" s="279"/>
      <c r="AS256" s="279"/>
      <c r="AT256" s="279"/>
      <c r="AU256" s="279"/>
      <c r="AV256" s="279"/>
      <c r="AW256" s="279"/>
      <c r="AX256" s="279"/>
      <c r="AY256" s="279"/>
      <c r="AZ256" s="279"/>
      <c r="BA256" s="279"/>
      <c r="BB256" s="279"/>
      <c r="BC256" s="279"/>
      <c r="BD256" s="293"/>
      <c r="BE256" s="293"/>
      <c r="BF256" s="293"/>
      <c r="BG256" s="293"/>
      <c r="BH256" s="293"/>
      <c r="BI256" s="293"/>
      <c r="BJ256" s="293"/>
      <c r="BK256" s="293"/>
      <c r="BL256" s="293"/>
      <c r="BM256" s="293"/>
      <c r="BN256" s="293"/>
      <c r="BO256" s="293"/>
      <c r="BP256" s="293"/>
      <c r="BQ256" s="293"/>
      <c r="BR256" s="293"/>
      <c r="BS256" s="293"/>
      <c r="BT256" s="293"/>
    </row>
    <row r="257" customHeight="1" spans="38:72">
      <c r="AL257" s="279"/>
      <c r="AM257" s="279"/>
      <c r="AN257" s="279"/>
      <c r="AO257" s="279"/>
      <c r="AP257" s="279"/>
      <c r="AQ257" s="279"/>
      <c r="AR257" s="279"/>
      <c r="AS257" s="279"/>
      <c r="AT257" s="279"/>
      <c r="AU257" s="279"/>
      <c r="AV257" s="279"/>
      <c r="AW257" s="279"/>
      <c r="AX257" s="279"/>
      <c r="AY257" s="279"/>
      <c r="AZ257" s="279"/>
      <c r="BA257" s="279"/>
      <c r="BB257" s="279"/>
      <c r="BC257" s="279"/>
      <c r="BD257" s="293"/>
      <c r="BE257" s="293"/>
      <c r="BF257" s="293"/>
      <c r="BG257" s="293"/>
      <c r="BH257" s="293"/>
      <c r="BI257" s="293"/>
      <c r="BJ257" s="293"/>
      <c r="BK257" s="293"/>
      <c r="BL257" s="293"/>
      <c r="BM257" s="293"/>
      <c r="BN257" s="293"/>
      <c r="BO257" s="293"/>
      <c r="BP257" s="293"/>
      <c r="BQ257" s="293"/>
      <c r="BR257" s="293"/>
      <c r="BS257" s="293"/>
      <c r="BT257" s="293"/>
    </row>
    <row r="258" customHeight="1" spans="38:72">
      <c r="AL258" s="279"/>
      <c r="AM258" s="279"/>
      <c r="AN258" s="279"/>
      <c r="AO258" s="279"/>
      <c r="AP258" s="279"/>
      <c r="AQ258" s="279"/>
      <c r="AR258" s="279"/>
      <c r="AS258" s="279"/>
      <c r="AT258" s="279"/>
      <c r="AU258" s="279"/>
      <c r="AV258" s="279"/>
      <c r="AW258" s="279"/>
      <c r="AX258" s="279"/>
      <c r="AY258" s="279"/>
      <c r="AZ258" s="279"/>
      <c r="BA258" s="279"/>
      <c r="BB258" s="279"/>
      <c r="BC258" s="279"/>
      <c r="BD258" s="293"/>
      <c r="BE258" s="293"/>
      <c r="BF258" s="293"/>
      <c r="BG258" s="293"/>
      <c r="BH258" s="293"/>
      <c r="BI258" s="293"/>
      <c r="BJ258" s="293"/>
      <c r="BK258" s="293"/>
      <c r="BL258" s="293"/>
      <c r="BM258" s="293"/>
      <c r="BN258" s="293"/>
      <c r="BO258" s="293"/>
      <c r="BP258" s="293"/>
      <c r="BQ258" s="293"/>
      <c r="BR258" s="293"/>
      <c r="BS258" s="293"/>
      <c r="BT258" s="293"/>
    </row>
    <row r="259" customHeight="1" spans="38:72">
      <c r="AL259" s="279"/>
      <c r="AM259" s="279"/>
      <c r="AN259" s="279"/>
      <c r="AO259" s="279"/>
      <c r="AP259" s="279"/>
      <c r="AQ259" s="279"/>
      <c r="AR259" s="279"/>
      <c r="AS259" s="279"/>
      <c r="AT259" s="279"/>
      <c r="AU259" s="279"/>
      <c r="AV259" s="279"/>
      <c r="AW259" s="279"/>
      <c r="AX259" s="279"/>
      <c r="AY259" s="279"/>
      <c r="AZ259" s="279"/>
      <c r="BA259" s="279"/>
      <c r="BB259" s="279"/>
      <c r="BC259" s="279"/>
      <c r="BD259" s="293"/>
      <c r="BE259" s="293"/>
      <c r="BF259" s="293"/>
      <c r="BG259" s="293"/>
      <c r="BH259" s="293"/>
      <c r="BI259" s="293"/>
      <c r="BJ259" s="293"/>
      <c r="BK259" s="293"/>
      <c r="BL259" s="293"/>
      <c r="BM259" s="293"/>
      <c r="BN259" s="293"/>
      <c r="BO259" s="293"/>
      <c r="BP259" s="293"/>
      <c r="BQ259" s="293"/>
      <c r="BR259" s="293"/>
      <c r="BS259" s="293"/>
      <c r="BT259" s="293"/>
    </row>
    <row r="260" customHeight="1" spans="38:72">
      <c r="AL260" s="279"/>
      <c r="AM260" s="279"/>
      <c r="AN260" s="279"/>
      <c r="AO260" s="279"/>
      <c r="AP260" s="279"/>
      <c r="AQ260" s="279"/>
      <c r="AR260" s="279"/>
      <c r="AS260" s="279"/>
      <c r="AT260" s="279"/>
      <c r="AU260" s="279"/>
      <c r="AV260" s="279"/>
      <c r="AW260" s="279"/>
      <c r="AX260" s="279"/>
      <c r="AY260" s="279"/>
      <c r="AZ260" s="279"/>
      <c r="BA260" s="279"/>
      <c r="BB260" s="279"/>
      <c r="BC260" s="279"/>
      <c r="BD260" s="293"/>
      <c r="BE260" s="293"/>
      <c r="BF260" s="293"/>
      <c r="BG260" s="293"/>
      <c r="BH260" s="293"/>
      <c r="BI260" s="293"/>
      <c r="BJ260" s="293"/>
      <c r="BK260" s="293"/>
      <c r="BL260" s="293"/>
      <c r="BM260" s="293"/>
      <c r="BN260" s="293"/>
      <c r="BO260" s="293"/>
      <c r="BP260" s="293"/>
      <c r="BQ260" s="293"/>
      <c r="BR260" s="293"/>
      <c r="BS260" s="293"/>
      <c r="BT260" s="293"/>
    </row>
    <row r="261" customHeight="1" spans="38:72">
      <c r="AL261" s="279"/>
      <c r="AM261" s="279"/>
      <c r="AN261" s="279"/>
      <c r="AO261" s="279"/>
      <c r="AP261" s="279"/>
      <c r="AQ261" s="279"/>
      <c r="AR261" s="279"/>
      <c r="AS261" s="279"/>
      <c r="AT261" s="279"/>
      <c r="AU261" s="279"/>
      <c r="AV261" s="279"/>
      <c r="AW261" s="279"/>
      <c r="AX261" s="279"/>
      <c r="AY261" s="279"/>
      <c r="AZ261" s="279"/>
      <c r="BA261" s="279"/>
      <c r="BB261" s="279"/>
      <c r="BC261" s="279"/>
      <c r="BD261" s="293"/>
      <c r="BE261" s="293"/>
      <c r="BF261" s="293"/>
      <c r="BG261" s="293"/>
      <c r="BH261" s="293"/>
      <c r="BI261" s="293"/>
      <c r="BJ261" s="293"/>
      <c r="BK261" s="293"/>
      <c r="BL261" s="293"/>
      <c r="BM261" s="293"/>
      <c r="BN261" s="293"/>
      <c r="BO261" s="293"/>
      <c r="BP261" s="293"/>
      <c r="BQ261" s="293"/>
      <c r="BR261" s="293"/>
      <c r="BS261" s="293"/>
      <c r="BT261" s="293"/>
    </row>
    <row r="262" customHeight="1" spans="38:72">
      <c r="AL262" s="279"/>
      <c r="AM262" s="279"/>
      <c r="AN262" s="279"/>
      <c r="AO262" s="279"/>
      <c r="AP262" s="279"/>
      <c r="AQ262" s="279"/>
      <c r="AR262" s="279"/>
      <c r="AS262" s="279"/>
      <c r="AT262" s="279"/>
      <c r="AU262" s="279"/>
      <c r="AV262" s="279"/>
      <c r="AW262" s="279"/>
      <c r="AX262" s="279"/>
      <c r="AY262" s="279"/>
      <c r="AZ262" s="279"/>
      <c r="BA262" s="279"/>
      <c r="BB262" s="279"/>
      <c r="BC262" s="279"/>
      <c r="BD262" s="293"/>
      <c r="BE262" s="293"/>
      <c r="BF262" s="293"/>
      <c r="BG262" s="293"/>
      <c r="BH262" s="293"/>
      <c r="BI262" s="293"/>
      <c r="BJ262" s="293"/>
      <c r="BK262" s="293"/>
      <c r="BL262" s="293"/>
      <c r="BM262" s="293"/>
      <c r="BN262" s="293"/>
      <c r="BO262" s="293"/>
      <c r="BP262" s="293"/>
      <c r="BQ262" s="293"/>
      <c r="BR262" s="293"/>
      <c r="BS262" s="293"/>
      <c r="BT262" s="293"/>
    </row>
    <row r="263" customHeight="1" spans="38:72">
      <c r="AL263" s="279"/>
      <c r="AM263" s="279"/>
      <c r="AN263" s="279"/>
      <c r="AO263" s="279"/>
      <c r="AP263" s="279"/>
      <c r="AQ263" s="279"/>
      <c r="AR263" s="279"/>
      <c r="AS263" s="279"/>
      <c r="AT263" s="279"/>
      <c r="AU263" s="279"/>
      <c r="AV263" s="279"/>
      <c r="AW263" s="279"/>
      <c r="AX263" s="279"/>
      <c r="AY263" s="279"/>
      <c r="AZ263" s="279"/>
      <c r="BA263" s="279"/>
      <c r="BB263" s="279"/>
      <c r="BC263" s="279"/>
      <c r="BD263" s="293"/>
      <c r="BE263" s="293"/>
      <c r="BF263" s="293"/>
      <c r="BG263" s="293"/>
      <c r="BH263" s="293"/>
      <c r="BI263" s="293"/>
      <c r="BJ263" s="293"/>
      <c r="BK263" s="293"/>
      <c r="BL263" s="293"/>
      <c r="BM263" s="293"/>
      <c r="BN263" s="293"/>
      <c r="BO263" s="293"/>
      <c r="BP263" s="293"/>
      <c r="BQ263" s="293"/>
      <c r="BR263" s="293"/>
      <c r="BS263" s="293"/>
      <c r="BT263" s="293"/>
    </row>
    <row r="264" customHeight="1" spans="38:72">
      <c r="AL264" s="279"/>
      <c r="AM264" s="279"/>
      <c r="AN264" s="279"/>
      <c r="AO264" s="279"/>
      <c r="AP264" s="279"/>
      <c r="AQ264" s="279"/>
      <c r="AR264" s="279"/>
      <c r="AS264" s="279"/>
      <c r="AT264" s="279"/>
      <c r="AU264" s="279"/>
      <c r="AV264" s="279"/>
      <c r="AW264" s="279"/>
      <c r="AX264" s="279"/>
      <c r="AY264" s="279"/>
      <c r="AZ264" s="279"/>
      <c r="BA264" s="279"/>
      <c r="BB264" s="279"/>
      <c r="BC264" s="279"/>
      <c r="BD264" s="293"/>
      <c r="BE264" s="293"/>
      <c r="BF264" s="293"/>
      <c r="BG264" s="293"/>
      <c r="BH264" s="293"/>
      <c r="BI264" s="293"/>
      <c r="BJ264" s="293"/>
      <c r="BK264" s="293"/>
      <c r="BL264" s="293"/>
      <c r="BM264" s="293"/>
      <c r="BN264" s="293"/>
      <c r="BO264" s="293"/>
      <c r="BP264" s="293"/>
      <c r="BQ264" s="293"/>
      <c r="BR264" s="293"/>
      <c r="BS264" s="293"/>
      <c r="BT264" s="293"/>
    </row>
    <row r="265" customHeight="1" spans="38:72">
      <c r="AL265" s="279"/>
      <c r="AM265" s="279"/>
      <c r="AN265" s="279"/>
      <c r="AO265" s="279"/>
      <c r="AP265" s="279"/>
      <c r="AQ265" s="279"/>
      <c r="AR265" s="279"/>
      <c r="AS265" s="279"/>
      <c r="AT265" s="279"/>
      <c r="AU265" s="279"/>
      <c r="AV265" s="279"/>
      <c r="AW265" s="279"/>
      <c r="AX265" s="279"/>
      <c r="AY265" s="279"/>
      <c r="AZ265" s="279"/>
      <c r="BA265" s="279"/>
      <c r="BB265" s="279"/>
      <c r="BC265" s="279"/>
      <c r="BD265" s="293"/>
      <c r="BE265" s="293"/>
      <c r="BF265" s="293"/>
      <c r="BG265" s="293"/>
      <c r="BH265" s="293"/>
      <c r="BI265" s="293"/>
      <c r="BJ265" s="293"/>
      <c r="BK265" s="293"/>
      <c r="BL265" s="293"/>
      <c r="BM265" s="293"/>
      <c r="BN265" s="293"/>
      <c r="BO265" s="293"/>
      <c r="BP265" s="293"/>
      <c r="BQ265" s="293"/>
      <c r="BR265" s="293"/>
      <c r="BS265" s="293"/>
      <c r="BT265" s="293"/>
    </row>
    <row r="266" customHeight="1" spans="38:72">
      <c r="AL266" s="279"/>
      <c r="AM266" s="279"/>
      <c r="AN266" s="279"/>
      <c r="AO266" s="279"/>
      <c r="AP266" s="279"/>
      <c r="AQ266" s="279"/>
      <c r="AR266" s="279"/>
      <c r="AS266" s="279"/>
      <c r="AT266" s="279"/>
      <c r="AU266" s="279"/>
      <c r="AV266" s="279"/>
      <c r="AW266" s="279"/>
      <c r="AX266" s="279"/>
      <c r="AY266" s="279"/>
      <c r="AZ266" s="279"/>
      <c r="BA266" s="279"/>
      <c r="BB266" s="279"/>
      <c r="BC266" s="279"/>
      <c r="BD266" s="293"/>
      <c r="BE266" s="293"/>
      <c r="BF266" s="293"/>
      <c r="BG266" s="293"/>
      <c r="BH266" s="293"/>
      <c r="BI266" s="293"/>
      <c r="BJ266" s="293"/>
      <c r="BK266" s="293"/>
      <c r="BL266" s="293"/>
      <c r="BM266" s="293"/>
      <c r="BN266" s="293"/>
      <c r="BO266" s="293"/>
      <c r="BP266" s="293"/>
      <c r="BQ266" s="293"/>
      <c r="BR266" s="293"/>
      <c r="BS266" s="293"/>
      <c r="BT266" s="293"/>
    </row>
    <row r="267" customHeight="1" spans="38:72">
      <c r="AL267" s="279"/>
      <c r="AM267" s="279"/>
      <c r="AN267" s="279"/>
      <c r="AO267" s="279"/>
      <c r="AP267" s="279"/>
      <c r="AQ267" s="279"/>
      <c r="AR267" s="279"/>
      <c r="AS267" s="279"/>
      <c r="AT267" s="279"/>
      <c r="AU267" s="279"/>
      <c r="AV267" s="279"/>
      <c r="AW267" s="279"/>
      <c r="AX267" s="279"/>
      <c r="AY267" s="279"/>
      <c r="AZ267" s="279"/>
      <c r="BA267" s="279"/>
      <c r="BB267" s="279"/>
      <c r="BC267" s="279"/>
      <c r="BD267" s="293"/>
      <c r="BE267" s="293"/>
      <c r="BF267" s="293"/>
      <c r="BG267" s="293"/>
      <c r="BH267" s="293"/>
      <c r="BI267" s="293"/>
      <c r="BJ267" s="293"/>
      <c r="BK267" s="293"/>
      <c r="BL267" s="293"/>
      <c r="BM267" s="293"/>
      <c r="BN267" s="293"/>
      <c r="BO267" s="293"/>
      <c r="BP267" s="293"/>
      <c r="BQ267" s="293"/>
      <c r="BR267" s="293"/>
      <c r="BS267" s="293"/>
      <c r="BT267" s="293"/>
    </row>
    <row r="268" customHeight="1" spans="38:72">
      <c r="AL268" s="279"/>
      <c r="AM268" s="279"/>
      <c r="AN268" s="279"/>
      <c r="AO268" s="279"/>
      <c r="AP268" s="279"/>
      <c r="AQ268" s="279"/>
      <c r="AR268" s="279"/>
      <c r="AS268" s="279"/>
      <c r="AT268" s="279"/>
      <c r="AU268" s="279"/>
      <c r="AV268" s="279"/>
      <c r="AW268" s="279"/>
      <c r="AX268" s="279"/>
      <c r="AY268" s="279"/>
      <c r="AZ268" s="279"/>
      <c r="BA268" s="279"/>
      <c r="BB268" s="279"/>
      <c r="BC268" s="279"/>
      <c r="BD268" s="293"/>
      <c r="BE268" s="293"/>
      <c r="BF268" s="293"/>
      <c r="BG268" s="293"/>
      <c r="BH268" s="293"/>
      <c r="BI268" s="293"/>
      <c r="BJ268" s="293"/>
      <c r="BK268" s="293"/>
      <c r="BL268" s="293"/>
      <c r="BM268" s="293"/>
      <c r="BN268" s="293"/>
      <c r="BO268" s="293"/>
      <c r="BP268" s="293"/>
      <c r="BQ268" s="293"/>
      <c r="BR268" s="293"/>
      <c r="BS268" s="293"/>
      <c r="BT268" s="293"/>
    </row>
    <row r="269" customHeight="1" spans="38:72">
      <c r="AL269" s="279"/>
      <c r="AM269" s="279"/>
      <c r="AN269" s="279"/>
      <c r="AO269" s="279"/>
      <c r="AP269" s="279"/>
      <c r="AQ269" s="279"/>
      <c r="AR269" s="279"/>
      <c r="AS269" s="279"/>
      <c r="AT269" s="279"/>
      <c r="AU269" s="279"/>
      <c r="AV269" s="279"/>
      <c r="AW269" s="279"/>
      <c r="AX269" s="279"/>
      <c r="AY269" s="279"/>
      <c r="AZ269" s="279"/>
      <c r="BA269" s="279"/>
      <c r="BB269" s="279"/>
      <c r="BC269" s="279"/>
      <c r="BD269" s="293"/>
      <c r="BE269" s="293"/>
      <c r="BF269" s="293"/>
      <c r="BG269" s="293"/>
      <c r="BH269" s="293"/>
      <c r="BI269" s="293"/>
      <c r="BJ269" s="293"/>
      <c r="BK269" s="293"/>
      <c r="BL269" s="293"/>
      <c r="BM269" s="293"/>
      <c r="BN269" s="293"/>
      <c r="BO269" s="293"/>
      <c r="BP269" s="293"/>
      <c r="BQ269" s="293"/>
      <c r="BR269" s="293"/>
      <c r="BS269" s="293"/>
      <c r="BT269" s="293"/>
    </row>
    <row r="270" customHeight="1" spans="38:72">
      <c r="AL270" s="279"/>
      <c r="AM270" s="279"/>
      <c r="AN270" s="279"/>
      <c r="AO270" s="279"/>
      <c r="AP270" s="279"/>
      <c r="AQ270" s="279"/>
      <c r="AR270" s="279"/>
      <c r="AS270" s="279"/>
      <c r="AT270" s="279"/>
      <c r="AU270" s="279"/>
      <c r="AV270" s="279"/>
      <c r="AW270" s="279"/>
      <c r="AX270" s="279"/>
      <c r="AY270" s="279"/>
      <c r="AZ270" s="279"/>
      <c r="BA270" s="279"/>
      <c r="BB270" s="279"/>
      <c r="BC270" s="279"/>
      <c r="BD270" s="293"/>
      <c r="BE270" s="293"/>
      <c r="BF270" s="293"/>
      <c r="BG270" s="293"/>
      <c r="BH270" s="293"/>
      <c r="BI270" s="293"/>
      <c r="BJ270" s="293"/>
      <c r="BK270" s="293"/>
      <c r="BL270" s="293"/>
      <c r="BM270" s="293"/>
      <c r="BN270" s="293"/>
      <c r="BO270" s="293"/>
      <c r="BP270" s="293"/>
      <c r="BQ270" s="293"/>
      <c r="BR270" s="293"/>
      <c r="BS270" s="293"/>
      <c r="BT270" s="293"/>
    </row>
    <row r="271" customHeight="1" spans="38:72">
      <c r="AL271" s="279"/>
      <c r="AM271" s="279"/>
      <c r="AN271" s="279"/>
      <c r="AO271" s="279"/>
      <c r="AP271" s="279"/>
      <c r="AQ271" s="279"/>
      <c r="AR271" s="279"/>
      <c r="AS271" s="279"/>
      <c r="AT271" s="279"/>
      <c r="AU271" s="279"/>
      <c r="AV271" s="279"/>
      <c r="AW271" s="279"/>
      <c r="AX271" s="279"/>
      <c r="AY271" s="279"/>
      <c r="AZ271" s="279"/>
      <c r="BA271" s="279"/>
      <c r="BB271" s="279"/>
      <c r="BC271" s="279"/>
      <c r="BD271" s="293"/>
      <c r="BE271" s="293"/>
      <c r="BF271" s="293"/>
      <c r="BG271" s="293"/>
      <c r="BH271" s="293"/>
      <c r="BI271" s="293"/>
      <c r="BJ271" s="293"/>
      <c r="BK271" s="293"/>
      <c r="BL271" s="293"/>
      <c r="BM271" s="293"/>
      <c r="BN271" s="293"/>
      <c r="BO271" s="293"/>
      <c r="BP271" s="293"/>
      <c r="BQ271" s="293"/>
      <c r="BR271" s="293"/>
      <c r="BS271" s="293"/>
      <c r="BT271" s="293"/>
    </row>
    <row r="272" customHeight="1" spans="38:72">
      <c r="AL272" s="279"/>
      <c r="AM272" s="279"/>
      <c r="AN272" s="279"/>
      <c r="AO272" s="279"/>
      <c r="AP272" s="279"/>
      <c r="AQ272" s="279"/>
      <c r="AR272" s="279"/>
      <c r="AS272" s="279"/>
      <c r="AT272" s="279"/>
      <c r="AU272" s="279"/>
      <c r="AV272" s="279"/>
      <c r="AW272" s="279"/>
      <c r="AX272" s="279"/>
      <c r="AY272" s="279"/>
      <c r="AZ272" s="279"/>
      <c r="BA272" s="279"/>
      <c r="BB272" s="279"/>
      <c r="BC272" s="279"/>
      <c r="BD272" s="293"/>
      <c r="BE272" s="293"/>
      <c r="BF272" s="293"/>
      <c r="BG272" s="293"/>
      <c r="BH272" s="293"/>
      <c r="BI272" s="293"/>
      <c r="BJ272" s="293"/>
      <c r="BK272" s="293"/>
      <c r="BL272" s="293"/>
      <c r="BM272" s="293"/>
      <c r="BN272" s="293"/>
      <c r="BO272" s="293"/>
      <c r="BP272" s="293"/>
      <c r="BQ272" s="293"/>
      <c r="BR272" s="293"/>
      <c r="BS272" s="293"/>
      <c r="BT272" s="293"/>
    </row>
    <row r="273" customHeight="1" spans="38:72">
      <c r="AL273" s="279"/>
      <c r="AM273" s="279"/>
      <c r="AN273" s="279"/>
      <c r="AO273" s="279"/>
      <c r="AP273" s="279"/>
      <c r="AQ273" s="279"/>
      <c r="AR273" s="279"/>
      <c r="AS273" s="279"/>
      <c r="AT273" s="279"/>
      <c r="AU273" s="279"/>
      <c r="AV273" s="279"/>
      <c r="AW273" s="279"/>
      <c r="AX273" s="279"/>
      <c r="AY273" s="279"/>
      <c r="AZ273" s="279"/>
      <c r="BA273" s="279"/>
      <c r="BB273" s="279"/>
      <c r="BC273" s="279"/>
      <c r="BD273" s="293"/>
      <c r="BE273" s="293"/>
      <c r="BF273" s="293"/>
      <c r="BG273" s="293"/>
      <c r="BH273" s="293"/>
      <c r="BI273" s="293"/>
      <c r="BJ273" s="293"/>
      <c r="BK273" s="293"/>
      <c r="BL273" s="293"/>
      <c r="BM273" s="293"/>
      <c r="BN273" s="293"/>
      <c r="BO273" s="293"/>
      <c r="BP273" s="293"/>
      <c r="BQ273" s="293"/>
      <c r="BR273" s="293"/>
      <c r="BS273" s="293"/>
      <c r="BT273" s="293"/>
    </row>
    <row r="274" customHeight="1" spans="38:72">
      <c r="AL274" s="279"/>
      <c r="AM274" s="279"/>
      <c r="AN274" s="279"/>
      <c r="AO274" s="279"/>
      <c r="AP274" s="279"/>
      <c r="AQ274" s="279"/>
      <c r="AR274" s="279"/>
      <c r="AS274" s="279"/>
      <c r="AT274" s="279"/>
      <c r="AU274" s="279"/>
      <c r="AV274" s="279"/>
      <c r="AW274" s="279"/>
      <c r="AX274" s="279"/>
      <c r="AY274" s="279"/>
      <c r="AZ274" s="279"/>
      <c r="BA274" s="279"/>
      <c r="BB274" s="279"/>
      <c r="BC274" s="279"/>
      <c r="BD274" s="293"/>
      <c r="BE274" s="293"/>
      <c r="BF274" s="293"/>
      <c r="BG274" s="293"/>
      <c r="BH274" s="293"/>
      <c r="BI274" s="293"/>
      <c r="BJ274" s="293"/>
      <c r="BK274" s="293"/>
      <c r="BL274" s="293"/>
      <c r="BM274" s="293"/>
      <c r="BN274" s="293"/>
      <c r="BO274" s="293"/>
      <c r="BP274" s="293"/>
      <c r="BQ274" s="293"/>
      <c r="BR274" s="293"/>
      <c r="BS274" s="293"/>
      <c r="BT274" s="293"/>
    </row>
    <row r="275" customHeight="1" spans="38:72">
      <c r="AL275" s="279"/>
      <c r="AM275" s="279"/>
      <c r="AN275" s="279"/>
      <c r="AO275" s="279"/>
      <c r="AP275" s="279"/>
      <c r="AQ275" s="279"/>
      <c r="AR275" s="279"/>
      <c r="AS275" s="279"/>
      <c r="AT275" s="279"/>
      <c r="AU275" s="279"/>
      <c r="AV275" s="279"/>
      <c r="AW275" s="279"/>
      <c r="AX275" s="279"/>
      <c r="AY275" s="279"/>
      <c r="AZ275" s="279"/>
      <c r="BA275" s="279"/>
      <c r="BB275" s="279"/>
      <c r="BC275" s="279"/>
      <c r="BD275" s="293"/>
      <c r="BE275" s="293"/>
      <c r="BF275" s="293"/>
      <c r="BG275" s="293"/>
      <c r="BH275" s="293"/>
      <c r="BI275" s="293"/>
      <c r="BJ275" s="293"/>
      <c r="BK275" s="293"/>
      <c r="BL275" s="293"/>
      <c r="BM275" s="293"/>
      <c r="BN275" s="293"/>
      <c r="BO275" s="293"/>
      <c r="BP275" s="293"/>
      <c r="BQ275" s="293"/>
      <c r="BR275" s="293"/>
      <c r="BS275" s="293"/>
      <c r="BT275" s="293"/>
    </row>
    <row r="276" customHeight="1" spans="38:72">
      <c r="AL276" s="279"/>
      <c r="AM276" s="279"/>
      <c r="AN276" s="279"/>
      <c r="AO276" s="279"/>
      <c r="AP276" s="279"/>
      <c r="AQ276" s="279"/>
      <c r="AR276" s="279"/>
      <c r="AS276" s="279"/>
      <c r="AT276" s="279"/>
      <c r="AU276" s="279"/>
      <c r="AV276" s="279"/>
      <c r="AW276" s="279"/>
      <c r="AX276" s="279"/>
      <c r="AY276" s="279"/>
      <c r="AZ276" s="279"/>
      <c r="BA276" s="279"/>
      <c r="BB276" s="279"/>
      <c r="BC276" s="279"/>
      <c r="BD276" s="293"/>
      <c r="BE276" s="293"/>
      <c r="BF276" s="293"/>
      <c r="BG276" s="293"/>
      <c r="BH276" s="293"/>
      <c r="BI276" s="293"/>
      <c r="BJ276" s="293"/>
      <c r="BK276" s="293"/>
      <c r="BL276" s="293"/>
      <c r="BM276" s="293"/>
      <c r="BN276" s="293"/>
      <c r="BO276" s="293"/>
      <c r="BP276" s="293"/>
      <c r="BQ276" s="293"/>
      <c r="BR276" s="293"/>
      <c r="BS276" s="293"/>
      <c r="BT276" s="293"/>
    </row>
    <row r="277" customHeight="1" spans="38:72">
      <c r="AL277" s="279"/>
      <c r="AM277" s="279"/>
      <c r="AN277" s="279"/>
      <c r="AO277" s="279"/>
      <c r="AP277" s="279"/>
      <c r="AQ277" s="279"/>
      <c r="AR277" s="279"/>
      <c r="AS277" s="279"/>
      <c r="AT277" s="279"/>
      <c r="AU277" s="279"/>
      <c r="AV277" s="279"/>
      <c r="AW277" s="279"/>
      <c r="AX277" s="279"/>
      <c r="AY277" s="279"/>
      <c r="AZ277" s="279"/>
      <c r="BA277" s="279"/>
      <c r="BB277" s="279"/>
      <c r="BC277" s="279"/>
      <c r="BD277" s="293"/>
      <c r="BE277" s="293"/>
      <c r="BF277" s="293"/>
      <c r="BG277" s="293"/>
      <c r="BH277" s="293"/>
      <c r="BI277" s="293"/>
      <c r="BJ277" s="293"/>
      <c r="BK277" s="293"/>
      <c r="BL277" s="293"/>
      <c r="BM277" s="293"/>
      <c r="BN277" s="293"/>
      <c r="BO277" s="293"/>
      <c r="BP277" s="293"/>
      <c r="BQ277" s="293"/>
      <c r="BR277" s="293"/>
      <c r="BS277" s="293"/>
      <c r="BT277" s="293"/>
    </row>
    <row r="278" customHeight="1" spans="38:72">
      <c r="AL278" s="279"/>
      <c r="AM278" s="279"/>
      <c r="AN278" s="279"/>
      <c r="AO278" s="279"/>
      <c r="AP278" s="279"/>
      <c r="AQ278" s="279"/>
      <c r="AR278" s="279"/>
      <c r="AS278" s="279"/>
      <c r="AT278" s="279"/>
      <c r="AU278" s="279"/>
      <c r="AV278" s="279"/>
      <c r="AW278" s="279"/>
      <c r="AX278" s="279"/>
      <c r="AY278" s="279"/>
      <c r="AZ278" s="279"/>
      <c r="BA278" s="279"/>
      <c r="BB278" s="279"/>
      <c r="BC278" s="279"/>
      <c r="BD278" s="293"/>
      <c r="BE278" s="293"/>
      <c r="BF278" s="293"/>
      <c r="BG278" s="293"/>
      <c r="BH278" s="293"/>
      <c r="BI278" s="293"/>
      <c r="BJ278" s="293"/>
      <c r="BK278" s="293"/>
      <c r="BL278" s="293"/>
      <c r="BM278" s="293"/>
      <c r="BN278" s="293"/>
      <c r="BO278" s="293"/>
      <c r="BP278" s="293"/>
      <c r="BQ278" s="293"/>
      <c r="BR278" s="293"/>
      <c r="BS278" s="293"/>
      <c r="BT278" s="293"/>
    </row>
    <row r="279" customHeight="1" spans="38:72">
      <c r="AL279" s="279"/>
      <c r="AM279" s="279"/>
      <c r="AN279" s="279"/>
      <c r="AO279" s="279"/>
      <c r="AP279" s="279"/>
      <c r="AQ279" s="279"/>
      <c r="AR279" s="279"/>
      <c r="AS279" s="279"/>
      <c r="AT279" s="279"/>
      <c r="AU279" s="279"/>
      <c r="AV279" s="279"/>
      <c r="AW279" s="279"/>
      <c r="AX279" s="279"/>
      <c r="AY279" s="279"/>
      <c r="AZ279" s="279"/>
      <c r="BA279" s="279"/>
      <c r="BB279" s="279"/>
      <c r="BC279" s="279"/>
      <c r="BD279" s="293"/>
      <c r="BE279" s="293"/>
      <c r="BF279" s="293"/>
      <c r="BG279" s="293"/>
      <c r="BH279" s="293"/>
      <c r="BI279" s="293"/>
      <c r="BJ279" s="293"/>
      <c r="BK279" s="293"/>
      <c r="BL279" s="293"/>
      <c r="BM279" s="293"/>
      <c r="BN279" s="293"/>
      <c r="BO279" s="293"/>
      <c r="BP279" s="293"/>
      <c r="BQ279" s="293"/>
      <c r="BR279" s="293"/>
      <c r="BS279" s="293"/>
      <c r="BT279" s="293"/>
    </row>
    <row r="280" customHeight="1" spans="38:72">
      <c r="AL280" s="279"/>
      <c r="AM280" s="279"/>
      <c r="AN280" s="279"/>
      <c r="AO280" s="279"/>
      <c r="AP280" s="279"/>
      <c r="AQ280" s="279"/>
      <c r="AR280" s="279"/>
      <c r="AS280" s="279"/>
      <c r="AT280" s="279"/>
      <c r="AU280" s="279"/>
      <c r="AV280" s="279"/>
      <c r="AW280" s="279"/>
      <c r="AX280" s="279"/>
      <c r="AY280" s="279"/>
      <c r="AZ280" s="279"/>
      <c r="BA280" s="279"/>
      <c r="BB280" s="279"/>
      <c r="BC280" s="279"/>
      <c r="BD280" s="293"/>
      <c r="BE280" s="293"/>
      <c r="BF280" s="293"/>
      <c r="BG280" s="293"/>
      <c r="BH280" s="293"/>
      <c r="BI280" s="293"/>
      <c r="BJ280" s="293"/>
      <c r="BK280" s="293"/>
      <c r="BL280" s="293"/>
      <c r="BM280" s="293"/>
      <c r="BN280" s="293"/>
      <c r="BO280" s="293"/>
      <c r="BP280" s="293"/>
      <c r="BQ280" s="293"/>
      <c r="BR280" s="293"/>
      <c r="BS280" s="293"/>
      <c r="BT280" s="293"/>
    </row>
    <row r="281" customHeight="1" spans="38:72">
      <c r="AL281" s="279"/>
      <c r="AM281" s="279"/>
      <c r="AN281" s="279"/>
      <c r="AO281" s="279"/>
      <c r="AP281" s="279"/>
      <c r="AQ281" s="279"/>
      <c r="AR281" s="279"/>
      <c r="AS281" s="279"/>
      <c r="AT281" s="279"/>
      <c r="AU281" s="279"/>
      <c r="AV281" s="279"/>
      <c r="AW281" s="279"/>
      <c r="AX281" s="279"/>
      <c r="AY281" s="279"/>
      <c r="AZ281" s="279"/>
      <c r="BA281" s="279"/>
      <c r="BB281" s="279"/>
      <c r="BC281" s="279"/>
      <c r="BD281" s="293"/>
      <c r="BE281" s="293"/>
      <c r="BF281" s="293"/>
      <c r="BG281" s="293"/>
      <c r="BH281" s="293"/>
      <c r="BI281" s="293"/>
      <c r="BJ281" s="293"/>
      <c r="BK281" s="293"/>
      <c r="BL281" s="293"/>
      <c r="BM281" s="293"/>
      <c r="BN281" s="293"/>
      <c r="BO281" s="293"/>
      <c r="BP281" s="293"/>
      <c r="BQ281" s="293"/>
      <c r="BR281" s="293"/>
      <c r="BS281" s="293"/>
      <c r="BT281" s="293"/>
    </row>
    <row r="282" customHeight="1" spans="38:72">
      <c r="AL282" s="279"/>
      <c r="AM282" s="279"/>
      <c r="AN282" s="279"/>
      <c r="AO282" s="279"/>
      <c r="AP282" s="279"/>
      <c r="AQ282" s="279"/>
      <c r="AR282" s="279"/>
      <c r="AS282" s="279"/>
      <c r="AT282" s="279"/>
      <c r="AU282" s="279"/>
      <c r="AV282" s="279"/>
      <c r="AW282" s="279"/>
      <c r="AX282" s="279"/>
      <c r="AY282" s="279"/>
      <c r="AZ282" s="279"/>
      <c r="BA282" s="279"/>
      <c r="BB282" s="279"/>
      <c r="BC282" s="279"/>
      <c r="BD282" s="293"/>
      <c r="BE282" s="293"/>
      <c r="BF282" s="293"/>
      <c r="BG282" s="293"/>
      <c r="BH282" s="293"/>
      <c r="BI282" s="293"/>
      <c r="BJ282" s="293"/>
      <c r="BK282" s="293"/>
      <c r="BL282" s="293"/>
      <c r="BM282" s="293"/>
      <c r="BN282" s="293"/>
      <c r="BO282" s="293"/>
      <c r="BP282" s="293"/>
      <c r="BQ282" s="293"/>
      <c r="BR282" s="293"/>
      <c r="BS282" s="293"/>
      <c r="BT282" s="293"/>
    </row>
    <row r="283" customHeight="1" spans="38:72">
      <c r="AL283" s="279"/>
      <c r="AM283" s="279"/>
      <c r="AN283" s="279"/>
      <c r="AO283" s="279"/>
      <c r="AP283" s="279"/>
      <c r="AQ283" s="279"/>
      <c r="AR283" s="279"/>
      <c r="AS283" s="279"/>
      <c r="AT283" s="279"/>
      <c r="AU283" s="279"/>
      <c r="AV283" s="279"/>
      <c r="AW283" s="279"/>
      <c r="AX283" s="279"/>
      <c r="AY283" s="279"/>
      <c r="AZ283" s="279"/>
      <c r="BA283" s="279"/>
      <c r="BB283" s="279"/>
      <c r="BC283" s="279"/>
      <c r="BD283" s="293"/>
      <c r="BE283" s="293"/>
      <c r="BF283" s="293"/>
      <c r="BG283" s="293"/>
      <c r="BH283" s="293"/>
      <c r="BI283" s="293"/>
      <c r="BJ283" s="293"/>
      <c r="BK283" s="293"/>
      <c r="BL283" s="293"/>
      <c r="BM283" s="293"/>
      <c r="BN283" s="293"/>
      <c r="BO283" s="293"/>
      <c r="BP283" s="293"/>
      <c r="BQ283" s="293"/>
      <c r="BR283" s="293"/>
      <c r="BS283" s="293"/>
      <c r="BT283" s="293"/>
    </row>
    <row r="284" customHeight="1" spans="38:72">
      <c r="AL284" s="279"/>
      <c r="AM284" s="279"/>
      <c r="AN284" s="279"/>
      <c r="AO284" s="279"/>
      <c r="AP284" s="279"/>
      <c r="AQ284" s="279"/>
      <c r="AR284" s="279"/>
      <c r="AS284" s="279"/>
      <c r="AT284" s="279"/>
      <c r="AU284" s="279"/>
      <c r="AV284" s="279"/>
      <c r="AW284" s="279"/>
      <c r="AX284" s="279"/>
      <c r="AY284" s="279"/>
      <c r="AZ284" s="279"/>
      <c r="BA284" s="279"/>
      <c r="BB284" s="279"/>
      <c r="BC284" s="279"/>
      <c r="BD284" s="293"/>
      <c r="BE284" s="293"/>
      <c r="BF284" s="293"/>
      <c r="BG284" s="293"/>
      <c r="BH284" s="293"/>
      <c r="BI284" s="293"/>
      <c r="BJ284" s="293"/>
      <c r="BK284" s="293"/>
      <c r="BL284" s="293"/>
      <c r="BM284" s="293"/>
      <c r="BN284" s="293"/>
      <c r="BO284" s="293"/>
      <c r="BP284" s="293"/>
      <c r="BQ284" s="293"/>
      <c r="BR284" s="293"/>
      <c r="BS284" s="293"/>
      <c r="BT284" s="293"/>
    </row>
    <row r="285" customHeight="1" spans="38:72">
      <c r="AL285" s="279"/>
      <c r="AM285" s="279"/>
      <c r="AN285" s="279"/>
      <c r="AO285" s="279"/>
      <c r="AP285" s="279"/>
      <c r="AQ285" s="279"/>
      <c r="AR285" s="279"/>
      <c r="AS285" s="279"/>
      <c r="AT285" s="279"/>
      <c r="AU285" s="279"/>
      <c r="AV285" s="279"/>
      <c r="AW285" s="279"/>
      <c r="AX285" s="279"/>
      <c r="AY285" s="279"/>
      <c r="AZ285" s="279"/>
      <c r="BA285" s="279"/>
      <c r="BB285" s="279"/>
      <c r="BC285" s="279"/>
      <c r="BD285" s="293"/>
      <c r="BE285" s="293"/>
      <c r="BF285" s="293"/>
      <c r="BG285" s="293"/>
      <c r="BH285" s="293"/>
      <c r="BI285" s="293"/>
      <c r="BJ285" s="293"/>
      <c r="BK285" s="293"/>
      <c r="BL285" s="293"/>
      <c r="BM285" s="293"/>
      <c r="BN285" s="293"/>
      <c r="BO285" s="293"/>
      <c r="BP285" s="293"/>
      <c r="BQ285" s="293"/>
      <c r="BR285" s="293"/>
      <c r="BS285" s="293"/>
      <c r="BT285" s="293"/>
    </row>
    <row r="286" customHeight="1" spans="38:72">
      <c r="AL286" s="279"/>
      <c r="AM286" s="279"/>
      <c r="AN286" s="279"/>
      <c r="AO286" s="279"/>
      <c r="AP286" s="279"/>
      <c r="AQ286" s="279"/>
      <c r="AR286" s="279"/>
      <c r="AS286" s="279"/>
      <c r="AT286" s="279"/>
      <c r="AU286" s="279"/>
      <c r="AV286" s="279"/>
      <c r="AW286" s="279"/>
      <c r="AX286" s="279"/>
      <c r="AY286" s="279"/>
      <c r="AZ286" s="279"/>
      <c r="BA286" s="279"/>
      <c r="BB286" s="279"/>
      <c r="BC286" s="279"/>
      <c r="BD286" s="293"/>
      <c r="BE286" s="293"/>
      <c r="BF286" s="293"/>
      <c r="BG286" s="293"/>
      <c r="BH286" s="293"/>
      <c r="BI286" s="293"/>
      <c r="BJ286" s="293"/>
      <c r="BK286" s="293"/>
      <c r="BL286" s="293"/>
      <c r="BM286" s="293"/>
      <c r="BN286" s="293"/>
      <c r="BO286" s="293"/>
      <c r="BP286" s="293"/>
      <c r="BQ286" s="293"/>
      <c r="BR286" s="293"/>
      <c r="BS286" s="293"/>
      <c r="BT286" s="293"/>
    </row>
    <row r="287" customHeight="1" spans="38:72">
      <c r="AL287" s="279"/>
      <c r="AM287" s="279"/>
      <c r="AN287" s="279"/>
      <c r="AO287" s="279"/>
      <c r="AP287" s="279"/>
      <c r="AQ287" s="279"/>
      <c r="AR287" s="279"/>
      <c r="AS287" s="279"/>
      <c r="AT287" s="279"/>
      <c r="AU287" s="279"/>
      <c r="AV287" s="279"/>
      <c r="AW287" s="279"/>
      <c r="AX287" s="279"/>
      <c r="AY287" s="279"/>
      <c r="AZ287" s="279"/>
      <c r="BA287" s="279"/>
      <c r="BB287" s="279"/>
      <c r="BC287" s="279"/>
      <c r="BD287" s="293"/>
      <c r="BE287" s="293"/>
      <c r="BF287" s="293"/>
      <c r="BG287" s="293"/>
      <c r="BH287" s="293"/>
      <c r="BI287" s="293"/>
      <c r="BJ287" s="293"/>
      <c r="BK287" s="293"/>
      <c r="BL287" s="293"/>
      <c r="BM287" s="293"/>
      <c r="BN287" s="293"/>
      <c r="BO287" s="293"/>
      <c r="BP287" s="293"/>
      <c r="BQ287" s="293"/>
      <c r="BR287" s="293"/>
      <c r="BS287" s="293"/>
      <c r="BT287" s="293"/>
    </row>
    <row r="288" customHeight="1" spans="38:72">
      <c r="AL288" s="279"/>
      <c r="AM288" s="279"/>
      <c r="AN288" s="279"/>
      <c r="AO288" s="279"/>
      <c r="AP288" s="279"/>
      <c r="AQ288" s="279"/>
      <c r="AR288" s="279"/>
      <c r="AS288" s="279"/>
      <c r="AT288" s="279"/>
      <c r="AU288" s="279"/>
      <c r="AV288" s="279"/>
      <c r="AW288" s="279"/>
      <c r="AX288" s="279"/>
      <c r="AY288" s="279"/>
      <c r="AZ288" s="279"/>
      <c r="BA288" s="279"/>
      <c r="BB288" s="279"/>
      <c r="BC288" s="279"/>
      <c r="BD288" s="293"/>
      <c r="BE288" s="293"/>
      <c r="BF288" s="293"/>
      <c r="BG288" s="293"/>
      <c r="BH288" s="293"/>
      <c r="BI288" s="293"/>
      <c r="BJ288" s="293"/>
      <c r="BK288" s="293"/>
      <c r="BL288" s="293"/>
      <c r="BM288" s="293"/>
      <c r="BN288" s="293"/>
      <c r="BO288" s="293"/>
      <c r="BP288" s="293"/>
      <c r="BQ288" s="293"/>
      <c r="BR288" s="293"/>
      <c r="BS288" s="293"/>
      <c r="BT288" s="293"/>
    </row>
    <row r="289" customHeight="1" spans="38:72">
      <c r="AL289" s="279"/>
      <c r="AM289" s="279"/>
      <c r="AN289" s="279"/>
      <c r="AO289" s="279"/>
      <c r="AP289" s="279"/>
      <c r="AQ289" s="279"/>
      <c r="AR289" s="279"/>
      <c r="AS289" s="279"/>
      <c r="AT289" s="279"/>
      <c r="AU289" s="279"/>
      <c r="AV289" s="279"/>
      <c r="AW289" s="279"/>
      <c r="AX289" s="279"/>
      <c r="AY289" s="279"/>
      <c r="AZ289" s="279"/>
      <c r="BA289" s="279"/>
      <c r="BB289" s="279"/>
      <c r="BC289" s="279"/>
      <c r="BD289" s="293"/>
      <c r="BE289" s="293"/>
      <c r="BF289" s="293"/>
      <c r="BG289" s="293"/>
      <c r="BH289" s="293"/>
      <c r="BI289" s="293"/>
      <c r="BJ289" s="293"/>
      <c r="BK289" s="293"/>
      <c r="BL289" s="293"/>
      <c r="BM289" s="293"/>
      <c r="BN289" s="293"/>
      <c r="BO289" s="293"/>
      <c r="BP289" s="293"/>
      <c r="BQ289" s="293"/>
      <c r="BR289" s="293"/>
      <c r="BS289" s="293"/>
      <c r="BT289" s="293"/>
    </row>
    <row r="290" customHeight="1" spans="38:72">
      <c r="AL290" s="279"/>
      <c r="AM290" s="279"/>
      <c r="AN290" s="279"/>
      <c r="AO290" s="279"/>
      <c r="AP290" s="279"/>
      <c r="AQ290" s="279"/>
      <c r="AR290" s="279"/>
      <c r="AS290" s="279"/>
      <c r="AT290" s="279"/>
      <c r="AU290" s="279"/>
      <c r="AV290" s="279"/>
      <c r="AW290" s="279"/>
      <c r="AX290" s="279"/>
      <c r="AY290" s="279"/>
      <c r="AZ290" s="279"/>
      <c r="BA290" s="279"/>
      <c r="BB290" s="279"/>
      <c r="BC290" s="279"/>
      <c r="BD290" s="293"/>
      <c r="BE290" s="293"/>
      <c r="BF290" s="293"/>
      <c r="BG290" s="293"/>
      <c r="BH290" s="293"/>
      <c r="BI290" s="293"/>
      <c r="BJ290" s="293"/>
      <c r="BK290" s="293"/>
      <c r="BL290" s="293"/>
      <c r="BM290" s="293"/>
      <c r="BN290" s="293"/>
      <c r="BO290" s="293"/>
      <c r="BP290" s="293"/>
      <c r="BQ290" s="293"/>
      <c r="BR290" s="293"/>
      <c r="BS290" s="293"/>
      <c r="BT290" s="293"/>
    </row>
    <row r="291" customHeight="1" spans="38:72">
      <c r="AL291" s="279"/>
      <c r="AM291" s="279"/>
      <c r="AN291" s="279"/>
      <c r="AO291" s="279"/>
      <c r="AP291" s="279"/>
      <c r="AQ291" s="279"/>
      <c r="AR291" s="279"/>
      <c r="AS291" s="279"/>
      <c r="AT291" s="279"/>
      <c r="AU291" s="279"/>
      <c r="AV291" s="279"/>
      <c r="AW291" s="279"/>
      <c r="AX291" s="279"/>
      <c r="AY291" s="279"/>
      <c r="AZ291" s="279"/>
      <c r="BA291" s="279"/>
      <c r="BB291" s="279"/>
      <c r="BC291" s="279"/>
      <c r="BD291" s="293"/>
      <c r="BE291" s="293"/>
      <c r="BF291" s="293"/>
      <c r="BG291" s="293"/>
      <c r="BH291" s="293"/>
      <c r="BI291" s="293"/>
      <c r="BJ291" s="293"/>
      <c r="BK291" s="293"/>
      <c r="BL291" s="293"/>
      <c r="BM291" s="293"/>
      <c r="BN291" s="293"/>
      <c r="BO291" s="293"/>
      <c r="BP291" s="293"/>
      <c r="BQ291" s="293"/>
      <c r="BR291" s="293"/>
      <c r="BS291" s="293"/>
      <c r="BT291" s="293"/>
    </row>
    <row r="292" customHeight="1" spans="38:72">
      <c r="AL292" s="279"/>
      <c r="AM292" s="279"/>
      <c r="AN292" s="279"/>
      <c r="AO292" s="279"/>
      <c r="AP292" s="279"/>
      <c r="AQ292" s="279"/>
      <c r="AR292" s="279"/>
      <c r="AS292" s="279"/>
      <c r="AT292" s="279"/>
      <c r="AU292" s="279"/>
      <c r="AV292" s="279"/>
      <c r="AW292" s="279"/>
      <c r="AX292" s="279"/>
      <c r="AY292" s="279"/>
      <c r="AZ292" s="279"/>
      <c r="BA292" s="279"/>
      <c r="BB292" s="279"/>
      <c r="BC292" s="279"/>
      <c r="BD292" s="293"/>
      <c r="BE292" s="293"/>
      <c r="BF292" s="293"/>
      <c r="BG292" s="293"/>
      <c r="BH292" s="293"/>
      <c r="BI292" s="293"/>
      <c r="BJ292" s="293"/>
      <c r="BK292" s="293"/>
      <c r="BL292" s="293"/>
      <c r="BM292" s="293"/>
      <c r="BN292" s="293"/>
      <c r="BO292" s="293"/>
      <c r="BP292" s="293"/>
      <c r="BQ292" s="293"/>
      <c r="BR292" s="293"/>
      <c r="BS292" s="293"/>
      <c r="BT292" s="293"/>
    </row>
    <row r="293" customHeight="1" spans="38:72">
      <c r="AL293" s="279"/>
      <c r="AM293" s="279"/>
      <c r="AN293" s="279"/>
      <c r="AO293" s="279"/>
      <c r="AP293" s="279"/>
      <c r="AQ293" s="279"/>
      <c r="AR293" s="279"/>
      <c r="AS293" s="279"/>
      <c r="AT293" s="279"/>
      <c r="AU293" s="279"/>
      <c r="AV293" s="279"/>
      <c r="AW293" s="279"/>
      <c r="AX293" s="279"/>
      <c r="AY293" s="279"/>
      <c r="AZ293" s="279"/>
      <c r="BA293" s="279"/>
      <c r="BB293" s="279"/>
      <c r="BC293" s="279"/>
      <c r="BD293" s="293"/>
      <c r="BE293" s="293"/>
      <c r="BF293" s="293"/>
      <c r="BG293" s="293"/>
      <c r="BH293" s="293"/>
      <c r="BI293" s="293"/>
      <c r="BJ293" s="293"/>
      <c r="BK293" s="293"/>
      <c r="BL293" s="293"/>
      <c r="BM293" s="293"/>
      <c r="BN293" s="293"/>
      <c r="BO293" s="293"/>
      <c r="BP293" s="293"/>
      <c r="BQ293" s="293"/>
      <c r="BR293" s="293"/>
      <c r="BS293" s="293"/>
      <c r="BT293" s="293"/>
    </row>
    <row r="294" customHeight="1" spans="38:72">
      <c r="AL294" s="279"/>
      <c r="AM294" s="279"/>
      <c r="AN294" s="279"/>
      <c r="AO294" s="279"/>
      <c r="AP294" s="279"/>
      <c r="AQ294" s="279"/>
      <c r="AR294" s="279"/>
      <c r="AS294" s="279"/>
      <c r="AT294" s="279"/>
      <c r="AU294" s="279"/>
      <c r="AV294" s="279"/>
      <c r="AW294" s="279"/>
      <c r="AX294" s="279"/>
      <c r="AY294" s="279"/>
      <c r="AZ294" s="279"/>
      <c r="BA294" s="279"/>
      <c r="BB294" s="279"/>
      <c r="BC294" s="279"/>
      <c r="BD294" s="293"/>
      <c r="BE294" s="293"/>
      <c r="BF294" s="293"/>
      <c r="BG294" s="293"/>
      <c r="BH294" s="293"/>
      <c r="BI294" s="293"/>
      <c r="BJ294" s="293"/>
      <c r="BK294" s="293"/>
      <c r="BL294" s="293"/>
      <c r="BM294" s="293"/>
      <c r="BN294" s="293"/>
      <c r="BO294" s="293"/>
      <c r="BP294" s="293"/>
      <c r="BQ294" s="293"/>
      <c r="BR294" s="293"/>
      <c r="BS294" s="293"/>
      <c r="BT294" s="293"/>
    </row>
    <row r="295" customHeight="1" spans="38:72">
      <c r="AL295" s="279"/>
      <c r="AM295" s="279"/>
      <c r="AN295" s="279"/>
      <c r="AO295" s="279"/>
      <c r="AP295" s="279"/>
      <c r="AQ295" s="279"/>
      <c r="AR295" s="279"/>
      <c r="AS295" s="279"/>
      <c r="AT295" s="279"/>
      <c r="AU295" s="279"/>
      <c r="AV295" s="279"/>
      <c r="AW295" s="279"/>
      <c r="AX295" s="279"/>
      <c r="AY295" s="279"/>
      <c r="AZ295" s="279"/>
      <c r="BA295" s="279"/>
      <c r="BB295" s="279"/>
      <c r="BC295" s="279"/>
      <c r="BD295" s="293"/>
      <c r="BE295" s="293"/>
      <c r="BF295" s="293"/>
      <c r="BG295" s="293"/>
      <c r="BH295" s="293"/>
      <c r="BI295" s="293"/>
      <c r="BJ295" s="293"/>
      <c r="BK295" s="293"/>
      <c r="BL295" s="293"/>
      <c r="BM295" s="293"/>
      <c r="BN295" s="293"/>
      <c r="BO295" s="293"/>
      <c r="BP295" s="293"/>
      <c r="BQ295" s="293"/>
      <c r="BR295" s="293"/>
      <c r="BS295" s="293"/>
      <c r="BT295" s="293"/>
    </row>
    <row r="296" customHeight="1" spans="38:72">
      <c r="AL296" s="279"/>
      <c r="AM296" s="279"/>
      <c r="AN296" s="279"/>
      <c r="AO296" s="279"/>
      <c r="AP296" s="279"/>
      <c r="AQ296" s="279"/>
      <c r="AR296" s="279"/>
      <c r="AS296" s="279"/>
      <c r="AT296" s="279"/>
      <c r="AU296" s="279"/>
      <c r="AV296" s="279"/>
      <c r="AW296" s="279"/>
      <c r="AX296" s="279"/>
      <c r="AY296" s="279"/>
      <c r="AZ296" s="279"/>
      <c r="BA296" s="279"/>
      <c r="BB296" s="279"/>
      <c r="BC296" s="279"/>
      <c r="BD296" s="293"/>
      <c r="BE296" s="293"/>
      <c r="BF296" s="293"/>
      <c r="BG296" s="293"/>
      <c r="BH296" s="293"/>
      <c r="BI296" s="293"/>
      <c r="BJ296" s="293"/>
      <c r="BK296" s="293"/>
      <c r="BL296" s="293"/>
      <c r="BM296" s="293"/>
      <c r="BN296" s="293"/>
      <c r="BO296" s="293"/>
      <c r="BP296" s="293"/>
      <c r="BQ296" s="293"/>
      <c r="BR296" s="293"/>
      <c r="BS296" s="293"/>
      <c r="BT296" s="293"/>
    </row>
    <row r="297" customHeight="1" spans="38:72">
      <c r="AL297" s="279"/>
      <c r="AM297" s="279"/>
      <c r="AN297" s="279"/>
      <c r="AO297" s="279"/>
      <c r="AP297" s="279"/>
      <c r="AQ297" s="279"/>
      <c r="AR297" s="279"/>
      <c r="AS297" s="279"/>
      <c r="AT297" s="279"/>
      <c r="AU297" s="279"/>
      <c r="AV297" s="279"/>
      <c r="AW297" s="279"/>
      <c r="AX297" s="279"/>
      <c r="AY297" s="279"/>
      <c r="AZ297" s="279"/>
      <c r="BA297" s="279"/>
      <c r="BB297" s="279"/>
      <c r="BC297" s="279"/>
      <c r="BD297" s="293"/>
      <c r="BE297" s="293"/>
      <c r="BF297" s="293"/>
      <c r="BG297" s="293"/>
      <c r="BH297" s="293"/>
      <c r="BI297" s="293"/>
      <c r="BJ297" s="293"/>
      <c r="BK297" s="293"/>
      <c r="BL297" s="293"/>
      <c r="BM297" s="293"/>
      <c r="BN297" s="293"/>
      <c r="BO297" s="293"/>
      <c r="BP297" s="293"/>
      <c r="BQ297" s="293"/>
      <c r="BR297" s="293"/>
      <c r="BS297" s="293"/>
      <c r="BT297" s="293"/>
    </row>
    <row r="298" customHeight="1" spans="38:72">
      <c r="AL298" s="279"/>
      <c r="AM298" s="279"/>
      <c r="AN298" s="279"/>
      <c r="AO298" s="279"/>
      <c r="AP298" s="279"/>
      <c r="AQ298" s="279"/>
      <c r="AR298" s="279"/>
      <c r="AS298" s="279"/>
      <c r="AT298" s="279"/>
      <c r="AU298" s="279"/>
      <c r="AV298" s="279"/>
      <c r="AW298" s="279"/>
      <c r="AX298" s="279"/>
      <c r="AY298" s="279"/>
      <c r="AZ298" s="279"/>
      <c r="BA298" s="279"/>
      <c r="BB298" s="279"/>
      <c r="BC298" s="279"/>
      <c r="BD298" s="293"/>
      <c r="BE298" s="293"/>
      <c r="BF298" s="293"/>
      <c r="BG298" s="293"/>
      <c r="BH298" s="293"/>
      <c r="BI298" s="293"/>
      <c r="BJ298" s="293"/>
      <c r="BK298" s="293"/>
      <c r="BL298" s="293"/>
      <c r="BM298" s="293"/>
      <c r="BN298" s="293"/>
      <c r="BO298" s="293"/>
      <c r="BP298" s="293"/>
      <c r="BQ298" s="293"/>
      <c r="BR298" s="293"/>
      <c r="BS298" s="293"/>
      <c r="BT298" s="293"/>
    </row>
    <row r="299" customHeight="1" spans="38:72">
      <c r="AL299" s="279"/>
      <c r="AM299" s="279"/>
      <c r="AN299" s="279"/>
      <c r="AO299" s="279"/>
      <c r="AP299" s="279"/>
      <c r="AQ299" s="279"/>
      <c r="AR299" s="279"/>
      <c r="AS299" s="279"/>
      <c r="AT299" s="279"/>
      <c r="AU299" s="279"/>
      <c r="AV299" s="279"/>
      <c r="AW299" s="279"/>
      <c r="AX299" s="279"/>
      <c r="AY299" s="279"/>
      <c r="AZ299" s="279"/>
      <c r="BA299" s="279"/>
      <c r="BB299" s="279"/>
      <c r="BC299" s="279"/>
      <c r="BD299" s="293"/>
      <c r="BE299" s="293"/>
      <c r="BF299" s="293"/>
      <c r="BG299" s="293"/>
      <c r="BH299" s="293"/>
      <c r="BI299" s="293"/>
      <c r="BJ299" s="293"/>
      <c r="BK299" s="293"/>
      <c r="BL299" s="293"/>
      <c r="BM299" s="293"/>
      <c r="BN299" s="293"/>
      <c r="BO299" s="293"/>
      <c r="BP299" s="293"/>
      <c r="BQ299" s="293"/>
      <c r="BR299" s="293"/>
      <c r="BS299" s="293"/>
      <c r="BT299" s="293"/>
    </row>
    <row r="300" customHeight="1" spans="38:72">
      <c r="AL300" s="279"/>
      <c r="AM300" s="279"/>
      <c r="AN300" s="279"/>
      <c r="AO300" s="279"/>
      <c r="AP300" s="279"/>
      <c r="AQ300" s="279"/>
      <c r="AR300" s="279"/>
      <c r="AS300" s="279"/>
      <c r="AT300" s="279"/>
      <c r="AU300" s="279"/>
      <c r="AV300" s="279"/>
      <c r="AW300" s="279"/>
      <c r="AX300" s="279"/>
      <c r="AY300" s="279"/>
      <c r="AZ300" s="279"/>
      <c r="BA300" s="279"/>
      <c r="BB300" s="279"/>
      <c r="BC300" s="279"/>
      <c r="BD300" s="293"/>
      <c r="BE300" s="293"/>
      <c r="BF300" s="293"/>
      <c r="BG300" s="293"/>
      <c r="BH300" s="293"/>
      <c r="BI300" s="293"/>
      <c r="BJ300" s="293"/>
      <c r="BK300" s="293"/>
      <c r="BL300" s="293"/>
      <c r="BM300" s="293"/>
      <c r="BN300" s="293"/>
      <c r="BO300" s="293"/>
      <c r="BP300" s="293"/>
      <c r="BQ300" s="293"/>
      <c r="BR300" s="293"/>
      <c r="BS300" s="293"/>
      <c r="BT300" s="293"/>
    </row>
    <row r="301" customHeight="1" spans="38:72">
      <c r="AL301" s="279"/>
      <c r="AM301" s="279"/>
      <c r="AN301" s="279"/>
      <c r="AO301" s="279"/>
      <c r="AP301" s="279"/>
      <c r="AQ301" s="279"/>
      <c r="AR301" s="279"/>
      <c r="AS301" s="279"/>
      <c r="AT301" s="279"/>
      <c r="AU301" s="279"/>
      <c r="AV301" s="279"/>
      <c r="AW301" s="279"/>
      <c r="AX301" s="279"/>
      <c r="AY301" s="279"/>
      <c r="AZ301" s="279"/>
      <c r="BA301" s="279"/>
      <c r="BB301" s="279"/>
      <c r="BC301" s="279"/>
      <c r="BD301" s="293"/>
      <c r="BE301" s="293"/>
      <c r="BF301" s="293"/>
      <c r="BG301" s="293"/>
      <c r="BH301" s="293"/>
      <c r="BI301" s="293"/>
      <c r="BJ301" s="293"/>
      <c r="BK301" s="293"/>
      <c r="BL301" s="293"/>
      <c r="BM301" s="293"/>
      <c r="BN301" s="293"/>
      <c r="BO301" s="293"/>
      <c r="BP301" s="293"/>
      <c r="BQ301" s="293"/>
      <c r="BR301" s="293"/>
      <c r="BS301" s="293"/>
      <c r="BT301" s="293"/>
    </row>
    <row r="302" customHeight="1" spans="38:72">
      <c r="AL302" s="279"/>
      <c r="AM302" s="279"/>
      <c r="AN302" s="279"/>
      <c r="AO302" s="279"/>
      <c r="AP302" s="279"/>
      <c r="AQ302" s="279"/>
      <c r="AR302" s="279"/>
      <c r="AS302" s="279"/>
      <c r="AT302" s="279"/>
      <c r="AU302" s="279"/>
      <c r="AV302" s="279"/>
      <c r="AW302" s="279"/>
      <c r="AX302" s="279"/>
      <c r="AY302" s="279"/>
      <c r="AZ302" s="279"/>
      <c r="BA302" s="279"/>
      <c r="BB302" s="279"/>
      <c r="BC302" s="279"/>
      <c r="BD302" s="293"/>
      <c r="BE302" s="293"/>
      <c r="BF302" s="293"/>
      <c r="BG302" s="293"/>
      <c r="BH302" s="293"/>
      <c r="BI302" s="293"/>
      <c r="BJ302" s="293"/>
      <c r="BK302" s="293"/>
      <c r="BL302" s="293"/>
      <c r="BM302" s="293"/>
      <c r="BN302" s="293"/>
      <c r="BO302" s="293"/>
      <c r="BP302" s="293"/>
      <c r="BQ302" s="293"/>
      <c r="BR302" s="293"/>
      <c r="BS302" s="293"/>
      <c r="BT302" s="293"/>
    </row>
    <row r="303" customHeight="1" spans="38:72">
      <c r="AL303" s="279"/>
      <c r="AM303" s="279"/>
      <c r="AN303" s="279"/>
      <c r="AO303" s="279"/>
      <c r="AP303" s="279"/>
      <c r="AQ303" s="279"/>
      <c r="AR303" s="279"/>
      <c r="AS303" s="279"/>
      <c r="AT303" s="279"/>
      <c r="AU303" s="279"/>
      <c r="AV303" s="279"/>
      <c r="AW303" s="279"/>
      <c r="AX303" s="279"/>
      <c r="AY303" s="279"/>
      <c r="AZ303" s="279"/>
      <c r="BA303" s="279"/>
      <c r="BB303" s="279"/>
      <c r="BC303" s="279"/>
      <c r="BD303" s="293"/>
      <c r="BE303" s="293"/>
      <c r="BF303" s="293"/>
      <c r="BG303" s="293"/>
      <c r="BH303" s="293"/>
      <c r="BI303" s="293"/>
      <c r="BJ303" s="293"/>
      <c r="BK303" s="293"/>
      <c r="BL303" s="293"/>
      <c r="BM303" s="293"/>
      <c r="BN303" s="293"/>
      <c r="BO303" s="293"/>
      <c r="BP303" s="293"/>
      <c r="BQ303" s="293"/>
      <c r="BR303" s="293"/>
      <c r="BS303" s="293"/>
      <c r="BT303" s="293"/>
    </row>
    <row r="304" customHeight="1" spans="38:72">
      <c r="AL304" s="279"/>
      <c r="AM304" s="279"/>
      <c r="AN304" s="279"/>
      <c r="AO304" s="279"/>
      <c r="AP304" s="279"/>
      <c r="AQ304" s="279"/>
      <c r="AR304" s="279"/>
      <c r="AS304" s="279"/>
      <c r="AT304" s="279"/>
      <c r="AU304" s="279"/>
      <c r="AV304" s="279"/>
      <c r="AW304" s="279"/>
      <c r="AX304" s="279"/>
      <c r="AY304" s="279"/>
      <c r="AZ304" s="279"/>
      <c r="BA304" s="279"/>
      <c r="BB304" s="279"/>
      <c r="BC304" s="279"/>
      <c r="BD304" s="293"/>
      <c r="BE304" s="293"/>
      <c r="BF304" s="293"/>
      <c r="BG304" s="293"/>
      <c r="BH304" s="293"/>
      <c r="BI304" s="293"/>
      <c r="BJ304" s="293"/>
      <c r="BK304" s="293"/>
      <c r="BL304" s="293"/>
      <c r="BM304" s="293"/>
      <c r="BN304" s="293"/>
      <c r="BO304" s="293"/>
      <c r="BP304" s="293"/>
      <c r="BQ304" s="293"/>
      <c r="BR304" s="293"/>
      <c r="BS304" s="293"/>
      <c r="BT304" s="293"/>
    </row>
    <row r="305" customHeight="1" spans="38:72">
      <c r="AL305" s="279"/>
      <c r="AM305" s="279"/>
      <c r="AN305" s="279"/>
      <c r="AO305" s="279"/>
      <c r="AP305" s="279"/>
      <c r="AQ305" s="279"/>
      <c r="AR305" s="279"/>
      <c r="AS305" s="279"/>
      <c r="AT305" s="279"/>
      <c r="AU305" s="279"/>
      <c r="AV305" s="279"/>
      <c r="AW305" s="279"/>
      <c r="AX305" s="279"/>
      <c r="AY305" s="279"/>
      <c r="AZ305" s="279"/>
      <c r="BA305" s="279"/>
      <c r="BB305" s="279"/>
      <c r="BC305" s="279"/>
      <c r="BD305" s="293"/>
      <c r="BE305" s="293"/>
      <c r="BF305" s="293"/>
      <c r="BG305" s="293"/>
      <c r="BH305" s="293"/>
      <c r="BI305" s="293"/>
      <c r="BJ305" s="293"/>
      <c r="BK305" s="293"/>
      <c r="BL305" s="293"/>
      <c r="BM305" s="293"/>
      <c r="BN305" s="293"/>
      <c r="BO305" s="293"/>
      <c r="BP305" s="293"/>
      <c r="BQ305" s="293"/>
      <c r="BR305" s="293"/>
      <c r="BS305" s="293"/>
      <c r="BT305" s="293"/>
    </row>
    <row r="306" customHeight="1" spans="38:72">
      <c r="AL306" s="279"/>
      <c r="AM306" s="279"/>
      <c r="AN306" s="279"/>
      <c r="AO306" s="279"/>
      <c r="AP306" s="279"/>
      <c r="AQ306" s="279"/>
      <c r="AR306" s="279"/>
      <c r="AS306" s="279"/>
      <c r="AT306" s="279"/>
      <c r="AU306" s="279"/>
      <c r="AV306" s="279"/>
      <c r="AW306" s="279"/>
      <c r="AX306" s="279"/>
      <c r="AY306" s="279"/>
      <c r="AZ306" s="279"/>
      <c r="BA306" s="279"/>
      <c r="BB306" s="279"/>
      <c r="BC306" s="279"/>
      <c r="BD306" s="293"/>
      <c r="BE306" s="293"/>
      <c r="BF306" s="293"/>
      <c r="BG306" s="293"/>
      <c r="BH306" s="293"/>
      <c r="BI306" s="293"/>
      <c r="BJ306" s="293"/>
      <c r="BK306" s="293"/>
      <c r="BL306" s="293"/>
      <c r="BM306" s="293"/>
      <c r="BN306" s="293"/>
      <c r="BO306" s="293"/>
      <c r="BP306" s="293"/>
      <c r="BQ306" s="293"/>
      <c r="BR306" s="293"/>
      <c r="BS306" s="293"/>
      <c r="BT306" s="293"/>
    </row>
    <row r="307" customHeight="1" spans="38:72">
      <c r="AL307" s="279"/>
      <c r="AM307" s="279"/>
      <c r="AN307" s="279"/>
      <c r="AO307" s="279"/>
      <c r="AP307" s="279"/>
      <c r="AQ307" s="279"/>
      <c r="AR307" s="279"/>
      <c r="AS307" s="279"/>
      <c r="AT307" s="279"/>
      <c r="AU307" s="279"/>
      <c r="AV307" s="279"/>
      <c r="AW307" s="279"/>
      <c r="AX307" s="279"/>
      <c r="AY307" s="279"/>
      <c r="AZ307" s="279"/>
      <c r="BA307" s="279"/>
      <c r="BB307" s="279"/>
      <c r="BC307" s="279"/>
      <c r="BD307" s="293"/>
      <c r="BE307" s="293"/>
      <c r="BF307" s="293"/>
      <c r="BG307" s="293"/>
      <c r="BH307" s="293"/>
      <c r="BI307" s="293"/>
      <c r="BJ307" s="293"/>
      <c r="BK307" s="293"/>
      <c r="BL307" s="293"/>
      <c r="BM307" s="293"/>
      <c r="BN307" s="293"/>
      <c r="BO307" s="293"/>
      <c r="BP307" s="293"/>
      <c r="BQ307" s="293"/>
      <c r="BR307" s="293"/>
      <c r="BS307" s="293"/>
      <c r="BT307" s="293"/>
    </row>
    <row r="308" customHeight="1" spans="38:72">
      <c r="AL308" s="279"/>
      <c r="AM308" s="279"/>
      <c r="AN308" s="279"/>
      <c r="AO308" s="279"/>
      <c r="AP308" s="279"/>
      <c r="AQ308" s="279"/>
      <c r="AR308" s="279"/>
      <c r="AS308" s="279"/>
      <c r="AT308" s="279"/>
      <c r="AU308" s="279"/>
      <c r="AV308" s="279"/>
      <c r="AW308" s="279"/>
      <c r="AX308" s="279"/>
      <c r="AY308" s="279"/>
      <c r="AZ308" s="279"/>
      <c r="BA308" s="279"/>
      <c r="BB308" s="279"/>
      <c r="BC308" s="279"/>
      <c r="BD308" s="293"/>
      <c r="BE308" s="293"/>
      <c r="BF308" s="293"/>
      <c r="BG308" s="293"/>
      <c r="BH308" s="293"/>
      <c r="BI308" s="293"/>
      <c r="BJ308" s="293"/>
      <c r="BK308" s="293"/>
      <c r="BL308" s="293"/>
      <c r="BM308" s="293"/>
      <c r="BN308" s="293"/>
      <c r="BO308" s="293"/>
      <c r="BP308" s="293"/>
      <c r="BQ308" s="293"/>
      <c r="BR308" s="293"/>
      <c r="BS308" s="293"/>
      <c r="BT308" s="293"/>
    </row>
    <row r="309" customHeight="1" spans="38:72">
      <c r="AL309" s="279"/>
      <c r="AM309" s="279"/>
      <c r="AN309" s="279"/>
      <c r="AO309" s="279"/>
      <c r="AP309" s="279"/>
      <c r="AQ309" s="279"/>
      <c r="AR309" s="279"/>
      <c r="AS309" s="279"/>
      <c r="AT309" s="279"/>
      <c r="AU309" s="279"/>
      <c r="AV309" s="279"/>
      <c r="AW309" s="279"/>
      <c r="AX309" s="279"/>
      <c r="AY309" s="279"/>
      <c r="AZ309" s="279"/>
      <c r="BA309" s="279"/>
      <c r="BB309" s="279"/>
      <c r="BC309" s="279"/>
      <c r="BD309" s="293"/>
      <c r="BE309" s="293"/>
      <c r="BF309" s="293"/>
      <c r="BG309" s="293"/>
      <c r="BH309" s="293"/>
      <c r="BI309" s="293"/>
      <c r="BJ309" s="293"/>
      <c r="BK309" s="293"/>
      <c r="BL309" s="293"/>
      <c r="BM309" s="293"/>
      <c r="BN309" s="293"/>
      <c r="BO309" s="293"/>
      <c r="BP309" s="293"/>
      <c r="BQ309" s="293"/>
      <c r="BR309" s="293"/>
      <c r="BS309" s="293"/>
      <c r="BT309" s="293"/>
    </row>
    <row r="310" customHeight="1" spans="38:72">
      <c r="AL310" s="279"/>
      <c r="AM310" s="279"/>
      <c r="AN310" s="279"/>
      <c r="AO310" s="279"/>
      <c r="AP310" s="279"/>
      <c r="AQ310" s="279"/>
      <c r="AR310" s="279"/>
      <c r="AS310" s="279"/>
      <c r="AT310" s="279"/>
      <c r="AU310" s="279"/>
      <c r="AV310" s="279"/>
      <c r="AW310" s="279"/>
      <c r="AX310" s="279"/>
      <c r="AY310" s="279"/>
      <c r="AZ310" s="279"/>
      <c r="BA310" s="279"/>
      <c r="BB310" s="279"/>
      <c r="BC310" s="279"/>
      <c r="BD310" s="293"/>
      <c r="BE310" s="293"/>
      <c r="BF310" s="293"/>
      <c r="BG310" s="293"/>
      <c r="BH310" s="293"/>
      <c r="BI310" s="293"/>
      <c r="BJ310" s="293"/>
      <c r="BK310" s="293"/>
      <c r="BL310" s="293"/>
      <c r="BM310" s="293"/>
      <c r="BN310" s="293"/>
      <c r="BO310" s="293"/>
      <c r="BP310" s="293"/>
      <c r="BQ310" s="293"/>
      <c r="BR310" s="293"/>
      <c r="BS310" s="293"/>
      <c r="BT310" s="293"/>
    </row>
    <row r="311" customHeight="1" spans="38:72">
      <c r="AL311" s="279"/>
      <c r="AM311" s="279"/>
      <c r="AN311" s="279"/>
      <c r="AO311" s="279"/>
      <c r="AP311" s="279"/>
      <c r="AQ311" s="279"/>
      <c r="AR311" s="279"/>
      <c r="AS311" s="279"/>
      <c r="AT311" s="279"/>
      <c r="AU311" s="279"/>
      <c r="AV311" s="279"/>
      <c r="AW311" s="279"/>
      <c r="AX311" s="279"/>
      <c r="AY311" s="279"/>
      <c r="AZ311" s="279"/>
      <c r="BA311" s="279"/>
      <c r="BB311" s="279"/>
      <c r="BC311" s="279"/>
      <c r="BD311" s="293"/>
      <c r="BE311" s="293"/>
      <c r="BF311" s="293"/>
      <c r="BG311" s="293"/>
      <c r="BH311" s="293"/>
      <c r="BI311" s="293"/>
      <c r="BJ311" s="293"/>
      <c r="BK311" s="293"/>
      <c r="BL311" s="293"/>
      <c r="BM311" s="293"/>
      <c r="BN311" s="293"/>
      <c r="BO311" s="293"/>
      <c r="BP311" s="293"/>
      <c r="BQ311" s="293"/>
      <c r="BR311" s="293"/>
      <c r="BS311" s="293"/>
      <c r="BT311" s="293"/>
    </row>
    <row r="312" customHeight="1" spans="38:72">
      <c r="AL312" s="279"/>
      <c r="AM312" s="279"/>
      <c r="AN312" s="279"/>
      <c r="AO312" s="279"/>
      <c r="AP312" s="279"/>
      <c r="AQ312" s="279"/>
      <c r="AR312" s="279"/>
      <c r="AS312" s="279"/>
      <c r="AT312" s="279"/>
      <c r="AU312" s="279"/>
      <c r="AV312" s="279"/>
      <c r="AW312" s="279"/>
      <c r="AX312" s="279"/>
      <c r="AY312" s="279"/>
      <c r="AZ312" s="279"/>
      <c r="BA312" s="279"/>
      <c r="BB312" s="279"/>
      <c r="BC312" s="279"/>
      <c r="BD312" s="293"/>
      <c r="BE312" s="293"/>
      <c r="BF312" s="293"/>
      <c r="BG312" s="293"/>
      <c r="BH312" s="293"/>
      <c r="BI312" s="293"/>
      <c r="BJ312" s="293"/>
      <c r="BK312" s="293"/>
      <c r="BL312" s="293"/>
      <c r="BM312" s="293"/>
      <c r="BN312" s="293"/>
      <c r="BO312" s="293"/>
      <c r="BP312" s="293"/>
      <c r="BQ312" s="293"/>
      <c r="BR312" s="293"/>
      <c r="BS312" s="293"/>
      <c r="BT312" s="293"/>
    </row>
    <row r="313" customHeight="1" spans="38:72">
      <c r="AL313" s="279"/>
      <c r="AM313" s="279"/>
      <c r="AN313" s="279"/>
      <c r="AO313" s="279"/>
      <c r="AP313" s="279"/>
      <c r="AQ313" s="279"/>
      <c r="AR313" s="279"/>
      <c r="AS313" s="279"/>
      <c r="AT313" s="279"/>
      <c r="AU313" s="279"/>
      <c r="AV313" s="279"/>
      <c r="AW313" s="279"/>
      <c r="AX313" s="279"/>
      <c r="AY313" s="279"/>
      <c r="AZ313" s="279"/>
      <c r="BA313" s="279"/>
      <c r="BB313" s="279"/>
      <c r="BC313" s="279"/>
      <c r="BD313" s="293"/>
      <c r="BE313" s="293"/>
      <c r="BF313" s="293"/>
      <c r="BG313" s="293"/>
      <c r="BH313" s="293"/>
      <c r="BI313" s="293"/>
      <c r="BJ313" s="293"/>
      <c r="BK313" s="293"/>
      <c r="BL313" s="293"/>
      <c r="BM313" s="293"/>
      <c r="BN313" s="293"/>
      <c r="BO313" s="293"/>
      <c r="BP313" s="293"/>
      <c r="BQ313" s="293"/>
      <c r="BR313" s="293"/>
      <c r="BS313" s="293"/>
      <c r="BT313" s="293"/>
    </row>
    <row r="314" customHeight="1" spans="38:72">
      <c r="AL314" s="279"/>
      <c r="AM314" s="279"/>
      <c r="AN314" s="279"/>
      <c r="AO314" s="279"/>
      <c r="AP314" s="279"/>
      <c r="AQ314" s="279"/>
      <c r="AR314" s="279"/>
      <c r="AS314" s="279"/>
      <c r="AT314" s="279"/>
      <c r="AU314" s="279"/>
      <c r="AV314" s="279"/>
      <c r="AW314" s="279"/>
      <c r="AX314" s="279"/>
      <c r="AY314" s="279"/>
      <c r="AZ314" s="279"/>
      <c r="BA314" s="279"/>
      <c r="BB314" s="279"/>
      <c r="BC314" s="279"/>
      <c r="BD314" s="293"/>
      <c r="BE314" s="293"/>
      <c r="BF314" s="293"/>
      <c r="BG314" s="293"/>
      <c r="BH314" s="293"/>
      <c r="BI314" s="293"/>
      <c r="BJ314" s="293"/>
      <c r="BK314" s="293"/>
      <c r="BL314" s="293"/>
      <c r="BM314" s="293"/>
      <c r="BN314" s="293"/>
      <c r="BO314" s="293"/>
      <c r="BP314" s="293"/>
      <c r="BQ314" s="293"/>
      <c r="BR314" s="293"/>
      <c r="BS314" s="293"/>
      <c r="BT314" s="293"/>
    </row>
    <row r="315" customHeight="1" spans="38:72">
      <c r="AL315" s="279"/>
      <c r="AM315" s="279"/>
      <c r="AN315" s="279"/>
      <c r="AO315" s="279"/>
      <c r="AP315" s="279"/>
      <c r="AQ315" s="279"/>
      <c r="AR315" s="279"/>
      <c r="AS315" s="279"/>
      <c r="AT315" s="279"/>
      <c r="AU315" s="279"/>
      <c r="AV315" s="279"/>
      <c r="AW315" s="279"/>
      <c r="AX315" s="279"/>
      <c r="AY315" s="279"/>
      <c r="AZ315" s="279"/>
      <c r="BA315" s="279"/>
      <c r="BB315" s="279"/>
      <c r="BC315" s="279"/>
      <c r="BD315" s="293"/>
      <c r="BE315" s="293"/>
      <c r="BF315" s="293"/>
      <c r="BG315" s="293"/>
      <c r="BH315" s="293"/>
      <c r="BI315" s="293"/>
      <c r="BJ315" s="293"/>
      <c r="BK315" s="293"/>
      <c r="BL315" s="293"/>
      <c r="BM315" s="293"/>
      <c r="BN315" s="293"/>
      <c r="BO315" s="293"/>
      <c r="BP315" s="293"/>
      <c r="BQ315" s="293"/>
      <c r="BR315" s="293"/>
      <c r="BS315" s="293"/>
      <c r="BT315" s="293"/>
    </row>
    <row r="316" customHeight="1" spans="38:72">
      <c r="AL316" s="279"/>
      <c r="AM316" s="279"/>
      <c r="AN316" s="279"/>
      <c r="AO316" s="279"/>
      <c r="AP316" s="279"/>
      <c r="AQ316" s="279"/>
      <c r="AR316" s="279"/>
      <c r="AS316" s="279"/>
      <c r="AT316" s="279"/>
      <c r="AU316" s="279"/>
      <c r="AV316" s="279"/>
      <c r="AW316" s="279"/>
      <c r="AX316" s="279"/>
      <c r="AY316" s="279"/>
      <c r="AZ316" s="279"/>
      <c r="BA316" s="279"/>
      <c r="BB316" s="279"/>
      <c r="BC316" s="279"/>
      <c r="BD316" s="293"/>
      <c r="BE316" s="293"/>
      <c r="BF316" s="293"/>
      <c r="BG316" s="293"/>
      <c r="BH316" s="293"/>
      <c r="BI316" s="293"/>
      <c r="BJ316" s="293"/>
      <c r="BK316" s="293"/>
      <c r="BL316" s="293"/>
      <c r="BM316" s="293"/>
      <c r="BN316" s="293"/>
      <c r="BO316" s="293"/>
      <c r="BP316" s="293"/>
      <c r="BQ316" s="293"/>
      <c r="BR316" s="293"/>
      <c r="BS316" s="293"/>
      <c r="BT316" s="293"/>
    </row>
    <row r="317" customHeight="1" spans="38:72">
      <c r="AL317" s="279"/>
      <c r="AM317" s="279"/>
      <c r="AN317" s="279"/>
      <c r="AO317" s="279"/>
      <c r="AP317" s="279"/>
      <c r="AQ317" s="279"/>
      <c r="AR317" s="279"/>
      <c r="AS317" s="279"/>
      <c r="AT317" s="279"/>
      <c r="AU317" s="279"/>
      <c r="AV317" s="279"/>
      <c r="AW317" s="279"/>
      <c r="AX317" s="279"/>
      <c r="AY317" s="279"/>
      <c r="AZ317" s="279"/>
      <c r="BA317" s="279"/>
      <c r="BB317" s="279"/>
      <c r="BC317" s="279"/>
      <c r="BD317" s="293"/>
      <c r="BE317" s="293"/>
      <c r="BF317" s="293"/>
      <c r="BG317" s="293"/>
      <c r="BH317" s="293"/>
      <c r="BI317" s="293"/>
      <c r="BJ317" s="293"/>
      <c r="BK317" s="293"/>
      <c r="BL317" s="293"/>
      <c r="BM317" s="293"/>
      <c r="BN317" s="293"/>
      <c r="BO317" s="293"/>
      <c r="BP317" s="293"/>
      <c r="BQ317" s="293"/>
      <c r="BR317" s="293"/>
      <c r="BS317" s="293"/>
      <c r="BT317" s="293"/>
    </row>
    <row r="318" customHeight="1" spans="38:72">
      <c r="AL318" s="279"/>
      <c r="AM318" s="279"/>
      <c r="AN318" s="279"/>
      <c r="AO318" s="279"/>
      <c r="AP318" s="279"/>
      <c r="AQ318" s="279"/>
      <c r="AR318" s="279"/>
      <c r="AS318" s="279"/>
      <c r="AT318" s="279"/>
      <c r="AU318" s="279"/>
      <c r="AV318" s="279"/>
      <c r="AW318" s="279"/>
      <c r="AX318" s="279"/>
      <c r="AY318" s="279"/>
      <c r="AZ318" s="279"/>
      <c r="BA318" s="279"/>
      <c r="BB318" s="279"/>
      <c r="BC318" s="279"/>
      <c r="BD318" s="293"/>
      <c r="BE318" s="293"/>
      <c r="BF318" s="293"/>
      <c r="BG318" s="293"/>
      <c r="BH318" s="293"/>
      <c r="BI318" s="293"/>
      <c r="BJ318" s="293"/>
      <c r="BK318" s="293"/>
      <c r="BL318" s="293"/>
      <c r="BM318" s="293"/>
      <c r="BN318" s="293"/>
      <c r="BO318" s="293"/>
      <c r="BP318" s="293"/>
      <c r="BQ318" s="293"/>
      <c r="BR318" s="293"/>
      <c r="BS318" s="293"/>
      <c r="BT318" s="293"/>
    </row>
    <row r="319" customHeight="1" spans="38:72">
      <c r="AL319" s="279"/>
      <c r="AM319" s="279"/>
      <c r="AN319" s="279"/>
      <c r="AO319" s="279"/>
      <c r="AP319" s="279"/>
      <c r="AQ319" s="279"/>
      <c r="AR319" s="279"/>
      <c r="AS319" s="279"/>
      <c r="AT319" s="279"/>
      <c r="AU319" s="279"/>
      <c r="AV319" s="279"/>
      <c r="AW319" s="279"/>
      <c r="AX319" s="279"/>
      <c r="AY319" s="279"/>
      <c r="AZ319" s="279"/>
      <c r="BA319" s="279"/>
      <c r="BB319" s="279"/>
      <c r="BC319" s="279"/>
      <c r="BD319" s="293"/>
      <c r="BE319" s="293"/>
      <c r="BF319" s="293"/>
      <c r="BG319" s="293"/>
      <c r="BH319" s="293"/>
      <c r="BI319" s="293"/>
      <c r="BJ319" s="293"/>
      <c r="BK319" s="293"/>
      <c r="BL319" s="293"/>
      <c r="BM319" s="293"/>
      <c r="BN319" s="293"/>
      <c r="BO319" s="293"/>
      <c r="BP319" s="293"/>
      <c r="BQ319" s="293"/>
      <c r="BR319" s="293"/>
      <c r="BS319" s="293"/>
      <c r="BT319" s="293"/>
    </row>
    <row r="320" customHeight="1" spans="38:72">
      <c r="AL320" s="279"/>
      <c r="AM320" s="279"/>
      <c r="AN320" s="279"/>
      <c r="AO320" s="279"/>
      <c r="AP320" s="279"/>
      <c r="AQ320" s="279"/>
      <c r="AR320" s="279"/>
      <c r="AS320" s="279"/>
      <c r="AT320" s="279"/>
      <c r="AU320" s="279"/>
      <c r="AV320" s="279"/>
      <c r="AW320" s="279"/>
      <c r="AX320" s="279"/>
      <c r="AY320" s="279"/>
      <c r="AZ320" s="279"/>
      <c r="BA320" s="279"/>
      <c r="BB320" s="279"/>
      <c r="BC320" s="279"/>
      <c r="BD320" s="293"/>
      <c r="BE320" s="293"/>
      <c r="BF320" s="293"/>
      <c r="BG320" s="293"/>
      <c r="BH320" s="293"/>
      <c r="BI320" s="293"/>
      <c r="BJ320" s="293"/>
      <c r="BK320" s="293"/>
      <c r="BL320" s="293"/>
      <c r="BM320" s="293"/>
      <c r="BN320" s="293"/>
      <c r="BO320" s="293"/>
      <c r="BP320" s="293"/>
      <c r="BQ320" s="293"/>
      <c r="BR320" s="293"/>
      <c r="BS320" s="293"/>
      <c r="BT320" s="293"/>
    </row>
    <row r="321" customHeight="1" spans="38:72">
      <c r="AL321" s="279"/>
      <c r="AM321" s="279"/>
      <c r="AN321" s="279"/>
      <c r="AO321" s="279"/>
      <c r="AP321" s="279"/>
      <c r="AQ321" s="279"/>
      <c r="AR321" s="279"/>
      <c r="AS321" s="279"/>
      <c r="AT321" s="279"/>
      <c r="AU321" s="279"/>
      <c r="AV321" s="279"/>
      <c r="AW321" s="279"/>
      <c r="AX321" s="279"/>
      <c r="AY321" s="279"/>
      <c r="AZ321" s="279"/>
      <c r="BA321" s="279"/>
      <c r="BB321" s="279"/>
      <c r="BC321" s="279"/>
      <c r="BD321" s="293"/>
      <c r="BE321" s="293"/>
      <c r="BF321" s="293"/>
      <c r="BG321" s="293"/>
      <c r="BH321" s="293"/>
      <c r="BI321" s="293"/>
      <c r="BJ321" s="293"/>
      <c r="BK321" s="293"/>
      <c r="BL321" s="293"/>
      <c r="BM321" s="293"/>
      <c r="BN321" s="293"/>
      <c r="BO321" s="293"/>
      <c r="BP321" s="293"/>
      <c r="BQ321" s="293"/>
      <c r="BR321" s="293"/>
      <c r="BS321" s="293"/>
      <c r="BT321" s="293"/>
    </row>
    <row r="322" customHeight="1" spans="38:72">
      <c r="AL322" s="279"/>
      <c r="AM322" s="279"/>
      <c r="AN322" s="279"/>
      <c r="AO322" s="279"/>
      <c r="AP322" s="279"/>
      <c r="AQ322" s="279"/>
      <c r="AR322" s="279"/>
      <c r="AS322" s="279"/>
      <c r="AT322" s="279"/>
      <c r="AU322" s="279"/>
      <c r="AV322" s="279"/>
      <c r="AW322" s="279"/>
      <c r="AX322" s="279"/>
      <c r="AY322" s="279"/>
      <c r="AZ322" s="279"/>
      <c r="BA322" s="279"/>
      <c r="BB322" s="279"/>
      <c r="BC322" s="279"/>
      <c r="BD322" s="293"/>
      <c r="BE322" s="293"/>
      <c r="BF322" s="293"/>
      <c r="BG322" s="293"/>
      <c r="BH322" s="293"/>
      <c r="BI322" s="293"/>
      <c r="BJ322" s="293"/>
      <c r="BK322" s="293"/>
      <c r="BL322" s="293"/>
      <c r="BM322" s="293"/>
      <c r="BN322" s="293"/>
      <c r="BO322" s="293"/>
      <c r="BP322" s="293"/>
      <c r="BQ322" s="293"/>
      <c r="BR322" s="293"/>
      <c r="BS322" s="293"/>
      <c r="BT322" s="293"/>
    </row>
    <row r="323" customHeight="1" spans="38:72">
      <c r="AL323" s="279"/>
      <c r="AM323" s="279"/>
      <c r="AN323" s="279"/>
      <c r="AO323" s="279"/>
      <c r="AP323" s="279"/>
      <c r="AQ323" s="279"/>
      <c r="AR323" s="279"/>
      <c r="AS323" s="279"/>
      <c r="AT323" s="279"/>
      <c r="AU323" s="279"/>
      <c r="AV323" s="279"/>
      <c r="AW323" s="279"/>
      <c r="AX323" s="279"/>
      <c r="AY323" s="279"/>
      <c r="AZ323" s="279"/>
      <c r="BA323" s="279"/>
      <c r="BB323" s="279"/>
      <c r="BC323" s="279"/>
      <c r="BD323" s="293"/>
      <c r="BE323" s="293"/>
      <c r="BF323" s="293"/>
      <c r="BG323" s="293"/>
      <c r="BH323" s="293"/>
      <c r="BI323" s="293"/>
      <c r="BJ323" s="293"/>
      <c r="BK323" s="293"/>
      <c r="BL323" s="293"/>
      <c r="BM323" s="293"/>
      <c r="BN323" s="293"/>
      <c r="BO323" s="293"/>
      <c r="BP323" s="293"/>
      <c r="BQ323" s="293"/>
      <c r="BR323" s="293"/>
      <c r="BS323" s="293"/>
      <c r="BT323" s="293"/>
    </row>
    <row r="324" customHeight="1" spans="38:72">
      <c r="AL324" s="279"/>
      <c r="AM324" s="279"/>
      <c r="AN324" s="279"/>
      <c r="AO324" s="279"/>
      <c r="AP324" s="279"/>
      <c r="AQ324" s="279"/>
      <c r="AR324" s="279"/>
      <c r="AS324" s="279"/>
      <c r="AT324" s="279"/>
      <c r="AU324" s="279"/>
      <c r="AV324" s="279"/>
      <c r="AW324" s="279"/>
      <c r="AX324" s="279"/>
      <c r="AY324" s="279"/>
      <c r="AZ324" s="279"/>
      <c r="BA324" s="279"/>
      <c r="BB324" s="279"/>
      <c r="BC324" s="279"/>
      <c r="BD324" s="293"/>
      <c r="BE324" s="293"/>
      <c r="BF324" s="293"/>
      <c r="BG324" s="293"/>
      <c r="BH324" s="293"/>
      <c r="BI324" s="293"/>
      <c r="BJ324" s="293"/>
      <c r="BK324" s="293"/>
      <c r="BL324" s="293"/>
      <c r="BM324" s="293"/>
      <c r="BN324" s="293"/>
      <c r="BO324" s="293"/>
      <c r="BP324" s="293"/>
      <c r="BQ324" s="293"/>
      <c r="BR324" s="293"/>
      <c r="BS324" s="293"/>
      <c r="BT324" s="293"/>
    </row>
    <row r="325" customHeight="1" spans="38:72">
      <c r="AL325" s="279"/>
      <c r="AM325" s="279"/>
      <c r="AN325" s="279"/>
      <c r="AO325" s="279"/>
      <c r="AP325" s="279"/>
      <c r="AQ325" s="279"/>
      <c r="AR325" s="279"/>
      <c r="AS325" s="279"/>
      <c r="AT325" s="279"/>
      <c r="AU325" s="279"/>
      <c r="AV325" s="279"/>
      <c r="AW325" s="279"/>
      <c r="AX325" s="279"/>
      <c r="AY325" s="279"/>
      <c r="AZ325" s="279"/>
      <c r="BA325" s="279"/>
      <c r="BB325" s="279"/>
      <c r="BC325" s="279"/>
      <c r="BD325" s="293"/>
      <c r="BE325" s="293"/>
      <c r="BF325" s="293"/>
      <c r="BG325" s="293"/>
      <c r="BH325" s="293"/>
      <c r="BI325" s="293"/>
      <c r="BJ325" s="293"/>
      <c r="BK325" s="293"/>
      <c r="BL325" s="293"/>
      <c r="BM325" s="293"/>
      <c r="BN325" s="293"/>
      <c r="BO325" s="293"/>
      <c r="BP325" s="293"/>
      <c r="BQ325" s="293"/>
      <c r="BR325" s="293"/>
      <c r="BS325" s="293"/>
      <c r="BT325" s="293"/>
    </row>
    <row r="326" customHeight="1" spans="38:72">
      <c r="AL326" s="279"/>
      <c r="AM326" s="279"/>
      <c r="AN326" s="279"/>
      <c r="AO326" s="279"/>
      <c r="AP326" s="279"/>
      <c r="AQ326" s="279"/>
      <c r="AR326" s="279"/>
      <c r="AS326" s="279"/>
      <c r="AT326" s="279"/>
      <c r="AU326" s="279"/>
      <c r="AV326" s="279"/>
      <c r="AW326" s="279"/>
      <c r="AX326" s="279"/>
      <c r="AY326" s="279"/>
      <c r="AZ326" s="279"/>
      <c r="BA326" s="279"/>
      <c r="BB326" s="279"/>
      <c r="BC326" s="279"/>
      <c r="BD326" s="293"/>
      <c r="BE326" s="293"/>
      <c r="BF326" s="293"/>
      <c r="BG326" s="293"/>
      <c r="BH326" s="293"/>
      <c r="BI326" s="293"/>
      <c r="BJ326" s="293"/>
      <c r="BK326" s="293"/>
      <c r="BL326" s="293"/>
      <c r="BM326" s="293"/>
      <c r="BN326" s="293"/>
      <c r="BO326" s="293"/>
      <c r="BP326" s="293"/>
      <c r="BQ326" s="293"/>
      <c r="BR326" s="293"/>
      <c r="BS326" s="293"/>
      <c r="BT326" s="293"/>
    </row>
    <row r="327" customHeight="1" spans="38:72">
      <c r="AL327" s="279"/>
      <c r="AM327" s="279"/>
      <c r="AN327" s="279"/>
      <c r="AO327" s="279"/>
      <c r="AP327" s="279"/>
      <c r="AQ327" s="279"/>
      <c r="AR327" s="279"/>
      <c r="AS327" s="279"/>
      <c r="AT327" s="279"/>
      <c r="AU327" s="279"/>
      <c r="AV327" s="279"/>
      <c r="AW327" s="279"/>
      <c r="AX327" s="279"/>
      <c r="AY327" s="279"/>
      <c r="AZ327" s="279"/>
      <c r="BA327" s="279"/>
      <c r="BB327" s="279"/>
      <c r="BC327" s="279"/>
      <c r="BD327" s="293"/>
      <c r="BE327" s="293"/>
      <c r="BF327" s="293"/>
      <c r="BG327" s="293"/>
      <c r="BH327" s="293"/>
      <c r="BI327" s="293"/>
      <c r="BJ327" s="293"/>
      <c r="BK327" s="293"/>
      <c r="BL327" s="293"/>
      <c r="BM327" s="293"/>
      <c r="BN327" s="293"/>
      <c r="BO327" s="293"/>
      <c r="BP327" s="293"/>
      <c r="BQ327" s="293"/>
      <c r="BR327" s="293"/>
      <c r="BS327" s="293"/>
      <c r="BT327" s="293"/>
    </row>
    <row r="328" customHeight="1" spans="38:72">
      <c r="AL328" s="279"/>
      <c r="AM328" s="279"/>
      <c r="AN328" s="279"/>
      <c r="AO328" s="279"/>
      <c r="AP328" s="279"/>
      <c r="AQ328" s="279"/>
      <c r="AR328" s="279"/>
      <c r="AS328" s="279"/>
      <c r="AT328" s="279"/>
      <c r="AU328" s="279"/>
      <c r="AV328" s="279"/>
      <c r="AW328" s="279"/>
      <c r="AX328" s="279"/>
      <c r="AY328" s="279"/>
      <c r="AZ328" s="279"/>
      <c r="BA328" s="279"/>
      <c r="BB328" s="279"/>
      <c r="BC328" s="279"/>
      <c r="BD328" s="293"/>
      <c r="BE328" s="293"/>
      <c r="BF328" s="293"/>
      <c r="BG328" s="293"/>
      <c r="BH328" s="293"/>
      <c r="BI328" s="293"/>
      <c r="BJ328" s="293"/>
      <c r="BK328" s="293"/>
      <c r="BL328" s="293"/>
      <c r="BM328" s="293"/>
      <c r="BN328" s="293"/>
      <c r="BO328" s="293"/>
      <c r="BP328" s="293"/>
      <c r="BQ328" s="293"/>
      <c r="BR328" s="293"/>
      <c r="BS328" s="293"/>
      <c r="BT328" s="293"/>
    </row>
    <row r="329" customHeight="1" spans="38:72">
      <c r="AL329" s="279"/>
      <c r="AM329" s="279"/>
      <c r="AN329" s="279"/>
      <c r="AO329" s="279"/>
      <c r="AP329" s="279"/>
      <c r="AQ329" s="279"/>
      <c r="AR329" s="279"/>
      <c r="AS329" s="279"/>
      <c r="AT329" s="279"/>
      <c r="AU329" s="279"/>
      <c r="AV329" s="279"/>
      <c r="AW329" s="279"/>
      <c r="AX329" s="279"/>
      <c r="AY329" s="279"/>
      <c r="AZ329" s="279"/>
      <c r="BA329" s="279"/>
      <c r="BB329" s="279"/>
      <c r="BC329" s="279"/>
      <c r="BD329" s="293"/>
      <c r="BE329" s="293"/>
      <c r="BF329" s="293"/>
      <c r="BG329" s="293"/>
      <c r="BH329" s="293"/>
      <c r="BI329" s="293"/>
      <c r="BJ329" s="293"/>
      <c r="BK329" s="293"/>
      <c r="BL329" s="293"/>
      <c r="BM329" s="293"/>
      <c r="BN329" s="293"/>
      <c r="BO329" s="293"/>
      <c r="BP329" s="293"/>
      <c r="BQ329" s="293"/>
      <c r="BR329" s="293"/>
      <c r="BS329" s="293"/>
      <c r="BT329" s="293"/>
    </row>
    <row r="330" customHeight="1" spans="38:72">
      <c r="AL330" s="279"/>
      <c r="AM330" s="279"/>
      <c r="AN330" s="279"/>
      <c r="AO330" s="279"/>
      <c r="AP330" s="279"/>
      <c r="AQ330" s="279"/>
      <c r="AR330" s="279"/>
      <c r="AS330" s="279"/>
      <c r="AT330" s="279"/>
      <c r="AU330" s="279"/>
      <c r="AV330" s="279"/>
      <c r="AW330" s="279"/>
      <c r="AX330" s="279"/>
      <c r="AY330" s="279"/>
      <c r="AZ330" s="279"/>
      <c r="BA330" s="279"/>
      <c r="BB330" s="279"/>
      <c r="BC330" s="279"/>
      <c r="BD330" s="293"/>
      <c r="BE330" s="293"/>
      <c r="BF330" s="293"/>
      <c r="BG330" s="293"/>
      <c r="BH330" s="293"/>
      <c r="BI330" s="293"/>
      <c r="BJ330" s="293"/>
      <c r="BK330" s="293"/>
      <c r="BL330" s="293"/>
      <c r="BM330" s="293"/>
      <c r="BN330" s="293"/>
      <c r="BO330" s="293"/>
      <c r="BP330" s="293"/>
      <c r="BQ330" s="293"/>
      <c r="BR330" s="293"/>
      <c r="BS330" s="293"/>
      <c r="BT330" s="293"/>
    </row>
    <row r="331" customHeight="1" spans="38:72">
      <c r="AL331" s="279"/>
      <c r="AM331" s="279"/>
      <c r="AN331" s="279"/>
      <c r="AO331" s="279"/>
      <c r="AP331" s="279"/>
      <c r="AQ331" s="279"/>
      <c r="AR331" s="279"/>
      <c r="AS331" s="279"/>
      <c r="AT331" s="279"/>
      <c r="AU331" s="279"/>
      <c r="AV331" s="279"/>
      <c r="AW331" s="279"/>
      <c r="AX331" s="279"/>
      <c r="AY331" s="279"/>
      <c r="AZ331" s="279"/>
      <c r="BA331" s="279"/>
      <c r="BB331" s="279"/>
      <c r="BC331" s="279"/>
      <c r="BD331" s="293"/>
      <c r="BE331" s="293"/>
      <c r="BF331" s="293"/>
      <c r="BG331" s="293"/>
      <c r="BH331" s="293"/>
      <c r="BI331" s="293"/>
      <c r="BJ331" s="293"/>
      <c r="BK331" s="293"/>
      <c r="BL331" s="293"/>
      <c r="BM331" s="293"/>
      <c r="BN331" s="293"/>
      <c r="BO331" s="293"/>
      <c r="BP331" s="293"/>
      <c r="BQ331" s="293"/>
      <c r="BR331" s="293"/>
      <c r="BS331" s="293"/>
      <c r="BT331" s="293"/>
    </row>
    <row r="332" customHeight="1" spans="38:72">
      <c r="AL332" s="279"/>
      <c r="AM332" s="279"/>
      <c r="AN332" s="279"/>
      <c r="AO332" s="279"/>
      <c r="AP332" s="279"/>
      <c r="AQ332" s="279"/>
      <c r="AR332" s="279"/>
      <c r="AS332" s="279"/>
      <c r="AT332" s="279"/>
      <c r="AU332" s="279"/>
      <c r="AV332" s="279"/>
      <c r="AW332" s="279"/>
      <c r="AX332" s="279"/>
      <c r="AY332" s="279"/>
      <c r="AZ332" s="279"/>
      <c r="BA332" s="279"/>
      <c r="BB332" s="279"/>
      <c r="BC332" s="279"/>
      <c r="BD332" s="293"/>
      <c r="BE332" s="293"/>
      <c r="BF332" s="293"/>
      <c r="BG332" s="293"/>
      <c r="BH332" s="293"/>
      <c r="BI332" s="293"/>
      <c r="BJ332" s="293"/>
      <c r="BK332" s="293"/>
      <c r="BL332" s="293"/>
      <c r="BM332" s="293"/>
      <c r="BN332" s="293"/>
      <c r="BO332" s="293"/>
      <c r="BP332" s="293"/>
      <c r="BQ332" s="293"/>
      <c r="BR332" s="293"/>
      <c r="BS332" s="293"/>
      <c r="BT332" s="293"/>
    </row>
    <row r="333" customHeight="1" spans="38:72">
      <c r="AL333" s="279"/>
      <c r="AM333" s="279"/>
      <c r="AN333" s="279"/>
      <c r="AO333" s="279"/>
      <c r="AP333" s="279"/>
      <c r="AQ333" s="279"/>
      <c r="AR333" s="279"/>
      <c r="AS333" s="279"/>
      <c r="AT333" s="279"/>
      <c r="AU333" s="279"/>
      <c r="AV333" s="279"/>
      <c r="AW333" s="279"/>
      <c r="AX333" s="279"/>
      <c r="AY333" s="279"/>
      <c r="AZ333" s="279"/>
      <c r="BA333" s="279"/>
      <c r="BB333" s="279"/>
      <c r="BC333" s="279"/>
      <c r="BD333" s="293"/>
      <c r="BE333" s="293"/>
      <c r="BF333" s="293"/>
      <c r="BG333" s="293"/>
      <c r="BH333" s="293"/>
      <c r="BI333" s="293"/>
      <c r="BJ333" s="293"/>
      <c r="BK333" s="293"/>
      <c r="BL333" s="293"/>
      <c r="BM333" s="293"/>
      <c r="BN333" s="293"/>
      <c r="BO333" s="293"/>
      <c r="BP333" s="293"/>
      <c r="BQ333" s="293"/>
      <c r="BR333" s="293"/>
      <c r="BS333" s="293"/>
      <c r="BT333" s="293"/>
    </row>
    <row r="334" customHeight="1" spans="38:72">
      <c r="AL334" s="279"/>
      <c r="AM334" s="279"/>
      <c r="AN334" s="279"/>
      <c r="AO334" s="279"/>
      <c r="AP334" s="279"/>
      <c r="AQ334" s="279"/>
      <c r="AR334" s="279"/>
      <c r="AS334" s="279"/>
      <c r="AT334" s="279"/>
      <c r="AU334" s="279"/>
      <c r="AV334" s="279"/>
      <c r="AW334" s="279"/>
      <c r="AX334" s="279"/>
      <c r="AY334" s="279"/>
      <c r="AZ334" s="279"/>
      <c r="BA334" s="279"/>
      <c r="BB334" s="279"/>
      <c r="BC334" s="279"/>
      <c r="BD334" s="293"/>
      <c r="BE334" s="293"/>
      <c r="BF334" s="293"/>
      <c r="BG334" s="293"/>
      <c r="BH334" s="293"/>
      <c r="BI334" s="293"/>
      <c r="BJ334" s="293"/>
      <c r="BK334" s="293"/>
      <c r="BL334" s="293"/>
      <c r="BM334" s="293"/>
      <c r="BN334" s="293"/>
      <c r="BO334" s="293"/>
      <c r="BP334" s="293"/>
      <c r="BQ334" s="293"/>
      <c r="BR334" s="293"/>
      <c r="BS334" s="293"/>
      <c r="BT334" s="293"/>
    </row>
    <row r="335" customHeight="1" spans="38:72">
      <c r="AL335" s="279"/>
      <c r="AM335" s="279"/>
      <c r="AN335" s="279"/>
      <c r="AO335" s="279"/>
      <c r="AP335" s="279"/>
      <c r="AQ335" s="279"/>
      <c r="AR335" s="279"/>
      <c r="AS335" s="279"/>
      <c r="AT335" s="279"/>
      <c r="AU335" s="279"/>
      <c r="AV335" s="279"/>
      <c r="AW335" s="279"/>
      <c r="AX335" s="279"/>
      <c r="AY335" s="279"/>
      <c r="AZ335" s="279"/>
      <c r="BA335" s="279"/>
      <c r="BB335" s="279"/>
      <c r="BC335" s="279"/>
      <c r="BD335" s="293"/>
      <c r="BE335" s="293"/>
      <c r="BF335" s="293"/>
      <c r="BG335" s="293"/>
      <c r="BH335" s="293"/>
      <c r="BI335" s="293"/>
      <c r="BJ335" s="293"/>
      <c r="BK335" s="293"/>
      <c r="BL335" s="293"/>
      <c r="BM335" s="293"/>
      <c r="BN335" s="293"/>
      <c r="BO335" s="293"/>
      <c r="BP335" s="293"/>
      <c r="BQ335" s="293"/>
      <c r="BR335" s="293"/>
      <c r="BS335" s="293"/>
      <c r="BT335" s="293"/>
    </row>
    <row r="336" customHeight="1" spans="38:72">
      <c r="AL336" s="279"/>
      <c r="AM336" s="279"/>
      <c r="AN336" s="279"/>
      <c r="AO336" s="279"/>
      <c r="AP336" s="279"/>
      <c r="AQ336" s="279"/>
      <c r="AR336" s="279"/>
      <c r="AS336" s="279"/>
      <c r="AT336" s="279"/>
      <c r="AU336" s="279"/>
      <c r="AV336" s="279"/>
      <c r="AW336" s="279"/>
      <c r="AX336" s="279"/>
      <c r="AY336" s="279"/>
      <c r="AZ336" s="279"/>
      <c r="BA336" s="279"/>
      <c r="BB336" s="279"/>
      <c r="BC336" s="279"/>
      <c r="BD336" s="293"/>
      <c r="BE336" s="293"/>
      <c r="BF336" s="293"/>
      <c r="BG336" s="293"/>
      <c r="BH336" s="293"/>
      <c r="BI336" s="293"/>
      <c r="BJ336" s="293"/>
      <c r="BK336" s="293"/>
      <c r="BL336" s="293"/>
      <c r="BM336" s="293"/>
      <c r="BN336" s="293"/>
      <c r="BO336" s="293"/>
      <c r="BP336" s="293"/>
      <c r="BQ336" s="293"/>
      <c r="BR336" s="293"/>
      <c r="BS336" s="293"/>
      <c r="BT336" s="293"/>
    </row>
    <row r="337" customHeight="1" spans="38:72">
      <c r="AL337" s="279"/>
      <c r="AM337" s="279"/>
      <c r="AN337" s="279"/>
      <c r="AO337" s="279"/>
      <c r="AP337" s="279"/>
      <c r="AQ337" s="279"/>
      <c r="AR337" s="279"/>
      <c r="AS337" s="279"/>
      <c r="AT337" s="279"/>
      <c r="AU337" s="279"/>
      <c r="AV337" s="279"/>
      <c r="AW337" s="279"/>
      <c r="AX337" s="279"/>
      <c r="AY337" s="279"/>
      <c r="AZ337" s="279"/>
      <c r="BA337" s="279"/>
      <c r="BB337" s="279"/>
      <c r="BC337" s="279"/>
      <c r="BD337" s="293"/>
      <c r="BE337" s="293"/>
      <c r="BF337" s="293"/>
      <c r="BG337" s="293"/>
      <c r="BH337" s="293"/>
      <c r="BI337" s="293"/>
      <c r="BJ337" s="293"/>
      <c r="BK337" s="293"/>
      <c r="BL337" s="293"/>
      <c r="BM337" s="293"/>
      <c r="BN337" s="293"/>
      <c r="BO337" s="293"/>
      <c r="BP337" s="293"/>
      <c r="BQ337" s="293"/>
      <c r="BR337" s="293"/>
      <c r="BS337" s="293"/>
      <c r="BT337" s="293"/>
    </row>
    <row r="338" customHeight="1" spans="38:72">
      <c r="AL338" s="279"/>
      <c r="AM338" s="279"/>
      <c r="AN338" s="279"/>
      <c r="AO338" s="279"/>
      <c r="AP338" s="279"/>
      <c r="AQ338" s="279"/>
      <c r="AR338" s="279"/>
      <c r="AS338" s="279"/>
      <c r="AT338" s="279"/>
      <c r="AU338" s="279"/>
      <c r="AV338" s="279"/>
      <c r="AW338" s="279"/>
      <c r="AX338" s="279"/>
      <c r="AY338" s="279"/>
      <c r="AZ338" s="279"/>
      <c r="BA338" s="279"/>
      <c r="BB338" s="279"/>
      <c r="BC338" s="279"/>
      <c r="BD338" s="293"/>
      <c r="BE338" s="293"/>
      <c r="BF338" s="293"/>
      <c r="BG338" s="293"/>
      <c r="BH338" s="293"/>
      <c r="BI338" s="293"/>
      <c r="BJ338" s="293"/>
      <c r="BK338" s="293"/>
      <c r="BL338" s="293"/>
      <c r="BM338" s="293"/>
      <c r="BN338" s="293"/>
      <c r="BO338" s="293"/>
      <c r="BP338" s="293"/>
      <c r="BQ338" s="293"/>
      <c r="BR338" s="293"/>
      <c r="BS338" s="293"/>
      <c r="BT338" s="293"/>
    </row>
    <row r="339" customHeight="1" spans="38:72">
      <c r="AL339" s="279"/>
      <c r="AM339" s="279"/>
      <c r="AN339" s="279"/>
      <c r="AO339" s="279"/>
      <c r="AP339" s="279"/>
      <c r="AQ339" s="279"/>
      <c r="AR339" s="279"/>
      <c r="AS339" s="279"/>
      <c r="AT339" s="279"/>
      <c r="AU339" s="279"/>
      <c r="AV339" s="279"/>
      <c r="AW339" s="279"/>
      <c r="AX339" s="279"/>
      <c r="AY339" s="279"/>
      <c r="AZ339" s="279"/>
      <c r="BA339" s="279"/>
      <c r="BB339" s="279"/>
      <c r="BC339" s="279"/>
      <c r="BD339" s="293"/>
      <c r="BE339" s="293"/>
      <c r="BF339" s="293"/>
      <c r="BG339" s="293"/>
      <c r="BH339" s="293"/>
      <c r="BI339" s="293"/>
      <c r="BJ339" s="293"/>
      <c r="BK339" s="293"/>
      <c r="BL339" s="293"/>
      <c r="BM339" s="293"/>
      <c r="BN339" s="293"/>
      <c r="BO339" s="293"/>
      <c r="BP339" s="293"/>
      <c r="BQ339" s="293"/>
      <c r="BR339" s="293"/>
      <c r="BS339" s="293"/>
      <c r="BT339" s="293"/>
    </row>
    <row r="340" customHeight="1" spans="38:72">
      <c r="AL340" s="279"/>
      <c r="AM340" s="279"/>
      <c r="AN340" s="279"/>
      <c r="AO340" s="279"/>
      <c r="AP340" s="279"/>
      <c r="AQ340" s="279"/>
      <c r="AR340" s="279"/>
      <c r="AS340" s="279"/>
      <c r="AT340" s="279"/>
      <c r="AU340" s="279"/>
      <c r="AV340" s="279"/>
      <c r="AW340" s="279"/>
      <c r="AX340" s="279"/>
      <c r="AY340" s="279"/>
      <c r="AZ340" s="279"/>
      <c r="BA340" s="279"/>
      <c r="BB340" s="279"/>
      <c r="BC340" s="279"/>
      <c r="BD340" s="293"/>
      <c r="BE340" s="293"/>
      <c r="BF340" s="293"/>
      <c r="BG340" s="293"/>
      <c r="BH340" s="293"/>
      <c r="BI340" s="293"/>
      <c r="BJ340" s="293"/>
      <c r="BK340" s="293"/>
      <c r="BL340" s="293"/>
      <c r="BM340" s="293"/>
      <c r="BN340" s="293"/>
      <c r="BO340" s="293"/>
      <c r="BP340" s="293"/>
      <c r="BQ340" s="293"/>
      <c r="BR340" s="293"/>
      <c r="BS340" s="293"/>
      <c r="BT340" s="293"/>
    </row>
    <row r="341" customHeight="1" spans="38:72">
      <c r="AL341" s="279"/>
      <c r="AM341" s="279"/>
      <c r="AN341" s="279"/>
      <c r="AO341" s="279"/>
      <c r="AP341" s="279"/>
      <c r="AQ341" s="279"/>
      <c r="AR341" s="279"/>
      <c r="AS341" s="279"/>
      <c r="AT341" s="279"/>
      <c r="AU341" s="279"/>
      <c r="AV341" s="279"/>
      <c r="AW341" s="279"/>
      <c r="AX341" s="279"/>
      <c r="AY341" s="279"/>
      <c r="AZ341" s="279"/>
      <c r="BA341" s="279"/>
      <c r="BB341" s="279"/>
      <c r="BC341" s="279"/>
      <c r="BD341" s="293"/>
      <c r="BE341" s="293"/>
      <c r="BF341" s="293"/>
      <c r="BG341" s="293"/>
      <c r="BH341" s="293"/>
      <c r="BI341" s="293"/>
      <c r="BJ341" s="293"/>
      <c r="BK341" s="293"/>
      <c r="BL341" s="293"/>
      <c r="BM341" s="293"/>
      <c r="BN341" s="293"/>
      <c r="BO341" s="293"/>
      <c r="BP341" s="293"/>
      <c r="BQ341" s="293"/>
      <c r="BR341" s="293"/>
      <c r="BS341" s="293"/>
      <c r="BT341" s="293"/>
    </row>
    <row r="342" customHeight="1" spans="38:72">
      <c r="AL342" s="279"/>
      <c r="AM342" s="279"/>
      <c r="AN342" s="279"/>
      <c r="AO342" s="279"/>
      <c r="AP342" s="279"/>
      <c r="AQ342" s="279"/>
      <c r="AR342" s="279"/>
      <c r="AS342" s="279"/>
      <c r="AT342" s="279"/>
      <c r="AU342" s="279"/>
      <c r="AV342" s="279"/>
      <c r="AW342" s="279"/>
      <c r="AX342" s="279"/>
      <c r="AY342" s="279"/>
      <c r="AZ342" s="279"/>
      <c r="BA342" s="279"/>
      <c r="BB342" s="279"/>
      <c r="BC342" s="279"/>
      <c r="BD342" s="293"/>
      <c r="BE342" s="293"/>
      <c r="BF342" s="293"/>
      <c r="BG342" s="293"/>
      <c r="BH342" s="293"/>
      <c r="BI342" s="293"/>
      <c r="BJ342" s="293"/>
      <c r="BK342" s="293"/>
      <c r="BL342" s="293"/>
      <c r="BM342" s="293"/>
      <c r="BN342" s="293"/>
      <c r="BO342" s="293"/>
      <c r="BP342" s="293"/>
      <c r="BQ342" s="293"/>
      <c r="BR342" s="293"/>
      <c r="BS342" s="293"/>
      <c r="BT342" s="293"/>
    </row>
    <row r="343" customHeight="1" spans="38:72">
      <c r="AL343" s="279"/>
      <c r="AM343" s="279"/>
      <c r="AN343" s="279"/>
      <c r="AO343" s="279"/>
      <c r="AP343" s="279"/>
      <c r="AQ343" s="279"/>
      <c r="AR343" s="279"/>
      <c r="AS343" s="279"/>
      <c r="AT343" s="279"/>
      <c r="AU343" s="279"/>
      <c r="AV343" s="279"/>
      <c r="AW343" s="279"/>
      <c r="AX343" s="279"/>
      <c r="AY343" s="279"/>
      <c r="AZ343" s="279"/>
      <c r="BA343" s="279"/>
      <c r="BB343" s="279"/>
      <c r="BC343" s="279"/>
      <c r="BD343" s="293"/>
      <c r="BE343" s="293"/>
      <c r="BF343" s="293"/>
      <c r="BG343" s="293"/>
      <c r="BH343" s="293"/>
      <c r="BI343" s="293"/>
      <c r="BJ343" s="293"/>
      <c r="BK343" s="293"/>
      <c r="BL343" s="293"/>
      <c r="BM343" s="293"/>
      <c r="BN343" s="293"/>
      <c r="BO343" s="293"/>
      <c r="BP343" s="293"/>
      <c r="BQ343" s="293"/>
      <c r="BR343" s="293"/>
      <c r="BS343" s="293"/>
      <c r="BT343" s="293"/>
    </row>
    <row r="344" customHeight="1" spans="38:72">
      <c r="AL344" s="279"/>
      <c r="AM344" s="279"/>
      <c r="AN344" s="279"/>
      <c r="AO344" s="279"/>
      <c r="AP344" s="279"/>
      <c r="AQ344" s="279"/>
      <c r="AR344" s="279"/>
      <c r="AS344" s="279"/>
      <c r="AT344" s="279"/>
      <c r="AU344" s="279"/>
      <c r="AV344" s="279"/>
      <c r="AW344" s="279"/>
      <c r="AX344" s="279"/>
      <c r="AY344" s="279"/>
      <c r="AZ344" s="279"/>
      <c r="BA344" s="279"/>
      <c r="BB344" s="279"/>
      <c r="BC344" s="279"/>
      <c r="BD344" s="293"/>
      <c r="BE344" s="293"/>
      <c r="BF344" s="293"/>
      <c r="BG344" s="293"/>
      <c r="BH344" s="293"/>
      <c r="BI344" s="293"/>
      <c r="BJ344" s="293"/>
      <c r="BK344" s="293"/>
      <c r="BL344" s="293"/>
      <c r="BM344" s="293"/>
      <c r="BN344" s="293"/>
      <c r="BO344" s="293"/>
      <c r="BP344" s="293"/>
      <c r="BQ344" s="293"/>
      <c r="BR344" s="293"/>
      <c r="BS344" s="293"/>
      <c r="BT344" s="293"/>
    </row>
    <row r="345" customHeight="1" spans="38:72">
      <c r="AL345" s="279"/>
      <c r="AM345" s="279"/>
      <c r="AN345" s="279"/>
      <c r="AO345" s="279"/>
      <c r="AP345" s="279"/>
      <c r="AQ345" s="279"/>
      <c r="AR345" s="279"/>
      <c r="AS345" s="279"/>
      <c r="AT345" s="279"/>
      <c r="AU345" s="279"/>
      <c r="AV345" s="279"/>
      <c r="AW345" s="279"/>
      <c r="AX345" s="279"/>
      <c r="AY345" s="279"/>
      <c r="AZ345" s="279"/>
      <c r="BA345" s="279"/>
      <c r="BB345" s="279"/>
      <c r="BC345" s="279"/>
      <c r="BD345" s="293"/>
      <c r="BE345" s="293"/>
      <c r="BF345" s="293"/>
      <c r="BG345" s="293"/>
      <c r="BH345" s="293"/>
      <c r="BI345" s="293"/>
      <c r="BJ345" s="293"/>
      <c r="BK345" s="293"/>
      <c r="BL345" s="293"/>
      <c r="BM345" s="293"/>
      <c r="BN345" s="293"/>
      <c r="BO345" s="293"/>
      <c r="BP345" s="293"/>
      <c r="BQ345" s="293"/>
      <c r="BR345" s="293"/>
      <c r="BS345" s="293"/>
      <c r="BT345" s="293"/>
    </row>
    <row r="346" customHeight="1" spans="38:72">
      <c r="AL346" s="279"/>
      <c r="AM346" s="279"/>
      <c r="AN346" s="279"/>
      <c r="AO346" s="279"/>
      <c r="AP346" s="279"/>
      <c r="AQ346" s="279"/>
      <c r="AR346" s="279"/>
      <c r="AS346" s="279"/>
      <c r="AT346" s="279"/>
      <c r="AU346" s="279"/>
      <c r="AV346" s="279"/>
      <c r="AW346" s="279"/>
      <c r="AX346" s="279"/>
      <c r="AY346" s="279"/>
      <c r="AZ346" s="279"/>
      <c r="BA346" s="279"/>
      <c r="BB346" s="279"/>
      <c r="BC346" s="279"/>
      <c r="BD346" s="293"/>
      <c r="BE346" s="293"/>
      <c r="BF346" s="293"/>
      <c r="BG346" s="293"/>
      <c r="BH346" s="293"/>
      <c r="BI346" s="293"/>
      <c r="BJ346" s="293"/>
      <c r="BK346" s="293"/>
      <c r="BL346" s="293"/>
      <c r="BM346" s="293"/>
      <c r="BN346" s="293"/>
      <c r="BO346" s="293"/>
      <c r="BP346" s="293"/>
      <c r="BQ346" s="293"/>
      <c r="BR346" s="293"/>
      <c r="BS346" s="293"/>
      <c r="BT346" s="293"/>
    </row>
    <row r="347" customHeight="1" spans="38:72">
      <c r="AL347" s="279"/>
      <c r="AM347" s="279"/>
      <c r="AN347" s="279"/>
      <c r="AO347" s="279"/>
      <c r="AP347" s="279"/>
      <c r="AQ347" s="279"/>
      <c r="AR347" s="279"/>
      <c r="AS347" s="279"/>
      <c r="AT347" s="279"/>
      <c r="AU347" s="279"/>
      <c r="AV347" s="279"/>
      <c r="AW347" s="279"/>
      <c r="AX347" s="279"/>
      <c r="AY347" s="279"/>
      <c r="AZ347" s="279"/>
      <c r="BA347" s="279"/>
      <c r="BB347" s="279"/>
      <c r="BC347" s="279"/>
      <c r="BD347" s="293"/>
      <c r="BE347" s="293"/>
      <c r="BF347" s="293"/>
      <c r="BG347" s="293"/>
      <c r="BH347" s="293"/>
      <c r="BI347" s="293"/>
      <c r="BJ347" s="293"/>
      <c r="BK347" s="293"/>
      <c r="BL347" s="293"/>
      <c r="BM347" s="293"/>
      <c r="BN347" s="293"/>
      <c r="BO347" s="293"/>
      <c r="BP347" s="293"/>
      <c r="BQ347" s="293"/>
      <c r="BR347" s="293"/>
      <c r="BS347" s="293"/>
      <c r="BT347" s="293"/>
    </row>
    <row r="348" customHeight="1" spans="38:72">
      <c r="AL348" s="279"/>
      <c r="AM348" s="279"/>
      <c r="AN348" s="279"/>
      <c r="AO348" s="279"/>
      <c r="AP348" s="279"/>
      <c r="AQ348" s="279"/>
      <c r="AR348" s="279"/>
      <c r="AS348" s="279"/>
      <c r="AT348" s="279"/>
      <c r="AU348" s="279"/>
      <c r="AV348" s="279"/>
      <c r="AW348" s="279"/>
      <c r="AX348" s="279"/>
      <c r="AY348" s="279"/>
      <c r="AZ348" s="279"/>
      <c r="BA348" s="279"/>
      <c r="BB348" s="279"/>
      <c r="BC348" s="279"/>
      <c r="BD348" s="293"/>
      <c r="BE348" s="293"/>
      <c r="BF348" s="293"/>
      <c r="BG348" s="293"/>
      <c r="BH348" s="293"/>
      <c r="BI348" s="293"/>
      <c r="BJ348" s="293"/>
      <c r="BK348" s="293"/>
      <c r="BL348" s="293"/>
      <c r="BM348" s="293"/>
      <c r="BN348" s="293"/>
      <c r="BO348" s="293"/>
      <c r="BP348" s="293"/>
      <c r="BQ348" s="293"/>
      <c r="BR348" s="293"/>
      <c r="BS348" s="293"/>
      <c r="BT348" s="293"/>
    </row>
    <row r="349" customHeight="1" spans="38:72">
      <c r="AL349" s="279"/>
      <c r="AM349" s="279"/>
      <c r="AN349" s="279"/>
      <c r="AO349" s="279"/>
      <c r="AP349" s="279"/>
      <c r="AQ349" s="279"/>
      <c r="AR349" s="279"/>
      <c r="AS349" s="279"/>
      <c r="AT349" s="279"/>
      <c r="AU349" s="279"/>
      <c r="AV349" s="279"/>
      <c r="AW349" s="279"/>
      <c r="AX349" s="279"/>
      <c r="AY349" s="279"/>
      <c r="AZ349" s="279"/>
      <c r="BA349" s="279"/>
      <c r="BB349" s="279"/>
      <c r="BC349" s="279"/>
      <c r="BD349" s="293"/>
      <c r="BE349" s="293"/>
      <c r="BF349" s="293"/>
      <c r="BG349" s="293"/>
      <c r="BH349" s="293"/>
      <c r="BI349" s="293"/>
      <c r="BJ349" s="293"/>
      <c r="BK349" s="293"/>
      <c r="BL349" s="293"/>
      <c r="BM349" s="293"/>
      <c r="BN349" s="293"/>
      <c r="BO349" s="293"/>
      <c r="BP349" s="293"/>
      <c r="BQ349" s="293"/>
      <c r="BR349" s="293"/>
      <c r="BS349" s="293"/>
      <c r="BT349" s="293"/>
    </row>
    <row r="350" customHeight="1" spans="38:72">
      <c r="AL350" s="279"/>
      <c r="AM350" s="279"/>
      <c r="AN350" s="279"/>
      <c r="AO350" s="279"/>
      <c r="AP350" s="279"/>
      <c r="AQ350" s="279"/>
      <c r="AR350" s="279"/>
      <c r="AS350" s="279"/>
      <c r="AT350" s="279"/>
      <c r="AU350" s="279"/>
      <c r="AV350" s="279"/>
      <c r="AW350" s="279"/>
      <c r="AX350" s="279"/>
      <c r="AY350" s="279"/>
      <c r="AZ350" s="279"/>
      <c r="BA350" s="279"/>
      <c r="BB350" s="279"/>
      <c r="BC350" s="279"/>
      <c r="BD350" s="293"/>
      <c r="BE350" s="293"/>
      <c r="BF350" s="293"/>
      <c r="BG350" s="293"/>
      <c r="BH350" s="293"/>
      <c r="BI350" s="293"/>
      <c r="BJ350" s="293"/>
      <c r="BK350" s="293"/>
      <c r="BL350" s="293"/>
      <c r="BM350" s="293"/>
      <c r="BN350" s="293"/>
      <c r="BO350" s="293"/>
      <c r="BP350" s="293"/>
      <c r="BQ350" s="293"/>
      <c r="BR350" s="293"/>
      <c r="BS350" s="293"/>
      <c r="BT350" s="293"/>
    </row>
    <row r="351" customHeight="1" spans="38:72">
      <c r="AL351" s="279"/>
      <c r="AM351" s="279"/>
      <c r="AN351" s="279"/>
      <c r="AO351" s="279"/>
      <c r="AP351" s="279"/>
      <c r="AQ351" s="279"/>
      <c r="AR351" s="279"/>
      <c r="AS351" s="279"/>
      <c r="AT351" s="279"/>
      <c r="AU351" s="279"/>
      <c r="AV351" s="279"/>
      <c r="AW351" s="279"/>
      <c r="AX351" s="279"/>
      <c r="AY351" s="279"/>
      <c r="AZ351" s="279"/>
      <c r="BA351" s="279"/>
      <c r="BB351" s="279"/>
      <c r="BC351" s="279"/>
      <c r="BD351" s="293"/>
      <c r="BE351" s="293"/>
      <c r="BF351" s="293"/>
      <c r="BG351" s="293"/>
      <c r="BH351" s="293"/>
      <c r="BI351" s="293"/>
      <c r="BJ351" s="293"/>
      <c r="BK351" s="293"/>
      <c r="BL351" s="293"/>
      <c r="BM351" s="293"/>
      <c r="BN351" s="293"/>
      <c r="BO351" s="293"/>
      <c r="BP351" s="293"/>
      <c r="BQ351" s="293"/>
      <c r="BR351" s="293"/>
      <c r="BS351" s="293"/>
      <c r="BT351" s="293"/>
    </row>
    <row r="352" customHeight="1" spans="38:72">
      <c r="AL352" s="279"/>
      <c r="AM352" s="279"/>
      <c r="AN352" s="279"/>
      <c r="AO352" s="279"/>
      <c r="AP352" s="279"/>
      <c r="AQ352" s="279"/>
      <c r="AR352" s="279"/>
      <c r="AS352" s="279"/>
      <c r="AT352" s="279"/>
      <c r="AU352" s="279"/>
      <c r="AV352" s="279"/>
      <c r="AW352" s="279"/>
      <c r="AX352" s="279"/>
      <c r="AY352" s="279"/>
      <c r="AZ352" s="279"/>
      <c r="BA352" s="279"/>
      <c r="BB352" s="279"/>
      <c r="BC352" s="279"/>
      <c r="BD352" s="293"/>
      <c r="BE352" s="293"/>
      <c r="BF352" s="293"/>
      <c r="BG352" s="293"/>
      <c r="BH352" s="293"/>
      <c r="BI352" s="293"/>
      <c r="BJ352" s="293"/>
      <c r="BK352" s="293"/>
      <c r="BL352" s="293"/>
      <c r="BM352" s="293"/>
      <c r="BN352" s="293"/>
      <c r="BO352" s="293"/>
      <c r="BP352" s="293"/>
      <c r="BQ352" s="293"/>
      <c r="BR352" s="293"/>
      <c r="BS352" s="293"/>
      <c r="BT352" s="293"/>
    </row>
    <row r="353" customHeight="1" spans="38:72">
      <c r="AL353" s="279"/>
      <c r="AM353" s="279"/>
      <c r="AN353" s="279"/>
      <c r="AO353" s="279"/>
      <c r="AP353" s="279"/>
      <c r="AQ353" s="279"/>
      <c r="AR353" s="279"/>
      <c r="AS353" s="279"/>
      <c r="AT353" s="279"/>
      <c r="AU353" s="279"/>
      <c r="AV353" s="279"/>
      <c r="AW353" s="279"/>
      <c r="AX353" s="279"/>
      <c r="AY353" s="279"/>
      <c r="AZ353" s="279"/>
      <c r="BA353" s="279"/>
      <c r="BB353" s="279"/>
      <c r="BC353" s="279"/>
      <c r="BD353" s="293"/>
      <c r="BE353" s="293"/>
      <c r="BF353" s="293"/>
      <c r="BG353" s="293"/>
      <c r="BH353" s="293"/>
      <c r="BI353" s="293"/>
      <c r="BJ353" s="293"/>
      <c r="BK353" s="293"/>
      <c r="BL353" s="293"/>
      <c r="BM353" s="293"/>
      <c r="BN353" s="293"/>
      <c r="BO353" s="293"/>
      <c r="BP353" s="293"/>
      <c r="BQ353" s="293"/>
      <c r="BR353" s="293"/>
      <c r="BS353" s="293"/>
      <c r="BT353" s="293"/>
    </row>
    <row r="354" customHeight="1" spans="38:72">
      <c r="AL354" s="279"/>
      <c r="AM354" s="279"/>
      <c r="AN354" s="279"/>
      <c r="AO354" s="279"/>
      <c r="AP354" s="279"/>
      <c r="AQ354" s="279"/>
      <c r="AR354" s="279"/>
      <c r="AS354" s="279"/>
      <c r="AT354" s="279"/>
      <c r="AU354" s="279"/>
      <c r="AV354" s="279"/>
      <c r="AW354" s="279"/>
      <c r="AX354" s="279"/>
      <c r="AY354" s="279"/>
      <c r="AZ354" s="279"/>
      <c r="BA354" s="279"/>
      <c r="BB354" s="279"/>
      <c r="BC354" s="279"/>
      <c r="BD354" s="293"/>
      <c r="BE354" s="293"/>
      <c r="BF354" s="293"/>
      <c r="BG354" s="293"/>
      <c r="BH354" s="293"/>
      <c r="BI354" s="293"/>
      <c r="BJ354" s="293"/>
      <c r="BK354" s="293"/>
      <c r="BL354" s="293"/>
      <c r="BM354" s="293"/>
      <c r="BN354" s="293"/>
      <c r="BO354" s="293"/>
      <c r="BP354" s="293"/>
      <c r="BQ354" s="293"/>
      <c r="BR354" s="293"/>
      <c r="BS354" s="293"/>
      <c r="BT354" s="293"/>
    </row>
    <row r="355" customHeight="1" spans="38:72">
      <c r="AL355" s="279"/>
      <c r="AM355" s="279"/>
      <c r="AN355" s="279"/>
      <c r="AO355" s="279"/>
      <c r="AP355" s="279"/>
      <c r="AQ355" s="279"/>
      <c r="AR355" s="279"/>
      <c r="AS355" s="279"/>
      <c r="AT355" s="279"/>
      <c r="AU355" s="279"/>
      <c r="AV355" s="279"/>
      <c r="AW355" s="279"/>
      <c r="AX355" s="279"/>
      <c r="AY355" s="279"/>
      <c r="AZ355" s="279"/>
      <c r="BA355" s="279"/>
      <c r="BB355" s="279"/>
      <c r="BC355" s="279"/>
      <c r="BD355" s="293"/>
      <c r="BE355" s="293"/>
      <c r="BF355" s="293"/>
      <c r="BG355" s="293"/>
      <c r="BH355" s="293"/>
      <c r="BI355" s="293"/>
      <c r="BJ355" s="293"/>
      <c r="BK355" s="293"/>
      <c r="BL355" s="293"/>
      <c r="BM355" s="293"/>
      <c r="BN355" s="293"/>
      <c r="BO355" s="293"/>
      <c r="BP355" s="293"/>
      <c r="BQ355" s="293"/>
      <c r="BR355" s="293"/>
      <c r="BS355" s="293"/>
      <c r="BT355" s="293"/>
    </row>
    <row r="356" customHeight="1" spans="38:72">
      <c r="AL356" s="279"/>
      <c r="AM356" s="279"/>
      <c r="AN356" s="279"/>
      <c r="AO356" s="279"/>
      <c r="AP356" s="279"/>
      <c r="AQ356" s="279"/>
      <c r="AR356" s="279"/>
      <c r="AS356" s="279"/>
      <c r="AT356" s="279"/>
      <c r="AU356" s="279"/>
      <c r="AV356" s="279"/>
      <c r="AW356" s="279"/>
      <c r="AX356" s="279"/>
      <c r="AY356" s="279"/>
      <c r="AZ356" s="279"/>
      <c r="BA356" s="279"/>
      <c r="BB356" s="279"/>
      <c r="BC356" s="279"/>
      <c r="BD356" s="293"/>
      <c r="BE356" s="293"/>
      <c r="BF356" s="293"/>
      <c r="BG356" s="293"/>
      <c r="BH356" s="293"/>
      <c r="BI356" s="293"/>
      <c r="BJ356" s="293"/>
      <c r="BK356" s="293"/>
      <c r="BL356" s="293"/>
      <c r="BM356" s="293"/>
      <c r="BN356" s="293"/>
      <c r="BO356" s="293"/>
      <c r="BP356" s="293"/>
      <c r="BQ356" s="293"/>
      <c r="BR356" s="293"/>
      <c r="BS356" s="293"/>
      <c r="BT356" s="293"/>
    </row>
    <row r="357" customHeight="1" spans="38:72">
      <c r="AL357" s="279"/>
      <c r="AM357" s="279"/>
      <c r="AN357" s="279"/>
      <c r="AO357" s="279"/>
      <c r="AP357" s="279"/>
      <c r="AQ357" s="279"/>
      <c r="AR357" s="279"/>
      <c r="AS357" s="279"/>
      <c r="AT357" s="279"/>
      <c r="AU357" s="279"/>
      <c r="AV357" s="279"/>
      <c r="AW357" s="279"/>
      <c r="AX357" s="279"/>
      <c r="AY357" s="279"/>
      <c r="AZ357" s="279"/>
      <c r="BA357" s="279"/>
      <c r="BB357" s="279"/>
      <c r="BC357" s="279"/>
      <c r="BD357" s="293"/>
      <c r="BE357" s="293"/>
      <c r="BF357" s="293"/>
      <c r="BG357" s="293"/>
      <c r="BH357" s="293"/>
      <c r="BI357" s="293"/>
      <c r="BJ357" s="293"/>
      <c r="BK357" s="293"/>
      <c r="BL357" s="293"/>
      <c r="BM357" s="293"/>
      <c r="BN357" s="293"/>
      <c r="BO357" s="293"/>
      <c r="BP357" s="293"/>
      <c r="BQ357" s="293"/>
      <c r="BR357" s="293"/>
      <c r="BS357" s="293"/>
      <c r="BT357" s="293"/>
    </row>
    <row r="358" customHeight="1" spans="38:72">
      <c r="AL358" s="279"/>
      <c r="AM358" s="279"/>
      <c r="AN358" s="279"/>
      <c r="AO358" s="279"/>
      <c r="AP358" s="279"/>
      <c r="AQ358" s="279"/>
      <c r="AR358" s="279"/>
      <c r="AS358" s="279"/>
      <c r="AT358" s="279"/>
      <c r="AU358" s="279"/>
      <c r="AV358" s="279"/>
      <c r="AW358" s="279"/>
      <c r="AX358" s="279"/>
      <c r="AY358" s="279"/>
      <c r="AZ358" s="279"/>
      <c r="BA358" s="279"/>
      <c r="BB358" s="279"/>
      <c r="BC358" s="279"/>
      <c r="BD358" s="293"/>
      <c r="BE358" s="293"/>
      <c r="BF358" s="293"/>
      <c r="BG358" s="293"/>
      <c r="BH358" s="293"/>
      <c r="BI358" s="293"/>
      <c r="BJ358" s="293"/>
      <c r="BK358" s="293"/>
      <c r="BL358" s="293"/>
      <c r="BM358" s="293"/>
      <c r="BN358" s="293"/>
      <c r="BO358" s="293"/>
      <c r="BP358" s="293"/>
      <c r="BQ358" s="293"/>
      <c r="BR358" s="293"/>
      <c r="BS358" s="293"/>
      <c r="BT358" s="293"/>
    </row>
    <row r="359" customHeight="1" spans="38:72">
      <c r="AL359" s="279"/>
      <c r="AM359" s="279"/>
      <c r="AN359" s="279"/>
      <c r="AO359" s="279"/>
      <c r="AP359" s="279"/>
      <c r="AQ359" s="279"/>
      <c r="AR359" s="279"/>
      <c r="AS359" s="279"/>
      <c r="AT359" s="279"/>
      <c r="AU359" s="279"/>
      <c r="AV359" s="279"/>
      <c r="AW359" s="279"/>
      <c r="AX359" s="279"/>
      <c r="AY359" s="279"/>
      <c r="AZ359" s="279"/>
      <c r="BA359" s="279"/>
      <c r="BB359" s="279"/>
      <c r="BC359" s="279"/>
      <c r="BD359" s="293"/>
      <c r="BE359" s="293"/>
      <c r="BF359" s="293"/>
      <c r="BG359" s="293"/>
      <c r="BH359" s="293"/>
      <c r="BI359" s="293"/>
      <c r="BJ359" s="293"/>
      <c r="BK359" s="293"/>
      <c r="BL359" s="293"/>
      <c r="BM359" s="293"/>
      <c r="BN359" s="293"/>
      <c r="BO359" s="293"/>
      <c r="BP359" s="293"/>
      <c r="BQ359" s="293"/>
      <c r="BR359" s="293"/>
      <c r="BS359" s="293"/>
      <c r="BT359" s="293"/>
    </row>
    <row r="360" customHeight="1" spans="38:72">
      <c r="AL360" s="279"/>
      <c r="AM360" s="279"/>
      <c r="AN360" s="279"/>
      <c r="AO360" s="279"/>
      <c r="AP360" s="279"/>
      <c r="AQ360" s="279"/>
      <c r="AR360" s="279"/>
      <c r="AS360" s="279"/>
      <c r="AT360" s="279"/>
      <c r="AU360" s="279"/>
      <c r="AV360" s="279"/>
      <c r="AW360" s="279"/>
      <c r="AX360" s="279"/>
      <c r="AY360" s="279"/>
      <c r="AZ360" s="279"/>
      <c r="BA360" s="279"/>
      <c r="BB360" s="279"/>
      <c r="BC360" s="279"/>
      <c r="BD360" s="293"/>
      <c r="BE360" s="293"/>
      <c r="BF360" s="293"/>
      <c r="BG360" s="293"/>
      <c r="BH360" s="293"/>
      <c r="BI360" s="293"/>
      <c r="BJ360" s="293"/>
      <c r="BK360" s="293"/>
      <c r="BL360" s="293"/>
      <c r="BM360" s="293"/>
      <c r="BN360" s="293"/>
      <c r="BO360" s="293"/>
      <c r="BP360" s="293"/>
      <c r="BQ360" s="293"/>
      <c r="BR360" s="293"/>
      <c r="BS360" s="293"/>
      <c r="BT360" s="293"/>
    </row>
    <row r="361" customHeight="1" spans="38:72">
      <c r="AL361" s="279"/>
      <c r="AM361" s="279"/>
      <c r="AN361" s="279"/>
      <c r="AO361" s="279"/>
      <c r="AP361" s="279"/>
      <c r="AQ361" s="279"/>
      <c r="AR361" s="279"/>
      <c r="AS361" s="279"/>
      <c r="AT361" s="279"/>
      <c r="AU361" s="279"/>
      <c r="AV361" s="279"/>
      <c r="AW361" s="279"/>
      <c r="AX361" s="279"/>
      <c r="AY361" s="279"/>
      <c r="AZ361" s="279"/>
      <c r="BA361" s="279"/>
      <c r="BB361" s="279"/>
      <c r="BC361" s="279"/>
      <c r="BD361" s="293"/>
      <c r="BE361" s="293"/>
      <c r="BF361" s="293"/>
      <c r="BG361" s="293"/>
      <c r="BH361" s="293"/>
      <c r="BI361" s="293"/>
      <c r="BJ361" s="293"/>
      <c r="BK361" s="293"/>
      <c r="BL361" s="293"/>
      <c r="BM361" s="293"/>
      <c r="BN361" s="293"/>
      <c r="BO361" s="293"/>
      <c r="BP361" s="293"/>
      <c r="BQ361" s="293"/>
      <c r="BR361" s="293"/>
      <c r="BS361" s="293"/>
      <c r="BT361" s="293"/>
    </row>
    <row r="362" customHeight="1" spans="38:72">
      <c r="AL362" s="279"/>
      <c r="AM362" s="279"/>
      <c r="AN362" s="279"/>
      <c r="AO362" s="279"/>
      <c r="AP362" s="279"/>
      <c r="AQ362" s="279"/>
      <c r="AR362" s="279"/>
      <c r="AS362" s="279"/>
      <c r="AT362" s="279"/>
      <c r="AU362" s="279"/>
      <c r="AV362" s="279"/>
      <c r="AW362" s="279"/>
      <c r="AX362" s="279"/>
      <c r="AY362" s="279"/>
      <c r="AZ362" s="279"/>
      <c r="BA362" s="279"/>
      <c r="BB362" s="279"/>
      <c r="BC362" s="279"/>
      <c r="BD362" s="293"/>
      <c r="BE362" s="293"/>
      <c r="BF362" s="293"/>
      <c r="BG362" s="293"/>
      <c r="BH362" s="293"/>
      <c r="BI362" s="293"/>
      <c r="BJ362" s="293"/>
      <c r="BK362" s="293"/>
      <c r="BL362" s="293"/>
      <c r="BM362" s="293"/>
      <c r="BN362" s="293"/>
      <c r="BO362" s="293"/>
      <c r="BP362" s="293"/>
      <c r="BQ362" s="293"/>
      <c r="BR362" s="293"/>
      <c r="BS362" s="293"/>
      <c r="BT362" s="293"/>
    </row>
    <row r="363" customHeight="1" spans="38:72">
      <c r="AL363" s="279"/>
      <c r="AM363" s="279"/>
      <c r="AN363" s="279"/>
      <c r="AO363" s="279"/>
      <c r="AP363" s="279"/>
      <c r="AQ363" s="279"/>
      <c r="AR363" s="279"/>
      <c r="AS363" s="279"/>
      <c r="AT363" s="279"/>
      <c r="AU363" s="279"/>
      <c r="AV363" s="279"/>
      <c r="AW363" s="279"/>
      <c r="AX363" s="279"/>
      <c r="AY363" s="279"/>
      <c r="AZ363" s="279"/>
      <c r="BA363" s="279"/>
      <c r="BB363" s="279"/>
      <c r="BC363" s="279"/>
      <c r="BD363" s="293"/>
      <c r="BE363" s="293"/>
      <c r="BF363" s="293"/>
      <c r="BG363" s="293"/>
      <c r="BH363" s="293"/>
      <c r="BI363" s="293"/>
      <c r="BJ363" s="293"/>
      <c r="BK363" s="293"/>
      <c r="BL363" s="293"/>
      <c r="BM363" s="293"/>
      <c r="BN363" s="293"/>
      <c r="BO363" s="293"/>
      <c r="BP363" s="293"/>
      <c r="BQ363" s="293"/>
      <c r="BR363" s="293"/>
      <c r="BS363" s="293"/>
      <c r="BT363" s="293"/>
    </row>
    <row r="364" customHeight="1" spans="38:72">
      <c r="AL364" s="279"/>
      <c r="AM364" s="279"/>
      <c r="AN364" s="279"/>
      <c r="AO364" s="279"/>
      <c r="AP364" s="279"/>
      <c r="AQ364" s="279"/>
      <c r="AR364" s="279"/>
      <c r="AS364" s="279"/>
      <c r="AT364" s="279"/>
      <c r="AU364" s="279"/>
      <c r="AV364" s="279"/>
      <c r="AW364" s="279"/>
      <c r="AX364" s="279"/>
      <c r="AY364" s="279"/>
      <c r="AZ364" s="279"/>
      <c r="BA364" s="279"/>
      <c r="BB364" s="279"/>
      <c r="BC364" s="279"/>
      <c r="BD364" s="293"/>
      <c r="BE364" s="293"/>
      <c r="BF364" s="293"/>
      <c r="BG364" s="293"/>
      <c r="BH364" s="293"/>
      <c r="BI364" s="293"/>
      <c r="BJ364" s="293"/>
      <c r="BK364" s="293"/>
      <c r="BL364" s="293"/>
      <c r="BM364" s="293"/>
      <c r="BN364" s="293"/>
      <c r="BO364" s="293"/>
      <c r="BP364" s="293"/>
      <c r="BQ364" s="293"/>
      <c r="BR364" s="293"/>
      <c r="BS364" s="293"/>
      <c r="BT364" s="293"/>
    </row>
    <row r="365" customHeight="1" spans="38:72">
      <c r="AL365" s="279"/>
      <c r="AM365" s="279"/>
      <c r="AN365" s="279"/>
      <c r="AO365" s="279"/>
      <c r="AP365" s="279"/>
      <c r="AQ365" s="279"/>
      <c r="AR365" s="279"/>
      <c r="AS365" s="279"/>
      <c r="AT365" s="279"/>
      <c r="AU365" s="279"/>
      <c r="AV365" s="279"/>
      <c r="AW365" s="279"/>
      <c r="AX365" s="279"/>
      <c r="AY365" s="279"/>
      <c r="AZ365" s="279"/>
      <c r="BA365" s="279"/>
      <c r="BB365" s="279"/>
      <c r="BC365" s="279"/>
      <c r="BD365" s="293"/>
      <c r="BE365" s="293"/>
      <c r="BF365" s="293"/>
      <c r="BG365" s="293"/>
      <c r="BH365" s="293"/>
      <c r="BI365" s="293"/>
      <c r="BJ365" s="293"/>
      <c r="BK365" s="293"/>
      <c r="BL365" s="293"/>
      <c r="BM365" s="293"/>
      <c r="BN365" s="293"/>
      <c r="BO365" s="293"/>
      <c r="BP365" s="293"/>
      <c r="BQ365" s="293"/>
      <c r="BR365" s="293"/>
      <c r="BS365" s="293"/>
      <c r="BT365" s="293"/>
    </row>
    <row r="366" customHeight="1" spans="38:72">
      <c r="AL366" s="279"/>
      <c r="AM366" s="279"/>
      <c r="AN366" s="279"/>
      <c r="AO366" s="279"/>
      <c r="AP366" s="279"/>
      <c r="AQ366" s="279"/>
      <c r="AR366" s="279"/>
      <c r="AS366" s="279"/>
      <c r="AT366" s="279"/>
      <c r="AU366" s="279"/>
      <c r="AV366" s="279"/>
      <c r="AW366" s="279"/>
      <c r="AX366" s="279"/>
      <c r="AY366" s="279"/>
      <c r="AZ366" s="279"/>
      <c r="BA366" s="279"/>
      <c r="BB366" s="279"/>
      <c r="BC366" s="279"/>
      <c r="BD366" s="293"/>
      <c r="BE366" s="293"/>
      <c r="BF366" s="293"/>
      <c r="BG366" s="293"/>
      <c r="BH366" s="293"/>
      <c r="BI366" s="293"/>
      <c r="BJ366" s="293"/>
      <c r="BK366" s="293"/>
      <c r="BL366" s="293"/>
      <c r="BM366" s="293"/>
      <c r="BN366" s="293"/>
      <c r="BO366" s="293"/>
      <c r="BP366" s="293"/>
      <c r="BQ366" s="293"/>
      <c r="BR366" s="293"/>
      <c r="BS366" s="293"/>
      <c r="BT366" s="293"/>
    </row>
    <row r="367" customHeight="1" spans="38:72">
      <c r="AL367" s="279"/>
      <c r="AM367" s="279"/>
      <c r="AN367" s="279"/>
      <c r="AO367" s="279"/>
      <c r="AP367" s="279"/>
      <c r="AQ367" s="279"/>
      <c r="AR367" s="279"/>
      <c r="AS367" s="279"/>
      <c r="AT367" s="279"/>
      <c r="AU367" s="279"/>
      <c r="AV367" s="279"/>
      <c r="AW367" s="279"/>
      <c r="AX367" s="279"/>
      <c r="AY367" s="279"/>
      <c r="AZ367" s="279"/>
      <c r="BA367" s="279"/>
      <c r="BB367" s="279"/>
      <c r="BC367" s="279"/>
      <c r="BD367" s="293"/>
      <c r="BE367" s="293"/>
      <c r="BF367" s="293"/>
      <c r="BG367" s="293"/>
      <c r="BH367" s="293"/>
      <c r="BI367" s="293"/>
      <c r="BJ367" s="293"/>
      <c r="BK367" s="293"/>
      <c r="BL367" s="293"/>
      <c r="BM367" s="293"/>
      <c r="BN367" s="293"/>
      <c r="BO367" s="293"/>
      <c r="BP367" s="293"/>
      <c r="BQ367" s="293"/>
      <c r="BR367" s="293"/>
      <c r="BS367" s="293"/>
      <c r="BT367" s="293"/>
    </row>
    <row r="368" customHeight="1" spans="38:72">
      <c r="AL368" s="279"/>
      <c r="AM368" s="279"/>
      <c r="AN368" s="279"/>
      <c r="AO368" s="279"/>
      <c r="AP368" s="279"/>
      <c r="AQ368" s="279"/>
      <c r="AR368" s="279"/>
      <c r="AS368" s="279"/>
      <c r="AT368" s="279"/>
      <c r="AU368" s="279"/>
      <c r="AV368" s="279"/>
      <c r="AW368" s="279"/>
      <c r="AX368" s="279"/>
      <c r="AY368" s="279"/>
      <c r="AZ368" s="279"/>
      <c r="BA368" s="279"/>
      <c r="BB368" s="279"/>
      <c r="BC368" s="279"/>
      <c r="BD368" s="293"/>
      <c r="BE368" s="293"/>
      <c r="BF368" s="293"/>
      <c r="BG368" s="293"/>
      <c r="BH368" s="293"/>
      <c r="BI368" s="293"/>
      <c r="BJ368" s="293"/>
      <c r="BK368" s="293"/>
      <c r="BL368" s="293"/>
      <c r="BM368" s="293"/>
      <c r="BN368" s="293"/>
      <c r="BO368" s="293"/>
      <c r="BP368" s="293"/>
      <c r="BQ368" s="293"/>
      <c r="BR368" s="293"/>
      <c r="BS368" s="293"/>
      <c r="BT368" s="293"/>
    </row>
    <row r="369" customHeight="1" spans="38:72">
      <c r="AL369" s="279"/>
      <c r="AM369" s="279"/>
      <c r="AN369" s="279"/>
      <c r="AO369" s="279"/>
      <c r="AP369" s="279"/>
      <c r="AQ369" s="279"/>
      <c r="AR369" s="279"/>
      <c r="AS369" s="279"/>
      <c r="AT369" s="279"/>
      <c r="AU369" s="279"/>
      <c r="AV369" s="279"/>
      <c r="AW369" s="279"/>
      <c r="AX369" s="279"/>
      <c r="AY369" s="279"/>
      <c r="AZ369" s="279"/>
      <c r="BA369" s="279"/>
      <c r="BB369" s="279"/>
      <c r="BC369" s="279"/>
      <c r="BD369" s="293"/>
      <c r="BE369" s="293"/>
      <c r="BF369" s="293"/>
      <c r="BG369" s="293"/>
      <c r="BH369" s="293"/>
      <c r="BI369" s="293"/>
      <c r="BJ369" s="293"/>
      <c r="BK369" s="293"/>
      <c r="BL369" s="293"/>
      <c r="BM369" s="293"/>
      <c r="BN369" s="293"/>
      <c r="BO369" s="293"/>
      <c r="BP369" s="293"/>
      <c r="BQ369" s="293"/>
      <c r="BR369" s="293"/>
      <c r="BS369" s="293"/>
      <c r="BT369" s="293"/>
    </row>
    <row r="370" customHeight="1" spans="38:72">
      <c r="AL370" s="279"/>
      <c r="AM370" s="279"/>
      <c r="AN370" s="279"/>
      <c r="AO370" s="279"/>
      <c r="AP370" s="279"/>
      <c r="AQ370" s="279"/>
      <c r="AR370" s="279"/>
      <c r="AS370" s="279"/>
      <c r="AT370" s="279"/>
      <c r="AU370" s="279"/>
      <c r="AV370" s="279"/>
      <c r="AW370" s="279"/>
      <c r="AX370" s="279"/>
      <c r="AY370" s="279"/>
      <c r="AZ370" s="279"/>
      <c r="BA370" s="279"/>
      <c r="BB370" s="279"/>
      <c r="BC370" s="279"/>
      <c r="BD370" s="293"/>
      <c r="BE370" s="293"/>
      <c r="BF370" s="293"/>
      <c r="BG370" s="293"/>
      <c r="BH370" s="293"/>
      <c r="BI370" s="293"/>
      <c r="BJ370" s="293"/>
      <c r="BK370" s="293"/>
      <c r="BL370" s="293"/>
      <c r="BM370" s="293"/>
      <c r="BN370" s="293"/>
      <c r="BO370" s="293"/>
      <c r="BP370" s="293"/>
      <c r="BQ370" s="293"/>
      <c r="BR370" s="293"/>
      <c r="BS370" s="293"/>
      <c r="BT370" s="293"/>
    </row>
    <row r="371" customHeight="1" spans="38:72">
      <c r="AL371" s="279"/>
      <c r="AM371" s="279"/>
      <c r="AN371" s="279"/>
      <c r="AO371" s="279"/>
      <c r="AP371" s="279"/>
      <c r="AQ371" s="279"/>
      <c r="AR371" s="279"/>
      <c r="AS371" s="279"/>
      <c r="AT371" s="279"/>
      <c r="AU371" s="279"/>
      <c r="AV371" s="279"/>
      <c r="AW371" s="279"/>
      <c r="AX371" s="279"/>
      <c r="AY371" s="279"/>
      <c r="AZ371" s="279"/>
      <c r="BA371" s="279"/>
      <c r="BB371" s="279"/>
      <c r="BC371" s="279"/>
      <c r="BD371" s="293"/>
      <c r="BE371" s="293"/>
      <c r="BF371" s="293"/>
      <c r="BG371" s="293"/>
      <c r="BH371" s="293"/>
      <c r="BI371" s="293"/>
      <c r="BJ371" s="293"/>
      <c r="BK371" s="293"/>
      <c r="BL371" s="293"/>
      <c r="BM371" s="293"/>
      <c r="BN371" s="293"/>
      <c r="BO371" s="293"/>
      <c r="BP371" s="293"/>
      <c r="BQ371" s="293"/>
      <c r="BR371" s="293"/>
      <c r="BS371" s="293"/>
      <c r="BT371" s="293"/>
    </row>
    <row r="372" customHeight="1" spans="38:72">
      <c r="AL372" s="279"/>
      <c r="AM372" s="279"/>
      <c r="AN372" s="279"/>
      <c r="AO372" s="279"/>
      <c r="AP372" s="279"/>
      <c r="AQ372" s="279"/>
      <c r="AR372" s="279"/>
      <c r="AS372" s="279"/>
      <c r="AT372" s="279"/>
      <c r="AU372" s="279"/>
      <c r="AV372" s="279"/>
      <c r="AW372" s="279"/>
      <c r="AX372" s="279"/>
      <c r="AY372" s="279"/>
      <c r="AZ372" s="279"/>
      <c r="BA372" s="279"/>
      <c r="BB372" s="279"/>
      <c r="BC372" s="279"/>
      <c r="BD372" s="293"/>
      <c r="BE372" s="293"/>
      <c r="BF372" s="293"/>
      <c r="BG372" s="293"/>
      <c r="BH372" s="293"/>
      <c r="BI372" s="293"/>
      <c r="BJ372" s="293"/>
      <c r="BK372" s="293"/>
      <c r="BL372" s="293"/>
      <c r="BM372" s="293"/>
      <c r="BN372" s="293"/>
      <c r="BO372" s="293"/>
      <c r="BP372" s="293"/>
      <c r="BQ372" s="293"/>
      <c r="BR372" s="293"/>
      <c r="BS372" s="293"/>
      <c r="BT372" s="293"/>
    </row>
    <row r="373" customHeight="1" spans="38:72">
      <c r="AL373" s="279"/>
      <c r="AM373" s="279"/>
      <c r="AN373" s="279"/>
      <c r="AO373" s="279"/>
      <c r="AP373" s="279"/>
      <c r="AQ373" s="279"/>
      <c r="AR373" s="279"/>
      <c r="AS373" s="279"/>
      <c r="AT373" s="279"/>
      <c r="AU373" s="279"/>
      <c r="AV373" s="279"/>
      <c r="AW373" s="279"/>
      <c r="AX373" s="279"/>
      <c r="AY373" s="279"/>
      <c r="AZ373" s="279"/>
      <c r="BA373" s="279"/>
      <c r="BB373" s="279"/>
      <c r="BC373" s="279"/>
      <c r="BD373" s="293"/>
      <c r="BE373" s="293"/>
      <c r="BF373" s="293"/>
      <c r="BG373" s="293"/>
      <c r="BH373" s="293"/>
      <c r="BI373" s="293"/>
      <c r="BJ373" s="293"/>
      <c r="BK373" s="293"/>
      <c r="BL373" s="293"/>
      <c r="BM373" s="293"/>
      <c r="BN373" s="293"/>
      <c r="BO373" s="293"/>
      <c r="BP373" s="293"/>
      <c r="BQ373" s="293"/>
      <c r="BR373" s="293"/>
      <c r="BS373" s="293"/>
      <c r="BT373" s="293"/>
    </row>
    <row r="374" customHeight="1" spans="38:72">
      <c r="AL374" s="279"/>
      <c r="AM374" s="279"/>
      <c r="AN374" s="279"/>
      <c r="AO374" s="279"/>
      <c r="AP374" s="279"/>
      <c r="AQ374" s="279"/>
      <c r="AR374" s="279"/>
      <c r="AS374" s="279"/>
      <c r="AT374" s="279"/>
      <c r="AU374" s="279"/>
      <c r="AV374" s="279"/>
      <c r="AW374" s="279"/>
      <c r="AX374" s="279"/>
      <c r="AY374" s="279"/>
      <c r="AZ374" s="279"/>
      <c r="BA374" s="279"/>
      <c r="BB374" s="279"/>
      <c r="BC374" s="279"/>
      <c r="BD374" s="293"/>
      <c r="BE374" s="293"/>
      <c r="BF374" s="293"/>
      <c r="BG374" s="293"/>
      <c r="BH374" s="293"/>
      <c r="BI374" s="293"/>
      <c r="BJ374" s="293"/>
      <c r="BK374" s="293"/>
      <c r="BL374" s="293"/>
      <c r="BM374" s="293"/>
      <c r="BN374" s="293"/>
      <c r="BO374" s="293"/>
      <c r="BP374" s="293"/>
      <c r="BQ374" s="293"/>
      <c r="BR374" s="293"/>
      <c r="BS374" s="293"/>
      <c r="BT374" s="293"/>
    </row>
    <row r="375" customHeight="1" spans="38:72">
      <c r="AL375" s="279"/>
      <c r="AM375" s="279"/>
      <c r="AN375" s="279"/>
      <c r="AO375" s="279"/>
      <c r="AP375" s="279"/>
      <c r="AQ375" s="279"/>
      <c r="AR375" s="279"/>
      <c r="AS375" s="279"/>
      <c r="AT375" s="279"/>
      <c r="AU375" s="279"/>
      <c r="AV375" s="279"/>
      <c r="AW375" s="279"/>
      <c r="AX375" s="279"/>
      <c r="AY375" s="279"/>
      <c r="AZ375" s="279"/>
      <c r="BA375" s="279"/>
      <c r="BB375" s="279"/>
      <c r="BC375" s="279"/>
      <c r="BD375" s="293"/>
      <c r="BE375" s="293"/>
      <c r="BF375" s="293"/>
      <c r="BG375" s="293"/>
      <c r="BH375" s="293"/>
      <c r="BI375" s="293"/>
      <c r="BJ375" s="293"/>
      <c r="BK375" s="293"/>
      <c r="BL375" s="293"/>
      <c r="BM375" s="293"/>
      <c r="BN375" s="293"/>
      <c r="BO375" s="293"/>
      <c r="BP375" s="293"/>
      <c r="BQ375" s="293"/>
      <c r="BR375" s="293"/>
      <c r="BS375" s="293"/>
      <c r="BT375" s="293"/>
    </row>
    <row r="376" customHeight="1" spans="38:72">
      <c r="AL376" s="279"/>
      <c r="AM376" s="279"/>
      <c r="AN376" s="279"/>
      <c r="AO376" s="279"/>
      <c r="AP376" s="279"/>
      <c r="AQ376" s="279"/>
      <c r="AR376" s="279"/>
      <c r="AS376" s="279"/>
      <c r="AT376" s="279"/>
      <c r="AU376" s="279"/>
      <c r="AV376" s="279"/>
      <c r="AW376" s="279"/>
      <c r="AX376" s="279"/>
      <c r="AY376" s="279"/>
      <c r="AZ376" s="279"/>
      <c r="BA376" s="279"/>
      <c r="BB376" s="279"/>
      <c r="BC376" s="279"/>
      <c r="BD376" s="293"/>
      <c r="BE376" s="293"/>
      <c r="BF376" s="293"/>
      <c r="BG376" s="293"/>
      <c r="BH376" s="293"/>
      <c r="BI376" s="293"/>
      <c r="BJ376" s="293"/>
      <c r="BK376" s="293"/>
      <c r="BL376" s="293"/>
      <c r="BM376" s="293"/>
      <c r="BN376" s="293"/>
      <c r="BO376" s="293"/>
      <c r="BP376" s="293"/>
      <c r="BQ376" s="293"/>
      <c r="BR376" s="293"/>
      <c r="BS376" s="293"/>
      <c r="BT376" s="293"/>
    </row>
    <row r="377" customHeight="1" spans="38:72">
      <c r="AL377" s="279"/>
      <c r="AM377" s="279"/>
      <c r="AN377" s="279"/>
      <c r="AO377" s="279"/>
      <c r="AP377" s="279"/>
      <c r="AQ377" s="279"/>
      <c r="AR377" s="279"/>
      <c r="AS377" s="279"/>
      <c r="AT377" s="279"/>
      <c r="AU377" s="279"/>
      <c r="AV377" s="279"/>
      <c r="AW377" s="279"/>
      <c r="AX377" s="279"/>
      <c r="AY377" s="279"/>
      <c r="AZ377" s="279"/>
      <c r="BA377" s="279"/>
      <c r="BB377" s="279"/>
      <c r="BC377" s="279"/>
      <c r="BD377" s="293"/>
      <c r="BE377" s="293"/>
      <c r="BF377" s="293"/>
      <c r="BG377" s="293"/>
      <c r="BH377" s="293"/>
      <c r="BI377" s="293"/>
      <c r="BJ377" s="293"/>
      <c r="BK377" s="293"/>
      <c r="BL377" s="293"/>
      <c r="BM377" s="293"/>
      <c r="BN377" s="293"/>
      <c r="BO377" s="293"/>
      <c r="BP377" s="293"/>
      <c r="BQ377" s="293"/>
      <c r="BR377" s="293"/>
      <c r="BS377" s="293"/>
      <c r="BT377" s="293"/>
    </row>
    <row r="378" customHeight="1" spans="38:72">
      <c r="AL378" s="279"/>
      <c r="AM378" s="279"/>
      <c r="AN378" s="279"/>
      <c r="AO378" s="279"/>
      <c r="AP378" s="279"/>
      <c r="AQ378" s="279"/>
      <c r="AR378" s="279"/>
      <c r="AS378" s="279"/>
      <c r="AT378" s="279"/>
      <c r="AU378" s="279"/>
      <c r="AV378" s="279"/>
      <c r="AW378" s="279"/>
      <c r="AX378" s="279"/>
      <c r="AY378" s="279"/>
      <c r="AZ378" s="279"/>
      <c r="BA378" s="279"/>
      <c r="BB378" s="279"/>
      <c r="BC378" s="279"/>
      <c r="BD378" s="293"/>
      <c r="BE378" s="293"/>
      <c r="BF378" s="293"/>
      <c r="BG378" s="293"/>
      <c r="BH378" s="293"/>
      <c r="BI378" s="293"/>
      <c r="BJ378" s="293"/>
      <c r="BK378" s="293"/>
      <c r="BL378" s="293"/>
      <c r="BM378" s="293"/>
      <c r="BN378" s="293"/>
      <c r="BO378" s="293"/>
      <c r="BP378" s="293"/>
      <c r="BQ378" s="293"/>
      <c r="BR378" s="293"/>
      <c r="BS378" s="293"/>
      <c r="BT378" s="293"/>
    </row>
    <row r="379" customHeight="1" spans="38:72">
      <c r="AL379" s="279"/>
      <c r="AM379" s="279"/>
      <c r="AN379" s="279"/>
      <c r="AO379" s="279"/>
      <c r="AP379" s="279"/>
      <c r="AQ379" s="279"/>
      <c r="AR379" s="279"/>
      <c r="AS379" s="279"/>
      <c r="AT379" s="279"/>
      <c r="AU379" s="279"/>
      <c r="AV379" s="279"/>
      <c r="AW379" s="279"/>
      <c r="AX379" s="279"/>
      <c r="AY379" s="279"/>
      <c r="AZ379" s="279"/>
      <c r="BA379" s="279"/>
      <c r="BB379" s="279"/>
      <c r="BC379" s="279"/>
      <c r="BD379" s="293"/>
      <c r="BE379" s="293"/>
      <c r="BF379" s="293"/>
      <c r="BG379" s="293"/>
      <c r="BH379" s="293"/>
      <c r="BI379" s="293"/>
      <c r="BJ379" s="293"/>
      <c r="BK379" s="293"/>
      <c r="BL379" s="293"/>
      <c r="BM379" s="293"/>
      <c r="BN379" s="293"/>
      <c r="BO379" s="293"/>
      <c r="BP379" s="293"/>
      <c r="BQ379" s="293"/>
      <c r="BR379" s="293"/>
      <c r="BS379" s="293"/>
      <c r="BT379" s="293"/>
    </row>
    <row r="380" customHeight="1" spans="38:72">
      <c r="AL380" s="279"/>
      <c r="AM380" s="279"/>
      <c r="AN380" s="279"/>
      <c r="AO380" s="279"/>
      <c r="AP380" s="279"/>
      <c r="AQ380" s="279"/>
      <c r="AR380" s="279"/>
      <c r="AS380" s="279"/>
      <c r="AT380" s="279"/>
      <c r="AU380" s="279"/>
      <c r="AV380" s="279"/>
      <c r="AW380" s="279"/>
      <c r="AX380" s="279"/>
      <c r="AY380" s="279"/>
      <c r="AZ380" s="279"/>
      <c r="BA380" s="279"/>
      <c r="BB380" s="279"/>
      <c r="BC380" s="279"/>
      <c r="BD380" s="293"/>
      <c r="BE380" s="293"/>
      <c r="BF380" s="293"/>
      <c r="BG380" s="293"/>
      <c r="BH380" s="293"/>
      <c r="BI380" s="293"/>
      <c r="BJ380" s="293"/>
      <c r="BK380" s="293"/>
      <c r="BL380" s="293"/>
      <c r="BM380" s="293"/>
      <c r="BN380" s="293"/>
      <c r="BO380" s="293"/>
      <c r="BP380" s="293"/>
      <c r="BQ380" s="293"/>
      <c r="BR380" s="293"/>
      <c r="BS380" s="293"/>
      <c r="BT380" s="293"/>
    </row>
    <row r="381" customHeight="1" spans="38:72">
      <c r="AL381" s="279"/>
      <c r="AM381" s="279"/>
      <c r="AN381" s="279"/>
      <c r="AO381" s="279"/>
      <c r="AP381" s="279"/>
      <c r="AQ381" s="279"/>
      <c r="AR381" s="279"/>
      <c r="AS381" s="279"/>
      <c r="AT381" s="279"/>
      <c r="AU381" s="279"/>
      <c r="AV381" s="279"/>
      <c r="AW381" s="279"/>
      <c r="AX381" s="279"/>
      <c r="AY381" s="279"/>
      <c r="AZ381" s="279"/>
      <c r="BA381" s="279"/>
      <c r="BB381" s="279"/>
      <c r="BC381" s="279"/>
      <c r="BD381" s="293"/>
      <c r="BE381" s="293"/>
      <c r="BF381" s="293"/>
      <c r="BG381" s="293"/>
      <c r="BH381" s="293"/>
      <c r="BI381" s="293"/>
      <c r="BJ381" s="293"/>
      <c r="BK381" s="293"/>
      <c r="BL381" s="293"/>
      <c r="BM381" s="293"/>
      <c r="BN381" s="293"/>
      <c r="BO381" s="293"/>
      <c r="BP381" s="293"/>
      <c r="BQ381" s="293"/>
      <c r="BR381" s="293"/>
      <c r="BS381" s="293"/>
      <c r="BT381" s="293"/>
    </row>
    <row r="382" customHeight="1" spans="38:72">
      <c r="AL382" s="279"/>
      <c r="AM382" s="279"/>
      <c r="AN382" s="279"/>
      <c r="AO382" s="279"/>
      <c r="AP382" s="279"/>
      <c r="AQ382" s="279"/>
      <c r="AR382" s="279"/>
      <c r="AS382" s="279"/>
      <c r="AT382" s="279"/>
      <c r="AU382" s="279"/>
      <c r="AV382" s="279"/>
      <c r="AW382" s="279"/>
      <c r="AX382" s="279"/>
      <c r="AY382" s="279"/>
      <c r="AZ382" s="279"/>
      <c r="BA382" s="279"/>
      <c r="BB382" s="279"/>
      <c r="BC382" s="279"/>
      <c r="BD382" s="293"/>
      <c r="BE382" s="293"/>
      <c r="BF382" s="293"/>
      <c r="BG382" s="293"/>
      <c r="BH382" s="293"/>
      <c r="BI382" s="293"/>
      <c r="BJ382" s="293"/>
      <c r="BK382" s="293"/>
      <c r="BL382" s="293"/>
      <c r="BM382" s="293"/>
      <c r="BN382" s="293"/>
      <c r="BO382" s="293"/>
      <c r="BP382" s="293"/>
      <c r="BQ382" s="293"/>
      <c r="BR382" s="293"/>
      <c r="BS382" s="293"/>
      <c r="BT382" s="293"/>
    </row>
    <row r="383" customHeight="1" spans="38:72">
      <c r="AL383" s="279"/>
      <c r="AM383" s="279"/>
      <c r="AN383" s="279"/>
      <c r="AO383" s="279"/>
      <c r="AP383" s="279"/>
      <c r="AQ383" s="279"/>
      <c r="AR383" s="279"/>
      <c r="AS383" s="279"/>
      <c r="AT383" s="279"/>
      <c r="AU383" s="279"/>
      <c r="AV383" s="279"/>
      <c r="AW383" s="279"/>
      <c r="AX383" s="279"/>
      <c r="AY383" s="279"/>
      <c r="AZ383" s="279"/>
      <c r="BA383" s="279"/>
      <c r="BB383" s="279"/>
      <c r="BC383" s="279"/>
      <c r="BD383" s="293"/>
      <c r="BE383" s="293"/>
      <c r="BF383" s="293"/>
      <c r="BG383" s="293"/>
      <c r="BH383" s="293"/>
      <c r="BI383" s="293"/>
      <c r="BJ383" s="293"/>
      <c r="BK383" s="293"/>
      <c r="BL383" s="293"/>
      <c r="BM383" s="293"/>
      <c r="BN383" s="293"/>
      <c r="BO383" s="293"/>
      <c r="BP383" s="293"/>
      <c r="BQ383" s="293"/>
      <c r="BR383" s="293"/>
      <c r="BS383" s="293"/>
      <c r="BT383" s="293"/>
    </row>
    <row r="384" customHeight="1" spans="38:72">
      <c r="AL384" s="279"/>
      <c r="AM384" s="279"/>
      <c r="AN384" s="279"/>
      <c r="AO384" s="279"/>
      <c r="AP384" s="279"/>
      <c r="AQ384" s="279"/>
      <c r="AR384" s="279"/>
      <c r="AS384" s="279"/>
      <c r="AT384" s="279"/>
      <c r="AU384" s="279"/>
      <c r="AV384" s="279"/>
      <c r="AW384" s="279"/>
      <c r="AX384" s="279"/>
      <c r="AY384" s="279"/>
      <c r="AZ384" s="279"/>
      <c r="BA384" s="279"/>
      <c r="BB384" s="279"/>
      <c r="BC384" s="279"/>
      <c r="BD384" s="293"/>
      <c r="BE384" s="293"/>
      <c r="BF384" s="293"/>
      <c r="BG384" s="293"/>
      <c r="BH384" s="293"/>
      <c r="BI384" s="293"/>
      <c r="BJ384" s="293"/>
      <c r="BK384" s="293"/>
      <c r="BL384" s="293"/>
      <c r="BM384" s="293"/>
      <c r="BN384" s="293"/>
      <c r="BO384" s="293"/>
      <c r="BP384" s="293"/>
      <c r="BQ384" s="293"/>
      <c r="BR384" s="293"/>
      <c r="BS384" s="293"/>
      <c r="BT384" s="293"/>
    </row>
    <row r="385" customHeight="1" spans="38:72">
      <c r="AL385" s="279"/>
      <c r="AM385" s="279"/>
      <c r="AN385" s="279"/>
      <c r="AO385" s="279"/>
      <c r="AP385" s="279"/>
      <c r="AQ385" s="279"/>
      <c r="AR385" s="279"/>
      <c r="AS385" s="279"/>
      <c r="AT385" s="279"/>
      <c r="AU385" s="279"/>
      <c r="AV385" s="279"/>
      <c r="AW385" s="279"/>
      <c r="AX385" s="279"/>
      <c r="AY385" s="279"/>
      <c r="AZ385" s="279"/>
      <c r="BA385" s="279"/>
      <c r="BB385" s="279"/>
      <c r="BC385" s="279"/>
      <c r="BD385" s="293"/>
      <c r="BE385" s="293"/>
      <c r="BF385" s="293"/>
      <c r="BG385" s="293"/>
      <c r="BH385" s="293"/>
      <c r="BI385" s="293"/>
      <c r="BJ385" s="293"/>
      <c r="BK385" s="293"/>
      <c r="BL385" s="293"/>
      <c r="BM385" s="293"/>
      <c r="BN385" s="293"/>
      <c r="BO385" s="293"/>
      <c r="BP385" s="293"/>
      <c r="BQ385" s="293"/>
      <c r="BR385" s="293"/>
      <c r="BS385" s="293"/>
      <c r="BT385" s="293"/>
    </row>
    <row r="386" customHeight="1" spans="38:72">
      <c r="AL386" s="279"/>
      <c r="AM386" s="279"/>
      <c r="AN386" s="279"/>
      <c r="AO386" s="279"/>
      <c r="AP386" s="279"/>
      <c r="AQ386" s="279"/>
      <c r="AR386" s="279"/>
      <c r="AS386" s="279"/>
      <c r="AT386" s="279"/>
      <c r="AU386" s="279"/>
      <c r="AV386" s="279"/>
      <c r="AW386" s="279"/>
      <c r="AX386" s="279"/>
      <c r="AY386" s="279"/>
      <c r="AZ386" s="279"/>
      <c r="BA386" s="279"/>
      <c r="BB386" s="279"/>
      <c r="BC386" s="279"/>
      <c r="BD386" s="293"/>
      <c r="BE386" s="293"/>
      <c r="BF386" s="293"/>
      <c r="BG386" s="293"/>
      <c r="BH386" s="293"/>
      <c r="BI386" s="293"/>
      <c r="BJ386" s="293"/>
      <c r="BK386" s="293"/>
      <c r="BL386" s="293"/>
      <c r="BM386" s="293"/>
      <c r="BN386" s="293"/>
      <c r="BO386" s="293"/>
      <c r="BP386" s="293"/>
      <c r="BQ386" s="293"/>
      <c r="BR386" s="293"/>
      <c r="BS386" s="293"/>
      <c r="BT386" s="293"/>
    </row>
    <row r="387" customHeight="1" spans="38:72">
      <c r="AL387" s="279"/>
      <c r="AM387" s="279"/>
      <c r="AN387" s="279"/>
      <c r="AO387" s="279"/>
      <c r="AP387" s="279"/>
      <c r="AQ387" s="279"/>
      <c r="AR387" s="279"/>
      <c r="AS387" s="279"/>
      <c r="AT387" s="279"/>
      <c r="AU387" s="279"/>
      <c r="AV387" s="279"/>
      <c r="AW387" s="279"/>
      <c r="AX387" s="279"/>
      <c r="AY387" s="279"/>
      <c r="AZ387" s="279"/>
      <c r="BA387" s="279"/>
      <c r="BB387" s="279"/>
      <c r="BC387" s="279"/>
      <c r="BD387" s="293"/>
      <c r="BE387" s="293"/>
      <c r="BF387" s="293"/>
      <c r="BG387" s="293"/>
      <c r="BH387" s="293"/>
      <c r="BI387" s="293"/>
      <c r="BJ387" s="293"/>
      <c r="BK387" s="293"/>
      <c r="BL387" s="293"/>
      <c r="BM387" s="293"/>
      <c r="BN387" s="293"/>
      <c r="BO387" s="293"/>
      <c r="BP387" s="293"/>
      <c r="BQ387" s="293"/>
      <c r="BR387" s="293"/>
      <c r="BS387" s="293"/>
      <c r="BT387" s="293"/>
    </row>
    <row r="388" customHeight="1" spans="38:72">
      <c r="AL388" s="279"/>
      <c r="AM388" s="279"/>
      <c r="AN388" s="279"/>
      <c r="AO388" s="279"/>
      <c r="AP388" s="279"/>
      <c r="AQ388" s="279"/>
      <c r="AR388" s="279"/>
      <c r="AS388" s="279"/>
      <c r="AT388" s="279"/>
      <c r="AU388" s="279"/>
      <c r="AV388" s="279"/>
      <c r="AW388" s="279"/>
      <c r="AX388" s="279"/>
      <c r="AY388" s="279"/>
      <c r="AZ388" s="279"/>
      <c r="BA388" s="279"/>
      <c r="BB388" s="279"/>
      <c r="BC388" s="279"/>
      <c r="BD388" s="293"/>
      <c r="BE388" s="293"/>
      <c r="BF388" s="293"/>
      <c r="BG388" s="293"/>
      <c r="BH388" s="293"/>
      <c r="BI388" s="293"/>
      <c r="BJ388" s="293"/>
      <c r="BK388" s="293"/>
      <c r="BL388" s="293"/>
      <c r="BM388" s="293"/>
      <c r="BN388" s="293"/>
      <c r="BO388" s="293"/>
      <c r="BP388" s="293"/>
      <c r="BQ388" s="293"/>
      <c r="BR388" s="293"/>
      <c r="BS388" s="293"/>
      <c r="BT388" s="293"/>
    </row>
    <row r="389" customHeight="1" spans="38:72">
      <c r="AL389" s="279"/>
      <c r="AM389" s="279"/>
      <c r="AN389" s="279"/>
      <c r="AO389" s="279"/>
      <c r="AP389" s="279"/>
      <c r="AQ389" s="279"/>
      <c r="AR389" s="279"/>
      <c r="AS389" s="279"/>
      <c r="AT389" s="279"/>
      <c r="AU389" s="279"/>
      <c r="AV389" s="279"/>
      <c r="AW389" s="279"/>
      <c r="AX389" s="279"/>
      <c r="AY389" s="279"/>
      <c r="AZ389" s="279"/>
      <c r="BA389" s="279"/>
      <c r="BB389" s="279"/>
      <c r="BC389" s="279"/>
      <c r="BD389" s="293"/>
      <c r="BE389" s="293"/>
      <c r="BF389" s="293"/>
      <c r="BG389" s="293"/>
      <c r="BH389" s="293"/>
      <c r="BI389" s="293"/>
      <c r="BJ389" s="293"/>
      <c r="BK389" s="293"/>
      <c r="BL389" s="293"/>
      <c r="BM389" s="293"/>
      <c r="BN389" s="293"/>
      <c r="BO389" s="293"/>
      <c r="BP389" s="293"/>
      <c r="BQ389" s="293"/>
      <c r="BR389" s="293"/>
      <c r="BS389" s="293"/>
      <c r="BT389" s="293"/>
    </row>
    <row r="390" customHeight="1" spans="38:72">
      <c r="AL390" s="279"/>
      <c r="AM390" s="279"/>
      <c r="AN390" s="279"/>
      <c r="AO390" s="279"/>
      <c r="AP390" s="279"/>
      <c r="AQ390" s="279"/>
      <c r="AR390" s="279"/>
      <c r="AS390" s="279"/>
      <c r="AT390" s="279"/>
      <c r="AU390" s="279"/>
      <c r="AV390" s="279"/>
      <c r="AW390" s="279"/>
      <c r="AX390" s="279"/>
      <c r="AY390" s="279"/>
      <c r="AZ390" s="279"/>
      <c r="BA390" s="279"/>
      <c r="BB390" s="279"/>
      <c r="BC390" s="279"/>
      <c r="BD390" s="293"/>
      <c r="BE390" s="293"/>
      <c r="BF390" s="293"/>
      <c r="BG390" s="293"/>
      <c r="BH390" s="293"/>
      <c r="BI390" s="293"/>
      <c r="BJ390" s="293"/>
      <c r="BK390" s="293"/>
      <c r="BL390" s="293"/>
      <c r="BM390" s="293"/>
      <c r="BN390" s="293"/>
      <c r="BO390" s="293"/>
      <c r="BP390" s="293"/>
      <c r="BQ390" s="293"/>
      <c r="BR390" s="293"/>
      <c r="BS390" s="293"/>
      <c r="BT390" s="293"/>
    </row>
    <row r="391" customHeight="1" spans="38:72">
      <c r="AL391" s="279"/>
      <c r="AM391" s="279"/>
      <c r="AN391" s="279"/>
      <c r="AO391" s="279"/>
      <c r="AP391" s="279"/>
      <c r="AQ391" s="279"/>
      <c r="AR391" s="279"/>
      <c r="AS391" s="279"/>
      <c r="AT391" s="279"/>
      <c r="AU391" s="279"/>
      <c r="AV391" s="279"/>
      <c r="AW391" s="279"/>
      <c r="AX391" s="279"/>
      <c r="AY391" s="279"/>
      <c r="AZ391" s="279"/>
      <c r="BA391" s="279"/>
      <c r="BB391" s="279"/>
      <c r="BC391" s="279"/>
      <c r="BD391" s="293"/>
      <c r="BE391" s="293"/>
      <c r="BF391" s="293"/>
      <c r="BG391" s="293"/>
      <c r="BH391" s="293"/>
      <c r="BI391" s="293"/>
      <c r="BJ391" s="293"/>
      <c r="BK391" s="293"/>
      <c r="BL391" s="293"/>
      <c r="BM391" s="293"/>
      <c r="BN391" s="293"/>
      <c r="BO391" s="293"/>
      <c r="BP391" s="293"/>
      <c r="BQ391" s="293"/>
      <c r="BR391" s="293"/>
      <c r="BS391" s="293"/>
      <c r="BT391" s="293"/>
    </row>
    <row r="392" customHeight="1" spans="38:72">
      <c r="AL392" s="279"/>
      <c r="AM392" s="279"/>
      <c r="AN392" s="279"/>
      <c r="AO392" s="279"/>
      <c r="AP392" s="279"/>
      <c r="AQ392" s="279"/>
      <c r="AR392" s="279"/>
      <c r="AS392" s="279"/>
      <c r="AT392" s="279"/>
      <c r="AU392" s="279"/>
      <c r="AV392" s="279"/>
      <c r="AW392" s="279"/>
      <c r="AX392" s="279"/>
      <c r="AY392" s="279"/>
      <c r="AZ392" s="279"/>
      <c r="BA392" s="279"/>
      <c r="BB392" s="279"/>
      <c r="BC392" s="279"/>
      <c r="BD392" s="293"/>
      <c r="BE392" s="293"/>
      <c r="BF392" s="293"/>
      <c r="BG392" s="293"/>
      <c r="BH392" s="293"/>
      <c r="BI392" s="293"/>
      <c r="BJ392" s="293"/>
      <c r="BK392" s="293"/>
      <c r="BL392" s="293"/>
      <c r="BM392" s="293"/>
      <c r="BN392" s="293"/>
      <c r="BO392" s="293"/>
      <c r="BP392" s="293"/>
      <c r="BQ392" s="293"/>
      <c r="BR392" s="293"/>
      <c r="BS392" s="293"/>
      <c r="BT392" s="293"/>
    </row>
    <row r="393" customHeight="1" spans="38:72">
      <c r="AL393" s="279"/>
      <c r="AM393" s="279"/>
      <c r="AN393" s="279"/>
      <c r="AO393" s="279"/>
      <c r="AP393" s="279"/>
      <c r="AQ393" s="279"/>
      <c r="AR393" s="279"/>
      <c r="AS393" s="279"/>
      <c r="AT393" s="279"/>
      <c r="AU393" s="279"/>
      <c r="AV393" s="279"/>
      <c r="AW393" s="279"/>
      <c r="AX393" s="279"/>
      <c r="AY393" s="279"/>
      <c r="AZ393" s="279"/>
      <c r="BA393" s="279"/>
      <c r="BB393" s="279"/>
      <c r="BC393" s="279"/>
      <c r="BD393" s="293"/>
      <c r="BE393" s="293"/>
      <c r="BF393" s="293"/>
      <c r="BG393" s="293"/>
      <c r="BH393" s="293"/>
      <c r="BI393" s="293"/>
      <c r="BJ393" s="293"/>
      <c r="BK393" s="293"/>
      <c r="BL393" s="293"/>
      <c r="BM393" s="293"/>
      <c r="BN393" s="293"/>
      <c r="BO393" s="293"/>
      <c r="BP393" s="293"/>
      <c r="BQ393" s="293"/>
      <c r="BR393" s="293"/>
      <c r="BS393" s="293"/>
      <c r="BT393" s="293"/>
    </row>
    <row r="394" customHeight="1" spans="38:72">
      <c r="AL394" s="279"/>
      <c r="AM394" s="279"/>
      <c r="AN394" s="279"/>
      <c r="AO394" s="279"/>
      <c r="AP394" s="279"/>
      <c r="AQ394" s="279"/>
      <c r="AR394" s="279"/>
      <c r="AS394" s="279"/>
      <c r="AT394" s="279"/>
      <c r="AU394" s="279"/>
      <c r="AV394" s="279"/>
      <c r="AW394" s="279"/>
      <c r="AX394" s="279"/>
      <c r="AY394" s="279"/>
      <c r="AZ394" s="279"/>
      <c r="BA394" s="279"/>
      <c r="BB394" s="279"/>
      <c r="BC394" s="279"/>
      <c r="BD394" s="293"/>
      <c r="BE394" s="293"/>
      <c r="BF394" s="293"/>
      <c r="BG394" s="293"/>
      <c r="BH394" s="293"/>
      <c r="BI394" s="293"/>
      <c r="BJ394" s="293"/>
      <c r="BK394" s="293"/>
      <c r="BL394" s="293"/>
      <c r="BM394" s="293"/>
      <c r="BN394" s="293"/>
      <c r="BO394" s="293"/>
      <c r="BP394" s="293"/>
      <c r="BQ394" s="293"/>
      <c r="BR394" s="293"/>
      <c r="BS394" s="293"/>
      <c r="BT394" s="293"/>
    </row>
    <row r="395" customHeight="1" spans="38:72">
      <c r="AL395" s="279"/>
      <c r="AM395" s="279"/>
      <c r="AN395" s="279"/>
      <c r="AO395" s="279"/>
      <c r="AP395" s="279"/>
      <c r="AQ395" s="279"/>
      <c r="AR395" s="279"/>
      <c r="AS395" s="279"/>
      <c r="AT395" s="279"/>
      <c r="AU395" s="279"/>
      <c r="AV395" s="279"/>
      <c r="AW395" s="279"/>
      <c r="AX395" s="279"/>
      <c r="AY395" s="279"/>
      <c r="AZ395" s="279"/>
      <c r="BA395" s="279"/>
      <c r="BB395" s="279"/>
      <c r="BC395" s="279"/>
      <c r="BD395" s="293"/>
      <c r="BE395" s="293"/>
      <c r="BF395" s="293"/>
      <c r="BG395" s="293"/>
      <c r="BH395" s="293"/>
      <c r="BI395" s="293"/>
      <c r="BJ395" s="293"/>
      <c r="BK395" s="293"/>
      <c r="BL395" s="293"/>
      <c r="BM395" s="293"/>
      <c r="BN395" s="293"/>
      <c r="BO395" s="293"/>
      <c r="BP395" s="293"/>
      <c r="BQ395" s="293"/>
      <c r="BR395" s="293"/>
      <c r="BS395" s="293"/>
      <c r="BT395" s="293"/>
    </row>
    <row r="396" customHeight="1" spans="38:72">
      <c r="AL396" s="279"/>
      <c r="AM396" s="279"/>
      <c r="AN396" s="279"/>
      <c r="AO396" s="279"/>
      <c r="AP396" s="279"/>
      <c r="AQ396" s="279"/>
      <c r="AR396" s="279"/>
      <c r="AS396" s="279"/>
      <c r="AT396" s="279"/>
      <c r="AU396" s="279"/>
      <c r="AV396" s="279"/>
      <c r="AW396" s="279"/>
      <c r="AX396" s="279"/>
      <c r="AY396" s="279"/>
      <c r="AZ396" s="279"/>
      <c r="BA396" s="279"/>
      <c r="BB396" s="279"/>
      <c r="BC396" s="279"/>
      <c r="BD396" s="293"/>
      <c r="BE396" s="293"/>
      <c r="BF396" s="293"/>
      <c r="BG396" s="293"/>
      <c r="BH396" s="293"/>
      <c r="BI396" s="293"/>
      <c r="BJ396" s="293"/>
      <c r="BK396" s="293"/>
      <c r="BL396" s="293"/>
      <c r="BM396" s="293"/>
      <c r="BN396" s="293"/>
      <c r="BO396" s="293"/>
      <c r="BP396" s="293"/>
      <c r="BQ396" s="293"/>
      <c r="BR396" s="293"/>
      <c r="BS396" s="293"/>
      <c r="BT396" s="293"/>
    </row>
    <row r="397" customHeight="1" spans="38:72">
      <c r="AL397" s="279"/>
      <c r="AM397" s="279"/>
      <c r="AN397" s="279"/>
      <c r="AO397" s="279"/>
      <c r="AP397" s="279"/>
      <c r="AQ397" s="279"/>
      <c r="AR397" s="279"/>
      <c r="AS397" s="279"/>
      <c r="AT397" s="279"/>
      <c r="AU397" s="279"/>
      <c r="AV397" s="279"/>
      <c r="AW397" s="279"/>
      <c r="AX397" s="279"/>
      <c r="AY397" s="279"/>
      <c r="AZ397" s="279"/>
      <c r="BA397" s="279"/>
      <c r="BB397" s="279"/>
      <c r="BC397" s="279"/>
      <c r="BD397" s="293"/>
      <c r="BE397" s="293"/>
      <c r="BF397" s="293"/>
      <c r="BG397" s="293"/>
      <c r="BH397" s="293"/>
      <c r="BI397" s="293"/>
      <c r="BJ397" s="293"/>
      <c r="BK397" s="293"/>
      <c r="BL397" s="293"/>
      <c r="BM397" s="293"/>
      <c r="BN397" s="293"/>
      <c r="BO397" s="293"/>
      <c r="BP397" s="293"/>
      <c r="BQ397" s="293"/>
      <c r="BR397" s="293"/>
      <c r="BS397" s="293"/>
      <c r="BT397" s="293"/>
    </row>
    <row r="398" customHeight="1" spans="38:72">
      <c r="AL398" s="279"/>
      <c r="AM398" s="279"/>
      <c r="AN398" s="279"/>
      <c r="AO398" s="279"/>
      <c r="AP398" s="279"/>
      <c r="AQ398" s="279"/>
      <c r="AR398" s="279"/>
      <c r="AS398" s="279"/>
      <c r="AT398" s="279"/>
      <c r="AU398" s="279"/>
      <c r="AV398" s="279"/>
      <c r="AW398" s="279"/>
      <c r="AX398" s="279"/>
      <c r="AY398" s="279"/>
      <c r="AZ398" s="279"/>
      <c r="BA398" s="279"/>
      <c r="BB398" s="279"/>
      <c r="BC398" s="279"/>
      <c r="BD398" s="293"/>
      <c r="BE398" s="293"/>
      <c r="BF398" s="293"/>
      <c r="BG398" s="293"/>
      <c r="BH398" s="293"/>
      <c r="BI398" s="293"/>
      <c r="BJ398" s="293"/>
      <c r="BK398" s="293"/>
      <c r="BL398" s="293"/>
      <c r="BM398" s="293"/>
      <c r="BN398" s="293"/>
      <c r="BO398" s="293"/>
      <c r="BP398" s="293"/>
      <c r="BQ398" s="293"/>
      <c r="BR398" s="293"/>
      <c r="BS398" s="293"/>
      <c r="BT398" s="293"/>
    </row>
    <row r="399" customHeight="1" spans="38:72">
      <c r="AL399" s="279"/>
      <c r="AM399" s="279"/>
      <c r="AN399" s="279"/>
      <c r="AO399" s="279"/>
      <c r="AP399" s="279"/>
      <c r="AQ399" s="279"/>
      <c r="AR399" s="279"/>
      <c r="AS399" s="279"/>
      <c r="AT399" s="279"/>
      <c r="AU399" s="279"/>
      <c r="AV399" s="279"/>
      <c r="AW399" s="279"/>
      <c r="AX399" s="279"/>
      <c r="AY399" s="279"/>
      <c r="AZ399" s="279"/>
      <c r="BA399" s="279"/>
      <c r="BB399" s="279"/>
      <c r="BC399" s="279"/>
      <c r="BD399" s="293"/>
      <c r="BE399" s="293"/>
      <c r="BF399" s="293"/>
      <c r="BG399" s="293"/>
      <c r="BH399" s="293"/>
      <c r="BI399" s="293"/>
      <c r="BJ399" s="293"/>
      <c r="BK399" s="293"/>
      <c r="BL399" s="293"/>
      <c r="BM399" s="293"/>
      <c r="BN399" s="293"/>
      <c r="BO399" s="293"/>
      <c r="BP399" s="293"/>
      <c r="BQ399" s="293"/>
      <c r="BR399" s="293"/>
      <c r="BS399" s="293"/>
      <c r="BT399" s="293"/>
    </row>
    <row r="400" customHeight="1" spans="38:72">
      <c r="AL400" s="279"/>
      <c r="AM400" s="279"/>
      <c r="AN400" s="279"/>
      <c r="AO400" s="279"/>
      <c r="AP400" s="279"/>
      <c r="AQ400" s="279"/>
      <c r="AR400" s="279"/>
      <c r="AS400" s="279"/>
      <c r="AT400" s="279"/>
      <c r="AU400" s="279"/>
      <c r="AV400" s="279"/>
      <c r="AW400" s="279"/>
      <c r="AX400" s="279"/>
      <c r="AY400" s="279"/>
      <c r="AZ400" s="279"/>
      <c r="BA400" s="279"/>
      <c r="BB400" s="279"/>
      <c r="BC400" s="279"/>
      <c r="BD400" s="293"/>
      <c r="BE400" s="293"/>
      <c r="BF400" s="293"/>
      <c r="BG400" s="293"/>
      <c r="BH400" s="293"/>
      <c r="BI400" s="293"/>
      <c r="BJ400" s="293"/>
      <c r="BK400" s="293"/>
      <c r="BL400" s="293"/>
      <c r="BM400" s="293"/>
      <c r="BN400" s="293"/>
      <c r="BO400" s="293"/>
      <c r="BP400" s="293"/>
      <c r="BQ400" s="293"/>
      <c r="BR400" s="293"/>
      <c r="BS400" s="293"/>
      <c r="BT400" s="293"/>
    </row>
    <row r="401" customHeight="1" spans="38:72">
      <c r="AL401" s="279"/>
      <c r="AM401" s="279"/>
      <c r="AN401" s="279"/>
      <c r="AO401" s="279"/>
      <c r="AP401" s="279"/>
      <c r="AQ401" s="279"/>
      <c r="AR401" s="279"/>
      <c r="AS401" s="279"/>
      <c r="AT401" s="279"/>
      <c r="AU401" s="279"/>
      <c r="AV401" s="279"/>
      <c r="AW401" s="279"/>
      <c r="AX401" s="279"/>
      <c r="AY401" s="279"/>
      <c r="AZ401" s="279"/>
      <c r="BA401" s="279"/>
      <c r="BB401" s="279"/>
      <c r="BC401" s="279"/>
      <c r="BD401" s="293"/>
      <c r="BE401" s="293"/>
      <c r="BF401" s="293"/>
      <c r="BG401" s="293"/>
      <c r="BH401" s="293"/>
      <c r="BI401" s="293"/>
      <c r="BJ401" s="293"/>
      <c r="BK401" s="293"/>
      <c r="BL401" s="293"/>
      <c r="BM401" s="293"/>
      <c r="BN401" s="293"/>
      <c r="BO401" s="293"/>
      <c r="BP401" s="293"/>
      <c r="BQ401" s="293"/>
      <c r="BR401" s="293"/>
      <c r="BS401" s="293"/>
      <c r="BT401" s="293"/>
    </row>
    <row r="402" customHeight="1" spans="38:72">
      <c r="AL402" s="279"/>
      <c r="AM402" s="279"/>
      <c r="AN402" s="279"/>
      <c r="AO402" s="279"/>
      <c r="AP402" s="279"/>
      <c r="AQ402" s="279"/>
      <c r="AR402" s="279"/>
      <c r="AS402" s="279"/>
      <c r="AT402" s="279"/>
      <c r="AU402" s="279"/>
      <c r="AV402" s="279"/>
      <c r="AW402" s="279"/>
      <c r="AX402" s="279"/>
      <c r="AY402" s="279"/>
      <c r="AZ402" s="279"/>
      <c r="BA402" s="279"/>
      <c r="BB402" s="279"/>
      <c r="BC402" s="279"/>
      <c r="BD402" s="293"/>
      <c r="BE402" s="293"/>
      <c r="BF402" s="293"/>
      <c r="BG402" s="293"/>
      <c r="BH402" s="293"/>
      <c r="BI402" s="293"/>
      <c r="BJ402" s="293"/>
      <c r="BK402" s="293"/>
      <c r="BL402" s="293"/>
      <c r="BM402" s="293"/>
      <c r="BN402" s="293"/>
      <c r="BO402" s="293"/>
      <c r="BP402" s="293"/>
      <c r="BQ402" s="293"/>
      <c r="BR402" s="293"/>
      <c r="BS402" s="293"/>
      <c r="BT402" s="293"/>
    </row>
    <row r="403" customHeight="1" spans="38:72">
      <c r="AL403" s="279"/>
      <c r="AM403" s="279"/>
      <c r="AN403" s="279"/>
      <c r="AO403" s="279"/>
      <c r="AP403" s="279"/>
      <c r="AQ403" s="279"/>
      <c r="AR403" s="279"/>
      <c r="AS403" s="279"/>
      <c r="AT403" s="279"/>
      <c r="AU403" s="279"/>
      <c r="AV403" s="279"/>
      <c r="AW403" s="279"/>
      <c r="AX403" s="279"/>
      <c r="AY403" s="279"/>
      <c r="AZ403" s="279"/>
      <c r="BA403" s="279"/>
      <c r="BB403" s="279"/>
      <c r="BC403" s="279"/>
      <c r="BD403" s="293"/>
      <c r="BE403" s="293"/>
      <c r="BF403" s="293"/>
      <c r="BG403" s="293"/>
      <c r="BH403" s="293"/>
      <c r="BI403" s="293"/>
      <c r="BJ403" s="293"/>
      <c r="BK403" s="293"/>
      <c r="BL403" s="293"/>
      <c r="BM403" s="293"/>
      <c r="BN403" s="293"/>
      <c r="BO403" s="293"/>
      <c r="BP403" s="293"/>
      <c r="BQ403" s="293"/>
      <c r="BR403" s="293"/>
      <c r="BS403" s="293"/>
      <c r="BT403" s="293"/>
    </row>
    <row r="404" customHeight="1" spans="38:72">
      <c r="AL404" s="279"/>
      <c r="AM404" s="279"/>
      <c r="AN404" s="279"/>
      <c r="AO404" s="279"/>
      <c r="AP404" s="279"/>
      <c r="AQ404" s="279"/>
      <c r="AR404" s="279"/>
      <c r="AS404" s="279"/>
      <c r="AT404" s="279"/>
      <c r="AU404" s="279"/>
      <c r="AV404" s="279"/>
      <c r="AW404" s="279"/>
      <c r="AX404" s="279"/>
      <c r="AY404" s="279"/>
      <c r="AZ404" s="279"/>
      <c r="BA404" s="279"/>
      <c r="BB404" s="279"/>
      <c r="BC404" s="279"/>
      <c r="BD404" s="293"/>
      <c r="BE404" s="293"/>
      <c r="BF404" s="293"/>
      <c r="BG404" s="293"/>
      <c r="BH404" s="293"/>
      <c r="BI404" s="293"/>
      <c r="BJ404" s="293"/>
      <c r="BK404" s="293"/>
      <c r="BL404" s="293"/>
      <c r="BM404" s="293"/>
      <c r="BN404" s="293"/>
      <c r="BO404" s="293"/>
      <c r="BP404" s="293"/>
      <c r="BQ404" s="293"/>
      <c r="BR404" s="293"/>
      <c r="BS404" s="293"/>
      <c r="BT404" s="293"/>
    </row>
    <row r="405" customHeight="1" spans="38:72">
      <c r="AL405" s="279"/>
      <c r="AM405" s="279"/>
      <c r="AN405" s="279"/>
      <c r="AO405" s="279"/>
      <c r="AP405" s="279"/>
      <c r="AQ405" s="279"/>
      <c r="AR405" s="279"/>
      <c r="AS405" s="279"/>
      <c r="AT405" s="279"/>
      <c r="AU405" s="279"/>
      <c r="AV405" s="279"/>
      <c r="AW405" s="279"/>
      <c r="AX405" s="279"/>
      <c r="AY405" s="279"/>
      <c r="AZ405" s="279"/>
      <c r="BA405" s="279"/>
      <c r="BB405" s="279"/>
      <c r="BC405" s="279"/>
      <c r="BD405" s="293"/>
      <c r="BE405" s="293"/>
      <c r="BF405" s="293"/>
      <c r="BG405" s="293"/>
      <c r="BH405" s="293"/>
      <c r="BI405" s="293"/>
      <c r="BJ405" s="293"/>
      <c r="BK405" s="293"/>
      <c r="BL405" s="293"/>
      <c r="BM405" s="293"/>
      <c r="BN405" s="293"/>
      <c r="BO405" s="293"/>
      <c r="BP405" s="293"/>
      <c r="BQ405" s="293"/>
      <c r="BR405" s="293"/>
      <c r="BS405" s="293"/>
      <c r="BT405" s="293"/>
    </row>
    <row r="406" customHeight="1" spans="38:72">
      <c r="AL406" s="279"/>
      <c r="AM406" s="279"/>
      <c r="AN406" s="279"/>
      <c r="AO406" s="279"/>
      <c r="AP406" s="279"/>
      <c r="AQ406" s="279"/>
      <c r="AR406" s="279"/>
      <c r="AS406" s="279"/>
      <c r="AT406" s="279"/>
      <c r="AU406" s="279"/>
      <c r="AV406" s="279"/>
      <c r="AW406" s="279"/>
      <c r="AX406" s="279"/>
      <c r="AY406" s="279"/>
      <c r="AZ406" s="279"/>
      <c r="BA406" s="279"/>
      <c r="BB406" s="279"/>
      <c r="BC406" s="279"/>
      <c r="BD406" s="293"/>
      <c r="BE406" s="293"/>
      <c r="BF406" s="293"/>
      <c r="BG406" s="293"/>
      <c r="BH406" s="293"/>
      <c r="BI406" s="293"/>
      <c r="BJ406" s="293"/>
      <c r="BK406" s="293"/>
      <c r="BL406" s="293"/>
      <c r="BM406" s="293"/>
      <c r="BN406" s="293"/>
      <c r="BO406" s="293"/>
      <c r="BP406" s="293"/>
      <c r="BQ406" s="293"/>
      <c r="BR406" s="293"/>
      <c r="BS406" s="293"/>
      <c r="BT406" s="293"/>
    </row>
    <row r="407" customHeight="1" spans="38:72">
      <c r="AL407" s="279"/>
      <c r="AM407" s="279"/>
      <c r="AN407" s="279"/>
      <c r="AO407" s="279"/>
      <c r="AP407" s="279"/>
      <c r="AQ407" s="279"/>
      <c r="AR407" s="279"/>
      <c r="AS407" s="279"/>
      <c r="AT407" s="279"/>
      <c r="AU407" s="279"/>
      <c r="AV407" s="279"/>
      <c r="AW407" s="279"/>
      <c r="AX407" s="279"/>
      <c r="AY407" s="279"/>
      <c r="AZ407" s="279"/>
      <c r="BA407" s="279"/>
      <c r="BB407" s="279"/>
      <c r="BC407" s="279"/>
      <c r="BD407" s="293"/>
      <c r="BE407" s="293"/>
      <c r="BF407" s="293"/>
      <c r="BG407" s="293"/>
      <c r="BH407" s="293"/>
      <c r="BI407" s="293"/>
      <c r="BJ407" s="293"/>
      <c r="BK407" s="293"/>
      <c r="BL407" s="293"/>
      <c r="BM407" s="293"/>
      <c r="BN407" s="293"/>
      <c r="BO407" s="293"/>
      <c r="BP407" s="293"/>
      <c r="BQ407" s="293"/>
      <c r="BR407" s="293"/>
      <c r="BS407" s="293"/>
      <c r="BT407" s="293"/>
    </row>
    <row r="408" customHeight="1" spans="38:72">
      <c r="AL408" s="279"/>
      <c r="AM408" s="279"/>
      <c r="AN408" s="279"/>
      <c r="AO408" s="279"/>
      <c r="AP408" s="279"/>
      <c r="AQ408" s="279"/>
      <c r="AR408" s="279"/>
      <c r="AS408" s="279"/>
      <c r="AT408" s="279"/>
      <c r="AU408" s="279"/>
      <c r="AV408" s="279"/>
      <c r="AW408" s="279"/>
      <c r="AX408" s="279"/>
      <c r="AY408" s="279"/>
      <c r="AZ408" s="279"/>
      <c r="BA408" s="279"/>
      <c r="BB408" s="279"/>
      <c r="BC408" s="279"/>
      <c r="BD408" s="293"/>
      <c r="BE408" s="293"/>
      <c r="BF408" s="293"/>
      <c r="BG408" s="293"/>
      <c r="BH408" s="293"/>
      <c r="BI408" s="293"/>
      <c r="BJ408" s="293"/>
      <c r="BK408" s="293"/>
      <c r="BL408" s="293"/>
      <c r="BM408" s="293"/>
      <c r="BN408" s="293"/>
      <c r="BO408" s="293"/>
      <c r="BP408" s="293"/>
      <c r="BQ408" s="293"/>
      <c r="BR408" s="293"/>
      <c r="BS408" s="293"/>
      <c r="BT408" s="293"/>
    </row>
    <row r="409" customHeight="1" spans="38:72">
      <c r="AL409" s="279"/>
      <c r="AM409" s="279"/>
      <c r="AN409" s="279"/>
      <c r="AO409" s="279"/>
      <c r="AP409" s="279"/>
      <c r="AQ409" s="279"/>
      <c r="AR409" s="279"/>
      <c r="AS409" s="279"/>
      <c r="AT409" s="279"/>
      <c r="AU409" s="279"/>
      <c r="AV409" s="279"/>
      <c r="AW409" s="279"/>
      <c r="AX409" s="279"/>
      <c r="AY409" s="279"/>
      <c r="AZ409" s="279"/>
      <c r="BA409" s="279"/>
      <c r="BB409" s="279"/>
      <c r="BC409" s="279"/>
      <c r="BD409" s="293"/>
      <c r="BE409" s="293"/>
      <c r="BF409" s="293"/>
      <c r="BG409" s="293"/>
      <c r="BH409" s="293"/>
      <c r="BI409" s="293"/>
      <c r="BJ409" s="293"/>
      <c r="BK409" s="293"/>
      <c r="BL409" s="293"/>
      <c r="BM409" s="293"/>
      <c r="BN409" s="293"/>
      <c r="BO409" s="293"/>
      <c r="BP409" s="293"/>
      <c r="BQ409" s="293"/>
      <c r="BR409" s="293"/>
      <c r="BS409" s="293"/>
      <c r="BT409" s="293"/>
    </row>
    <row r="410" customHeight="1" spans="38:72">
      <c r="AL410" s="279"/>
      <c r="AM410" s="279"/>
      <c r="AN410" s="279"/>
      <c r="AO410" s="279"/>
      <c r="AP410" s="279"/>
      <c r="AQ410" s="279"/>
      <c r="AR410" s="279"/>
      <c r="AS410" s="279"/>
      <c r="AT410" s="279"/>
      <c r="AU410" s="279"/>
      <c r="AV410" s="279"/>
      <c r="AW410" s="279"/>
      <c r="AX410" s="279"/>
      <c r="AY410" s="279"/>
      <c r="AZ410" s="279"/>
      <c r="BA410" s="279"/>
      <c r="BB410" s="279"/>
      <c r="BC410" s="279"/>
      <c r="BD410" s="293"/>
      <c r="BE410" s="293"/>
      <c r="BF410" s="293"/>
      <c r="BG410" s="293"/>
      <c r="BH410" s="293"/>
      <c r="BI410" s="293"/>
      <c r="BJ410" s="293"/>
      <c r="BK410" s="293"/>
      <c r="BL410" s="293"/>
      <c r="BM410" s="293"/>
      <c r="BN410" s="293"/>
      <c r="BO410" s="293"/>
      <c r="BP410" s="293"/>
      <c r="BQ410" s="293"/>
      <c r="BR410" s="293"/>
      <c r="BS410" s="293"/>
      <c r="BT410" s="293"/>
    </row>
    <row r="411" customHeight="1" spans="38:72">
      <c r="AL411" s="279"/>
      <c r="AM411" s="279"/>
      <c r="AN411" s="279"/>
      <c r="AO411" s="279"/>
      <c r="AP411" s="279"/>
      <c r="AQ411" s="279"/>
      <c r="AR411" s="279"/>
      <c r="AS411" s="279"/>
      <c r="AT411" s="279"/>
      <c r="AU411" s="279"/>
      <c r="AV411" s="279"/>
      <c r="AW411" s="279"/>
      <c r="AX411" s="279"/>
      <c r="AY411" s="279"/>
      <c r="AZ411" s="279"/>
      <c r="BA411" s="279"/>
      <c r="BB411" s="279"/>
      <c r="BC411" s="279"/>
      <c r="BD411" s="293"/>
      <c r="BE411" s="293"/>
      <c r="BF411" s="293"/>
      <c r="BG411" s="293"/>
      <c r="BH411" s="293"/>
      <c r="BI411" s="293"/>
      <c r="BJ411" s="293"/>
      <c r="BK411" s="293"/>
      <c r="BL411" s="293"/>
      <c r="BM411" s="293"/>
      <c r="BN411" s="293"/>
      <c r="BO411" s="293"/>
      <c r="BP411" s="293"/>
      <c r="BQ411" s="293"/>
      <c r="BR411" s="293"/>
      <c r="BS411" s="293"/>
      <c r="BT411" s="293"/>
    </row>
    <row r="412" customHeight="1" spans="38:72">
      <c r="AL412" s="279"/>
      <c r="AM412" s="279"/>
      <c r="AN412" s="279"/>
      <c r="AO412" s="279"/>
      <c r="AP412" s="279"/>
      <c r="AQ412" s="279"/>
      <c r="AR412" s="279"/>
      <c r="AS412" s="279"/>
      <c r="AT412" s="279"/>
      <c r="AU412" s="279"/>
      <c r="AV412" s="279"/>
      <c r="AW412" s="279"/>
      <c r="AX412" s="279"/>
      <c r="AY412" s="279"/>
      <c r="AZ412" s="279"/>
      <c r="BA412" s="279"/>
      <c r="BB412" s="279"/>
      <c r="BC412" s="279"/>
      <c r="BD412" s="293"/>
      <c r="BE412" s="293"/>
      <c r="BF412" s="293"/>
      <c r="BG412" s="293"/>
      <c r="BH412" s="293"/>
      <c r="BI412" s="293"/>
      <c r="BJ412" s="293"/>
      <c r="BK412" s="293"/>
      <c r="BL412" s="293"/>
      <c r="BM412" s="293"/>
      <c r="BN412" s="293"/>
      <c r="BO412" s="293"/>
      <c r="BP412" s="293"/>
      <c r="BQ412" s="293"/>
      <c r="BR412" s="293"/>
      <c r="BS412" s="293"/>
      <c r="BT412" s="293"/>
    </row>
    <row r="413" customHeight="1" spans="38:72">
      <c r="AL413" s="279"/>
      <c r="AM413" s="279"/>
      <c r="AN413" s="279"/>
      <c r="AO413" s="279"/>
      <c r="AP413" s="279"/>
      <c r="AQ413" s="279"/>
      <c r="AR413" s="279"/>
      <c r="AS413" s="279"/>
      <c r="AT413" s="279"/>
      <c r="AU413" s="279"/>
      <c r="AV413" s="279"/>
      <c r="AW413" s="279"/>
      <c r="AX413" s="279"/>
      <c r="AY413" s="279"/>
      <c r="AZ413" s="279"/>
      <c r="BA413" s="279"/>
      <c r="BB413" s="279"/>
      <c r="BC413" s="279"/>
      <c r="BD413" s="293"/>
      <c r="BE413" s="293"/>
      <c r="BF413" s="293"/>
      <c r="BG413" s="293"/>
      <c r="BH413" s="293"/>
      <c r="BI413" s="293"/>
      <c r="BJ413" s="293"/>
      <c r="BK413" s="293"/>
      <c r="BL413" s="293"/>
      <c r="BM413" s="293"/>
      <c r="BN413" s="293"/>
      <c r="BO413" s="293"/>
      <c r="BP413" s="293"/>
      <c r="BQ413" s="293"/>
      <c r="BR413" s="293"/>
      <c r="BS413" s="293"/>
      <c r="BT413" s="293"/>
    </row>
    <row r="414" customHeight="1" spans="38:72">
      <c r="AL414" s="279"/>
      <c r="AM414" s="279"/>
      <c r="AN414" s="279"/>
      <c r="AO414" s="279"/>
      <c r="AP414" s="279"/>
      <c r="AQ414" s="279"/>
      <c r="AR414" s="279"/>
      <c r="AS414" s="279"/>
      <c r="AT414" s="279"/>
      <c r="AU414" s="279"/>
      <c r="AV414" s="279"/>
      <c r="AW414" s="279"/>
      <c r="AX414" s="279"/>
      <c r="AY414" s="279"/>
      <c r="AZ414" s="279"/>
      <c r="BA414" s="279"/>
      <c r="BB414" s="279"/>
      <c r="BC414" s="279"/>
      <c r="BD414" s="293"/>
      <c r="BE414" s="293"/>
      <c r="BF414" s="293"/>
      <c r="BG414" s="293"/>
      <c r="BH414" s="293"/>
      <c r="BI414" s="293"/>
      <c r="BJ414" s="293"/>
      <c r="BK414" s="293"/>
      <c r="BL414" s="293"/>
      <c r="BM414" s="293"/>
      <c r="BN414" s="293"/>
      <c r="BO414" s="293"/>
      <c r="BP414" s="293"/>
      <c r="BQ414" s="293"/>
      <c r="BR414" s="293"/>
      <c r="BS414" s="293"/>
      <c r="BT414" s="293"/>
    </row>
    <row r="415" customHeight="1" spans="38:72">
      <c r="AL415" s="279"/>
      <c r="AM415" s="279"/>
      <c r="AN415" s="279"/>
      <c r="AO415" s="279"/>
      <c r="AP415" s="279"/>
      <c r="AQ415" s="279"/>
      <c r="AR415" s="279"/>
      <c r="AS415" s="279"/>
      <c r="AT415" s="279"/>
      <c r="AU415" s="279"/>
      <c r="AV415" s="279"/>
      <c r="AW415" s="279"/>
      <c r="AX415" s="279"/>
      <c r="AY415" s="279"/>
      <c r="AZ415" s="279"/>
      <c r="BA415" s="279"/>
      <c r="BB415" s="279"/>
      <c r="BC415" s="279"/>
      <c r="BD415" s="293"/>
      <c r="BE415" s="293"/>
      <c r="BF415" s="293"/>
      <c r="BG415" s="293"/>
      <c r="BH415" s="293"/>
      <c r="BI415" s="293"/>
      <c r="BJ415" s="293"/>
      <c r="BK415" s="293"/>
      <c r="BL415" s="293"/>
      <c r="BM415" s="293"/>
      <c r="BN415" s="293"/>
      <c r="BO415" s="293"/>
      <c r="BP415" s="293"/>
      <c r="BQ415" s="293"/>
      <c r="BR415" s="293"/>
      <c r="BS415" s="293"/>
      <c r="BT415" s="293"/>
    </row>
    <row r="416" customHeight="1" spans="38:72">
      <c r="AL416" s="279"/>
      <c r="AM416" s="279"/>
      <c r="AN416" s="279"/>
      <c r="AO416" s="279"/>
      <c r="AP416" s="279"/>
      <c r="AQ416" s="279"/>
      <c r="AR416" s="279"/>
      <c r="AS416" s="279"/>
      <c r="AT416" s="279"/>
      <c r="AU416" s="279"/>
      <c r="AV416" s="279"/>
      <c r="AW416" s="279"/>
      <c r="AX416" s="279"/>
      <c r="AY416" s="279"/>
      <c r="AZ416" s="279"/>
      <c r="BA416" s="279"/>
      <c r="BB416" s="279"/>
      <c r="BC416" s="279"/>
      <c r="BD416" s="293"/>
      <c r="BE416" s="293"/>
      <c r="BF416" s="293"/>
      <c r="BG416" s="293"/>
      <c r="BH416" s="293"/>
      <c r="BI416" s="293"/>
      <c r="BJ416" s="293"/>
      <c r="BK416" s="293"/>
      <c r="BL416" s="293"/>
      <c r="BM416" s="293"/>
      <c r="BN416" s="293"/>
      <c r="BO416" s="293"/>
      <c r="BP416" s="293"/>
      <c r="BQ416" s="293"/>
      <c r="BR416" s="293"/>
      <c r="BS416" s="293"/>
      <c r="BT416" s="293"/>
    </row>
    <row r="417" customHeight="1" spans="38:72">
      <c r="AL417" s="279"/>
      <c r="AM417" s="279"/>
      <c r="AN417" s="279"/>
      <c r="AO417" s="279"/>
      <c r="AP417" s="279"/>
      <c r="AQ417" s="279"/>
      <c r="AR417" s="279"/>
      <c r="AS417" s="279"/>
      <c r="AT417" s="279"/>
      <c r="AU417" s="279"/>
      <c r="AV417" s="279"/>
      <c r="AW417" s="279"/>
      <c r="AX417" s="279"/>
      <c r="AY417" s="279"/>
      <c r="AZ417" s="279"/>
      <c r="BA417" s="279"/>
      <c r="BB417" s="279"/>
      <c r="BC417" s="279"/>
      <c r="BD417" s="293"/>
      <c r="BE417" s="293"/>
      <c r="BF417" s="293"/>
      <c r="BG417" s="293"/>
      <c r="BH417" s="293"/>
      <c r="BI417" s="293"/>
      <c r="BJ417" s="293"/>
      <c r="BK417" s="293"/>
      <c r="BL417" s="293"/>
      <c r="BM417" s="293"/>
      <c r="BN417" s="293"/>
      <c r="BO417" s="293"/>
      <c r="BP417" s="293"/>
      <c r="BQ417" s="293"/>
      <c r="BR417" s="293"/>
      <c r="BS417" s="293"/>
      <c r="BT417" s="293"/>
    </row>
    <row r="418" customHeight="1" spans="38:72">
      <c r="AL418" s="279"/>
      <c r="AM418" s="279"/>
      <c r="AN418" s="279"/>
      <c r="AO418" s="279"/>
      <c r="AP418" s="279"/>
      <c r="AQ418" s="279"/>
      <c r="AR418" s="279"/>
      <c r="AS418" s="279"/>
      <c r="AT418" s="279"/>
      <c r="AU418" s="279"/>
      <c r="AV418" s="279"/>
      <c r="AW418" s="279"/>
      <c r="AX418" s="279"/>
      <c r="AY418" s="279"/>
      <c r="AZ418" s="279"/>
      <c r="BA418" s="279"/>
      <c r="BB418" s="279"/>
      <c r="BC418" s="279"/>
      <c r="BD418" s="293"/>
      <c r="BE418" s="293"/>
      <c r="BF418" s="293"/>
      <c r="BG418" s="293"/>
      <c r="BH418" s="293"/>
      <c r="BI418" s="293"/>
      <c r="BJ418" s="293"/>
      <c r="BK418" s="293"/>
      <c r="BL418" s="293"/>
      <c r="BM418" s="293"/>
      <c r="BN418" s="293"/>
      <c r="BO418" s="293"/>
      <c r="BP418" s="293"/>
      <c r="BQ418" s="293"/>
      <c r="BR418" s="293"/>
      <c r="BS418" s="293"/>
      <c r="BT418" s="293"/>
    </row>
    <row r="419" customHeight="1" spans="38:72">
      <c r="AL419" s="279"/>
      <c r="AM419" s="279"/>
      <c r="AN419" s="279"/>
      <c r="AO419" s="279"/>
      <c r="AP419" s="279"/>
      <c r="AQ419" s="279"/>
      <c r="AR419" s="279"/>
      <c r="AS419" s="279"/>
      <c r="AT419" s="279"/>
      <c r="AU419" s="279"/>
      <c r="AV419" s="279"/>
      <c r="AW419" s="279"/>
      <c r="AX419" s="279"/>
      <c r="AY419" s="279"/>
      <c r="AZ419" s="279"/>
      <c r="BA419" s="279"/>
      <c r="BB419" s="279"/>
      <c r="BC419" s="279"/>
      <c r="BD419" s="293"/>
      <c r="BE419" s="293"/>
      <c r="BF419" s="293"/>
      <c r="BG419" s="293"/>
      <c r="BH419" s="293"/>
      <c r="BI419" s="293"/>
      <c r="BJ419" s="293"/>
      <c r="BK419" s="293"/>
      <c r="BL419" s="293"/>
      <c r="BM419" s="293"/>
      <c r="BN419" s="293"/>
      <c r="BO419" s="293"/>
      <c r="BP419" s="293"/>
      <c r="BQ419" s="293"/>
      <c r="BR419" s="293"/>
      <c r="BS419" s="293"/>
      <c r="BT419" s="293"/>
    </row>
    <row r="420" customHeight="1" spans="38:72">
      <c r="AL420" s="279"/>
      <c r="AM420" s="279"/>
      <c r="AN420" s="279"/>
      <c r="AO420" s="279"/>
      <c r="AP420" s="279"/>
      <c r="AQ420" s="279"/>
      <c r="AR420" s="279"/>
      <c r="AS420" s="279"/>
      <c r="AT420" s="279"/>
      <c r="AU420" s="279"/>
      <c r="AV420" s="279"/>
      <c r="AW420" s="279"/>
      <c r="AX420" s="279"/>
      <c r="AY420" s="279"/>
      <c r="AZ420" s="279"/>
      <c r="BA420" s="279"/>
      <c r="BB420" s="279"/>
      <c r="BC420" s="279"/>
      <c r="BD420" s="293"/>
      <c r="BE420" s="293"/>
      <c r="BF420" s="293"/>
      <c r="BG420" s="293"/>
      <c r="BH420" s="293"/>
      <c r="BI420" s="293"/>
      <c r="BJ420" s="293"/>
      <c r="BK420" s="293"/>
      <c r="BL420" s="293"/>
      <c r="BM420" s="293"/>
      <c r="BN420" s="293"/>
      <c r="BO420" s="293"/>
      <c r="BP420" s="293"/>
      <c r="BQ420" s="293"/>
      <c r="BR420" s="293"/>
      <c r="BS420" s="293"/>
      <c r="BT420" s="293"/>
    </row>
    <row r="421" customHeight="1" spans="38:72">
      <c r="AL421" s="279"/>
      <c r="AM421" s="279"/>
      <c r="AN421" s="279"/>
      <c r="AO421" s="279"/>
      <c r="AP421" s="279"/>
      <c r="AQ421" s="279"/>
      <c r="AR421" s="279"/>
      <c r="AS421" s="279"/>
      <c r="AT421" s="279"/>
      <c r="AU421" s="279"/>
      <c r="AV421" s="279"/>
      <c r="AW421" s="279"/>
      <c r="AX421" s="279"/>
      <c r="AY421" s="279"/>
      <c r="AZ421" s="279"/>
      <c r="BA421" s="279"/>
      <c r="BB421" s="279"/>
      <c r="BC421" s="279"/>
      <c r="BD421" s="293"/>
      <c r="BE421" s="293"/>
      <c r="BF421" s="293"/>
      <c r="BG421" s="293"/>
      <c r="BH421" s="293"/>
      <c r="BI421" s="293"/>
      <c r="BJ421" s="293"/>
      <c r="BK421" s="293"/>
      <c r="BL421" s="293"/>
      <c r="BM421" s="293"/>
      <c r="BN421" s="293"/>
      <c r="BO421" s="293"/>
      <c r="BP421" s="293"/>
      <c r="BQ421" s="293"/>
      <c r="BR421" s="293"/>
      <c r="BS421" s="293"/>
      <c r="BT421" s="293"/>
    </row>
    <row r="422" customHeight="1" spans="38:72">
      <c r="AL422" s="279"/>
      <c r="AM422" s="279"/>
      <c r="AN422" s="279"/>
      <c r="AO422" s="279"/>
      <c r="AP422" s="279"/>
      <c r="AQ422" s="279"/>
      <c r="AR422" s="279"/>
      <c r="AS422" s="279"/>
      <c r="AT422" s="279"/>
      <c r="AU422" s="279"/>
      <c r="AV422" s="279"/>
      <c r="AW422" s="279"/>
      <c r="AX422" s="279"/>
      <c r="AY422" s="279"/>
      <c r="AZ422" s="279"/>
      <c r="BA422" s="279"/>
      <c r="BB422" s="279"/>
      <c r="BC422" s="279"/>
      <c r="BD422" s="293"/>
      <c r="BE422" s="293"/>
      <c r="BF422" s="293"/>
      <c r="BG422" s="293"/>
      <c r="BH422" s="293"/>
      <c r="BI422" s="293"/>
      <c r="BJ422" s="293"/>
      <c r="BK422" s="293"/>
      <c r="BL422" s="293"/>
      <c r="BM422" s="293"/>
      <c r="BN422" s="293"/>
      <c r="BO422" s="293"/>
      <c r="BP422" s="293"/>
      <c r="BQ422" s="293"/>
      <c r="BR422" s="293"/>
      <c r="BS422" s="293"/>
      <c r="BT422" s="293"/>
    </row>
    <row r="423" customHeight="1" spans="38:72">
      <c r="AL423" s="279"/>
      <c r="AM423" s="279"/>
      <c r="AN423" s="279"/>
      <c r="AO423" s="279"/>
      <c r="AP423" s="279"/>
      <c r="AQ423" s="279"/>
      <c r="AR423" s="279"/>
      <c r="AS423" s="279"/>
      <c r="AT423" s="279"/>
      <c r="AU423" s="279"/>
      <c r="AV423" s="279"/>
      <c r="AW423" s="279"/>
      <c r="AX423" s="279"/>
      <c r="AY423" s="279"/>
      <c r="AZ423" s="279"/>
      <c r="BA423" s="279"/>
      <c r="BB423" s="279"/>
      <c r="BC423" s="279"/>
      <c r="BD423" s="293"/>
      <c r="BE423" s="293"/>
      <c r="BF423" s="293"/>
      <c r="BG423" s="293"/>
      <c r="BH423" s="293"/>
      <c r="BI423" s="293"/>
      <c r="BJ423" s="293"/>
      <c r="BK423" s="293"/>
      <c r="BL423" s="293"/>
      <c r="BM423" s="293"/>
      <c r="BN423" s="293"/>
      <c r="BO423" s="293"/>
      <c r="BP423" s="293"/>
      <c r="BQ423" s="293"/>
      <c r="BR423" s="293"/>
      <c r="BS423" s="293"/>
      <c r="BT423" s="293"/>
    </row>
    <row r="424" customHeight="1" spans="38:72">
      <c r="AL424" s="279"/>
      <c r="AM424" s="279"/>
      <c r="AN424" s="279"/>
      <c r="AO424" s="279"/>
      <c r="AP424" s="279"/>
      <c r="AQ424" s="279"/>
      <c r="AR424" s="279"/>
      <c r="AS424" s="279"/>
      <c r="AT424" s="279"/>
      <c r="AU424" s="279"/>
      <c r="AV424" s="279"/>
      <c r="AW424" s="279"/>
      <c r="AX424" s="279"/>
      <c r="AY424" s="279"/>
      <c r="AZ424" s="279"/>
      <c r="BA424" s="279"/>
      <c r="BB424" s="279"/>
      <c r="BC424" s="279"/>
      <c r="BD424" s="293"/>
      <c r="BE424" s="293"/>
      <c r="BF424" s="293"/>
      <c r="BG424" s="293"/>
      <c r="BH424" s="293"/>
      <c r="BI424" s="293"/>
      <c r="BJ424" s="293"/>
      <c r="BK424" s="293"/>
      <c r="BL424" s="293"/>
      <c r="BM424" s="293"/>
      <c r="BN424" s="293"/>
      <c r="BO424" s="293"/>
      <c r="BP424" s="293"/>
      <c r="BQ424" s="293"/>
      <c r="BR424" s="293"/>
      <c r="BS424" s="293"/>
      <c r="BT424" s="293"/>
    </row>
    <row r="425" customHeight="1" spans="38:72">
      <c r="AL425" s="279"/>
      <c r="AM425" s="279"/>
      <c r="AN425" s="279"/>
      <c r="AO425" s="279"/>
      <c r="AP425" s="279"/>
      <c r="AQ425" s="279"/>
      <c r="AR425" s="279"/>
      <c r="AS425" s="279"/>
      <c r="AT425" s="279"/>
      <c r="AU425" s="279"/>
      <c r="AV425" s="279"/>
      <c r="AW425" s="279"/>
      <c r="AX425" s="279"/>
      <c r="AY425" s="279"/>
      <c r="AZ425" s="279"/>
      <c r="BA425" s="279"/>
      <c r="BB425" s="279"/>
      <c r="BC425" s="279"/>
      <c r="BD425" s="293"/>
      <c r="BE425" s="293"/>
      <c r="BF425" s="293"/>
      <c r="BG425" s="293"/>
      <c r="BH425" s="293"/>
      <c r="BI425" s="293"/>
      <c r="BJ425" s="293"/>
      <c r="BK425" s="293"/>
      <c r="BL425" s="293"/>
      <c r="BM425" s="293"/>
      <c r="BN425" s="293"/>
      <c r="BO425" s="293"/>
      <c r="BP425" s="293"/>
      <c r="BQ425" s="293"/>
      <c r="BR425" s="293"/>
      <c r="BS425" s="293"/>
      <c r="BT425" s="293"/>
    </row>
    <row r="426" customHeight="1" spans="38:72">
      <c r="AL426" s="279"/>
      <c r="AM426" s="279"/>
      <c r="AN426" s="279"/>
      <c r="AO426" s="279"/>
      <c r="AP426" s="279"/>
      <c r="AQ426" s="279"/>
      <c r="AR426" s="279"/>
      <c r="AS426" s="279"/>
      <c r="AT426" s="279"/>
      <c r="AU426" s="279"/>
      <c r="AV426" s="279"/>
      <c r="AW426" s="279"/>
      <c r="AX426" s="279"/>
      <c r="AY426" s="279"/>
      <c r="AZ426" s="279"/>
      <c r="BA426" s="279"/>
      <c r="BB426" s="279"/>
      <c r="BC426" s="279"/>
      <c r="BD426" s="293"/>
      <c r="BE426" s="293"/>
      <c r="BF426" s="293"/>
      <c r="BG426" s="293"/>
      <c r="BH426" s="293"/>
      <c r="BI426" s="293"/>
      <c r="BJ426" s="293"/>
      <c r="BK426" s="293"/>
      <c r="BL426" s="293"/>
      <c r="BM426" s="293"/>
      <c r="BN426" s="293"/>
      <c r="BO426" s="293"/>
      <c r="BP426" s="293"/>
      <c r="BQ426" s="293"/>
      <c r="BR426" s="293"/>
      <c r="BS426" s="293"/>
      <c r="BT426" s="293"/>
    </row>
    <row r="427" customHeight="1" spans="38:72">
      <c r="AL427" s="279"/>
      <c r="AM427" s="279"/>
      <c r="AN427" s="279"/>
      <c r="AO427" s="279"/>
      <c r="AP427" s="279"/>
      <c r="AQ427" s="279"/>
      <c r="AR427" s="279"/>
      <c r="AS427" s="279"/>
      <c r="AT427" s="279"/>
      <c r="AU427" s="279"/>
      <c r="AV427" s="279"/>
      <c r="AW427" s="279"/>
      <c r="AX427" s="279"/>
      <c r="AY427" s="279"/>
      <c r="AZ427" s="279"/>
      <c r="BA427" s="279"/>
      <c r="BB427" s="279"/>
      <c r="BC427" s="279"/>
      <c r="BD427" s="293"/>
      <c r="BE427" s="293"/>
      <c r="BF427" s="293"/>
      <c r="BG427" s="293"/>
      <c r="BH427" s="293"/>
      <c r="BI427" s="293"/>
      <c r="BJ427" s="293"/>
      <c r="BK427" s="293"/>
      <c r="BL427" s="293"/>
      <c r="BM427" s="293"/>
      <c r="BN427" s="293"/>
      <c r="BO427" s="293"/>
      <c r="BP427" s="293"/>
      <c r="BQ427" s="293"/>
      <c r="BR427" s="293"/>
      <c r="BS427" s="293"/>
      <c r="BT427" s="293"/>
    </row>
    <row r="428" customHeight="1" spans="38:72">
      <c r="AL428" s="279"/>
      <c r="AM428" s="279"/>
      <c r="AN428" s="279"/>
      <c r="AO428" s="279"/>
      <c r="AP428" s="279"/>
      <c r="AQ428" s="279"/>
      <c r="AR428" s="279"/>
      <c r="AS428" s="279"/>
      <c r="AT428" s="279"/>
      <c r="AU428" s="279"/>
      <c r="AV428" s="279"/>
      <c r="AW428" s="279"/>
      <c r="AX428" s="279"/>
      <c r="AY428" s="279"/>
      <c r="AZ428" s="279"/>
      <c r="BA428" s="279"/>
      <c r="BB428" s="279"/>
      <c r="BC428" s="279"/>
      <c r="BD428" s="293"/>
      <c r="BE428" s="293"/>
      <c r="BF428" s="293"/>
      <c r="BG428" s="293"/>
      <c r="BH428" s="293"/>
      <c r="BI428" s="293"/>
      <c r="BJ428" s="293"/>
      <c r="BK428" s="293"/>
      <c r="BL428" s="293"/>
      <c r="BM428" s="293"/>
      <c r="BN428" s="293"/>
      <c r="BO428" s="293"/>
      <c r="BP428" s="293"/>
      <c r="BQ428" s="293"/>
      <c r="BR428" s="293"/>
      <c r="BS428" s="293"/>
      <c r="BT428" s="293"/>
    </row>
    <row r="429" customHeight="1" spans="38:72">
      <c r="AL429" s="279"/>
      <c r="AM429" s="279"/>
      <c r="AN429" s="279"/>
      <c r="AO429" s="279"/>
      <c r="AP429" s="279"/>
      <c r="AQ429" s="279"/>
      <c r="AR429" s="279"/>
      <c r="AS429" s="279"/>
      <c r="AT429" s="279"/>
      <c r="AU429" s="279"/>
      <c r="AV429" s="279"/>
      <c r="AW429" s="279"/>
      <c r="AX429" s="279"/>
      <c r="AY429" s="279"/>
      <c r="AZ429" s="279"/>
      <c r="BA429" s="279"/>
      <c r="BB429" s="279"/>
      <c r="BC429" s="279"/>
      <c r="BD429" s="293"/>
      <c r="BE429" s="293"/>
      <c r="BF429" s="293"/>
      <c r="BG429" s="293"/>
      <c r="BH429" s="293"/>
      <c r="BI429" s="293"/>
      <c r="BJ429" s="293"/>
      <c r="BK429" s="293"/>
      <c r="BL429" s="293"/>
      <c r="BM429" s="293"/>
      <c r="BN429" s="293"/>
      <c r="BO429" s="293"/>
      <c r="BP429" s="293"/>
      <c r="BQ429" s="293"/>
      <c r="BR429" s="293"/>
      <c r="BS429" s="293"/>
      <c r="BT429" s="293"/>
    </row>
    <row r="430" customHeight="1" spans="38:72">
      <c r="AL430" s="279"/>
      <c r="AM430" s="279"/>
      <c r="AN430" s="279"/>
      <c r="AO430" s="279"/>
      <c r="AP430" s="279"/>
      <c r="AQ430" s="279"/>
      <c r="AR430" s="279"/>
      <c r="AS430" s="279"/>
      <c r="AT430" s="279"/>
      <c r="AU430" s="279"/>
      <c r="AV430" s="279"/>
      <c r="AW430" s="279"/>
      <c r="AX430" s="279"/>
      <c r="AY430" s="279"/>
      <c r="AZ430" s="279"/>
      <c r="BA430" s="279"/>
      <c r="BB430" s="279"/>
      <c r="BC430" s="279"/>
      <c r="BD430" s="293"/>
      <c r="BE430" s="293"/>
      <c r="BF430" s="293"/>
      <c r="BG430" s="293"/>
      <c r="BH430" s="293"/>
      <c r="BI430" s="293"/>
      <c r="BJ430" s="293"/>
      <c r="BK430" s="293"/>
      <c r="BL430" s="293"/>
      <c r="BM430" s="293"/>
      <c r="BN430" s="293"/>
      <c r="BO430" s="293"/>
      <c r="BP430" s="293"/>
      <c r="BQ430" s="293"/>
      <c r="BR430" s="293"/>
      <c r="BS430" s="293"/>
      <c r="BT430" s="293"/>
    </row>
    <row r="431" customHeight="1" spans="38:72">
      <c r="AL431" s="279"/>
      <c r="AM431" s="279"/>
      <c r="AN431" s="279"/>
      <c r="AO431" s="279"/>
      <c r="AP431" s="279"/>
      <c r="AQ431" s="279"/>
      <c r="AR431" s="279"/>
      <c r="AS431" s="279"/>
      <c r="AT431" s="279"/>
      <c r="AU431" s="279"/>
      <c r="AV431" s="279"/>
      <c r="AW431" s="279"/>
      <c r="AX431" s="279"/>
      <c r="AY431" s="279"/>
      <c r="AZ431" s="279"/>
      <c r="BA431" s="279"/>
      <c r="BB431" s="279"/>
      <c r="BC431" s="279"/>
      <c r="BD431" s="293"/>
      <c r="BE431" s="293"/>
      <c r="BF431" s="293"/>
      <c r="BG431" s="293"/>
      <c r="BH431" s="293"/>
      <c r="BI431" s="293"/>
      <c r="BJ431" s="293"/>
      <c r="BK431" s="293"/>
      <c r="BL431" s="293"/>
      <c r="BM431" s="293"/>
      <c r="BN431" s="293"/>
      <c r="BO431" s="293"/>
      <c r="BP431" s="293"/>
      <c r="BQ431" s="293"/>
      <c r="BR431" s="293"/>
      <c r="BS431" s="293"/>
      <c r="BT431" s="293"/>
    </row>
    <row r="432" customHeight="1" spans="38:72">
      <c r="AL432" s="279"/>
      <c r="AM432" s="279"/>
      <c r="AN432" s="279"/>
      <c r="AO432" s="279"/>
      <c r="AP432" s="279"/>
      <c r="AQ432" s="279"/>
      <c r="AR432" s="279"/>
      <c r="AS432" s="279"/>
      <c r="AT432" s="279"/>
      <c r="AU432" s="279"/>
      <c r="AV432" s="279"/>
      <c r="AW432" s="279"/>
      <c r="AX432" s="279"/>
      <c r="AY432" s="279"/>
      <c r="AZ432" s="279"/>
      <c r="BA432" s="279"/>
      <c r="BB432" s="279"/>
      <c r="BC432" s="279"/>
      <c r="BD432" s="293"/>
      <c r="BE432" s="293"/>
      <c r="BF432" s="293"/>
      <c r="BG432" s="293"/>
      <c r="BH432" s="293"/>
      <c r="BI432" s="293"/>
      <c r="BJ432" s="293"/>
      <c r="BK432" s="293"/>
      <c r="BL432" s="293"/>
      <c r="BM432" s="293"/>
      <c r="BN432" s="293"/>
      <c r="BO432" s="293"/>
      <c r="BP432" s="293"/>
      <c r="BQ432" s="293"/>
      <c r="BR432" s="293"/>
      <c r="BS432" s="293"/>
      <c r="BT432" s="293"/>
    </row>
    <row r="433" customHeight="1" spans="38:72">
      <c r="AL433" s="279"/>
      <c r="AM433" s="279"/>
      <c r="AN433" s="279"/>
      <c r="AO433" s="279"/>
      <c r="AP433" s="279"/>
      <c r="AQ433" s="279"/>
      <c r="AR433" s="279"/>
      <c r="AS433" s="279"/>
      <c r="AT433" s="279"/>
      <c r="AU433" s="279"/>
      <c r="AV433" s="279"/>
      <c r="AW433" s="279"/>
      <c r="AX433" s="279"/>
      <c r="AY433" s="279"/>
      <c r="AZ433" s="279"/>
      <c r="BA433" s="279"/>
      <c r="BB433" s="279"/>
      <c r="BC433" s="279"/>
      <c r="BD433" s="293"/>
      <c r="BE433" s="293"/>
      <c r="BF433" s="293"/>
      <c r="BG433" s="293"/>
      <c r="BH433" s="293"/>
      <c r="BI433" s="293"/>
      <c r="BJ433" s="293"/>
      <c r="BK433" s="293"/>
      <c r="BL433" s="293"/>
      <c r="BM433" s="293"/>
      <c r="BN433" s="293"/>
      <c r="BO433" s="293"/>
      <c r="BP433" s="293"/>
      <c r="BQ433" s="293"/>
      <c r="BR433" s="293"/>
      <c r="BS433" s="293"/>
      <c r="BT433" s="293"/>
    </row>
    <row r="434" customHeight="1" spans="38:72">
      <c r="AL434" s="279"/>
      <c r="AM434" s="279"/>
      <c r="AN434" s="279"/>
      <c r="AO434" s="279"/>
      <c r="AP434" s="279"/>
      <c r="AQ434" s="279"/>
      <c r="AR434" s="279"/>
      <c r="AS434" s="279"/>
      <c r="AT434" s="279"/>
      <c r="AU434" s="279"/>
      <c r="AV434" s="279"/>
      <c r="AW434" s="279"/>
      <c r="AX434" s="279"/>
      <c r="AY434" s="279"/>
      <c r="AZ434" s="279"/>
      <c r="BA434" s="279"/>
      <c r="BB434" s="279"/>
      <c r="BC434" s="279"/>
      <c r="BD434" s="293"/>
      <c r="BE434" s="293"/>
      <c r="BF434" s="293"/>
      <c r="BG434" s="293"/>
      <c r="BH434" s="293"/>
      <c r="BI434" s="293"/>
      <c r="BJ434" s="293"/>
      <c r="BK434" s="293"/>
      <c r="BL434" s="293"/>
      <c r="BM434" s="293"/>
      <c r="BN434" s="293"/>
      <c r="BO434" s="293"/>
      <c r="BP434" s="293"/>
      <c r="BQ434" s="293"/>
      <c r="BR434" s="293"/>
      <c r="BS434" s="293"/>
      <c r="BT434" s="293"/>
    </row>
    <row r="435" customHeight="1" spans="38:72">
      <c r="AL435" s="279"/>
      <c r="AM435" s="279"/>
      <c r="AN435" s="279"/>
      <c r="AO435" s="279"/>
      <c r="AP435" s="279"/>
      <c r="AQ435" s="279"/>
      <c r="AR435" s="279"/>
      <c r="AS435" s="279"/>
      <c r="AT435" s="279"/>
      <c r="AU435" s="279"/>
      <c r="AV435" s="279"/>
      <c r="AW435" s="279"/>
      <c r="AX435" s="279"/>
      <c r="AY435" s="279"/>
      <c r="AZ435" s="279"/>
      <c r="BA435" s="279"/>
      <c r="BB435" s="279"/>
      <c r="BC435" s="279"/>
      <c r="BD435" s="293"/>
      <c r="BE435" s="293"/>
      <c r="BF435" s="293"/>
      <c r="BG435" s="293"/>
      <c r="BH435" s="293"/>
      <c r="BI435" s="293"/>
      <c r="BJ435" s="293"/>
      <c r="BK435" s="293"/>
      <c r="BL435" s="293"/>
      <c r="BM435" s="293"/>
      <c r="BN435" s="293"/>
      <c r="BO435" s="293"/>
      <c r="BP435" s="293"/>
      <c r="BQ435" s="293"/>
      <c r="BR435" s="293"/>
      <c r="BS435" s="293"/>
      <c r="BT435" s="293"/>
    </row>
    <row r="436" customHeight="1" spans="38:72">
      <c r="AL436" s="279"/>
      <c r="AM436" s="279"/>
      <c r="AN436" s="279"/>
      <c r="AO436" s="279"/>
      <c r="AP436" s="279"/>
      <c r="AQ436" s="279"/>
      <c r="AR436" s="279"/>
      <c r="AS436" s="279"/>
      <c r="AT436" s="279"/>
      <c r="AU436" s="279"/>
      <c r="AV436" s="279"/>
      <c r="AW436" s="279"/>
      <c r="AX436" s="279"/>
      <c r="AY436" s="279"/>
      <c r="AZ436" s="279"/>
      <c r="BA436" s="279"/>
      <c r="BB436" s="279"/>
      <c r="BC436" s="279"/>
      <c r="BD436" s="293"/>
      <c r="BE436" s="293"/>
      <c r="BF436" s="293"/>
      <c r="BG436" s="293"/>
      <c r="BH436" s="293"/>
      <c r="BI436" s="293"/>
      <c r="BJ436" s="293"/>
      <c r="BK436" s="293"/>
      <c r="BL436" s="293"/>
      <c r="BM436" s="293"/>
      <c r="BN436" s="293"/>
      <c r="BO436" s="293"/>
      <c r="BP436" s="293"/>
      <c r="BQ436" s="293"/>
      <c r="BR436" s="293"/>
      <c r="BS436" s="293"/>
      <c r="BT436" s="293"/>
    </row>
    <row r="437" customHeight="1" spans="38:72">
      <c r="AL437" s="279"/>
      <c r="AM437" s="279"/>
      <c r="AN437" s="279"/>
      <c r="AO437" s="279"/>
      <c r="AP437" s="279"/>
      <c r="AQ437" s="279"/>
      <c r="AR437" s="279"/>
      <c r="AS437" s="279"/>
      <c r="AT437" s="279"/>
      <c r="AU437" s="279"/>
      <c r="AV437" s="279"/>
      <c r="AW437" s="279"/>
      <c r="AX437" s="279"/>
      <c r="AY437" s="279"/>
      <c r="AZ437" s="279"/>
      <c r="BA437" s="279"/>
      <c r="BB437" s="279"/>
      <c r="BC437" s="279"/>
      <c r="BD437" s="293"/>
      <c r="BE437" s="293"/>
      <c r="BF437" s="293"/>
      <c r="BG437" s="293"/>
      <c r="BH437" s="293"/>
      <c r="BI437" s="293"/>
      <c r="BJ437" s="293"/>
      <c r="BK437" s="293"/>
      <c r="BL437" s="293"/>
      <c r="BM437" s="293"/>
      <c r="BN437" s="293"/>
      <c r="BO437" s="293"/>
      <c r="BP437" s="293"/>
      <c r="BQ437" s="293"/>
      <c r="BR437" s="293"/>
      <c r="BS437" s="293"/>
      <c r="BT437" s="293"/>
    </row>
    <row r="438" customHeight="1" spans="38:72">
      <c r="AL438" s="279"/>
      <c r="AM438" s="279"/>
      <c r="AN438" s="279"/>
      <c r="AO438" s="279"/>
      <c r="AP438" s="279"/>
      <c r="AQ438" s="279"/>
      <c r="AR438" s="279"/>
      <c r="AS438" s="279"/>
      <c r="AT438" s="279"/>
      <c r="AU438" s="279"/>
      <c r="AV438" s="279"/>
      <c r="AW438" s="279"/>
      <c r="AX438" s="279"/>
      <c r="AY438" s="279"/>
      <c r="AZ438" s="279"/>
      <c r="BA438" s="279"/>
      <c r="BB438" s="279"/>
      <c r="BC438" s="279"/>
      <c r="BD438" s="293"/>
      <c r="BE438" s="293"/>
      <c r="BF438" s="293"/>
      <c r="BG438" s="293"/>
      <c r="BH438" s="293"/>
      <c r="BI438" s="293"/>
      <c r="BJ438" s="293"/>
      <c r="BK438" s="293"/>
      <c r="BL438" s="293"/>
      <c r="BM438" s="293"/>
      <c r="BN438" s="293"/>
      <c r="BO438" s="293"/>
      <c r="BP438" s="293"/>
      <c r="BQ438" s="293"/>
      <c r="BR438" s="293"/>
      <c r="BS438" s="293"/>
      <c r="BT438" s="293"/>
    </row>
    <row r="439" customHeight="1" spans="38:72">
      <c r="AL439" s="279"/>
      <c r="AM439" s="279"/>
      <c r="AN439" s="279"/>
      <c r="AO439" s="279"/>
      <c r="AP439" s="279"/>
      <c r="AQ439" s="279"/>
      <c r="AR439" s="279"/>
      <c r="AS439" s="279"/>
      <c r="AT439" s="279"/>
      <c r="AU439" s="279"/>
      <c r="AV439" s="279"/>
      <c r="AW439" s="279"/>
      <c r="AX439" s="279"/>
      <c r="AY439" s="279"/>
      <c r="AZ439" s="279"/>
      <c r="BA439" s="279"/>
      <c r="BB439" s="279"/>
      <c r="BC439" s="279"/>
      <c r="BD439" s="293"/>
      <c r="BE439" s="293"/>
      <c r="BF439" s="293"/>
      <c r="BG439" s="293"/>
      <c r="BH439" s="293"/>
      <c r="BI439" s="293"/>
      <c r="BJ439" s="293"/>
      <c r="BK439" s="293"/>
      <c r="BL439" s="293"/>
      <c r="BM439" s="293"/>
      <c r="BN439" s="293"/>
      <c r="BO439" s="293"/>
      <c r="BP439" s="293"/>
      <c r="BQ439" s="293"/>
      <c r="BR439" s="293"/>
      <c r="BS439" s="293"/>
      <c r="BT439" s="293"/>
    </row>
    <row r="440" customHeight="1" spans="38:72">
      <c r="AL440" s="279"/>
      <c r="AM440" s="279"/>
      <c r="AN440" s="279"/>
      <c r="AO440" s="279"/>
      <c r="AP440" s="279"/>
      <c r="AQ440" s="279"/>
      <c r="AR440" s="279"/>
      <c r="AS440" s="279"/>
      <c r="AT440" s="279"/>
      <c r="AU440" s="279"/>
      <c r="AV440" s="279"/>
      <c r="AW440" s="279"/>
      <c r="AX440" s="279"/>
      <c r="AY440" s="279"/>
      <c r="AZ440" s="279"/>
      <c r="BA440" s="279"/>
      <c r="BB440" s="279"/>
      <c r="BC440" s="279"/>
      <c r="BD440" s="293"/>
      <c r="BE440" s="293"/>
      <c r="BF440" s="293"/>
      <c r="BG440" s="293"/>
      <c r="BH440" s="293"/>
      <c r="BI440" s="293"/>
      <c r="BJ440" s="293"/>
      <c r="BK440" s="293"/>
      <c r="BL440" s="293"/>
      <c r="BM440" s="293"/>
      <c r="BN440" s="293"/>
      <c r="BO440" s="293"/>
      <c r="BP440" s="293"/>
      <c r="BQ440" s="293"/>
      <c r="BR440" s="293"/>
      <c r="BS440" s="293"/>
      <c r="BT440" s="293"/>
    </row>
    <row r="441" customHeight="1" spans="38:72">
      <c r="AL441" s="279"/>
      <c r="AM441" s="279"/>
      <c r="AN441" s="279"/>
      <c r="AO441" s="279"/>
      <c r="AP441" s="279"/>
      <c r="AQ441" s="279"/>
      <c r="AR441" s="279"/>
      <c r="AS441" s="279"/>
      <c r="AT441" s="279"/>
      <c r="AU441" s="279"/>
      <c r="AV441" s="279"/>
      <c r="AW441" s="279"/>
      <c r="AX441" s="279"/>
      <c r="AY441" s="279"/>
      <c r="AZ441" s="279"/>
      <c r="BA441" s="279"/>
      <c r="BB441" s="279"/>
      <c r="BC441" s="279"/>
      <c r="BD441" s="293"/>
      <c r="BE441" s="293"/>
      <c r="BF441" s="293"/>
      <c r="BG441" s="293"/>
      <c r="BH441" s="293"/>
      <c r="BI441" s="293"/>
      <c r="BJ441" s="293"/>
      <c r="BK441" s="293"/>
      <c r="BL441" s="293"/>
      <c r="BM441" s="293"/>
      <c r="BN441" s="293"/>
      <c r="BO441" s="293"/>
      <c r="BP441" s="293"/>
      <c r="BQ441" s="293"/>
      <c r="BR441" s="293"/>
      <c r="BS441" s="293"/>
      <c r="BT441" s="293"/>
    </row>
    <row r="442" customHeight="1" spans="38:72">
      <c r="AL442" s="279"/>
      <c r="AM442" s="279"/>
      <c r="AN442" s="279"/>
      <c r="AO442" s="279"/>
      <c r="AP442" s="279"/>
      <c r="AQ442" s="279"/>
      <c r="AR442" s="279"/>
      <c r="AS442" s="279"/>
      <c r="AT442" s="279"/>
      <c r="AU442" s="279"/>
      <c r="AV442" s="279"/>
      <c r="AW442" s="279"/>
      <c r="AX442" s="279"/>
      <c r="AY442" s="279"/>
      <c r="AZ442" s="279"/>
      <c r="BA442" s="279"/>
      <c r="BB442" s="279"/>
      <c r="BC442" s="279"/>
      <c r="BD442" s="293"/>
      <c r="BE442" s="293"/>
      <c r="BF442" s="293"/>
      <c r="BG442" s="293"/>
      <c r="BH442" s="293"/>
      <c r="BI442" s="293"/>
      <c r="BJ442" s="293"/>
      <c r="BK442" s="293"/>
      <c r="BL442" s="293"/>
      <c r="BM442" s="293"/>
      <c r="BN442" s="293"/>
      <c r="BO442" s="293"/>
      <c r="BP442" s="293"/>
      <c r="BQ442" s="293"/>
      <c r="BR442" s="293"/>
      <c r="BS442" s="293"/>
      <c r="BT442" s="293"/>
    </row>
    <row r="443" customHeight="1" spans="38:72">
      <c r="AL443" s="279"/>
      <c r="AM443" s="279"/>
      <c r="AN443" s="279"/>
      <c r="AO443" s="279"/>
      <c r="AP443" s="279"/>
      <c r="AQ443" s="279"/>
      <c r="AR443" s="279"/>
      <c r="AS443" s="279"/>
      <c r="AT443" s="279"/>
      <c r="AU443" s="279"/>
      <c r="AV443" s="279"/>
      <c r="AW443" s="279"/>
      <c r="AX443" s="279"/>
      <c r="AY443" s="279"/>
      <c r="AZ443" s="279"/>
      <c r="BA443" s="279"/>
      <c r="BB443" s="279"/>
      <c r="BC443" s="279"/>
      <c r="BD443" s="293"/>
      <c r="BE443" s="293"/>
      <c r="BF443" s="293"/>
      <c r="BG443" s="293"/>
      <c r="BH443" s="293"/>
      <c r="BI443" s="293"/>
      <c r="BJ443" s="293"/>
      <c r="BK443" s="293"/>
      <c r="BL443" s="293"/>
      <c r="BM443" s="293"/>
      <c r="BN443" s="293"/>
      <c r="BO443" s="293"/>
      <c r="BP443" s="293"/>
      <c r="BQ443" s="293"/>
      <c r="BR443" s="293"/>
      <c r="BS443" s="293"/>
      <c r="BT443" s="293"/>
    </row>
    <row r="444" customHeight="1" spans="38:72">
      <c r="AL444" s="279"/>
      <c r="AM444" s="279"/>
      <c r="AN444" s="279"/>
      <c r="AO444" s="279"/>
      <c r="AP444" s="279"/>
      <c r="AQ444" s="279"/>
      <c r="AR444" s="279"/>
      <c r="AS444" s="279"/>
      <c r="AT444" s="279"/>
      <c r="AU444" s="279"/>
      <c r="AV444" s="279"/>
      <c r="AW444" s="279"/>
      <c r="AX444" s="279"/>
      <c r="AY444" s="279"/>
      <c r="AZ444" s="279"/>
      <c r="BA444" s="279"/>
      <c r="BB444" s="279"/>
      <c r="BC444" s="279"/>
      <c r="BD444" s="293"/>
      <c r="BE444" s="293"/>
      <c r="BF444" s="293"/>
      <c r="BG444" s="293"/>
      <c r="BH444" s="293"/>
      <c r="BI444" s="293"/>
      <c r="BJ444" s="293"/>
      <c r="BK444" s="293"/>
      <c r="BL444" s="293"/>
      <c r="BM444" s="293"/>
      <c r="BN444" s="293"/>
      <c r="BO444" s="293"/>
      <c r="BP444" s="293"/>
      <c r="BQ444" s="293"/>
      <c r="BR444" s="293"/>
      <c r="BS444" s="293"/>
      <c r="BT444" s="293"/>
    </row>
    <row r="445" customHeight="1" spans="38:72">
      <c r="AL445" s="279"/>
      <c r="AM445" s="279"/>
      <c r="AN445" s="279"/>
      <c r="AO445" s="279"/>
      <c r="AP445" s="279"/>
      <c r="AQ445" s="279"/>
      <c r="AR445" s="279"/>
      <c r="AS445" s="279"/>
      <c r="AT445" s="279"/>
      <c r="AU445" s="279"/>
      <c r="AV445" s="279"/>
      <c r="AW445" s="279"/>
      <c r="AX445" s="279"/>
      <c r="AY445" s="279"/>
      <c r="AZ445" s="279"/>
      <c r="BA445" s="279"/>
      <c r="BB445" s="279"/>
      <c r="BC445" s="279"/>
      <c r="BD445" s="293"/>
      <c r="BE445" s="293"/>
      <c r="BF445" s="293"/>
      <c r="BG445" s="293"/>
      <c r="BH445" s="293"/>
      <c r="BI445" s="293"/>
      <c r="BJ445" s="293"/>
      <c r="BK445" s="293"/>
      <c r="BL445" s="293"/>
      <c r="BM445" s="293"/>
      <c r="BN445" s="293"/>
      <c r="BO445" s="293"/>
      <c r="BP445" s="293"/>
      <c r="BQ445" s="293"/>
      <c r="BR445" s="293"/>
      <c r="BS445" s="293"/>
      <c r="BT445" s="293"/>
    </row>
    <row r="446" customHeight="1" spans="38:72">
      <c r="AL446" s="279"/>
      <c r="AM446" s="279"/>
      <c r="AN446" s="279"/>
      <c r="AO446" s="279"/>
      <c r="AP446" s="279"/>
      <c r="AQ446" s="279"/>
      <c r="AR446" s="279"/>
      <c r="AS446" s="279"/>
      <c r="AT446" s="279"/>
      <c r="AU446" s="279"/>
      <c r="AV446" s="279"/>
      <c r="AW446" s="279"/>
      <c r="AX446" s="279"/>
      <c r="AY446" s="279"/>
      <c r="AZ446" s="279"/>
      <c r="BA446" s="279"/>
      <c r="BB446" s="279"/>
      <c r="BC446" s="279"/>
      <c r="BD446" s="293"/>
      <c r="BE446" s="293"/>
      <c r="BF446" s="293"/>
      <c r="BG446" s="293"/>
      <c r="BH446" s="293"/>
      <c r="BI446" s="293"/>
      <c r="BJ446" s="293"/>
      <c r="BK446" s="293"/>
      <c r="BL446" s="293"/>
      <c r="BM446" s="293"/>
      <c r="BN446" s="293"/>
      <c r="BO446" s="293"/>
      <c r="BP446" s="293"/>
      <c r="BQ446" s="293"/>
      <c r="BR446" s="293"/>
      <c r="BS446" s="293"/>
      <c r="BT446" s="293"/>
    </row>
    <row r="447" customHeight="1" spans="38:72">
      <c r="AL447" s="279"/>
      <c r="AM447" s="279"/>
      <c r="AN447" s="279"/>
      <c r="AO447" s="279"/>
      <c r="AP447" s="279"/>
      <c r="AQ447" s="279"/>
      <c r="AR447" s="279"/>
      <c r="AS447" s="279"/>
      <c r="AT447" s="279"/>
      <c r="AU447" s="279"/>
      <c r="AV447" s="279"/>
      <c r="AW447" s="279"/>
      <c r="AX447" s="279"/>
      <c r="AY447" s="279"/>
      <c r="AZ447" s="279"/>
      <c r="BA447" s="279"/>
      <c r="BB447" s="279"/>
      <c r="BC447" s="279"/>
      <c r="BD447" s="293"/>
      <c r="BE447" s="293"/>
      <c r="BF447" s="293"/>
      <c r="BG447" s="293"/>
      <c r="BH447" s="293"/>
      <c r="BI447" s="293"/>
      <c r="BJ447" s="293"/>
      <c r="BK447" s="293"/>
      <c r="BL447" s="293"/>
      <c r="BM447" s="293"/>
      <c r="BN447" s="293"/>
      <c r="BO447" s="293"/>
      <c r="BP447" s="293"/>
      <c r="BQ447" s="293"/>
      <c r="BR447" s="293"/>
      <c r="BS447" s="293"/>
      <c r="BT447" s="293"/>
    </row>
    <row r="448" customHeight="1" spans="38:72">
      <c r="AL448" s="279"/>
      <c r="AM448" s="279"/>
      <c r="AN448" s="279"/>
      <c r="AO448" s="279"/>
      <c r="AP448" s="279"/>
      <c r="AQ448" s="279"/>
      <c r="AR448" s="279"/>
      <c r="AS448" s="279"/>
      <c r="AT448" s="279"/>
      <c r="AU448" s="279"/>
      <c r="AV448" s="279"/>
      <c r="AW448" s="279"/>
      <c r="AX448" s="279"/>
      <c r="AY448" s="279"/>
      <c r="AZ448" s="279"/>
      <c r="BA448" s="279"/>
      <c r="BB448" s="279"/>
      <c r="BC448" s="279"/>
      <c r="BD448" s="293"/>
      <c r="BE448" s="293"/>
      <c r="BF448" s="293"/>
      <c r="BG448" s="293"/>
      <c r="BH448" s="293"/>
      <c r="BI448" s="293"/>
      <c r="BJ448" s="293"/>
      <c r="BK448" s="293"/>
      <c r="BL448" s="293"/>
      <c r="BM448" s="293"/>
      <c r="BN448" s="293"/>
      <c r="BO448" s="293"/>
      <c r="BP448" s="293"/>
      <c r="BQ448" s="293"/>
      <c r="BR448" s="293"/>
      <c r="BS448" s="293"/>
      <c r="BT448" s="293"/>
    </row>
    <row r="449" customHeight="1" spans="38:72">
      <c r="AL449" s="279"/>
      <c r="AM449" s="279"/>
      <c r="AN449" s="279"/>
      <c r="AO449" s="279"/>
      <c r="AP449" s="279"/>
      <c r="AQ449" s="279"/>
      <c r="AR449" s="279"/>
      <c r="AS449" s="279"/>
      <c r="AT449" s="279"/>
      <c r="AU449" s="279"/>
      <c r="AV449" s="279"/>
      <c r="AW449" s="279"/>
      <c r="AX449" s="279"/>
      <c r="AY449" s="279"/>
      <c r="AZ449" s="279"/>
      <c r="BA449" s="279"/>
      <c r="BB449" s="279"/>
      <c r="BC449" s="279"/>
      <c r="BD449" s="293"/>
      <c r="BE449" s="293"/>
      <c r="BF449" s="293"/>
      <c r="BG449" s="293"/>
      <c r="BH449" s="293"/>
      <c r="BI449" s="293"/>
      <c r="BJ449" s="293"/>
      <c r="BK449" s="293"/>
      <c r="BL449" s="293"/>
      <c r="BM449" s="293"/>
      <c r="BN449" s="293"/>
      <c r="BO449" s="293"/>
      <c r="BP449" s="293"/>
      <c r="BQ449" s="293"/>
      <c r="BR449" s="293"/>
      <c r="BS449" s="293"/>
      <c r="BT449" s="293"/>
    </row>
    <row r="450" customHeight="1" spans="38:72">
      <c r="AL450" s="279"/>
      <c r="AM450" s="279"/>
      <c r="AN450" s="279"/>
      <c r="AO450" s="279"/>
      <c r="AP450" s="279"/>
      <c r="AQ450" s="279"/>
      <c r="AR450" s="279"/>
      <c r="AS450" s="279"/>
      <c r="AT450" s="279"/>
      <c r="AU450" s="279"/>
      <c r="AV450" s="279"/>
      <c r="AW450" s="279"/>
      <c r="AX450" s="279"/>
      <c r="AY450" s="279"/>
      <c r="AZ450" s="279"/>
      <c r="BA450" s="279"/>
      <c r="BB450" s="279"/>
      <c r="BC450" s="279"/>
      <c r="BD450" s="293"/>
      <c r="BE450" s="293"/>
      <c r="BF450" s="293"/>
      <c r="BG450" s="293"/>
      <c r="BH450" s="293"/>
      <c r="BI450" s="293"/>
      <c r="BJ450" s="293"/>
      <c r="BK450" s="293"/>
      <c r="BL450" s="293"/>
      <c r="BM450" s="293"/>
      <c r="BN450" s="293"/>
      <c r="BO450" s="293"/>
      <c r="BP450" s="293"/>
      <c r="BQ450" s="293"/>
      <c r="BR450" s="293"/>
      <c r="BS450" s="293"/>
      <c r="BT450" s="293"/>
    </row>
    <row r="451" customHeight="1" spans="38:72">
      <c r="AL451" s="279"/>
      <c r="AM451" s="279"/>
      <c r="AN451" s="279"/>
      <c r="AO451" s="279"/>
      <c r="AP451" s="279"/>
      <c r="AQ451" s="279"/>
      <c r="AR451" s="279"/>
      <c r="AS451" s="279"/>
      <c r="AT451" s="279"/>
      <c r="AU451" s="279"/>
      <c r="AV451" s="279"/>
      <c r="AW451" s="279"/>
      <c r="AX451" s="279"/>
      <c r="AY451" s="279"/>
      <c r="AZ451" s="279"/>
      <c r="BA451" s="279"/>
      <c r="BB451" s="279"/>
      <c r="BC451" s="279"/>
      <c r="BD451" s="293"/>
      <c r="BE451" s="293"/>
      <c r="BF451" s="293"/>
      <c r="BG451" s="293"/>
      <c r="BH451" s="293"/>
      <c r="BI451" s="293"/>
      <c r="BJ451" s="293"/>
      <c r="BK451" s="293"/>
      <c r="BL451" s="293"/>
      <c r="BM451" s="293"/>
      <c r="BN451" s="293"/>
      <c r="BO451" s="293"/>
      <c r="BP451" s="293"/>
      <c r="BQ451" s="293"/>
      <c r="BR451" s="293"/>
      <c r="BS451" s="293"/>
      <c r="BT451" s="293"/>
    </row>
    <row r="452" customHeight="1" spans="38:72">
      <c r="AL452" s="279"/>
      <c r="AM452" s="279"/>
      <c r="AN452" s="279"/>
      <c r="AO452" s="279"/>
      <c r="AP452" s="279"/>
      <c r="AQ452" s="279"/>
      <c r="AR452" s="279"/>
      <c r="AS452" s="279"/>
      <c r="AT452" s="279"/>
      <c r="AU452" s="279"/>
      <c r="AV452" s="279"/>
      <c r="AW452" s="279"/>
      <c r="AX452" s="279"/>
      <c r="AY452" s="279"/>
      <c r="AZ452" s="279"/>
      <c r="BA452" s="279"/>
      <c r="BB452" s="279"/>
      <c r="BC452" s="279"/>
      <c r="BD452" s="293"/>
      <c r="BE452" s="293"/>
      <c r="BF452" s="293"/>
      <c r="BG452" s="293"/>
      <c r="BH452" s="293"/>
      <c r="BI452" s="293"/>
      <c r="BJ452" s="293"/>
      <c r="BK452" s="293"/>
      <c r="BL452" s="293"/>
      <c r="BM452" s="293"/>
      <c r="BN452" s="293"/>
      <c r="BO452" s="293"/>
      <c r="BP452" s="293"/>
      <c r="BQ452" s="293"/>
      <c r="BR452" s="293"/>
      <c r="BS452" s="293"/>
      <c r="BT452" s="293"/>
    </row>
    <row r="453" customHeight="1" spans="38:72">
      <c r="AL453" s="279"/>
      <c r="AM453" s="279"/>
      <c r="AN453" s="279"/>
      <c r="AO453" s="279"/>
      <c r="AP453" s="279"/>
      <c r="AQ453" s="279"/>
      <c r="AR453" s="279"/>
      <c r="AS453" s="279"/>
      <c r="AT453" s="279"/>
      <c r="AU453" s="279"/>
      <c r="AV453" s="279"/>
      <c r="AW453" s="279"/>
      <c r="AX453" s="279"/>
      <c r="AY453" s="279"/>
      <c r="AZ453" s="279"/>
      <c r="BA453" s="279"/>
      <c r="BB453" s="279"/>
      <c r="BC453" s="279"/>
      <c r="BD453" s="293"/>
      <c r="BE453" s="293"/>
      <c r="BF453" s="293"/>
      <c r="BG453" s="293"/>
      <c r="BH453" s="293"/>
      <c r="BI453" s="293"/>
      <c r="BJ453" s="293"/>
      <c r="BK453" s="293"/>
      <c r="BL453" s="293"/>
      <c r="BM453" s="293"/>
      <c r="BN453" s="293"/>
      <c r="BO453" s="293"/>
      <c r="BP453" s="293"/>
      <c r="BQ453" s="293"/>
      <c r="BR453" s="293"/>
      <c r="BS453" s="293"/>
      <c r="BT453" s="293"/>
    </row>
    <row r="454" customHeight="1" spans="38:72">
      <c r="AL454" s="279"/>
      <c r="AM454" s="279"/>
      <c r="AN454" s="279"/>
      <c r="AO454" s="279"/>
      <c r="AP454" s="279"/>
      <c r="AQ454" s="279"/>
      <c r="AR454" s="279"/>
      <c r="AS454" s="279"/>
      <c r="AT454" s="279"/>
      <c r="AU454" s="279"/>
      <c r="AV454" s="279"/>
      <c r="AW454" s="279"/>
      <c r="AX454" s="279"/>
      <c r="AY454" s="279"/>
      <c r="AZ454" s="279"/>
      <c r="BA454" s="279"/>
      <c r="BB454" s="279"/>
      <c r="BC454" s="279"/>
      <c r="BD454" s="293"/>
      <c r="BE454" s="293"/>
      <c r="BF454" s="293"/>
      <c r="BG454" s="293"/>
      <c r="BH454" s="293"/>
      <c r="BI454" s="293"/>
      <c r="BJ454" s="293"/>
      <c r="BK454" s="293"/>
      <c r="BL454" s="293"/>
      <c r="BM454" s="293"/>
      <c r="BN454" s="293"/>
      <c r="BO454" s="293"/>
      <c r="BP454" s="293"/>
      <c r="BQ454" s="293"/>
      <c r="BR454" s="293"/>
      <c r="BS454" s="293"/>
      <c r="BT454" s="293"/>
    </row>
    <row r="455" customHeight="1" spans="38:72">
      <c r="AL455" s="279"/>
      <c r="AM455" s="279"/>
      <c r="AN455" s="279"/>
      <c r="AO455" s="279"/>
      <c r="AP455" s="279"/>
      <c r="AQ455" s="279"/>
      <c r="AR455" s="279"/>
      <c r="AS455" s="279"/>
      <c r="AT455" s="279"/>
      <c r="AU455" s="279"/>
      <c r="AV455" s="279"/>
      <c r="AW455" s="279"/>
      <c r="AX455" s="279"/>
      <c r="AY455" s="279"/>
      <c r="AZ455" s="279"/>
      <c r="BA455" s="279"/>
      <c r="BB455" s="279"/>
      <c r="BC455" s="279"/>
      <c r="BD455" s="293"/>
      <c r="BE455" s="293"/>
      <c r="BF455" s="293"/>
      <c r="BG455" s="293"/>
      <c r="BH455" s="293"/>
      <c r="BI455" s="293"/>
      <c r="BJ455" s="293"/>
      <c r="BK455" s="293"/>
      <c r="BL455" s="293"/>
      <c r="BM455" s="293"/>
      <c r="BN455" s="293"/>
      <c r="BO455" s="293"/>
      <c r="BP455" s="293"/>
      <c r="BQ455" s="293"/>
      <c r="BR455" s="293"/>
      <c r="BS455" s="293"/>
      <c r="BT455" s="293"/>
    </row>
    <row r="456" customHeight="1" spans="38:72">
      <c r="AL456" s="279"/>
      <c r="AM456" s="279"/>
      <c r="AN456" s="279"/>
      <c r="AO456" s="279"/>
      <c r="AP456" s="279"/>
      <c r="AQ456" s="279"/>
      <c r="AR456" s="279"/>
      <c r="AS456" s="279"/>
      <c r="AT456" s="279"/>
      <c r="AU456" s="279"/>
      <c r="AV456" s="279"/>
      <c r="AW456" s="279"/>
      <c r="AX456" s="279"/>
      <c r="AY456" s="279"/>
      <c r="AZ456" s="279"/>
      <c r="BA456" s="279"/>
      <c r="BB456" s="279"/>
      <c r="BC456" s="279"/>
      <c r="BD456" s="293"/>
      <c r="BE456" s="293"/>
      <c r="BF456" s="293"/>
      <c r="BG456" s="293"/>
      <c r="BH456" s="293"/>
      <c r="BI456" s="293"/>
      <c r="BJ456" s="293"/>
      <c r="BK456" s="293"/>
      <c r="BL456" s="293"/>
      <c r="BM456" s="293"/>
      <c r="BN456" s="293"/>
      <c r="BO456" s="293"/>
      <c r="BP456" s="293"/>
      <c r="BQ456" s="293"/>
      <c r="BR456" s="293"/>
      <c r="BS456" s="293"/>
      <c r="BT456" s="293"/>
    </row>
    <row r="457" customHeight="1" spans="38:72">
      <c r="AL457" s="279"/>
      <c r="AM457" s="279"/>
      <c r="AN457" s="279"/>
      <c r="AO457" s="279"/>
      <c r="AP457" s="279"/>
      <c r="AQ457" s="279"/>
      <c r="AR457" s="279"/>
      <c r="AS457" s="279"/>
      <c r="AT457" s="279"/>
      <c r="AU457" s="279"/>
      <c r="AV457" s="279"/>
      <c r="AW457" s="279"/>
      <c r="AX457" s="279"/>
      <c r="AY457" s="279"/>
      <c r="AZ457" s="279"/>
      <c r="BA457" s="279"/>
      <c r="BB457" s="279"/>
      <c r="BC457" s="279"/>
      <c r="BD457" s="293"/>
      <c r="BE457" s="293"/>
      <c r="BF457" s="293"/>
      <c r="BG457" s="293"/>
      <c r="BH457" s="293"/>
      <c r="BI457" s="293"/>
      <c r="BJ457" s="293"/>
      <c r="BK457" s="293"/>
      <c r="BL457" s="293"/>
      <c r="BM457" s="293"/>
      <c r="BN457" s="293"/>
      <c r="BO457" s="293"/>
      <c r="BP457" s="293"/>
      <c r="BQ457" s="293"/>
      <c r="BR457" s="293"/>
      <c r="BS457" s="293"/>
      <c r="BT457" s="293"/>
    </row>
    <row r="458" customHeight="1" spans="38:72">
      <c r="AL458" s="279"/>
      <c r="AM458" s="279"/>
      <c r="AN458" s="279"/>
      <c r="AO458" s="279"/>
      <c r="AP458" s="279"/>
      <c r="AQ458" s="279"/>
      <c r="AR458" s="279"/>
      <c r="AS458" s="279"/>
      <c r="AT458" s="279"/>
      <c r="AU458" s="279"/>
      <c r="AV458" s="279"/>
      <c r="AW458" s="279"/>
      <c r="AX458" s="279"/>
      <c r="AY458" s="279"/>
      <c r="AZ458" s="279"/>
      <c r="BA458" s="279"/>
      <c r="BB458" s="279"/>
      <c r="BC458" s="279"/>
      <c r="BD458" s="293"/>
      <c r="BE458" s="293"/>
      <c r="BF458" s="293"/>
      <c r="BG458" s="293"/>
      <c r="BH458" s="293"/>
      <c r="BI458" s="293"/>
      <c r="BJ458" s="293"/>
      <c r="BK458" s="293"/>
      <c r="BL458" s="293"/>
      <c r="BM458" s="293"/>
      <c r="BN458" s="293"/>
      <c r="BO458" s="293"/>
      <c r="BP458" s="293"/>
      <c r="BQ458" s="293"/>
      <c r="BR458" s="293"/>
      <c r="BS458" s="293"/>
      <c r="BT458" s="293"/>
    </row>
    <row r="459" customHeight="1" spans="38:72">
      <c r="AL459" s="279"/>
      <c r="AM459" s="279"/>
      <c r="AN459" s="279"/>
      <c r="AO459" s="279"/>
      <c r="AP459" s="279"/>
      <c r="AQ459" s="279"/>
      <c r="AR459" s="279"/>
      <c r="AS459" s="279"/>
      <c r="AT459" s="279"/>
      <c r="AU459" s="279"/>
      <c r="AV459" s="279"/>
      <c r="AW459" s="279"/>
      <c r="AX459" s="279"/>
      <c r="AY459" s="279"/>
      <c r="AZ459" s="279"/>
      <c r="BA459" s="279"/>
      <c r="BB459" s="279"/>
      <c r="BC459" s="279"/>
      <c r="BD459" s="293"/>
      <c r="BE459" s="293"/>
      <c r="BF459" s="293"/>
      <c r="BG459" s="293"/>
      <c r="BH459" s="293"/>
      <c r="BI459" s="293"/>
      <c r="BJ459" s="293"/>
      <c r="BK459" s="293"/>
      <c r="BL459" s="293"/>
      <c r="BM459" s="293"/>
      <c r="BN459" s="293"/>
      <c r="BO459" s="293"/>
      <c r="BP459" s="293"/>
      <c r="BQ459" s="293"/>
      <c r="BR459" s="293"/>
      <c r="BS459" s="293"/>
      <c r="BT459" s="293"/>
    </row>
    <row r="460" customHeight="1" spans="38:72">
      <c r="AL460" s="279"/>
      <c r="AM460" s="279"/>
      <c r="AN460" s="279"/>
      <c r="AO460" s="279"/>
      <c r="AP460" s="279"/>
      <c r="AQ460" s="279"/>
      <c r="AR460" s="279"/>
      <c r="AS460" s="279"/>
      <c r="AT460" s="279"/>
      <c r="AU460" s="279"/>
      <c r="AV460" s="279"/>
      <c r="AW460" s="279"/>
      <c r="AX460" s="279"/>
      <c r="AY460" s="279"/>
      <c r="AZ460" s="279"/>
      <c r="BA460" s="279"/>
      <c r="BB460" s="279"/>
      <c r="BC460" s="279"/>
      <c r="BD460" s="293"/>
      <c r="BE460" s="293"/>
      <c r="BF460" s="293"/>
      <c r="BG460" s="293"/>
      <c r="BH460" s="293"/>
      <c r="BI460" s="293"/>
      <c r="BJ460" s="293"/>
      <c r="BK460" s="293"/>
      <c r="BL460" s="293"/>
      <c r="BM460" s="293"/>
      <c r="BN460" s="293"/>
      <c r="BO460" s="293"/>
      <c r="BP460" s="293"/>
      <c r="BQ460" s="293"/>
      <c r="BR460" s="293"/>
      <c r="BS460" s="293"/>
      <c r="BT460" s="293"/>
    </row>
    <row r="461" customHeight="1" spans="38:72">
      <c r="AL461" s="279"/>
      <c r="AM461" s="279"/>
      <c r="AN461" s="279"/>
      <c r="AO461" s="279"/>
      <c r="AP461" s="279"/>
      <c r="AQ461" s="279"/>
      <c r="AR461" s="279"/>
      <c r="AS461" s="279"/>
      <c r="AT461" s="279"/>
      <c r="AU461" s="279"/>
      <c r="AV461" s="279"/>
      <c r="AW461" s="279"/>
      <c r="AX461" s="279"/>
      <c r="AY461" s="279"/>
      <c r="AZ461" s="279"/>
      <c r="BA461" s="279"/>
      <c r="BB461" s="279"/>
      <c r="BC461" s="279"/>
      <c r="BD461" s="293"/>
      <c r="BE461" s="293"/>
      <c r="BF461" s="293"/>
      <c r="BG461" s="293"/>
      <c r="BH461" s="293"/>
      <c r="BI461" s="293"/>
      <c r="BJ461" s="293"/>
      <c r="BK461" s="293"/>
      <c r="BL461" s="293"/>
      <c r="BM461" s="293"/>
      <c r="BN461" s="293"/>
      <c r="BO461" s="293"/>
      <c r="BP461" s="293"/>
      <c r="BQ461" s="293"/>
      <c r="BR461" s="293"/>
      <c r="BS461" s="293"/>
      <c r="BT461" s="293"/>
    </row>
    <row r="462" customHeight="1" spans="38:72">
      <c r="AL462" s="279"/>
      <c r="AM462" s="279"/>
      <c r="AN462" s="279"/>
      <c r="AO462" s="279"/>
      <c r="AP462" s="279"/>
      <c r="AQ462" s="279"/>
      <c r="AR462" s="279"/>
      <c r="AS462" s="279"/>
      <c r="AT462" s="279"/>
      <c r="AU462" s="279"/>
      <c r="AV462" s="279"/>
      <c r="AW462" s="279"/>
      <c r="AX462" s="279"/>
      <c r="AY462" s="279"/>
      <c r="AZ462" s="279"/>
      <c r="BA462" s="279"/>
      <c r="BB462" s="279"/>
      <c r="BC462" s="279"/>
      <c r="BD462" s="293"/>
      <c r="BE462" s="293"/>
      <c r="BF462" s="293"/>
      <c r="BG462" s="293"/>
      <c r="BH462" s="293"/>
      <c r="BI462" s="293"/>
      <c r="BJ462" s="293"/>
      <c r="BK462" s="293"/>
      <c r="BL462" s="293"/>
      <c r="BM462" s="293"/>
      <c r="BN462" s="293"/>
      <c r="BO462" s="293"/>
      <c r="BP462" s="293"/>
      <c r="BQ462" s="293"/>
      <c r="BR462" s="293"/>
      <c r="BS462" s="293"/>
      <c r="BT462" s="293"/>
    </row>
    <row r="463" customHeight="1" spans="38:72">
      <c r="AL463" s="279"/>
      <c r="AM463" s="279"/>
      <c r="AN463" s="279"/>
      <c r="AO463" s="279"/>
      <c r="AP463" s="279"/>
      <c r="AQ463" s="279"/>
      <c r="AR463" s="279"/>
      <c r="AS463" s="279"/>
      <c r="AT463" s="279"/>
      <c r="AU463" s="279"/>
      <c r="AV463" s="279"/>
      <c r="AW463" s="279"/>
      <c r="AX463" s="279"/>
      <c r="AY463" s="279"/>
      <c r="AZ463" s="279"/>
      <c r="BA463" s="279"/>
      <c r="BB463" s="279"/>
      <c r="BC463" s="279"/>
      <c r="BD463" s="293"/>
      <c r="BE463" s="293"/>
      <c r="BF463" s="293"/>
      <c r="BG463" s="293"/>
      <c r="BH463" s="293"/>
      <c r="BI463" s="293"/>
      <c r="BJ463" s="293"/>
      <c r="BK463" s="293"/>
      <c r="BL463" s="293"/>
      <c r="BM463" s="293"/>
      <c r="BN463" s="293"/>
      <c r="BO463" s="293"/>
      <c r="BP463" s="293"/>
      <c r="BQ463" s="293"/>
      <c r="BR463" s="293"/>
      <c r="BS463" s="293"/>
      <c r="BT463" s="293"/>
    </row>
    <row r="464" customHeight="1" spans="38:72">
      <c r="AL464" s="279"/>
      <c r="AM464" s="279"/>
      <c r="AN464" s="279"/>
      <c r="AO464" s="279"/>
      <c r="AP464" s="279"/>
      <c r="AQ464" s="279"/>
      <c r="AR464" s="279"/>
      <c r="AS464" s="279"/>
      <c r="AT464" s="279"/>
      <c r="AU464" s="279"/>
      <c r="AV464" s="279"/>
      <c r="AW464" s="279"/>
      <c r="AX464" s="279"/>
      <c r="AY464" s="279"/>
      <c r="AZ464" s="279"/>
      <c r="BA464" s="279"/>
      <c r="BB464" s="279"/>
      <c r="BC464" s="279"/>
      <c r="BD464" s="293"/>
      <c r="BE464" s="293"/>
      <c r="BF464" s="293"/>
      <c r="BG464" s="293"/>
      <c r="BH464" s="293"/>
      <c r="BI464" s="293"/>
      <c r="BJ464" s="293"/>
      <c r="BK464" s="293"/>
      <c r="BL464" s="293"/>
      <c r="BM464" s="293"/>
      <c r="BN464" s="293"/>
      <c r="BO464" s="293"/>
      <c r="BP464" s="293"/>
      <c r="BQ464" s="293"/>
      <c r="BR464" s="293"/>
      <c r="BS464" s="293"/>
      <c r="BT464" s="293"/>
    </row>
    <row r="465" customHeight="1" spans="38:72">
      <c r="AL465" s="279"/>
      <c r="AM465" s="279"/>
      <c r="AN465" s="279"/>
      <c r="AO465" s="279"/>
      <c r="AP465" s="279"/>
      <c r="AQ465" s="279"/>
      <c r="AR465" s="279"/>
      <c r="AS465" s="279"/>
      <c r="AT465" s="279"/>
      <c r="AU465" s="279"/>
      <c r="AV465" s="279"/>
      <c r="AW465" s="279"/>
      <c r="AX465" s="279"/>
      <c r="AY465" s="279"/>
      <c r="AZ465" s="279"/>
      <c r="BA465" s="279"/>
      <c r="BB465" s="279"/>
      <c r="BC465" s="279"/>
      <c r="BD465" s="293"/>
      <c r="BE465" s="293"/>
      <c r="BF465" s="293"/>
      <c r="BG465" s="293"/>
      <c r="BH465" s="293"/>
      <c r="BI465" s="293"/>
      <c r="BJ465" s="293"/>
      <c r="BK465" s="293"/>
      <c r="BL465" s="293"/>
      <c r="BM465" s="293"/>
      <c r="BN465" s="293"/>
      <c r="BO465" s="293"/>
      <c r="BP465" s="293"/>
      <c r="BQ465" s="293"/>
      <c r="BR465" s="293"/>
      <c r="BS465" s="293"/>
      <c r="BT465" s="293"/>
    </row>
    <row r="466" customHeight="1" spans="38:72">
      <c r="AL466" s="279"/>
      <c r="AM466" s="279"/>
      <c r="AN466" s="279"/>
      <c r="AO466" s="279"/>
      <c r="AP466" s="279"/>
      <c r="AQ466" s="279"/>
      <c r="AR466" s="279"/>
      <c r="AS466" s="279"/>
      <c r="AT466" s="279"/>
      <c r="AU466" s="279"/>
      <c r="AV466" s="279"/>
      <c r="AW466" s="279"/>
      <c r="AX466" s="279"/>
      <c r="AY466" s="279"/>
      <c r="AZ466" s="279"/>
      <c r="BA466" s="279"/>
      <c r="BB466" s="279"/>
      <c r="BC466" s="279"/>
      <c r="BD466" s="293"/>
      <c r="BE466" s="293"/>
      <c r="BF466" s="293"/>
      <c r="BG466" s="293"/>
      <c r="BH466" s="293"/>
      <c r="BI466" s="293"/>
      <c r="BJ466" s="293"/>
      <c r="BK466" s="293"/>
      <c r="BL466" s="293"/>
      <c r="BM466" s="293"/>
      <c r="BN466" s="293"/>
      <c r="BO466" s="293"/>
      <c r="BP466" s="293"/>
      <c r="BQ466" s="293"/>
      <c r="BR466" s="293"/>
      <c r="BS466" s="293"/>
      <c r="BT466" s="293"/>
    </row>
    <row r="467" customHeight="1" spans="38:72">
      <c r="AL467" s="279"/>
      <c r="AM467" s="279"/>
      <c r="AN467" s="279"/>
      <c r="AO467" s="279"/>
      <c r="AP467" s="279"/>
      <c r="AQ467" s="279"/>
      <c r="AR467" s="279"/>
      <c r="AS467" s="279"/>
      <c r="AT467" s="279"/>
      <c r="AU467" s="279"/>
      <c r="AV467" s="279"/>
      <c r="AW467" s="279"/>
      <c r="AX467" s="279"/>
      <c r="AY467" s="279"/>
      <c r="AZ467" s="279"/>
      <c r="BA467" s="279"/>
      <c r="BB467" s="279"/>
      <c r="BC467" s="279"/>
      <c r="BD467" s="293"/>
      <c r="BE467" s="293"/>
      <c r="BF467" s="293"/>
      <c r="BG467" s="293"/>
      <c r="BH467" s="293"/>
      <c r="BI467" s="293"/>
      <c r="BJ467" s="293"/>
      <c r="BK467" s="293"/>
      <c r="BL467" s="293"/>
      <c r="BM467" s="293"/>
      <c r="BN467" s="293"/>
      <c r="BO467" s="293"/>
      <c r="BP467" s="293"/>
      <c r="BQ467" s="293"/>
      <c r="BR467" s="293"/>
      <c r="BS467" s="293"/>
      <c r="BT467" s="293"/>
    </row>
    <row r="468" customHeight="1" spans="38:72">
      <c r="AL468" s="279"/>
      <c r="AM468" s="279"/>
      <c r="AN468" s="279"/>
      <c r="AO468" s="279"/>
      <c r="AP468" s="279"/>
      <c r="AQ468" s="279"/>
      <c r="AR468" s="279"/>
      <c r="AS468" s="279"/>
      <c r="AT468" s="279"/>
      <c r="AU468" s="279"/>
      <c r="AV468" s="279"/>
      <c r="AW468" s="279"/>
      <c r="AX468" s="279"/>
      <c r="AY468" s="279"/>
      <c r="AZ468" s="279"/>
      <c r="BA468" s="279"/>
      <c r="BB468" s="279"/>
      <c r="BC468" s="279"/>
      <c r="BD468" s="293"/>
      <c r="BE468" s="293"/>
      <c r="BF468" s="293"/>
      <c r="BG468" s="293"/>
      <c r="BH468" s="293"/>
      <c r="BI468" s="293"/>
      <c r="BJ468" s="293"/>
      <c r="BK468" s="293"/>
      <c r="BL468" s="293"/>
      <c r="BM468" s="293"/>
      <c r="BN468" s="293"/>
      <c r="BO468" s="293"/>
      <c r="BP468" s="293"/>
      <c r="BQ468" s="293"/>
      <c r="BR468" s="293"/>
      <c r="BS468" s="293"/>
      <c r="BT468" s="293"/>
    </row>
    <row r="469" customHeight="1" spans="38:72">
      <c r="AL469" s="279"/>
      <c r="AM469" s="279"/>
      <c r="AN469" s="279"/>
      <c r="AO469" s="279"/>
      <c r="AP469" s="279"/>
      <c r="AQ469" s="279"/>
      <c r="AR469" s="279"/>
      <c r="AS469" s="279"/>
      <c r="AT469" s="279"/>
      <c r="AU469" s="279"/>
      <c r="AV469" s="279"/>
      <c r="AW469" s="279"/>
      <c r="AX469" s="279"/>
      <c r="AY469" s="279"/>
      <c r="AZ469" s="279"/>
      <c r="BA469" s="279"/>
      <c r="BB469" s="279"/>
      <c r="BC469" s="279"/>
      <c r="BD469" s="293"/>
      <c r="BE469" s="293"/>
      <c r="BF469" s="293"/>
      <c r="BG469" s="293"/>
      <c r="BH469" s="293"/>
      <c r="BI469" s="293"/>
      <c r="BJ469" s="293"/>
      <c r="BK469" s="293"/>
      <c r="BL469" s="293"/>
      <c r="BM469" s="293"/>
      <c r="BN469" s="293"/>
      <c r="BO469" s="293"/>
      <c r="BP469" s="293"/>
      <c r="BQ469" s="293"/>
      <c r="BR469" s="293"/>
      <c r="BS469" s="293"/>
      <c r="BT469" s="293"/>
    </row>
    <row r="470" customHeight="1" spans="38:72">
      <c r="AL470" s="279"/>
      <c r="AM470" s="279"/>
      <c r="AN470" s="279"/>
      <c r="AO470" s="279"/>
      <c r="AP470" s="279"/>
      <c r="AQ470" s="279"/>
      <c r="AR470" s="279"/>
      <c r="AS470" s="279"/>
      <c r="AT470" s="279"/>
      <c r="AU470" s="279"/>
      <c r="AV470" s="279"/>
      <c r="AW470" s="279"/>
      <c r="AX470" s="279"/>
      <c r="AY470" s="279"/>
      <c r="AZ470" s="279"/>
      <c r="BA470" s="279"/>
      <c r="BB470" s="279"/>
      <c r="BC470" s="279"/>
      <c r="BD470" s="293"/>
      <c r="BE470" s="293"/>
      <c r="BF470" s="293"/>
      <c r="BG470" s="293"/>
      <c r="BH470" s="293"/>
      <c r="BI470" s="293"/>
      <c r="BJ470" s="293"/>
      <c r="BK470" s="293"/>
      <c r="BL470" s="293"/>
      <c r="BM470" s="293"/>
      <c r="BN470" s="293"/>
      <c r="BO470" s="293"/>
      <c r="BP470" s="293"/>
      <c r="BQ470" s="293"/>
      <c r="BR470" s="293"/>
      <c r="BS470" s="293"/>
      <c r="BT470" s="293"/>
    </row>
    <row r="471" customHeight="1" spans="38:72">
      <c r="AL471" s="279"/>
      <c r="AM471" s="279"/>
      <c r="AN471" s="279"/>
      <c r="AO471" s="279"/>
      <c r="AP471" s="279"/>
      <c r="AQ471" s="279"/>
      <c r="AR471" s="279"/>
      <c r="AS471" s="279"/>
      <c r="AT471" s="279"/>
      <c r="AU471" s="279"/>
      <c r="AV471" s="279"/>
      <c r="AW471" s="279"/>
      <c r="AX471" s="279"/>
      <c r="AY471" s="279"/>
      <c r="AZ471" s="279"/>
      <c r="BA471" s="279"/>
      <c r="BB471" s="279"/>
      <c r="BC471" s="279"/>
      <c r="BD471" s="293"/>
      <c r="BE471" s="293"/>
      <c r="BF471" s="293"/>
      <c r="BG471" s="293"/>
      <c r="BH471" s="293"/>
      <c r="BI471" s="293"/>
      <c r="BJ471" s="293"/>
      <c r="BK471" s="293"/>
      <c r="BL471" s="293"/>
      <c r="BM471" s="293"/>
      <c r="BN471" s="293"/>
      <c r="BO471" s="293"/>
      <c r="BP471" s="293"/>
      <c r="BQ471" s="293"/>
      <c r="BR471" s="293"/>
      <c r="BS471" s="293"/>
      <c r="BT471" s="293"/>
    </row>
    <row r="472" customHeight="1" spans="38:72">
      <c r="AL472" s="279"/>
      <c r="AM472" s="279"/>
      <c r="AN472" s="279"/>
      <c r="AO472" s="279"/>
      <c r="AP472" s="279"/>
      <c r="AQ472" s="279"/>
      <c r="AR472" s="279"/>
      <c r="AS472" s="279"/>
      <c r="AT472" s="279"/>
      <c r="AU472" s="279"/>
      <c r="AV472" s="279"/>
      <c r="AW472" s="279"/>
      <c r="AX472" s="279"/>
      <c r="AY472" s="279"/>
      <c r="AZ472" s="279"/>
      <c r="BA472" s="279"/>
      <c r="BB472" s="279"/>
      <c r="BC472" s="279"/>
      <c r="BD472" s="293"/>
      <c r="BE472" s="293"/>
      <c r="BF472" s="293"/>
      <c r="BG472" s="293"/>
      <c r="BH472" s="293"/>
      <c r="BI472" s="293"/>
      <c r="BJ472" s="293"/>
      <c r="BK472" s="293"/>
      <c r="BL472" s="293"/>
      <c r="BM472" s="293"/>
      <c r="BN472" s="293"/>
      <c r="BO472" s="293"/>
      <c r="BP472" s="293"/>
      <c r="BQ472" s="293"/>
      <c r="BR472" s="293"/>
      <c r="BS472" s="293"/>
      <c r="BT472" s="293"/>
    </row>
    <row r="473" customHeight="1" spans="38:72">
      <c r="AL473" s="279"/>
      <c r="AM473" s="279"/>
      <c r="AN473" s="279"/>
      <c r="AO473" s="279"/>
      <c r="AP473" s="279"/>
      <c r="AQ473" s="279"/>
      <c r="AR473" s="279"/>
      <c r="AS473" s="279"/>
      <c r="AT473" s="279"/>
      <c r="AU473" s="279"/>
      <c r="AV473" s="279"/>
      <c r="AW473" s="279"/>
      <c r="AX473" s="279"/>
      <c r="AY473" s="279"/>
      <c r="AZ473" s="279"/>
      <c r="BA473" s="279"/>
      <c r="BB473" s="279"/>
      <c r="BC473" s="279"/>
      <c r="BD473" s="293"/>
      <c r="BE473" s="293"/>
      <c r="BF473" s="293"/>
      <c r="BG473" s="293"/>
      <c r="BH473" s="293"/>
      <c r="BI473" s="293"/>
      <c r="BJ473" s="293"/>
      <c r="BK473" s="293"/>
      <c r="BL473" s="293"/>
      <c r="BM473" s="293"/>
      <c r="BN473" s="293"/>
      <c r="BO473" s="293"/>
      <c r="BP473" s="293"/>
      <c r="BQ473" s="293"/>
      <c r="BR473" s="293"/>
      <c r="BS473" s="293"/>
      <c r="BT473" s="293"/>
    </row>
    <row r="474" customHeight="1" spans="38:72">
      <c r="AL474" s="279"/>
      <c r="AM474" s="279"/>
      <c r="AN474" s="279"/>
      <c r="AO474" s="279"/>
      <c r="AP474" s="279"/>
      <c r="AQ474" s="279"/>
      <c r="AR474" s="279"/>
      <c r="AS474" s="279"/>
      <c r="AT474" s="279"/>
      <c r="AU474" s="279"/>
      <c r="AV474" s="279"/>
      <c r="AW474" s="279"/>
      <c r="AX474" s="279"/>
      <c r="AY474" s="279"/>
      <c r="AZ474" s="279"/>
      <c r="BA474" s="279"/>
      <c r="BB474" s="279"/>
      <c r="BC474" s="279"/>
      <c r="BD474" s="293"/>
      <c r="BE474" s="293"/>
      <c r="BF474" s="293"/>
      <c r="BG474" s="293"/>
      <c r="BH474" s="293"/>
      <c r="BI474" s="293"/>
      <c r="BJ474" s="293"/>
      <c r="BK474" s="293"/>
      <c r="BL474" s="293"/>
      <c r="BM474" s="293"/>
      <c r="BN474" s="293"/>
      <c r="BO474" s="293"/>
      <c r="BP474" s="293"/>
      <c r="BQ474" s="293"/>
      <c r="BR474" s="293"/>
      <c r="BS474" s="293"/>
      <c r="BT474" s="293"/>
    </row>
    <row r="475" customHeight="1" spans="38:72">
      <c r="AL475" s="279"/>
      <c r="AM475" s="279"/>
      <c r="AN475" s="279"/>
      <c r="AO475" s="279"/>
      <c r="AP475" s="279"/>
      <c r="AQ475" s="279"/>
      <c r="AR475" s="279"/>
      <c r="AS475" s="279"/>
      <c r="AT475" s="279"/>
      <c r="AU475" s="279"/>
      <c r="AV475" s="279"/>
      <c r="AW475" s="279"/>
      <c r="AX475" s="279"/>
      <c r="AY475" s="279"/>
      <c r="AZ475" s="279"/>
      <c r="BA475" s="279"/>
      <c r="BB475" s="279"/>
      <c r="BC475" s="279"/>
      <c r="BD475" s="293"/>
      <c r="BE475" s="293"/>
      <c r="BF475" s="293"/>
      <c r="BG475" s="293"/>
      <c r="BH475" s="293"/>
      <c r="BI475" s="293"/>
      <c r="BJ475" s="293"/>
      <c r="BK475" s="293"/>
      <c r="BL475" s="293"/>
      <c r="BM475" s="293"/>
      <c r="BN475" s="293"/>
      <c r="BO475" s="293"/>
      <c r="BP475" s="293"/>
      <c r="BQ475" s="293"/>
      <c r="BR475" s="293"/>
      <c r="BS475" s="293"/>
      <c r="BT475" s="293"/>
    </row>
    <row r="476" customHeight="1" spans="38:72">
      <c r="AL476" s="279"/>
      <c r="AM476" s="279"/>
      <c r="AN476" s="279"/>
      <c r="AO476" s="279"/>
      <c r="AP476" s="279"/>
      <c r="AQ476" s="279"/>
      <c r="AR476" s="279"/>
      <c r="AS476" s="279"/>
      <c r="AT476" s="279"/>
      <c r="AU476" s="279"/>
      <c r="AV476" s="279"/>
      <c r="AW476" s="279"/>
      <c r="AX476" s="279"/>
      <c r="AY476" s="279"/>
      <c r="AZ476" s="279"/>
      <c r="BA476" s="279"/>
      <c r="BB476" s="279"/>
      <c r="BC476" s="279"/>
      <c r="BD476" s="293"/>
      <c r="BE476" s="293"/>
      <c r="BF476" s="293"/>
      <c r="BG476" s="293"/>
      <c r="BH476" s="293"/>
      <c r="BI476" s="293"/>
      <c r="BJ476" s="293"/>
      <c r="BK476" s="293"/>
      <c r="BL476" s="293"/>
      <c r="BM476" s="293"/>
      <c r="BN476" s="293"/>
      <c r="BO476" s="293"/>
      <c r="BP476" s="293"/>
      <c r="BQ476" s="293"/>
      <c r="BR476" s="293"/>
      <c r="BS476" s="293"/>
      <c r="BT476" s="293"/>
    </row>
    <row r="477" customHeight="1" spans="38:72">
      <c r="AL477" s="279"/>
      <c r="AM477" s="279"/>
      <c r="AN477" s="279"/>
      <c r="AO477" s="279"/>
      <c r="AP477" s="279"/>
      <c r="AQ477" s="279"/>
      <c r="AR477" s="279"/>
      <c r="AS477" s="279"/>
      <c r="AT477" s="279"/>
      <c r="AU477" s="279"/>
      <c r="AV477" s="279"/>
      <c r="AW477" s="279"/>
      <c r="AX477" s="279"/>
      <c r="AY477" s="279"/>
      <c r="AZ477" s="279"/>
      <c r="BA477" s="279"/>
      <c r="BB477" s="279"/>
      <c r="BC477" s="279"/>
      <c r="BD477" s="293"/>
      <c r="BE477" s="293"/>
      <c r="BF477" s="293"/>
      <c r="BG477" s="293"/>
      <c r="BH477" s="293"/>
      <c r="BI477" s="293"/>
      <c r="BJ477" s="293"/>
      <c r="BK477" s="293"/>
      <c r="BL477" s="293"/>
      <c r="BM477" s="293"/>
      <c r="BN477" s="293"/>
      <c r="BO477" s="293"/>
      <c r="BP477" s="293"/>
      <c r="BQ477" s="293"/>
      <c r="BR477" s="293"/>
      <c r="BS477" s="293"/>
      <c r="BT477" s="293"/>
    </row>
    <row r="478" customHeight="1" spans="38:72">
      <c r="AL478" s="279"/>
      <c r="AM478" s="279"/>
      <c r="AN478" s="279"/>
      <c r="AO478" s="279"/>
      <c r="AP478" s="279"/>
      <c r="AQ478" s="279"/>
      <c r="AR478" s="279"/>
      <c r="AS478" s="279"/>
      <c r="AT478" s="279"/>
      <c r="AU478" s="279"/>
      <c r="AV478" s="279"/>
      <c r="AW478" s="279"/>
      <c r="AX478" s="279"/>
      <c r="AY478" s="279"/>
      <c r="AZ478" s="279"/>
      <c r="BA478" s="279"/>
      <c r="BB478" s="279"/>
      <c r="BC478" s="279"/>
      <c r="BD478" s="293"/>
      <c r="BE478" s="293"/>
      <c r="BF478" s="293"/>
      <c r="BG478" s="293"/>
      <c r="BH478" s="293"/>
      <c r="BI478" s="293"/>
      <c r="BJ478" s="293"/>
      <c r="BK478" s="293"/>
      <c r="BL478" s="293"/>
      <c r="BM478" s="293"/>
      <c r="BN478" s="293"/>
      <c r="BO478" s="293"/>
      <c r="BP478" s="293"/>
      <c r="BQ478" s="293"/>
      <c r="BR478" s="293"/>
      <c r="BS478" s="293"/>
      <c r="BT478" s="293"/>
    </row>
    <row r="479" customHeight="1" spans="38:72">
      <c r="AL479" s="279"/>
      <c r="AM479" s="279"/>
      <c r="AN479" s="279"/>
      <c r="AO479" s="279"/>
      <c r="AP479" s="279"/>
      <c r="AQ479" s="279"/>
      <c r="AR479" s="279"/>
      <c r="AS479" s="279"/>
      <c r="AT479" s="279"/>
      <c r="AU479" s="279"/>
      <c r="AV479" s="279"/>
      <c r="AW479" s="279"/>
      <c r="AX479" s="279"/>
      <c r="AY479" s="279"/>
      <c r="AZ479" s="279"/>
      <c r="BA479" s="279"/>
      <c r="BB479" s="279"/>
      <c r="BC479" s="279"/>
      <c r="BD479" s="293"/>
      <c r="BE479" s="293"/>
      <c r="BF479" s="293"/>
      <c r="BG479" s="293"/>
      <c r="BH479" s="293"/>
      <c r="BI479" s="293"/>
      <c r="BJ479" s="293"/>
      <c r="BK479" s="293"/>
      <c r="BL479" s="293"/>
      <c r="BM479" s="293"/>
      <c r="BN479" s="293"/>
      <c r="BO479" s="293"/>
      <c r="BP479" s="293"/>
      <c r="BQ479" s="293"/>
      <c r="BR479" s="293"/>
      <c r="BS479" s="293"/>
      <c r="BT479" s="293"/>
    </row>
    <row r="480" customHeight="1" spans="38:72">
      <c r="AL480" s="279"/>
      <c r="AM480" s="279"/>
      <c r="AN480" s="279"/>
      <c r="AO480" s="279"/>
      <c r="AP480" s="279"/>
      <c r="AQ480" s="279"/>
      <c r="AR480" s="279"/>
      <c r="AS480" s="279"/>
      <c r="AT480" s="279"/>
      <c r="AU480" s="279"/>
      <c r="AV480" s="279"/>
      <c r="AW480" s="279"/>
      <c r="AX480" s="279"/>
      <c r="AY480" s="279"/>
      <c r="AZ480" s="279"/>
      <c r="BA480" s="279"/>
      <c r="BB480" s="279"/>
      <c r="BC480" s="279"/>
      <c r="BD480" s="293"/>
      <c r="BE480" s="293"/>
      <c r="BF480" s="293"/>
      <c r="BG480" s="293"/>
      <c r="BH480" s="293"/>
      <c r="BI480" s="293"/>
      <c r="BJ480" s="293"/>
      <c r="BK480" s="293"/>
      <c r="BL480" s="293"/>
      <c r="BM480" s="293"/>
      <c r="BN480" s="293"/>
      <c r="BO480" s="293"/>
      <c r="BP480" s="293"/>
      <c r="BQ480" s="293"/>
      <c r="BR480" s="293"/>
      <c r="BS480" s="293"/>
      <c r="BT480" s="293"/>
    </row>
    <row r="481" customHeight="1" spans="38:72">
      <c r="AL481" s="279"/>
      <c r="AM481" s="279"/>
      <c r="AN481" s="279"/>
      <c r="AO481" s="279"/>
      <c r="AP481" s="279"/>
      <c r="AQ481" s="279"/>
      <c r="AR481" s="279"/>
      <c r="AS481" s="279"/>
      <c r="AT481" s="279"/>
      <c r="AU481" s="279"/>
      <c r="AV481" s="279"/>
      <c r="AW481" s="279"/>
      <c r="AX481" s="279"/>
      <c r="AY481" s="279"/>
      <c r="AZ481" s="279"/>
      <c r="BA481" s="279"/>
      <c r="BB481" s="279"/>
      <c r="BC481" s="279"/>
      <c r="BD481" s="293"/>
      <c r="BE481" s="293"/>
      <c r="BF481" s="293"/>
      <c r="BG481" s="293"/>
      <c r="BH481" s="293"/>
      <c r="BI481" s="293"/>
      <c r="BJ481" s="293"/>
      <c r="BK481" s="293"/>
      <c r="BL481" s="293"/>
      <c r="BM481" s="293"/>
      <c r="BN481" s="293"/>
      <c r="BO481" s="293"/>
      <c r="BP481" s="293"/>
      <c r="BQ481" s="293"/>
      <c r="BR481" s="293"/>
      <c r="BS481" s="293"/>
      <c r="BT481" s="293"/>
    </row>
    <row r="482" customHeight="1" spans="38:72">
      <c r="AL482" s="279"/>
      <c r="AM482" s="279"/>
      <c r="AN482" s="279"/>
      <c r="AO482" s="279"/>
      <c r="AP482" s="279"/>
      <c r="AQ482" s="279"/>
      <c r="AR482" s="279"/>
      <c r="AS482" s="279"/>
      <c r="AT482" s="279"/>
      <c r="AU482" s="279"/>
      <c r="AV482" s="279"/>
      <c r="AW482" s="279"/>
      <c r="AX482" s="279"/>
      <c r="AY482" s="279"/>
      <c r="AZ482" s="279"/>
      <c r="BA482" s="279"/>
      <c r="BB482" s="279"/>
      <c r="BC482" s="279"/>
      <c r="BD482" s="293"/>
      <c r="BE482" s="293"/>
      <c r="BF482" s="293"/>
      <c r="BG482" s="293"/>
      <c r="BH482" s="293"/>
      <c r="BI482" s="293"/>
      <c r="BJ482" s="293"/>
      <c r="BK482" s="293"/>
      <c r="BL482" s="293"/>
      <c r="BM482" s="293"/>
      <c r="BN482" s="293"/>
      <c r="BO482" s="293"/>
      <c r="BP482" s="293"/>
      <c r="BQ482" s="293"/>
      <c r="BR482" s="293"/>
      <c r="BS482" s="293"/>
      <c r="BT482" s="293"/>
    </row>
    <row r="483" customHeight="1" spans="38:72">
      <c r="AL483" s="279"/>
      <c r="AM483" s="279"/>
      <c r="AN483" s="279"/>
      <c r="AO483" s="279"/>
      <c r="AP483" s="279"/>
      <c r="AQ483" s="279"/>
      <c r="AR483" s="279"/>
      <c r="AS483" s="279"/>
      <c r="AT483" s="279"/>
      <c r="AU483" s="279"/>
      <c r="AV483" s="279"/>
      <c r="AW483" s="279"/>
      <c r="AX483" s="279"/>
      <c r="AY483" s="279"/>
      <c r="AZ483" s="279"/>
      <c r="BA483" s="279"/>
      <c r="BB483" s="279"/>
      <c r="BC483" s="279"/>
      <c r="BD483" s="293"/>
      <c r="BE483" s="293"/>
      <c r="BF483" s="293"/>
      <c r="BG483" s="293"/>
      <c r="BH483" s="293"/>
      <c r="BI483" s="293"/>
      <c r="BJ483" s="293"/>
      <c r="BK483" s="293"/>
      <c r="BL483" s="293"/>
      <c r="BM483" s="293"/>
      <c r="BN483" s="293"/>
      <c r="BO483" s="293"/>
      <c r="BP483" s="293"/>
      <c r="BQ483" s="293"/>
      <c r="BR483" s="293"/>
      <c r="BS483" s="293"/>
      <c r="BT483" s="293"/>
    </row>
    <row r="484" customHeight="1" spans="38:72">
      <c r="AL484" s="279"/>
      <c r="AM484" s="279"/>
      <c r="AN484" s="279"/>
      <c r="AO484" s="279"/>
      <c r="AP484" s="279"/>
      <c r="AQ484" s="279"/>
      <c r="AR484" s="279"/>
      <c r="AS484" s="279"/>
      <c r="AT484" s="279"/>
      <c r="AU484" s="279"/>
      <c r="AV484" s="279"/>
      <c r="AW484" s="279"/>
      <c r="AX484" s="279"/>
      <c r="AY484" s="279"/>
      <c r="AZ484" s="279"/>
      <c r="BA484" s="279"/>
      <c r="BB484" s="279"/>
      <c r="BC484" s="279"/>
      <c r="BD484" s="293"/>
      <c r="BE484" s="293"/>
      <c r="BF484" s="293"/>
      <c r="BG484" s="293"/>
      <c r="BH484" s="293"/>
      <c r="BI484" s="293"/>
      <c r="BJ484" s="293"/>
      <c r="BK484" s="293"/>
      <c r="BL484" s="293"/>
      <c r="BM484" s="293"/>
      <c r="BN484" s="293"/>
      <c r="BO484" s="293"/>
      <c r="BP484" s="293"/>
      <c r="BQ484" s="293"/>
      <c r="BR484" s="293"/>
      <c r="BS484" s="293"/>
      <c r="BT484" s="293"/>
    </row>
    <row r="485" customHeight="1" spans="38:72">
      <c r="AL485" s="279"/>
      <c r="AM485" s="279"/>
      <c r="AN485" s="279"/>
      <c r="AO485" s="279"/>
      <c r="AP485" s="279"/>
      <c r="AQ485" s="279"/>
      <c r="AR485" s="279"/>
      <c r="AS485" s="279"/>
      <c r="AT485" s="279"/>
      <c r="AU485" s="279"/>
      <c r="AV485" s="279"/>
      <c r="AW485" s="279"/>
      <c r="AX485" s="279"/>
      <c r="AY485" s="279"/>
      <c r="AZ485" s="279"/>
      <c r="BA485" s="279"/>
      <c r="BB485" s="279"/>
      <c r="BC485" s="279"/>
      <c r="BD485" s="293"/>
      <c r="BE485" s="293"/>
      <c r="BF485" s="293"/>
      <c r="BG485" s="293"/>
      <c r="BH485" s="293"/>
      <c r="BI485" s="293"/>
      <c r="BJ485" s="293"/>
      <c r="BK485" s="293"/>
      <c r="BL485" s="293"/>
      <c r="BM485" s="293"/>
      <c r="BN485" s="293"/>
      <c r="BO485" s="293"/>
      <c r="BP485" s="293"/>
      <c r="BQ485" s="293"/>
      <c r="BR485" s="293"/>
      <c r="BS485" s="293"/>
      <c r="BT485" s="293"/>
    </row>
    <row r="486" customHeight="1" spans="38:72">
      <c r="AL486" s="279"/>
      <c r="AM486" s="279"/>
      <c r="AN486" s="279"/>
      <c r="AO486" s="279"/>
      <c r="AP486" s="279"/>
      <c r="AQ486" s="279"/>
      <c r="AR486" s="279"/>
      <c r="AS486" s="279"/>
      <c r="AT486" s="279"/>
      <c r="AU486" s="279"/>
      <c r="AV486" s="279"/>
      <c r="AW486" s="279"/>
      <c r="AX486" s="279"/>
      <c r="AY486" s="279"/>
      <c r="AZ486" s="279"/>
      <c r="BA486" s="279"/>
      <c r="BB486" s="279"/>
      <c r="BC486" s="279"/>
      <c r="BD486" s="293"/>
      <c r="BE486" s="293"/>
      <c r="BF486" s="293"/>
      <c r="BG486" s="293"/>
      <c r="BH486" s="293"/>
      <c r="BI486" s="293"/>
      <c r="BJ486" s="293"/>
      <c r="BK486" s="293"/>
      <c r="BL486" s="293"/>
      <c r="BM486" s="293"/>
      <c r="BN486" s="293"/>
      <c r="BO486" s="293"/>
      <c r="BP486" s="293"/>
      <c r="BQ486" s="293"/>
      <c r="BR486" s="293"/>
      <c r="BS486" s="293"/>
      <c r="BT486" s="293"/>
    </row>
    <row r="487" customHeight="1" spans="38:72">
      <c r="AL487" s="279"/>
      <c r="AM487" s="279"/>
      <c r="AN487" s="279"/>
      <c r="AO487" s="279"/>
      <c r="AP487" s="279"/>
      <c r="AQ487" s="279"/>
      <c r="AR487" s="279"/>
      <c r="AS487" s="279"/>
      <c r="AT487" s="279"/>
      <c r="AU487" s="279"/>
      <c r="AV487" s="279"/>
      <c r="AW487" s="279"/>
      <c r="AX487" s="279"/>
      <c r="AY487" s="279"/>
      <c r="AZ487" s="279"/>
      <c r="BA487" s="279"/>
      <c r="BB487" s="279"/>
      <c r="BC487" s="279"/>
      <c r="BD487" s="293"/>
      <c r="BE487" s="293"/>
      <c r="BF487" s="293"/>
      <c r="BG487" s="293"/>
      <c r="BH487" s="293"/>
      <c r="BI487" s="293"/>
      <c r="BJ487" s="293"/>
      <c r="BK487" s="293"/>
      <c r="BL487" s="293"/>
      <c r="BM487" s="293"/>
      <c r="BN487" s="293"/>
      <c r="BO487" s="293"/>
      <c r="BP487" s="293"/>
      <c r="BQ487" s="293"/>
      <c r="BR487" s="293"/>
      <c r="BS487" s="293"/>
      <c r="BT487" s="293"/>
    </row>
    <row r="488" customHeight="1" spans="38:72">
      <c r="AL488" s="279"/>
      <c r="AM488" s="279"/>
      <c r="AN488" s="279"/>
      <c r="AO488" s="279"/>
      <c r="AP488" s="279"/>
      <c r="AQ488" s="279"/>
      <c r="AR488" s="279"/>
      <c r="AS488" s="279"/>
      <c r="AT488" s="279"/>
      <c r="AU488" s="279"/>
      <c r="AV488" s="279"/>
      <c r="AW488" s="279"/>
      <c r="AX488" s="279"/>
      <c r="AY488" s="279"/>
      <c r="AZ488" s="279"/>
      <c r="BA488" s="279"/>
      <c r="BB488" s="279"/>
      <c r="BC488" s="279"/>
      <c r="BD488" s="293"/>
      <c r="BE488" s="293"/>
      <c r="BF488" s="293"/>
      <c r="BG488" s="293"/>
      <c r="BH488" s="293"/>
      <c r="BI488" s="293"/>
      <c r="BJ488" s="293"/>
      <c r="BK488" s="293"/>
      <c r="BL488" s="293"/>
      <c r="BM488" s="293"/>
      <c r="BN488" s="293"/>
      <c r="BO488" s="293"/>
      <c r="BP488" s="293"/>
      <c r="BQ488" s="293"/>
      <c r="BR488" s="293"/>
      <c r="BS488" s="293"/>
      <c r="BT488" s="293"/>
    </row>
    <row r="489" customHeight="1" spans="38:72">
      <c r="AL489" s="279"/>
      <c r="AM489" s="279"/>
      <c r="AN489" s="279"/>
      <c r="AO489" s="279"/>
      <c r="AP489" s="279"/>
      <c r="AQ489" s="279"/>
      <c r="AR489" s="279"/>
      <c r="AS489" s="279"/>
      <c r="AT489" s="279"/>
      <c r="AU489" s="279"/>
      <c r="AV489" s="279"/>
      <c r="AW489" s="279"/>
      <c r="AX489" s="279"/>
      <c r="AY489" s="279"/>
      <c r="AZ489" s="279"/>
      <c r="BA489" s="279"/>
      <c r="BB489" s="279"/>
      <c r="BC489" s="279"/>
      <c r="BD489" s="293"/>
      <c r="BE489" s="293"/>
      <c r="BF489" s="293"/>
      <c r="BG489" s="293"/>
      <c r="BH489" s="293"/>
      <c r="BI489" s="293"/>
      <c r="BJ489" s="293"/>
      <c r="BK489" s="293"/>
      <c r="BL489" s="293"/>
      <c r="BM489" s="293"/>
      <c r="BN489" s="293"/>
      <c r="BO489" s="293"/>
      <c r="BP489" s="293"/>
      <c r="BQ489" s="293"/>
      <c r="BR489" s="293"/>
      <c r="BS489" s="293"/>
      <c r="BT489" s="293"/>
    </row>
    <row r="490" customHeight="1" spans="38:72">
      <c r="AL490" s="279"/>
      <c r="AM490" s="279"/>
      <c r="AN490" s="279"/>
      <c r="AO490" s="279"/>
      <c r="AP490" s="279"/>
      <c r="AQ490" s="279"/>
      <c r="AR490" s="279"/>
      <c r="AS490" s="279"/>
      <c r="AT490" s="279"/>
      <c r="AU490" s="279"/>
      <c r="AV490" s="279"/>
      <c r="AW490" s="279"/>
      <c r="AX490" s="279"/>
      <c r="AY490" s="279"/>
      <c r="AZ490" s="279"/>
      <c r="BA490" s="279"/>
      <c r="BB490" s="279"/>
      <c r="BC490" s="279"/>
      <c r="BD490" s="293"/>
      <c r="BE490" s="293"/>
      <c r="BF490" s="293"/>
      <c r="BG490" s="293"/>
      <c r="BH490" s="293"/>
      <c r="BI490" s="293"/>
      <c r="BJ490" s="293"/>
      <c r="BK490" s="293"/>
      <c r="BL490" s="293"/>
      <c r="BM490" s="293"/>
      <c r="BN490" s="293"/>
      <c r="BO490" s="293"/>
      <c r="BP490" s="293"/>
      <c r="BQ490" s="293"/>
      <c r="BR490" s="293"/>
      <c r="BS490" s="293"/>
      <c r="BT490" s="293"/>
    </row>
    <row r="491" customHeight="1" spans="38:72">
      <c r="AL491" s="279"/>
      <c r="AM491" s="279"/>
      <c r="AN491" s="279"/>
      <c r="AO491" s="279"/>
      <c r="AP491" s="279"/>
      <c r="AQ491" s="279"/>
      <c r="AR491" s="279"/>
      <c r="AS491" s="279"/>
      <c r="AT491" s="279"/>
      <c r="AU491" s="279"/>
      <c r="AV491" s="279"/>
      <c r="AW491" s="279"/>
      <c r="AX491" s="279"/>
      <c r="AY491" s="279"/>
      <c r="AZ491" s="279"/>
      <c r="BA491" s="279"/>
      <c r="BB491" s="279"/>
      <c r="BC491" s="279"/>
      <c r="BD491" s="293"/>
      <c r="BE491" s="293"/>
      <c r="BF491" s="293"/>
      <c r="BG491" s="293"/>
      <c r="BH491" s="293"/>
      <c r="BI491" s="293"/>
      <c r="BJ491" s="293"/>
      <c r="BK491" s="293"/>
      <c r="BL491" s="293"/>
      <c r="BM491" s="293"/>
      <c r="BN491" s="293"/>
      <c r="BO491" s="293"/>
      <c r="BP491" s="293"/>
      <c r="BQ491" s="293"/>
      <c r="BR491" s="293"/>
      <c r="BS491" s="293"/>
      <c r="BT491" s="293"/>
    </row>
    <row r="492" customHeight="1" spans="38:72">
      <c r="AL492" s="279"/>
      <c r="AM492" s="279"/>
      <c r="AN492" s="279"/>
      <c r="AO492" s="279"/>
      <c r="AP492" s="279"/>
      <c r="AQ492" s="279"/>
      <c r="AR492" s="279"/>
      <c r="AS492" s="279"/>
      <c r="AT492" s="279"/>
      <c r="AU492" s="279"/>
      <c r="AV492" s="279"/>
      <c r="AW492" s="279"/>
      <c r="AX492" s="279"/>
      <c r="AY492" s="279"/>
      <c r="AZ492" s="279"/>
      <c r="BA492" s="279"/>
      <c r="BB492" s="279"/>
      <c r="BC492" s="279"/>
      <c r="BD492" s="293"/>
      <c r="BE492" s="293"/>
      <c r="BF492" s="293"/>
      <c r="BG492" s="293"/>
      <c r="BH492" s="293"/>
      <c r="BI492" s="293"/>
      <c r="BJ492" s="293"/>
      <c r="BK492" s="293"/>
      <c r="BL492" s="293"/>
      <c r="BM492" s="293"/>
      <c r="BN492" s="293"/>
      <c r="BO492" s="293"/>
      <c r="BP492" s="293"/>
      <c r="BQ492" s="293"/>
      <c r="BR492" s="293"/>
      <c r="BS492" s="293"/>
      <c r="BT492" s="293"/>
    </row>
    <row r="493" customHeight="1" spans="38:72">
      <c r="AL493" s="279"/>
      <c r="AM493" s="279"/>
      <c r="AN493" s="279"/>
      <c r="AO493" s="279"/>
      <c r="AP493" s="279"/>
      <c r="AQ493" s="279"/>
      <c r="AR493" s="279"/>
      <c r="AS493" s="279"/>
      <c r="AT493" s="279"/>
      <c r="AU493" s="279"/>
      <c r="AV493" s="279"/>
      <c r="AW493" s="279"/>
      <c r="AX493" s="279"/>
      <c r="AY493" s="279"/>
      <c r="AZ493" s="279"/>
      <c r="BA493" s="279"/>
      <c r="BB493" s="279"/>
      <c r="BC493" s="279"/>
      <c r="BD493" s="293"/>
      <c r="BE493" s="293"/>
      <c r="BF493" s="293"/>
      <c r="BG493" s="293"/>
      <c r="BH493" s="293"/>
      <c r="BI493" s="293"/>
      <c r="BJ493" s="293"/>
      <c r="BK493" s="293"/>
      <c r="BL493" s="293"/>
      <c r="BM493" s="293"/>
      <c r="BN493" s="293"/>
      <c r="BO493" s="293"/>
      <c r="BP493" s="293"/>
      <c r="BQ493" s="293"/>
      <c r="BR493" s="293"/>
      <c r="BS493" s="293"/>
      <c r="BT493" s="293"/>
    </row>
    <row r="494" customHeight="1" spans="38:72">
      <c r="AL494" s="279"/>
      <c r="AM494" s="279"/>
      <c r="AN494" s="279"/>
      <c r="AO494" s="279"/>
      <c r="AP494" s="279"/>
      <c r="AQ494" s="279"/>
      <c r="AR494" s="279"/>
      <c r="AS494" s="279"/>
      <c r="AT494" s="279"/>
      <c r="AU494" s="279"/>
      <c r="AV494" s="279"/>
      <c r="AW494" s="279"/>
      <c r="AX494" s="279"/>
      <c r="AY494" s="279"/>
      <c r="AZ494" s="279"/>
      <c r="BA494" s="279"/>
      <c r="BB494" s="279"/>
      <c r="BC494" s="279"/>
      <c r="BD494" s="293"/>
      <c r="BE494" s="293"/>
      <c r="BF494" s="293"/>
      <c r="BG494" s="293"/>
      <c r="BH494" s="293"/>
      <c r="BI494" s="293"/>
      <c r="BJ494" s="293"/>
      <c r="BK494" s="293"/>
      <c r="BL494" s="293"/>
      <c r="BM494" s="293"/>
      <c r="BN494" s="293"/>
      <c r="BO494" s="293"/>
      <c r="BP494" s="293"/>
      <c r="BQ494" s="293"/>
      <c r="BR494" s="293"/>
      <c r="BS494" s="293"/>
      <c r="BT494" s="293"/>
    </row>
    <row r="495" customHeight="1" spans="38:72">
      <c r="AL495" s="279"/>
      <c r="AM495" s="279"/>
      <c r="AN495" s="279"/>
      <c r="AO495" s="279"/>
      <c r="AP495" s="279"/>
      <c r="AQ495" s="279"/>
      <c r="AR495" s="279"/>
      <c r="AS495" s="279"/>
      <c r="AT495" s="279"/>
      <c r="AU495" s="279"/>
      <c r="AV495" s="279"/>
      <c r="AW495" s="279"/>
      <c r="AX495" s="279"/>
      <c r="AY495" s="279"/>
      <c r="AZ495" s="279"/>
      <c r="BA495" s="279"/>
      <c r="BB495" s="279"/>
      <c r="BC495" s="279"/>
      <c r="BD495" s="293"/>
      <c r="BE495" s="293"/>
      <c r="BF495" s="293"/>
      <c r="BG495" s="293"/>
      <c r="BH495" s="293"/>
      <c r="BI495" s="293"/>
      <c r="BJ495" s="293"/>
      <c r="BK495" s="293"/>
      <c r="BL495" s="293"/>
      <c r="BM495" s="293"/>
      <c r="BN495" s="293"/>
      <c r="BO495" s="293"/>
      <c r="BP495" s="293"/>
      <c r="BQ495" s="293"/>
      <c r="BR495" s="293"/>
      <c r="BS495" s="293"/>
      <c r="BT495" s="293"/>
    </row>
    <row r="496" customHeight="1" spans="38:72">
      <c r="AL496" s="279"/>
      <c r="AM496" s="279"/>
      <c r="AN496" s="279"/>
      <c r="AO496" s="279"/>
      <c r="AP496" s="279"/>
      <c r="AQ496" s="279"/>
      <c r="AR496" s="279"/>
      <c r="AS496" s="279"/>
      <c r="AT496" s="279"/>
      <c r="AU496" s="279"/>
      <c r="AV496" s="279"/>
      <c r="AW496" s="279"/>
      <c r="AX496" s="279"/>
      <c r="AY496" s="279"/>
      <c r="AZ496" s="279"/>
      <c r="BA496" s="279"/>
      <c r="BB496" s="279"/>
      <c r="BC496" s="279"/>
      <c r="BD496" s="293"/>
      <c r="BE496" s="293"/>
      <c r="BF496" s="293"/>
      <c r="BG496" s="293"/>
      <c r="BH496" s="293"/>
      <c r="BI496" s="293"/>
      <c r="BJ496" s="293"/>
      <c r="BK496" s="293"/>
      <c r="BL496" s="293"/>
      <c r="BM496" s="293"/>
      <c r="BN496" s="293"/>
      <c r="BO496" s="293"/>
      <c r="BP496" s="293"/>
      <c r="BQ496" s="293"/>
      <c r="BR496" s="293"/>
      <c r="BS496" s="293"/>
      <c r="BT496" s="293"/>
    </row>
    <row r="497" customHeight="1" spans="38:72">
      <c r="AL497" s="279"/>
      <c r="AM497" s="279"/>
      <c r="AN497" s="279"/>
      <c r="AO497" s="279"/>
      <c r="AP497" s="279"/>
      <c r="AQ497" s="279"/>
      <c r="AR497" s="279"/>
      <c r="AS497" s="279"/>
      <c r="AT497" s="279"/>
      <c r="AU497" s="279"/>
      <c r="AV497" s="279"/>
      <c r="AW497" s="279"/>
      <c r="AX497" s="279"/>
      <c r="AY497" s="279"/>
      <c r="AZ497" s="279"/>
      <c r="BA497" s="279"/>
      <c r="BB497" s="279"/>
      <c r="BC497" s="279"/>
      <c r="BD497" s="293"/>
      <c r="BE497" s="293"/>
      <c r="BF497" s="293"/>
      <c r="BG497" s="293"/>
      <c r="BH497" s="293"/>
      <c r="BI497" s="293"/>
      <c r="BJ497" s="293"/>
      <c r="BK497" s="293"/>
      <c r="BL497" s="293"/>
      <c r="BM497" s="293"/>
      <c r="BN497" s="293"/>
      <c r="BO497" s="293"/>
      <c r="BP497" s="293"/>
      <c r="BQ497" s="293"/>
      <c r="BR497" s="293"/>
      <c r="BS497" s="293"/>
      <c r="BT497" s="293"/>
    </row>
    <row r="498" customHeight="1" spans="38:72">
      <c r="AL498" s="279"/>
      <c r="AM498" s="279"/>
      <c r="AN498" s="279"/>
      <c r="AO498" s="279"/>
      <c r="AP498" s="279"/>
      <c r="AQ498" s="279"/>
      <c r="AR498" s="279"/>
      <c r="AS498" s="279"/>
      <c r="AT498" s="279"/>
      <c r="AU498" s="279"/>
      <c r="AV498" s="279"/>
      <c r="AW498" s="279"/>
      <c r="AX498" s="279"/>
      <c r="AY498" s="279"/>
      <c r="AZ498" s="279"/>
      <c r="BA498" s="279"/>
      <c r="BB498" s="279"/>
      <c r="BC498" s="279"/>
      <c r="BD498" s="293"/>
      <c r="BE498" s="293"/>
      <c r="BF498" s="293"/>
      <c r="BG498" s="293"/>
      <c r="BH498" s="293"/>
      <c r="BI498" s="293"/>
      <c r="BJ498" s="293"/>
      <c r="BK498" s="293"/>
      <c r="BL498" s="293"/>
      <c r="BM498" s="293"/>
      <c r="BN498" s="293"/>
      <c r="BO498" s="293"/>
      <c r="BP498" s="293"/>
      <c r="BQ498" s="293"/>
      <c r="BR498" s="293"/>
      <c r="BS498" s="293"/>
      <c r="BT498" s="293"/>
    </row>
    <row r="499" customHeight="1" spans="38:72">
      <c r="AL499" s="279"/>
      <c r="AM499" s="279"/>
      <c r="AN499" s="279"/>
      <c r="AO499" s="279"/>
      <c r="AP499" s="279"/>
      <c r="AQ499" s="279"/>
      <c r="AR499" s="279"/>
      <c r="AS499" s="279"/>
      <c r="AT499" s="279"/>
      <c r="AU499" s="279"/>
      <c r="AV499" s="279"/>
      <c r="AW499" s="279"/>
      <c r="AX499" s="279"/>
      <c r="AY499" s="279"/>
      <c r="AZ499" s="279"/>
      <c r="BA499" s="279"/>
      <c r="BB499" s="279"/>
      <c r="BC499" s="279"/>
      <c r="BD499" s="293"/>
      <c r="BE499" s="293"/>
      <c r="BF499" s="293"/>
      <c r="BG499" s="293"/>
      <c r="BH499" s="293"/>
      <c r="BI499" s="293"/>
      <c r="BJ499" s="293"/>
      <c r="BK499" s="293"/>
      <c r="BL499" s="293"/>
      <c r="BM499" s="293"/>
      <c r="BN499" s="293"/>
      <c r="BO499" s="293"/>
      <c r="BP499" s="293"/>
      <c r="BQ499" s="293"/>
      <c r="BR499" s="293"/>
      <c r="BS499" s="293"/>
      <c r="BT499" s="293"/>
    </row>
    <row r="500" customHeight="1" spans="38:72">
      <c r="AL500" s="279"/>
      <c r="AM500" s="279"/>
      <c r="AN500" s="279"/>
      <c r="AO500" s="279"/>
      <c r="AP500" s="279"/>
      <c r="AQ500" s="279"/>
      <c r="AR500" s="279"/>
      <c r="AS500" s="279"/>
      <c r="AT500" s="279"/>
      <c r="AU500" s="279"/>
      <c r="AV500" s="279"/>
      <c r="AW500" s="279"/>
      <c r="AX500" s="279"/>
      <c r="AY500" s="279"/>
      <c r="AZ500" s="279"/>
      <c r="BA500" s="279"/>
      <c r="BB500" s="279"/>
      <c r="BC500" s="279"/>
      <c r="BD500" s="293"/>
      <c r="BE500" s="293"/>
      <c r="BF500" s="293"/>
      <c r="BG500" s="293"/>
      <c r="BH500" s="293"/>
      <c r="BI500" s="293"/>
      <c r="BJ500" s="293"/>
      <c r="BK500" s="293"/>
      <c r="BL500" s="293"/>
      <c r="BM500" s="293"/>
      <c r="BN500" s="293"/>
      <c r="BO500" s="293"/>
      <c r="BP500" s="293"/>
      <c r="BQ500" s="293"/>
      <c r="BR500" s="293"/>
      <c r="BS500" s="293"/>
      <c r="BT500" s="293"/>
    </row>
    <row r="501" customHeight="1" spans="38:72">
      <c r="AL501" s="279"/>
      <c r="AM501" s="279"/>
      <c r="AN501" s="279"/>
      <c r="AO501" s="279"/>
      <c r="AP501" s="279"/>
      <c r="AQ501" s="279"/>
      <c r="AR501" s="279"/>
      <c r="AS501" s="279"/>
      <c r="AT501" s="279"/>
      <c r="AU501" s="279"/>
      <c r="AV501" s="279"/>
      <c r="AW501" s="279"/>
      <c r="AX501" s="279"/>
      <c r="AY501" s="279"/>
      <c r="AZ501" s="279"/>
      <c r="BA501" s="279"/>
      <c r="BB501" s="279"/>
      <c r="BC501" s="279"/>
      <c r="BD501" s="293"/>
      <c r="BE501" s="293"/>
      <c r="BF501" s="293"/>
      <c r="BG501" s="293"/>
      <c r="BH501" s="293"/>
      <c r="BI501" s="293"/>
      <c r="BJ501" s="293"/>
      <c r="BK501" s="293"/>
      <c r="BL501" s="293"/>
      <c r="BM501" s="293"/>
      <c r="BN501" s="293"/>
      <c r="BO501" s="293"/>
      <c r="BP501" s="293"/>
      <c r="BQ501" s="293"/>
      <c r="BR501" s="293"/>
      <c r="BS501" s="293"/>
      <c r="BT501" s="293"/>
    </row>
    <row r="502" customHeight="1" spans="38:72">
      <c r="AL502" s="279"/>
      <c r="AM502" s="279"/>
      <c r="AN502" s="279"/>
      <c r="AO502" s="279"/>
      <c r="AP502" s="279"/>
      <c r="AQ502" s="279"/>
      <c r="AR502" s="279"/>
      <c r="AS502" s="279"/>
      <c r="AT502" s="279"/>
      <c r="AU502" s="279"/>
      <c r="AV502" s="279"/>
      <c r="AW502" s="279"/>
      <c r="AX502" s="279"/>
      <c r="AY502" s="279"/>
      <c r="AZ502" s="279"/>
      <c r="BA502" s="279"/>
      <c r="BB502" s="279"/>
      <c r="BC502" s="279"/>
      <c r="BD502" s="293"/>
      <c r="BE502" s="293"/>
      <c r="BF502" s="293"/>
      <c r="BG502" s="293"/>
      <c r="BH502" s="293"/>
      <c r="BI502" s="293"/>
      <c r="BJ502" s="293"/>
      <c r="BK502" s="293"/>
      <c r="BL502" s="293"/>
      <c r="BM502" s="293"/>
      <c r="BN502" s="293"/>
      <c r="BO502" s="293"/>
      <c r="BP502" s="293"/>
      <c r="BQ502" s="293"/>
      <c r="BR502" s="293"/>
      <c r="BS502" s="293"/>
      <c r="BT502" s="293"/>
    </row>
    <row r="503" customHeight="1" spans="38:72">
      <c r="AL503" s="279"/>
      <c r="AM503" s="279"/>
      <c r="AN503" s="279"/>
      <c r="AO503" s="279"/>
      <c r="AP503" s="279"/>
      <c r="AQ503" s="279"/>
      <c r="AR503" s="279"/>
      <c r="AS503" s="279"/>
      <c r="AT503" s="279"/>
      <c r="AU503" s="279"/>
      <c r="AV503" s="279"/>
      <c r="AW503" s="279"/>
      <c r="AX503" s="279"/>
      <c r="AY503" s="279"/>
      <c r="AZ503" s="279"/>
      <c r="BA503" s="279"/>
      <c r="BB503" s="279"/>
      <c r="BC503" s="279"/>
      <c r="BD503" s="293"/>
      <c r="BE503" s="293"/>
      <c r="BF503" s="293"/>
      <c r="BG503" s="293"/>
      <c r="BH503" s="293"/>
      <c r="BI503" s="293"/>
      <c r="BJ503" s="293"/>
      <c r="BK503" s="293"/>
      <c r="BL503" s="293"/>
      <c r="BM503" s="293"/>
      <c r="BN503" s="293"/>
      <c r="BO503" s="293"/>
      <c r="BP503" s="293"/>
      <c r="BQ503" s="293"/>
      <c r="BR503" s="293"/>
      <c r="BS503" s="293"/>
      <c r="BT503" s="293"/>
    </row>
    <row r="504" customHeight="1" spans="38:72">
      <c r="AL504" s="279"/>
      <c r="AM504" s="279"/>
      <c r="AN504" s="279"/>
      <c r="AO504" s="279"/>
      <c r="AP504" s="279"/>
      <c r="AQ504" s="279"/>
      <c r="AR504" s="279"/>
      <c r="AS504" s="279"/>
      <c r="AT504" s="279"/>
      <c r="AU504" s="279"/>
      <c r="AV504" s="279"/>
      <c r="AW504" s="279"/>
      <c r="AX504" s="279"/>
      <c r="AY504" s="279"/>
      <c r="AZ504" s="279"/>
      <c r="BA504" s="279"/>
      <c r="BB504" s="279"/>
      <c r="BC504" s="279"/>
      <c r="BD504" s="293"/>
      <c r="BE504" s="293"/>
      <c r="BF504" s="293"/>
      <c r="BG504" s="293"/>
      <c r="BH504" s="293"/>
      <c r="BI504" s="293"/>
      <c r="BJ504" s="293"/>
      <c r="BK504" s="293"/>
      <c r="BL504" s="293"/>
      <c r="BM504" s="293"/>
      <c r="BN504" s="293"/>
      <c r="BO504" s="293"/>
      <c r="BP504" s="293"/>
      <c r="BQ504" s="293"/>
      <c r="BR504" s="293"/>
      <c r="BS504" s="293"/>
      <c r="BT504" s="293"/>
    </row>
    <row r="505" customHeight="1" spans="38:72">
      <c r="AL505" s="279"/>
      <c r="AM505" s="279"/>
      <c r="AN505" s="279"/>
      <c r="AO505" s="279"/>
      <c r="AP505" s="279"/>
      <c r="AQ505" s="279"/>
      <c r="AR505" s="279"/>
      <c r="AS505" s="279"/>
      <c r="AT505" s="279"/>
      <c r="AU505" s="279"/>
      <c r="AV505" s="279"/>
      <c r="AW505" s="279"/>
      <c r="AX505" s="279"/>
      <c r="AY505" s="279"/>
      <c r="AZ505" s="279"/>
      <c r="BA505" s="279"/>
      <c r="BB505" s="279"/>
      <c r="BC505" s="279"/>
      <c r="BD505" s="293"/>
      <c r="BE505" s="293"/>
      <c r="BF505" s="293"/>
      <c r="BG505" s="293"/>
      <c r="BH505" s="293"/>
      <c r="BI505" s="293"/>
      <c r="BJ505" s="293"/>
      <c r="BK505" s="293"/>
      <c r="BL505" s="293"/>
      <c r="BM505" s="293"/>
      <c r="BN505" s="293"/>
      <c r="BO505" s="293"/>
      <c r="BP505" s="293"/>
      <c r="BQ505" s="293"/>
      <c r="BR505" s="293"/>
      <c r="BS505" s="293"/>
      <c r="BT505" s="293"/>
    </row>
    <row r="506" customHeight="1" spans="38:72">
      <c r="AL506" s="279"/>
      <c r="AM506" s="279"/>
      <c r="AN506" s="279"/>
      <c r="AO506" s="279"/>
      <c r="AP506" s="279"/>
      <c r="AQ506" s="279"/>
      <c r="AR506" s="279"/>
      <c r="AS506" s="279"/>
      <c r="AT506" s="279"/>
      <c r="AU506" s="279"/>
      <c r="AV506" s="279"/>
      <c r="AW506" s="279"/>
      <c r="AX506" s="279"/>
      <c r="AY506" s="279"/>
      <c r="AZ506" s="279"/>
      <c r="BA506" s="279"/>
      <c r="BB506" s="279"/>
      <c r="BC506" s="279"/>
      <c r="BD506" s="293"/>
      <c r="BE506" s="293"/>
      <c r="BF506" s="293"/>
      <c r="BG506" s="293"/>
      <c r="BH506" s="293"/>
      <c r="BI506" s="293"/>
      <c r="BJ506" s="293"/>
      <c r="BK506" s="293"/>
      <c r="BL506" s="293"/>
      <c r="BM506" s="293"/>
      <c r="BN506" s="293"/>
      <c r="BO506" s="293"/>
      <c r="BP506" s="293"/>
      <c r="BQ506" s="293"/>
      <c r="BR506" s="293"/>
      <c r="BS506" s="293"/>
      <c r="BT506" s="293"/>
    </row>
    <row r="507" customHeight="1" spans="38:72">
      <c r="AL507" s="279"/>
      <c r="AM507" s="279"/>
      <c r="AN507" s="279"/>
      <c r="AO507" s="279"/>
      <c r="AP507" s="279"/>
      <c r="AQ507" s="279"/>
      <c r="AR507" s="279"/>
      <c r="AS507" s="279"/>
      <c r="AT507" s="279"/>
      <c r="AU507" s="279"/>
      <c r="AV507" s="279"/>
      <c r="AW507" s="279"/>
      <c r="AX507" s="279"/>
      <c r="AY507" s="279"/>
      <c r="AZ507" s="279"/>
      <c r="BA507" s="279"/>
      <c r="BB507" s="279"/>
      <c r="BC507" s="279"/>
      <c r="BD507" s="293"/>
      <c r="BE507" s="293"/>
      <c r="BF507" s="293"/>
      <c r="BG507" s="293"/>
      <c r="BH507" s="293"/>
      <c r="BI507" s="293"/>
      <c r="BJ507" s="293"/>
      <c r="BK507" s="293"/>
      <c r="BL507" s="293"/>
      <c r="BM507" s="293"/>
      <c r="BN507" s="293"/>
      <c r="BO507" s="293"/>
      <c r="BP507" s="293"/>
      <c r="BQ507" s="293"/>
      <c r="BR507" s="293"/>
      <c r="BS507" s="293"/>
      <c r="BT507" s="293"/>
    </row>
    <row r="508" customHeight="1" spans="38:72">
      <c r="AL508" s="279"/>
      <c r="AM508" s="279"/>
      <c r="AN508" s="279"/>
      <c r="AO508" s="279"/>
      <c r="AP508" s="279"/>
      <c r="AQ508" s="279"/>
      <c r="AR508" s="279"/>
      <c r="AS508" s="279"/>
      <c r="AT508" s="279"/>
      <c r="AU508" s="279"/>
      <c r="AV508" s="279"/>
      <c r="AW508" s="279"/>
      <c r="AX508" s="279"/>
      <c r="AY508" s="279"/>
      <c r="AZ508" s="279"/>
      <c r="BA508" s="279"/>
      <c r="BB508" s="279"/>
      <c r="BC508" s="279"/>
      <c r="BD508" s="293"/>
      <c r="BE508" s="293"/>
      <c r="BF508" s="293"/>
      <c r="BG508" s="293"/>
      <c r="BH508" s="293"/>
      <c r="BI508" s="293"/>
      <c r="BJ508" s="293"/>
      <c r="BK508" s="293"/>
      <c r="BL508" s="293"/>
      <c r="BM508" s="293"/>
      <c r="BN508" s="293"/>
      <c r="BO508" s="293"/>
      <c r="BP508" s="293"/>
      <c r="BQ508" s="293"/>
      <c r="BR508" s="293"/>
      <c r="BS508" s="293"/>
      <c r="BT508" s="293"/>
    </row>
    <row r="509" customHeight="1" spans="38:72">
      <c r="AL509" s="279"/>
      <c r="AM509" s="279"/>
      <c r="AN509" s="279"/>
      <c r="AO509" s="279"/>
      <c r="AP509" s="279"/>
      <c r="AQ509" s="279"/>
      <c r="AR509" s="279"/>
      <c r="AS509" s="279"/>
      <c r="AT509" s="279"/>
      <c r="AU509" s="279"/>
      <c r="AV509" s="279"/>
      <c r="AW509" s="279"/>
      <c r="AX509" s="279"/>
      <c r="AY509" s="279"/>
      <c r="AZ509" s="279"/>
      <c r="BA509" s="279"/>
      <c r="BB509" s="279"/>
      <c r="BC509" s="279"/>
      <c r="BD509" s="293"/>
      <c r="BE509" s="293"/>
      <c r="BF509" s="293"/>
      <c r="BG509" s="293"/>
      <c r="BH509" s="293"/>
      <c r="BI509" s="293"/>
      <c r="BJ509" s="293"/>
      <c r="BK509" s="293"/>
      <c r="BL509" s="293"/>
      <c r="BM509" s="293"/>
      <c r="BN509" s="293"/>
      <c r="BO509" s="293"/>
      <c r="BP509" s="293"/>
      <c r="BQ509" s="293"/>
      <c r="BR509" s="293"/>
      <c r="BS509" s="293"/>
      <c r="BT509" s="293"/>
    </row>
    <row r="510" customHeight="1" spans="38:72">
      <c r="AL510" s="279"/>
      <c r="AM510" s="279"/>
      <c r="AN510" s="279"/>
      <c r="AO510" s="279"/>
      <c r="AP510" s="279"/>
      <c r="AQ510" s="279"/>
      <c r="AR510" s="279"/>
      <c r="AS510" s="279"/>
      <c r="AT510" s="279"/>
      <c r="AU510" s="279"/>
      <c r="AV510" s="279"/>
      <c r="AW510" s="279"/>
      <c r="AX510" s="279"/>
      <c r="AY510" s="279"/>
      <c r="AZ510" s="279"/>
      <c r="BA510" s="279"/>
      <c r="BB510" s="279"/>
      <c r="BC510" s="279"/>
      <c r="BD510" s="293"/>
      <c r="BE510" s="293"/>
      <c r="BF510" s="293"/>
      <c r="BG510" s="293"/>
      <c r="BH510" s="293"/>
      <c r="BI510" s="293"/>
      <c r="BJ510" s="293"/>
      <c r="BK510" s="293"/>
      <c r="BL510" s="293"/>
      <c r="BM510" s="293"/>
      <c r="BN510" s="293"/>
      <c r="BO510" s="293"/>
      <c r="BP510" s="293"/>
      <c r="BQ510" s="293"/>
      <c r="BR510" s="293"/>
      <c r="BS510" s="293"/>
      <c r="BT510" s="293"/>
    </row>
    <row r="511" customHeight="1" spans="38:72">
      <c r="AL511" s="279"/>
      <c r="AM511" s="279"/>
      <c r="AN511" s="279"/>
      <c r="AO511" s="279"/>
      <c r="AP511" s="279"/>
      <c r="AQ511" s="279"/>
      <c r="AR511" s="279"/>
      <c r="AS511" s="279"/>
      <c r="AT511" s="279"/>
      <c r="AU511" s="279"/>
      <c r="AV511" s="279"/>
      <c r="AW511" s="279"/>
      <c r="AX511" s="279"/>
      <c r="AY511" s="279"/>
      <c r="AZ511" s="279"/>
      <c r="BA511" s="279"/>
      <c r="BB511" s="279"/>
      <c r="BC511" s="279"/>
      <c r="BD511" s="293"/>
      <c r="BE511" s="293"/>
      <c r="BF511" s="293"/>
      <c r="BG511" s="293"/>
      <c r="BH511" s="293"/>
      <c r="BI511" s="293"/>
      <c r="BJ511" s="293"/>
      <c r="BK511" s="293"/>
      <c r="BL511" s="293"/>
      <c r="BM511" s="293"/>
      <c r="BN511" s="293"/>
      <c r="BO511" s="293"/>
      <c r="BP511" s="293"/>
      <c r="BQ511" s="293"/>
      <c r="BR511" s="293"/>
      <c r="BS511" s="293"/>
      <c r="BT511" s="293"/>
    </row>
    <row r="512" customHeight="1" spans="38:72">
      <c r="AL512" s="279"/>
      <c r="AM512" s="279"/>
      <c r="AN512" s="279"/>
      <c r="AO512" s="279"/>
      <c r="AP512" s="279"/>
      <c r="AQ512" s="279"/>
      <c r="AR512" s="279"/>
      <c r="AS512" s="279"/>
      <c r="AT512" s="279"/>
      <c r="AU512" s="279"/>
      <c r="AV512" s="279"/>
      <c r="AW512" s="279"/>
      <c r="AX512" s="279"/>
      <c r="AY512" s="279"/>
      <c r="AZ512" s="279"/>
      <c r="BA512" s="279"/>
      <c r="BB512" s="279"/>
      <c r="BC512" s="279"/>
      <c r="BD512" s="293"/>
      <c r="BE512" s="293"/>
      <c r="BF512" s="293"/>
      <c r="BG512" s="293"/>
      <c r="BH512" s="293"/>
      <c r="BI512" s="293"/>
      <c r="BJ512" s="293"/>
      <c r="BK512" s="293"/>
      <c r="BL512" s="293"/>
      <c r="BM512" s="293"/>
      <c r="BN512" s="293"/>
      <c r="BO512" s="293"/>
      <c r="BP512" s="293"/>
      <c r="BQ512" s="293"/>
      <c r="BR512" s="293"/>
      <c r="BS512" s="293"/>
      <c r="BT512" s="293"/>
    </row>
    <row r="513" customHeight="1" spans="38:72">
      <c r="AL513" s="279"/>
      <c r="AM513" s="279"/>
      <c r="AN513" s="279"/>
      <c r="AO513" s="279"/>
      <c r="AP513" s="279"/>
      <c r="AQ513" s="279"/>
      <c r="AR513" s="279"/>
      <c r="AS513" s="279"/>
      <c r="AT513" s="279"/>
      <c r="AU513" s="279"/>
      <c r="AV513" s="279"/>
      <c r="AW513" s="279"/>
      <c r="AX513" s="279"/>
      <c r="AY513" s="279"/>
      <c r="AZ513" s="279"/>
      <c r="BA513" s="279"/>
      <c r="BB513" s="279"/>
      <c r="BC513" s="279"/>
      <c r="BD513" s="293"/>
      <c r="BE513" s="293"/>
      <c r="BF513" s="293"/>
      <c r="BG513" s="293"/>
      <c r="BH513" s="293"/>
      <c r="BI513" s="293"/>
      <c r="BJ513" s="293"/>
      <c r="BK513" s="293"/>
      <c r="BL513" s="293"/>
      <c r="BM513" s="293"/>
      <c r="BN513" s="293"/>
      <c r="BO513" s="293"/>
      <c r="BP513" s="293"/>
      <c r="BQ513" s="293"/>
      <c r="BR513" s="293"/>
      <c r="BS513" s="293"/>
      <c r="BT513" s="293"/>
    </row>
    <row r="514" customHeight="1" spans="38:72">
      <c r="AL514" s="279"/>
      <c r="AM514" s="279"/>
      <c r="AN514" s="279"/>
      <c r="AO514" s="279"/>
      <c r="AP514" s="279"/>
      <c r="AQ514" s="279"/>
      <c r="AR514" s="279"/>
      <c r="AS514" s="279"/>
      <c r="AT514" s="279"/>
      <c r="AU514" s="279"/>
      <c r="AV514" s="279"/>
      <c r="AW514" s="279"/>
      <c r="AX514" s="279"/>
      <c r="AY514" s="279"/>
      <c r="AZ514" s="279"/>
      <c r="BA514" s="279"/>
      <c r="BB514" s="279"/>
      <c r="BC514" s="279"/>
      <c r="BD514" s="293"/>
      <c r="BE514" s="293"/>
      <c r="BF514" s="293"/>
      <c r="BG514" s="293"/>
      <c r="BH514" s="293"/>
      <c r="BI514" s="293"/>
      <c r="BJ514" s="293"/>
      <c r="BK514" s="293"/>
      <c r="BL514" s="293"/>
      <c r="BM514" s="293"/>
      <c r="BN514" s="293"/>
      <c r="BO514" s="293"/>
      <c r="BP514" s="293"/>
      <c r="BQ514" s="293"/>
      <c r="BR514" s="293"/>
      <c r="BS514" s="293"/>
      <c r="BT514" s="293"/>
    </row>
    <row r="515" customHeight="1" spans="38:72">
      <c r="AL515" s="279"/>
      <c r="AM515" s="279"/>
      <c r="AN515" s="279"/>
      <c r="AO515" s="279"/>
      <c r="AP515" s="279"/>
      <c r="AQ515" s="279"/>
      <c r="AR515" s="279"/>
      <c r="AS515" s="279"/>
      <c r="AT515" s="279"/>
      <c r="AU515" s="279"/>
      <c r="AV515" s="279"/>
      <c r="AW515" s="279"/>
      <c r="AX515" s="279"/>
      <c r="AY515" s="279"/>
      <c r="AZ515" s="279"/>
      <c r="BA515" s="279"/>
      <c r="BB515" s="279"/>
      <c r="BC515" s="279"/>
      <c r="BD515" s="293"/>
      <c r="BE515" s="293"/>
      <c r="BF515" s="293"/>
      <c r="BG515" s="293"/>
      <c r="BH515" s="293"/>
      <c r="BI515" s="293"/>
      <c r="BJ515" s="293"/>
      <c r="BK515" s="293"/>
      <c r="BL515" s="293"/>
      <c r="BM515" s="293"/>
      <c r="BN515" s="293"/>
      <c r="BO515" s="293"/>
      <c r="BP515" s="293"/>
      <c r="BQ515" s="293"/>
      <c r="BR515" s="293"/>
      <c r="BS515" s="293"/>
      <c r="BT515" s="293"/>
    </row>
    <row r="516" customHeight="1" spans="38:72">
      <c r="AL516" s="279"/>
      <c r="AM516" s="279"/>
      <c r="AN516" s="279"/>
      <c r="AO516" s="279"/>
      <c r="AP516" s="279"/>
      <c r="AQ516" s="279"/>
      <c r="AR516" s="279"/>
      <c r="AS516" s="279"/>
      <c r="AT516" s="279"/>
      <c r="AU516" s="279"/>
      <c r="AV516" s="279"/>
      <c r="AW516" s="279"/>
      <c r="AX516" s="279"/>
      <c r="AY516" s="279"/>
      <c r="AZ516" s="279"/>
      <c r="BA516" s="279"/>
      <c r="BB516" s="279"/>
      <c r="BC516" s="279"/>
      <c r="BD516" s="293"/>
      <c r="BE516" s="293"/>
      <c r="BF516" s="293"/>
      <c r="BG516" s="293"/>
      <c r="BH516" s="293"/>
      <c r="BI516" s="293"/>
      <c r="BJ516" s="293"/>
      <c r="BK516" s="293"/>
      <c r="BL516" s="293"/>
      <c r="BM516" s="293"/>
      <c r="BN516" s="293"/>
      <c r="BO516" s="293"/>
      <c r="BP516" s="293"/>
      <c r="BQ516" s="293"/>
      <c r="BR516" s="293"/>
      <c r="BS516" s="293"/>
      <c r="BT516" s="293"/>
    </row>
    <row r="517" customHeight="1" spans="38:72">
      <c r="AL517" s="279"/>
      <c r="AM517" s="279"/>
      <c r="AN517" s="279"/>
      <c r="AO517" s="279"/>
      <c r="AP517" s="279"/>
      <c r="AQ517" s="279"/>
      <c r="AR517" s="279"/>
      <c r="AS517" s="279"/>
      <c r="AT517" s="279"/>
      <c r="AU517" s="279"/>
      <c r="AV517" s="279"/>
      <c r="AW517" s="279"/>
      <c r="AX517" s="279"/>
      <c r="AY517" s="279"/>
      <c r="AZ517" s="279"/>
      <c r="BA517" s="279"/>
      <c r="BB517" s="279"/>
      <c r="BC517" s="279"/>
      <c r="BD517" s="293"/>
      <c r="BE517" s="293"/>
      <c r="BF517" s="293"/>
      <c r="BG517" s="293"/>
      <c r="BH517" s="293"/>
      <c r="BI517" s="293"/>
      <c r="BJ517" s="293"/>
      <c r="BK517" s="293"/>
      <c r="BL517" s="293"/>
      <c r="BM517" s="293"/>
      <c r="BN517" s="293"/>
      <c r="BO517" s="293"/>
      <c r="BP517" s="293"/>
      <c r="BQ517" s="293"/>
      <c r="BR517" s="293"/>
      <c r="BS517" s="293"/>
      <c r="BT517" s="293"/>
    </row>
    <row r="518" customHeight="1" spans="38:72">
      <c r="AL518" s="279"/>
      <c r="AM518" s="279"/>
      <c r="AN518" s="279"/>
      <c r="AO518" s="279"/>
      <c r="AP518" s="279"/>
      <c r="AQ518" s="279"/>
      <c r="AR518" s="279"/>
      <c r="AS518" s="279"/>
      <c r="AT518" s="279"/>
      <c r="AU518" s="279"/>
      <c r="AV518" s="279"/>
      <c r="AW518" s="279"/>
      <c r="AX518" s="279"/>
      <c r="AY518" s="279"/>
      <c r="AZ518" s="279"/>
      <c r="BA518" s="279"/>
      <c r="BB518" s="279"/>
      <c r="BC518" s="279"/>
      <c r="BD518" s="293"/>
      <c r="BE518" s="293"/>
      <c r="BF518" s="293"/>
      <c r="BG518" s="293"/>
      <c r="BH518" s="293"/>
      <c r="BI518" s="293"/>
      <c r="BJ518" s="293"/>
      <c r="BK518" s="293"/>
      <c r="BL518" s="293"/>
      <c r="BM518" s="293"/>
      <c r="BN518" s="293"/>
      <c r="BO518" s="293"/>
      <c r="BP518" s="293"/>
      <c r="BQ518" s="293"/>
      <c r="BR518" s="293"/>
      <c r="BS518" s="293"/>
      <c r="BT518" s="293"/>
    </row>
    <row r="519" customHeight="1" spans="38:72">
      <c r="AL519" s="279"/>
      <c r="AM519" s="279"/>
      <c r="AN519" s="279"/>
      <c r="AO519" s="279"/>
      <c r="AP519" s="279"/>
      <c r="AQ519" s="279"/>
      <c r="AR519" s="279"/>
      <c r="AS519" s="279"/>
      <c r="AT519" s="279"/>
      <c r="AU519" s="279"/>
      <c r="AV519" s="279"/>
      <c r="AW519" s="279"/>
      <c r="AX519" s="279"/>
      <c r="AY519" s="279"/>
      <c r="AZ519" s="279"/>
      <c r="BA519" s="279"/>
      <c r="BB519" s="279"/>
      <c r="BC519" s="279"/>
      <c r="BD519" s="293"/>
      <c r="BE519" s="293"/>
      <c r="BF519" s="293"/>
      <c r="BG519" s="293"/>
      <c r="BH519" s="293"/>
      <c r="BI519" s="293"/>
      <c r="BJ519" s="293"/>
      <c r="BK519" s="293"/>
      <c r="BL519" s="293"/>
      <c r="BM519" s="293"/>
      <c r="BN519" s="293"/>
      <c r="BO519" s="293"/>
      <c r="BP519" s="293"/>
      <c r="BQ519" s="293"/>
      <c r="BR519" s="293"/>
      <c r="BS519" s="293"/>
      <c r="BT519" s="293"/>
    </row>
    <row r="520" customHeight="1" spans="38:72">
      <c r="AL520" s="279"/>
      <c r="AM520" s="279"/>
      <c r="AN520" s="279"/>
      <c r="AO520" s="279"/>
      <c r="AP520" s="279"/>
      <c r="AQ520" s="279"/>
      <c r="AR520" s="279"/>
      <c r="AS520" s="279"/>
      <c r="AT520" s="279"/>
      <c r="AU520" s="279"/>
      <c r="AV520" s="279"/>
      <c r="AW520" s="279"/>
      <c r="AX520" s="279"/>
      <c r="AY520" s="279"/>
      <c r="AZ520" s="279"/>
      <c r="BA520" s="279"/>
      <c r="BB520" s="279"/>
      <c r="BC520" s="279"/>
      <c r="BD520" s="293"/>
      <c r="BE520" s="293"/>
      <c r="BF520" s="293"/>
      <c r="BG520" s="293"/>
      <c r="BH520" s="293"/>
      <c r="BI520" s="293"/>
      <c r="BJ520" s="293"/>
      <c r="BK520" s="293"/>
      <c r="BL520" s="293"/>
      <c r="BM520" s="293"/>
      <c r="BN520" s="293"/>
      <c r="BO520" s="293"/>
      <c r="BP520" s="293"/>
      <c r="BQ520" s="293"/>
      <c r="BR520" s="293"/>
      <c r="BS520" s="293"/>
      <c r="BT520" s="293"/>
    </row>
    <row r="521" customHeight="1" spans="38:72">
      <c r="AL521" s="279"/>
      <c r="AM521" s="279"/>
      <c r="AN521" s="279"/>
      <c r="AO521" s="279"/>
      <c r="AP521" s="279"/>
      <c r="AQ521" s="279"/>
      <c r="AR521" s="279"/>
      <c r="AS521" s="279"/>
      <c r="AT521" s="279"/>
      <c r="AU521" s="279"/>
      <c r="AV521" s="279"/>
      <c r="AW521" s="279"/>
      <c r="AX521" s="279"/>
      <c r="AY521" s="279"/>
      <c r="AZ521" s="279"/>
      <c r="BA521" s="279"/>
      <c r="BB521" s="279"/>
      <c r="BC521" s="279"/>
      <c r="BD521" s="293"/>
      <c r="BE521" s="293"/>
      <c r="BF521" s="293"/>
      <c r="BG521" s="293"/>
      <c r="BH521" s="293"/>
      <c r="BI521" s="293"/>
      <c r="BJ521" s="293"/>
      <c r="BK521" s="293"/>
      <c r="BL521" s="293"/>
      <c r="BM521" s="293"/>
      <c r="BN521" s="293"/>
      <c r="BO521" s="293"/>
      <c r="BP521" s="293"/>
      <c r="BQ521" s="293"/>
      <c r="BR521" s="293"/>
      <c r="BS521" s="293"/>
      <c r="BT521" s="293"/>
    </row>
    <row r="522" customHeight="1" spans="38:72">
      <c r="AL522" s="279"/>
      <c r="AM522" s="279"/>
      <c r="AN522" s="279"/>
      <c r="AO522" s="279"/>
      <c r="AP522" s="279"/>
      <c r="AQ522" s="279"/>
      <c r="AR522" s="279"/>
      <c r="AS522" s="279"/>
      <c r="AT522" s="279"/>
      <c r="AU522" s="279"/>
      <c r="AV522" s="279"/>
      <c r="AW522" s="279"/>
      <c r="AX522" s="279"/>
      <c r="AY522" s="279"/>
      <c r="AZ522" s="279"/>
      <c r="BA522" s="279"/>
      <c r="BB522" s="279"/>
      <c r="BC522" s="279"/>
      <c r="BD522" s="293"/>
      <c r="BE522" s="293"/>
      <c r="BF522" s="293"/>
      <c r="BG522" s="293"/>
      <c r="BH522" s="293"/>
      <c r="BI522" s="293"/>
      <c r="BJ522" s="293"/>
      <c r="BK522" s="293"/>
      <c r="BL522" s="293"/>
      <c r="BM522" s="293"/>
      <c r="BN522" s="293"/>
      <c r="BO522" s="293"/>
      <c r="BP522" s="293"/>
      <c r="BQ522" s="293"/>
      <c r="BR522" s="293"/>
      <c r="BS522" s="293"/>
      <c r="BT522" s="293"/>
    </row>
    <row r="523" customHeight="1" spans="38:72">
      <c r="AL523" s="279"/>
      <c r="AM523" s="279"/>
      <c r="AN523" s="279"/>
      <c r="AO523" s="279"/>
      <c r="AP523" s="279"/>
      <c r="AQ523" s="279"/>
      <c r="AR523" s="279"/>
      <c r="AS523" s="279"/>
      <c r="AT523" s="279"/>
      <c r="AU523" s="279"/>
      <c r="AV523" s="279"/>
      <c r="AW523" s="279"/>
      <c r="AX523" s="279"/>
      <c r="AY523" s="279"/>
      <c r="AZ523" s="279"/>
      <c r="BA523" s="279"/>
      <c r="BB523" s="279"/>
      <c r="BC523" s="279"/>
      <c r="BD523" s="293"/>
      <c r="BE523" s="293"/>
      <c r="BF523" s="293"/>
      <c r="BG523" s="293"/>
      <c r="BH523" s="293"/>
      <c r="BI523" s="293"/>
      <c r="BJ523" s="293"/>
      <c r="BK523" s="293"/>
      <c r="BL523" s="293"/>
      <c r="BM523" s="293"/>
      <c r="BN523" s="293"/>
      <c r="BO523" s="293"/>
      <c r="BP523" s="293"/>
      <c r="BQ523" s="293"/>
      <c r="BR523" s="293"/>
      <c r="BS523" s="293"/>
      <c r="BT523" s="293"/>
    </row>
    <row r="524" customHeight="1" spans="38:72">
      <c r="AL524" s="279"/>
      <c r="AM524" s="279"/>
      <c r="AN524" s="279"/>
      <c r="AO524" s="279"/>
      <c r="AP524" s="279"/>
      <c r="AQ524" s="279"/>
      <c r="AR524" s="279"/>
      <c r="AS524" s="279"/>
      <c r="AT524" s="279"/>
      <c r="AU524" s="279"/>
      <c r="AV524" s="279"/>
      <c r="AW524" s="279"/>
      <c r="AX524" s="279"/>
      <c r="AY524" s="279"/>
      <c r="AZ524" s="279"/>
      <c r="BA524" s="279"/>
      <c r="BB524" s="279"/>
      <c r="BC524" s="279"/>
      <c r="BD524" s="293"/>
      <c r="BE524" s="293"/>
      <c r="BF524" s="293"/>
      <c r="BG524" s="293"/>
      <c r="BH524" s="293"/>
      <c r="BI524" s="293"/>
      <c r="BJ524" s="293"/>
      <c r="BK524" s="293"/>
      <c r="BL524" s="293"/>
      <c r="BM524" s="293"/>
      <c r="BN524" s="293"/>
      <c r="BO524" s="293"/>
      <c r="BP524" s="293"/>
      <c r="BQ524" s="293"/>
      <c r="BR524" s="293"/>
      <c r="BS524" s="293"/>
      <c r="BT524" s="293"/>
    </row>
    <row r="525" customHeight="1" spans="38:72">
      <c r="AL525" s="279"/>
      <c r="AM525" s="279"/>
      <c r="AN525" s="279"/>
      <c r="AO525" s="279"/>
      <c r="AP525" s="279"/>
      <c r="AQ525" s="279"/>
      <c r="AR525" s="279"/>
      <c r="AS525" s="279"/>
      <c r="AT525" s="279"/>
      <c r="AU525" s="279"/>
      <c r="AV525" s="279"/>
      <c r="AW525" s="279"/>
      <c r="AX525" s="279"/>
      <c r="AY525" s="279"/>
      <c r="AZ525" s="279"/>
      <c r="BA525" s="279"/>
      <c r="BB525" s="279"/>
      <c r="BC525" s="279"/>
      <c r="BD525" s="293"/>
      <c r="BE525" s="293"/>
      <c r="BF525" s="293"/>
      <c r="BG525" s="293"/>
      <c r="BH525" s="293"/>
      <c r="BI525" s="293"/>
      <c r="BJ525" s="293"/>
      <c r="BK525" s="293"/>
      <c r="BL525" s="293"/>
      <c r="BM525" s="293"/>
      <c r="BN525" s="293"/>
      <c r="BO525" s="293"/>
      <c r="BP525" s="293"/>
      <c r="BQ525" s="293"/>
      <c r="BR525" s="293"/>
      <c r="BS525" s="293"/>
      <c r="BT525" s="293"/>
    </row>
    <row r="526" customHeight="1" spans="38:72">
      <c r="AL526" s="279"/>
      <c r="AM526" s="279"/>
      <c r="AN526" s="279"/>
      <c r="AO526" s="279"/>
      <c r="AP526" s="279"/>
      <c r="AQ526" s="279"/>
      <c r="AR526" s="279"/>
      <c r="AS526" s="279"/>
      <c r="AT526" s="279"/>
      <c r="AU526" s="279"/>
      <c r="AV526" s="279"/>
      <c r="AW526" s="279"/>
      <c r="AX526" s="279"/>
      <c r="AY526" s="279"/>
      <c r="AZ526" s="279"/>
      <c r="BA526" s="279"/>
      <c r="BB526" s="279"/>
      <c r="BC526" s="279"/>
      <c r="BD526" s="293"/>
      <c r="BE526" s="293"/>
      <c r="BF526" s="293"/>
      <c r="BG526" s="293"/>
      <c r="BH526" s="293"/>
      <c r="BI526" s="293"/>
      <c r="BJ526" s="293"/>
      <c r="BK526" s="293"/>
      <c r="BL526" s="293"/>
      <c r="BM526" s="293"/>
      <c r="BN526" s="293"/>
      <c r="BO526" s="293"/>
      <c r="BP526" s="293"/>
      <c r="BQ526" s="293"/>
      <c r="BR526" s="293"/>
      <c r="BS526" s="293"/>
      <c r="BT526" s="293"/>
    </row>
    <row r="527" customHeight="1" spans="38:72">
      <c r="AL527" s="279"/>
      <c r="AM527" s="279"/>
      <c r="AN527" s="279"/>
      <c r="AO527" s="279"/>
      <c r="AP527" s="279"/>
      <c r="AQ527" s="279"/>
      <c r="AR527" s="279"/>
      <c r="AS527" s="279"/>
      <c r="AT527" s="279"/>
      <c r="AU527" s="279"/>
      <c r="AV527" s="279"/>
      <c r="AW527" s="279"/>
      <c r="AX527" s="279"/>
      <c r="AY527" s="279"/>
      <c r="AZ527" s="279"/>
      <c r="BA527" s="279"/>
      <c r="BB527" s="279"/>
      <c r="BC527" s="279"/>
      <c r="BD527" s="293"/>
      <c r="BE527" s="293"/>
      <c r="BF527" s="293"/>
      <c r="BG527" s="293"/>
      <c r="BH527" s="293"/>
      <c r="BI527" s="293"/>
      <c r="BJ527" s="293"/>
      <c r="BK527" s="293"/>
      <c r="BL527" s="293"/>
      <c r="BM527" s="293"/>
      <c r="BN527" s="293"/>
      <c r="BO527" s="293"/>
      <c r="BP527" s="293"/>
      <c r="BQ527" s="293"/>
      <c r="BR527" s="293"/>
      <c r="BS527" s="293"/>
      <c r="BT527" s="293"/>
    </row>
    <row r="528" customHeight="1" spans="38:72">
      <c r="AL528" s="279"/>
      <c r="AM528" s="279"/>
      <c r="AN528" s="279"/>
      <c r="AO528" s="279"/>
      <c r="AP528" s="279"/>
      <c r="AQ528" s="279"/>
      <c r="AR528" s="279"/>
      <c r="AS528" s="279"/>
      <c r="AT528" s="279"/>
      <c r="AU528" s="279"/>
      <c r="AV528" s="279"/>
      <c r="AW528" s="279"/>
      <c r="AX528" s="279"/>
      <c r="AY528" s="279"/>
      <c r="AZ528" s="279"/>
      <c r="BA528" s="279"/>
      <c r="BB528" s="279"/>
      <c r="BC528" s="279"/>
      <c r="BD528" s="293"/>
      <c r="BE528" s="293"/>
      <c r="BF528" s="293"/>
      <c r="BG528" s="293"/>
      <c r="BH528" s="293"/>
      <c r="BI528" s="293"/>
      <c r="BJ528" s="293"/>
      <c r="BK528" s="293"/>
      <c r="BL528" s="293"/>
      <c r="BM528" s="293"/>
      <c r="BN528" s="293"/>
      <c r="BO528" s="293"/>
      <c r="BP528" s="293"/>
      <c r="BQ528" s="293"/>
      <c r="BR528" s="293"/>
      <c r="BS528" s="293"/>
      <c r="BT528" s="293"/>
    </row>
    <row r="529" customHeight="1" spans="38:72">
      <c r="AL529" s="279"/>
      <c r="AM529" s="279"/>
      <c r="AN529" s="279"/>
      <c r="AO529" s="279"/>
      <c r="AP529" s="279"/>
      <c r="AQ529" s="279"/>
      <c r="AR529" s="279"/>
      <c r="AS529" s="279"/>
      <c r="AT529" s="279"/>
      <c r="AU529" s="279"/>
      <c r="AV529" s="279"/>
      <c r="AW529" s="279"/>
      <c r="AX529" s="279"/>
      <c r="AY529" s="279"/>
      <c r="AZ529" s="279"/>
      <c r="BA529" s="279"/>
      <c r="BB529" s="279"/>
      <c r="BC529" s="279"/>
      <c r="BD529" s="293"/>
      <c r="BE529" s="293"/>
      <c r="BF529" s="293"/>
      <c r="BG529" s="293"/>
      <c r="BH529" s="293"/>
      <c r="BI529" s="293"/>
      <c r="BJ529" s="293"/>
      <c r="BK529" s="293"/>
      <c r="BL529" s="293"/>
      <c r="BM529" s="293"/>
      <c r="BN529" s="293"/>
      <c r="BO529" s="293"/>
      <c r="BP529" s="293"/>
      <c r="BQ529" s="293"/>
      <c r="BR529" s="293"/>
      <c r="BS529" s="293"/>
      <c r="BT529" s="293"/>
    </row>
    <row r="530" customHeight="1" spans="38:72">
      <c r="AL530" s="279"/>
      <c r="AM530" s="279"/>
      <c r="AN530" s="279"/>
      <c r="AO530" s="279"/>
      <c r="AP530" s="279"/>
      <c r="AQ530" s="279"/>
      <c r="AR530" s="279"/>
      <c r="AS530" s="279"/>
      <c r="AT530" s="279"/>
      <c r="AU530" s="279"/>
      <c r="AV530" s="279"/>
      <c r="AW530" s="279"/>
      <c r="AX530" s="279"/>
      <c r="AY530" s="279"/>
      <c r="AZ530" s="279"/>
      <c r="BA530" s="279"/>
      <c r="BB530" s="279"/>
      <c r="BC530" s="279"/>
      <c r="BD530" s="293"/>
      <c r="BE530" s="293"/>
      <c r="BF530" s="293"/>
      <c r="BG530" s="293"/>
      <c r="BH530" s="293"/>
      <c r="BI530" s="293"/>
      <c r="BJ530" s="293"/>
      <c r="BK530" s="293"/>
      <c r="BL530" s="293"/>
      <c r="BM530" s="293"/>
      <c r="BN530" s="293"/>
      <c r="BO530" s="293"/>
      <c r="BP530" s="293"/>
      <c r="BQ530" s="293"/>
      <c r="BR530" s="293"/>
      <c r="BS530" s="293"/>
      <c r="BT530" s="293"/>
    </row>
    <row r="531" customHeight="1" spans="38:72">
      <c r="AL531" s="279"/>
      <c r="AM531" s="279"/>
      <c r="AN531" s="279"/>
      <c r="AO531" s="279"/>
      <c r="AP531" s="279"/>
      <c r="AQ531" s="279"/>
      <c r="AR531" s="279"/>
      <c r="AS531" s="279"/>
      <c r="AT531" s="279"/>
      <c r="AU531" s="279"/>
      <c r="AV531" s="279"/>
      <c r="AW531" s="279"/>
      <c r="AX531" s="279"/>
      <c r="AY531" s="279"/>
      <c r="AZ531" s="279"/>
      <c r="BA531" s="279"/>
      <c r="BB531" s="279"/>
      <c r="BC531" s="279"/>
      <c r="BD531" s="293"/>
      <c r="BE531" s="293"/>
      <c r="BF531" s="293"/>
      <c r="BG531" s="293"/>
      <c r="BH531" s="293"/>
      <c r="BI531" s="293"/>
      <c r="BJ531" s="293"/>
      <c r="BK531" s="293"/>
      <c r="BL531" s="293"/>
      <c r="BM531" s="293"/>
      <c r="BN531" s="293"/>
      <c r="BO531" s="293"/>
      <c r="BP531" s="293"/>
      <c r="BQ531" s="293"/>
      <c r="BR531" s="293"/>
      <c r="BS531" s="293"/>
      <c r="BT531" s="293"/>
    </row>
    <row r="532" customHeight="1" spans="38:72">
      <c r="AL532" s="279"/>
      <c r="AM532" s="279"/>
      <c r="AN532" s="279"/>
      <c r="AO532" s="279"/>
      <c r="AP532" s="279"/>
      <c r="AQ532" s="279"/>
      <c r="AR532" s="279"/>
      <c r="AS532" s="279"/>
      <c r="AT532" s="279"/>
      <c r="AU532" s="279"/>
      <c r="AV532" s="279"/>
      <c r="AW532" s="279"/>
      <c r="AX532" s="279"/>
      <c r="AY532" s="279"/>
      <c r="AZ532" s="279"/>
      <c r="BA532" s="279"/>
      <c r="BB532" s="279"/>
      <c r="BC532" s="279"/>
      <c r="BD532" s="293"/>
      <c r="BE532" s="293"/>
      <c r="BF532" s="293"/>
      <c r="BG532" s="293"/>
      <c r="BH532" s="293"/>
      <c r="BI532" s="293"/>
      <c r="BJ532" s="293"/>
      <c r="BK532" s="293"/>
      <c r="BL532" s="293"/>
      <c r="BM532" s="293"/>
      <c r="BN532" s="293"/>
      <c r="BO532" s="293"/>
      <c r="BP532" s="293"/>
      <c r="BQ532" s="293"/>
      <c r="BR532" s="293"/>
      <c r="BS532" s="293"/>
      <c r="BT532" s="293"/>
    </row>
    <row r="533" customHeight="1" spans="38:72">
      <c r="AL533" s="279"/>
      <c r="AM533" s="279"/>
      <c r="AN533" s="279"/>
      <c r="AO533" s="279"/>
      <c r="AP533" s="279"/>
      <c r="AQ533" s="279"/>
      <c r="AR533" s="279"/>
      <c r="AS533" s="279"/>
      <c r="AT533" s="279"/>
      <c r="AU533" s="279"/>
      <c r="AV533" s="279"/>
      <c r="AW533" s="279"/>
      <c r="AX533" s="279"/>
      <c r="AY533" s="279"/>
      <c r="AZ533" s="279"/>
      <c r="BA533" s="279"/>
      <c r="BB533" s="279"/>
      <c r="BC533" s="279"/>
      <c r="BD533" s="293"/>
      <c r="BE533" s="293"/>
      <c r="BF533" s="293"/>
      <c r="BG533" s="293"/>
      <c r="BH533" s="293"/>
      <c r="BI533" s="293"/>
      <c r="BJ533" s="293"/>
      <c r="BK533" s="293"/>
      <c r="BL533" s="293"/>
      <c r="BM533" s="293"/>
      <c r="BN533" s="293"/>
      <c r="BO533" s="293"/>
      <c r="BP533" s="293"/>
      <c r="BQ533" s="293"/>
      <c r="BR533" s="293"/>
      <c r="BS533" s="293"/>
      <c r="BT533" s="293"/>
    </row>
    <row r="534" customHeight="1" spans="38:72">
      <c r="AL534" s="279"/>
      <c r="AM534" s="279"/>
      <c r="AN534" s="279"/>
      <c r="AO534" s="279"/>
      <c r="AP534" s="279"/>
      <c r="AQ534" s="279"/>
      <c r="AR534" s="279"/>
      <c r="AS534" s="279"/>
      <c r="AT534" s="279"/>
      <c r="AU534" s="279"/>
      <c r="AV534" s="279"/>
      <c r="AW534" s="279"/>
      <c r="AX534" s="279"/>
      <c r="AY534" s="279"/>
      <c r="AZ534" s="279"/>
      <c r="BA534" s="279"/>
      <c r="BB534" s="279"/>
      <c r="BC534" s="279"/>
      <c r="BD534" s="293"/>
      <c r="BE534" s="293"/>
      <c r="BF534" s="293"/>
      <c r="BG534" s="293"/>
      <c r="BH534" s="293"/>
      <c r="BI534" s="293"/>
      <c r="BJ534" s="293"/>
      <c r="BK534" s="293"/>
      <c r="BL534" s="293"/>
      <c r="BM534" s="293"/>
      <c r="BN534" s="293"/>
      <c r="BO534" s="293"/>
      <c r="BP534" s="293"/>
      <c r="BQ534" s="293"/>
      <c r="BR534" s="293"/>
      <c r="BS534" s="293"/>
      <c r="BT534" s="293"/>
    </row>
    <row r="535" customHeight="1" spans="38:72">
      <c r="AL535" s="279"/>
      <c r="AM535" s="279"/>
      <c r="AN535" s="279"/>
      <c r="AO535" s="279"/>
      <c r="AP535" s="279"/>
      <c r="AQ535" s="279"/>
      <c r="AR535" s="279"/>
      <c r="AS535" s="279"/>
      <c r="AT535" s="279"/>
      <c r="AU535" s="279"/>
      <c r="AV535" s="279"/>
      <c r="AW535" s="279"/>
      <c r="AX535" s="279"/>
      <c r="AY535" s="279"/>
      <c r="AZ535" s="279"/>
      <c r="BA535" s="279"/>
      <c r="BB535" s="279"/>
      <c r="BC535" s="279"/>
      <c r="BD535" s="293"/>
      <c r="BE535" s="293"/>
      <c r="BF535" s="293"/>
      <c r="BG535" s="293"/>
      <c r="BH535" s="293"/>
      <c r="BI535" s="293"/>
      <c r="BJ535" s="293"/>
      <c r="BK535" s="293"/>
      <c r="BL535" s="293"/>
      <c r="BM535" s="293"/>
      <c r="BN535" s="293"/>
      <c r="BO535" s="293"/>
      <c r="BP535" s="293"/>
      <c r="BQ535" s="293"/>
      <c r="BR535" s="293"/>
      <c r="BS535" s="293"/>
      <c r="BT535" s="293"/>
    </row>
    <row r="536" customHeight="1" spans="38:72">
      <c r="AL536" s="279"/>
      <c r="AM536" s="279"/>
      <c r="AN536" s="279"/>
      <c r="AO536" s="279"/>
      <c r="AP536" s="279"/>
      <c r="AQ536" s="279"/>
      <c r="AR536" s="279"/>
      <c r="AS536" s="279"/>
      <c r="AT536" s="279"/>
      <c r="AU536" s="279"/>
      <c r="AV536" s="279"/>
      <c r="AW536" s="279"/>
      <c r="AX536" s="279"/>
      <c r="AY536" s="279"/>
      <c r="AZ536" s="279"/>
      <c r="BA536" s="279"/>
      <c r="BB536" s="279"/>
      <c r="BC536" s="279"/>
      <c r="BD536" s="293"/>
      <c r="BE536" s="293"/>
      <c r="BF536" s="293"/>
      <c r="BG536" s="293"/>
      <c r="BH536" s="293"/>
      <c r="BI536" s="293"/>
      <c r="BJ536" s="293"/>
      <c r="BK536" s="293"/>
      <c r="BL536" s="293"/>
      <c r="BM536" s="293"/>
      <c r="BN536" s="293"/>
      <c r="BO536" s="293"/>
      <c r="BP536" s="293"/>
      <c r="BQ536" s="293"/>
      <c r="BR536" s="293"/>
      <c r="BS536" s="293"/>
      <c r="BT536" s="293"/>
    </row>
    <row r="537" customHeight="1" spans="38:72">
      <c r="AL537" s="279"/>
      <c r="AM537" s="279"/>
      <c r="AN537" s="279"/>
      <c r="AO537" s="279"/>
      <c r="AP537" s="279"/>
      <c r="AQ537" s="279"/>
      <c r="AR537" s="279"/>
      <c r="AS537" s="279"/>
      <c r="AT537" s="279"/>
      <c r="AU537" s="279"/>
      <c r="AV537" s="279"/>
      <c r="AW537" s="279"/>
      <c r="AX537" s="279"/>
      <c r="AY537" s="279"/>
      <c r="AZ537" s="279"/>
      <c r="BA537" s="279"/>
      <c r="BB537" s="279"/>
      <c r="BC537" s="279"/>
      <c r="BD537" s="293"/>
      <c r="BE537" s="293"/>
      <c r="BF537" s="293"/>
      <c r="BG537" s="293"/>
      <c r="BH537" s="293"/>
      <c r="BI537" s="293"/>
      <c r="BJ537" s="293"/>
      <c r="BK537" s="293"/>
      <c r="BL537" s="293"/>
      <c r="BM537" s="293"/>
      <c r="BN537" s="293"/>
      <c r="BO537" s="293"/>
      <c r="BP537" s="293"/>
      <c r="BQ537" s="293"/>
      <c r="BR537" s="293"/>
      <c r="BS537" s="293"/>
      <c r="BT537" s="293"/>
    </row>
    <row r="538" customHeight="1" spans="38:72">
      <c r="AL538" s="279"/>
      <c r="AM538" s="279"/>
      <c r="AN538" s="279"/>
      <c r="AO538" s="279"/>
      <c r="AP538" s="279"/>
      <c r="AQ538" s="279"/>
      <c r="AR538" s="279"/>
      <c r="AS538" s="279"/>
      <c r="AT538" s="279"/>
      <c r="AU538" s="279"/>
      <c r="AV538" s="279"/>
      <c r="AW538" s="279"/>
      <c r="AX538" s="279"/>
      <c r="AY538" s="279"/>
      <c r="AZ538" s="279"/>
      <c r="BA538" s="279"/>
      <c r="BB538" s="279"/>
      <c r="BC538" s="279"/>
      <c r="BD538" s="293"/>
      <c r="BE538" s="293"/>
      <c r="BF538" s="293"/>
      <c r="BG538" s="293"/>
      <c r="BH538" s="293"/>
      <c r="BI538" s="293"/>
      <c r="BJ538" s="293"/>
      <c r="BK538" s="293"/>
      <c r="BL538" s="293"/>
      <c r="BM538" s="293"/>
      <c r="BN538" s="293"/>
      <c r="BO538" s="293"/>
      <c r="BP538" s="293"/>
      <c r="BQ538" s="293"/>
      <c r="BR538" s="293"/>
      <c r="BS538" s="293"/>
      <c r="BT538" s="293"/>
    </row>
    <row r="539" customHeight="1" spans="38:72">
      <c r="AL539" s="279"/>
      <c r="AM539" s="279"/>
      <c r="AN539" s="279"/>
      <c r="AO539" s="279"/>
      <c r="AP539" s="279"/>
      <c r="AQ539" s="279"/>
      <c r="AR539" s="279"/>
      <c r="AS539" s="279"/>
      <c r="AT539" s="279"/>
      <c r="AU539" s="279"/>
      <c r="AV539" s="279"/>
      <c r="AW539" s="279"/>
      <c r="AX539" s="279"/>
      <c r="AY539" s="279"/>
      <c r="AZ539" s="279"/>
      <c r="BA539" s="279"/>
      <c r="BB539" s="279"/>
      <c r="BC539" s="279"/>
      <c r="BD539" s="293"/>
      <c r="BE539" s="293"/>
      <c r="BF539" s="293"/>
      <c r="BG539" s="293"/>
      <c r="BH539" s="293"/>
      <c r="BI539" s="293"/>
      <c r="BJ539" s="293"/>
      <c r="BK539" s="293"/>
      <c r="BL539" s="293"/>
      <c r="BM539" s="293"/>
      <c r="BN539" s="293"/>
      <c r="BO539" s="293"/>
      <c r="BP539" s="293"/>
      <c r="BQ539" s="293"/>
      <c r="BR539" s="293"/>
      <c r="BS539" s="293"/>
      <c r="BT539" s="293"/>
    </row>
    <row r="540" customHeight="1" spans="38:72">
      <c r="AL540" s="279"/>
      <c r="AM540" s="279"/>
      <c r="AN540" s="279"/>
      <c r="AO540" s="279"/>
      <c r="AP540" s="279"/>
      <c r="AQ540" s="279"/>
      <c r="AR540" s="279"/>
      <c r="AS540" s="279"/>
      <c r="AT540" s="279"/>
      <c r="AU540" s="279"/>
      <c r="AV540" s="279"/>
      <c r="AW540" s="279"/>
      <c r="AX540" s="279"/>
      <c r="AY540" s="279"/>
      <c r="AZ540" s="279"/>
      <c r="BA540" s="279"/>
      <c r="BB540" s="279"/>
      <c r="BC540" s="279"/>
      <c r="BD540" s="293"/>
      <c r="BE540" s="293"/>
      <c r="BF540" s="293"/>
      <c r="BG540" s="293"/>
      <c r="BH540" s="293"/>
      <c r="BI540" s="293"/>
      <c r="BJ540" s="293"/>
      <c r="BK540" s="293"/>
      <c r="BL540" s="293"/>
      <c r="BM540" s="293"/>
      <c r="BN540" s="293"/>
      <c r="BO540" s="293"/>
      <c r="BP540" s="293"/>
      <c r="BQ540" s="293"/>
      <c r="BR540" s="293"/>
      <c r="BS540" s="293"/>
      <c r="BT540" s="293"/>
    </row>
    <row r="541" customHeight="1" spans="38:72">
      <c r="AL541" s="279"/>
      <c r="AM541" s="279"/>
      <c r="AN541" s="279"/>
      <c r="AO541" s="279"/>
      <c r="AP541" s="279"/>
      <c r="AQ541" s="279"/>
      <c r="AR541" s="279"/>
      <c r="AS541" s="279"/>
      <c r="AT541" s="279"/>
      <c r="AU541" s="279"/>
      <c r="AV541" s="279"/>
      <c r="AW541" s="279"/>
      <c r="AX541" s="279"/>
      <c r="AY541" s="279"/>
      <c r="AZ541" s="279"/>
      <c r="BA541" s="279"/>
      <c r="BB541" s="279"/>
      <c r="BC541" s="279"/>
      <c r="BD541" s="293"/>
      <c r="BE541" s="293"/>
      <c r="BF541" s="293"/>
      <c r="BG541" s="293"/>
      <c r="BH541" s="293"/>
      <c r="BI541" s="293"/>
      <c r="BJ541" s="293"/>
      <c r="BK541" s="293"/>
      <c r="BL541" s="293"/>
      <c r="BM541" s="293"/>
      <c r="BN541" s="293"/>
      <c r="BO541" s="293"/>
      <c r="BP541" s="293"/>
      <c r="BQ541" s="293"/>
      <c r="BR541" s="293"/>
      <c r="BS541" s="293"/>
      <c r="BT541" s="293"/>
    </row>
    <row r="542" customHeight="1" spans="38:72">
      <c r="AL542" s="279"/>
      <c r="AM542" s="279"/>
      <c r="AN542" s="279"/>
      <c r="AO542" s="279"/>
      <c r="AP542" s="279"/>
      <c r="AQ542" s="279"/>
      <c r="AR542" s="279"/>
      <c r="AS542" s="279"/>
      <c r="AT542" s="279"/>
      <c r="AU542" s="279"/>
      <c r="AV542" s="279"/>
      <c r="AW542" s="279"/>
      <c r="AX542" s="279"/>
      <c r="AY542" s="279"/>
      <c r="AZ542" s="279"/>
      <c r="BA542" s="279"/>
      <c r="BB542" s="279"/>
      <c r="BC542" s="279"/>
      <c r="BD542" s="293"/>
      <c r="BE542" s="293"/>
      <c r="BF542" s="293"/>
      <c r="BG542" s="293"/>
      <c r="BH542" s="293"/>
      <c r="BI542" s="293"/>
      <c r="BJ542" s="293"/>
      <c r="BK542" s="293"/>
      <c r="BL542" s="293"/>
      <c r="BM542" s="293"/>
      <c r="BN542" s="293"/>
      <c r="BO542" s="293"/>
      <c r="BP542" s="293"/>
      <c r="BQ542" s="293"/>
      <c r="BR542" s="293"/>
      <c r="BS542" s="293"/>
      <c r="BT542" s="293"/>
    </row>
    <row r="543" customHeight="1" spans="38:72">
      <c r="AL543" s="279"/>
      <c r="AM543" s="279"/>
      <c r="AN543" s="279"/>
      <c r="AO543" s="279"/>
      <c r="AP543" s="279"/>
      <c r="AQ543" s="279"/>
      <c r="AR543" s="279"/>
      <c r="AS543" s="279"/>
      <c r="AT543" s="279"/>
      <c r="AU543" s="279"/>
      <c r="AV543" s="279"/>
      <c r="AW543" s="279"/>
      <c r="AX543" s="279"/>
      <c r="AY543" s="279"/>
      <c r="AZ543" s="279"/>
      <c r="BA543" s="279"/>
      <c r="BB543" s="279"/>
      <c r="BC543" s="279"/>
      <c r="BD543" s="293"/>
      <c r="BE543" s="293"/>
      <c r="BF543" s="293"/>
      <c r="BG543" s="293"/>
      <c r="BH543" s="293"/>
      <c r="BI543" s="293"/>
      <c r="BJ543" s="293"/>
      <c r="BK543" s="293"/>
      <c r="BL543" s="293"/>
      <c r="BM543" s="293"/>
      <c r="BN543" s="293"/>
      <c r="BO543" s="293"/>
      <c r="BP543" s="293"/>
      <c r="BQ543" s="293"/>
      <c r="BR543" s="293"/>
      <c r="BS543" s="293"/>
      <c r="BT543" s="293"/>
    </row>
    <row r="544" customHeight="1" spans="38:72">
      <c r="AL544" s="279"/>
      <c r="AM544" s="279"/>
      <c r="AN544" s="279"/>
      <c r="AO544" s="279"/>
      <c r="AP544" s="279"/>
      <c r="AQ544" s="279"/>
      <c r="AR544" s="279"/>
      <c r="AS544" s="279"/>
      <c r="AT544" s="279"/>
      <c r="AU544" s="279"/>
      <c r="AV544" s="279"/>
      <c r="AW544" s="279"/>
      <c r="AX544" s="279"/>
      <c r="AY544" s="279"/>
      <c r="AZ544" s="279"/>
      <c r="BA544" s="279"/>
      <c r="BB544" s="279"/>
      <c r="BC544" s="279"/>
      <c r="BD544" s="293"/>
      <c r="BE544" s="293"/>
      <c r="BF544" s="293"/>
      <c r="BG544" s="293"/>
      <c r="BH544" s="293"/>
      <c r="BI544" s="293"/>
      <c r="BJ544" s="293"/>
      <c r="BK544" s="293"/>
      <c r="BL544" s="293"/>
      <c r="BM544" s="293"/>
      <c r="BN544" s="293"/>
      <c r="BO544" s="293"/>
      <c r="BP544" s="293"/>
      <c r="BQ544" s="293"/>
      <c r="BR544" s="293"/>
      <c r="BS544" s="293"/>
      <c r="BT544" s="293"/>
    </row>
    <row r="545" customHeight="1" spans="38:72">
      <c r="AL545" s="279"/>
      <c r="AM545" s="279"/>
      <c r="AN545" s="279"/>
      <c r="AO545" s="279"/>
      <c r="AP545" s="279"/>
      <c r="AQ545" s="279"/>
      <c r="AR545" s="279"/>
      <c r="AS545" s="279"/>
      <c r="AT545" s="279"/>
      <c r="AU545" s="279"/>
      <c r="AV545" s="279"/>
      <c r="AW545" s="279"/>
      <c r="AX545" s="279"/>
      <c r="AY545" s="279"/>
      <c r="AZ545" s="279"/>
      <c r="BA545" s="279"/>
      <c r="BB545" s="279"/>
      <c r="BC545" s="279"/>
      <c r="BD545" s="293"/>
      <c r="BE545" s="293"/>
      <c r="BF545" s="293"/>
      <c r="BG545" s="293"/>
      <c r="BH545" s="293"/>
      <c r="BI545" s="293"/>
      <c r="BJ545" s="293"/>
      <c r="BK545" s="293"/>
      <c r="BL545" s="293"/>
      <c r="BM545" s="293"/>
      <c r="BN545" s="293"/>
      <c r="BO545" s="293"/>
      <c r="BP545" s="293"/>
      <c r="BQ545" s="293"/>
      <c r="BR545" s="293"/>
      <c r="BS545" s="293"/>
      <c r="BT545" s="293"/>
    </row>
    <row r="546" customHeight="1" spans="38:72">
      <c r="AL546" s="279"/>
      <c r="AM546" s="279"/>
      <c r="AN546" s="279"/>
      <c r="AO546" s="279"/>
      <c r="AP546" s="279"/>
      <c r="AQ546" s="279"/>
      <c r="AR546" s="279"/>
      <c r="AS546" s="279"/>
      <c r="AT546" s="279"/>
      <c r="AU546" s="279"/>
      <c r="AV546" s="279"/>
      <c r="AW546" s="279"/>
      <c r="AX546" s="279"/>
      <c r="AY546" s="279"/>
      <c r="AZ546" s="279"/>
      <c r="BA546" s="279"/>
      <c r="BB546" s="279"/>
      <c r="BC546" s="279"/>
      <c r="BD546" s="293"/>
      <c r="BE546" s="293"/>
      <c r="BF546" s="293"/>
      <c r="BG546" s="293"/>
      <c r="BH546" s="293"/>
      <c r="BI546" s="293"/>
      <c r="BJ546" s="293"/>
      <c r="BK546" s="293"/>
      <c r="BL546" s="293"/>
      <c r="BM546" s="293"/>
      <c r="BN546" s="293"/>
      <c r="BO546" s="293"/>
      <c r="BP546" s="293"/>
      <c r="BQ546" s="293"/>
      <c r="BR546" s="293"/>
      <c r="BS546" s="293"/>
      <c r="BT546" s="293"/>
    </row>
    <row r="547" customHeight="1" spans="38:72">
      <c r="AL547" s="279"/>
      <c r="AM547" s="279"/>
      <c r="AN547" s="279"/>
      <c r="AO547" s="279"/>
      <c r="AP547" s="279"/>
      <c r="AQ547" s="279"/>
      <c r="AR547" s="279"/>
      <c r="AS547" s="279"/>
      <c r="AT547" s="279"/>
      <c r="AU547" s="279"/>
      <c r="AV547" s="279"/>
      <c r="AW547" s="279"/>
      <c r="AX547" s="279"/>
      <c r="AY547" s="279"/>
      <c r="AZ547" s="279"/>
      <c r="BA547" s="279"/>
      <c r="BB547" s="279"/>
      <c r="BC547" s="279"/>
      <c r="BD547" s="293"/>
      <c r="BE547" s="293"/>
      <c r="BF547" s="293"/>
      <c r="BG547" s="293"/>
      <c r="BH547" s="293"/>
      <c r="BI547" s="293"/>
      <c r="BJ547" s="293"/>
      <c r="BK547" s="293"/>
      <c r="BL547" s="293"/>
      <c r="BM547" s="293"/>
      <c r="BN547" s="293"/>
      <c r="BO547" s="293"/>
      <c r="BP547" s="293"/>
      <c r="BQ547" s="293"/>
      <c r="BR547" s="293"/>
      <c r="BS547" s="293"/>
      <c r="BT547" s="293"/>
    </row>
    <row r="548" customHeight="1" spans="38:72">
      <c r="AL548" s="279"/>
      <c r="AM548" s="279"/>
      <c r="AN548" s="279"/>
      <c r="AO548" s="279"/>
      <c r="AP548" s="279"/>
      <c r="AQ548" s="279"/>
      <c r="AR548" s="279"/>
      <c r="AS548" s="279"/>
      <c r="AT548" s="279"/>
      <c r="AU548" s="279"/>
      <c r="AV548" s="279"/>
      <c r="AW548" s="279"/>
      <c r="AX548" s="279"/>
      <c r="AY548" s="279"/>
      <c r="AZ548" s="279"/>
      <c r="BA548" s="279"/>
      <c r="BB548" s="279"/>
      <c r="BC548" s="279"/>
      <c r="BD548" s="293"/>
      <c r="BE548" s="293"/>
      <c r="BF548" s="293"/>
      <c r="BG548" s="293"/>
      <c r="BH548" s="293"/>
      <c r="BI548" s="293"/>
      <c r="BJ548" s="293"/>
      <c r="BK548" s="293"/>
      <c r="BL548" s="293"/>
      <c r="BM548" s="293"/>
      <c r="BN548" s="293"/>
      <c r="BO548" s="293"/>
      <c r="BP548" s="293"/>
      <c r="BQ548" s="293"/>
      <c r="BR548" s="293"/>
      <c r="BS548" s="293"/>
      <c r="BT548" s="293"/>
    </row>
    <row r="549" customHeight="1" spans="38:72">
      <c r="AL549" s="279"/>
      <c r="AM549" s="279"/>
      <c r="AN549" s="279"/>
      <c r="AO549" s="279"/>
      <c r="AP549" s="279"/>
      <c r="AQ549" s="279"/>
      <c r="AR549" s="279"/>
      <c r="AS549" s="279"/>
      <c r="AT549" s="279"/>
      <c r="AU549" s="279"/>
      <c r="AV549" s="279"/>
      <c r="AW549" s="279"/>
      <c r="AX549" s="279"/>
      <c r="AY549" s="279"/>
      <c r="AZ549" s="279"/>
      <c r="BA549" s="279"/>
      <c r="BB549" s="279"/>
      <c r="BC549" s="279"/>
      <c r="BD549" s="293"/>
      <c r="BE549" s="293"/>
      <c r="BF549" s="293"/>
      <c r="BG549" s="293"/>
      <c r="BH549" s="293"/>
      <c r="BI549" s="293"/>
      <c r="BJ549" s="293"/>
      <c r="BK549" s="293"/>
      <c r="BL549" s="293"/>
      <c r="BM549" s="293"/>
      <c r="BN549" s="293"/>
      <c r="BO549" s="293"/>
      <c r="BP549" s="293"/>
      <c r="BQ549" s="293"/>
      <c r="BR549" s="293"/>
      <c r="BS549" s="293"/>
      <c r="BT549" s="293"/>
    </row>
    <row r="550" customHeight="1" spans="38:72">
      <c r="AL550" s="279"/>
      <c r="AM550" s="279"/>
      <c r="AN550" s="279"/>
      <c r="AO550" s="279"/>
      <c r="AP550" s="279"/>
      <c r="AQ550" s="279"/>
      <c r="AR550" s="279"/>
      <c r="AS550" s="279"/>
      <c r="AT550" s="279"/>
      <c r="AU550" s="279"/>
      <c r="AV550" s="279"/>
      <c r="AW550" s="279"/>
      <c r="AX550" s="279"/>
      <c r="AY550" s="279"/>
      <c r="AZ550" s="279"/>
      <c r="BA550" s="279"/>
      <c r="BB550" s="279"/>
      <c r="BC550" s="279"/>
      <c r="BD550" s="293"/>
      <c r="BE550" s="293"/>
      <c r="BF550" s="293"/>
      <c r="BG550" s="293"/>
      <c r="BH550" s="293"/>
      <c r="BI550" s="293"/>
      <c r="BJ550" s="293"/>
      <c r="BK550" s="293"/>
      <c r="BL550" s="293"/>
      <c r="BM550" s="293"/>
      <c r="BN550" s="293"/>
      <c r="BO550" s="293"/>
      <c r="BP550" s="293"/>
      <c r="BQ550" s="293"/>
      <c r="BR550" s="293"/>
      <c r="BS550" s="293"/>
      <c r="BT550" s="293"/>
    </row>
    <row r="551" customHeight="1" spans="38:72">
      <c r="AL551" s="279"/>
      <c r="AM551" s="279"/>
      <c r="AN551" s="279"/>
      <c r="AO551" s="279"/>
      <c r="AP551" s="279"/>
      <c r="AQ551" s="279"/>
      <c r="AR551" s="279"/>
      <c r="AS551" s="279"/>
      <c r="AT551" s="279"/>
      <c r="AU551" s="279"/>
      <c r="AV551" s="279"/>
      <c r="AW551" s="279"/>
      <c r="AX551" s="279"/>
      <c r="AY551" s="279"/>
      <c r="AZ551" s="279"/>
      <c r="BA551" s="279"/>
      <c r="BB551" s="279"/>
      <c r="BC551" s="279"/>
      <c r="BD551" s="293"/>
      <c r="BE551" s="293"/>
      <c r="BF551" s="293"/>
      <c r="BG551" s="293"/>
      <c r="BH551" s="293"/>
      <c r="BI551" s="293"/>
      <c r="BJ551" s="293"/>
      <c r="BK551" s="293"/>
      <c r="BL551" s="293"/>
      <c r="BM551" s="293"/>
      <c r="BN551" s="293"/>
      <c r="BO551" s="293"/>
      <c r="BP551" s="293"/>
      <c r="BQ551" s="293"/>
      <c r="BR551" s="293"/>
      <c r="BS551" s="293"/>
      <c r="BT551" s="293"/>
    </row>
    <row r="552" customHeight="1" spans="38:72">
      <c r="AL552" s="279"/>
      <c r="AM552" s="279"/>
      <c r="AN552" s="279"/>
      <c r="AO552" s="279"/>
      <c r="AP552" s="279"/>
      <c r="AQ552" s="279"/>
      <c r="AR552" s="279"/>
      <c r="AS552" s="279"/>
      <c r="AT552" s="279"/>
      <c r="AU552" s="279"/>
      <c r="AV552" s="279"/>
      <c r="AW552" s="279"/>
      <c r="AX552" s="279"/>
      <c r="AY552" s="279"/>
      <c r="AZ552" s="279"/>
      <c r="BA552" s="279"/>
      <c r="BB552" s="279"/>
      <c r="BC552" s="279"/>
      <c r="BD552" s="293"/>
      <c r="BE552" s="293"/>
      <c r="BF552" s="293"/>
      <c r="BG552" s="293"/>
      <c r="BH552" s="293"/>
      <c r="BI552" s="293"/>
      <c r="BJ552" s="293"/>
      <c r="BK552" s="293"/>
      <c r="BL552" s="293"/>
      <c r="BM552" s="293"/>
      <c r="BN552" s="293"/>
      <c r="BO552" s="293"/>
      <c r="BP552" s="293"/>
      <c r="BQ552" s="293"/>
      <c r="BR552" s="293"/>
      <c r="BS552" s="293"/>
      <c r="BT552" s="293"/>
    </row>
    <row r="553" customHeight="1" spans="38:72">
      <c r="AL553" s="279"/>
      <c r="AM553" s="279"/>
      <c r="AN553" s="279"/>
      <c r="AO553" s="279"/>
      <c r="AP553" s="279"/>
      <c r="AQ553" s="279"/>
      <c r="AR553" s="279"/>
      <c r="AS553" s="279"/>
      <c r="AT553" s="279"/>
      <c r="AU553" s="279"/>
      <c r="AV553" s="279"/>
      <c r="AW553" s="279"/>
      <c r="AX553" s="279"/>
      <c r="AY553" s="279"/>
      <c r="AZ553" s="279"/>
      <c r="BA553" s="279"/>
      <c r="BB553" s="279"/>
      <c r="BC553" s="279"/>
      <c r="BD553" s="293"/>
      <c r="BE553" s="293"/>
      <c r="BF553" s="293"/>
      <c r="BG553" s="293"/>
      <c r="BH553" s="293"/>
      <c r="BI553" s="293"/>
      <c r="BJ553" s="293"/>
      <c r="BK553" s="293"/>
      <c r="BL553" s="293"/>
      <c r="BM553" s="293"/>
      <c r="BN553" s="293"/>
      <c r="BO553" s="293"/>
      <c r="BP553" s="293"/>
      <c r="BQ553" s="293"/>
      <c r="BR553" s="293"/>
      <c r="BS553" s="293"/>
      <c r="BT553" s="293"/>
    </row>
    <row r="554" customHeight="1" spans="38:72">
      <c r="AL554" s="279"/>
      <c r="AM554" s="279"/>
      <c r="AN554" s="279"/>
      <c r="AO554" s="279"/>
      <c r="AP554" s="279"/>
      <c r="AQ554" s="279"/>
      <c r="AR554" s="279"/>
      <c r="AS554" s="279"/>
      <c r="AT554" s="279"/>
      <c r="AU554" s="279"/>
      <c r="AV554" s="279"/>
      <c r="AW554" s="279"/>
      <c r="AX554" s="279"/>
      <c r="AY554" s="279"/>
      <c r="AZ554" s="279"/>
      <c r="BA554" s="279"/>
      <c r="BB554" s="279"/>
      <c r="BC554" s="279"/>
      <c r="BD554" s="293"/>
      <c r="BE554" s="293"/>
      <c r="BF554" s="293"/>
      <c r="BG554" s="293"/>
      <c r="BH554" s="293"/>
      <c r="BI554" s="293"/>
      <c r="BJ554" s="293"/>
      <c r="BK554" s="293"/>
      <c r="BL554" s="293"/>
      <c r="BM554" s="293"/>
      <c r="BN554" s="293"/>
      <c r="BO554" s="293"/>
      <c r="BP554" s="293"/>
      <c r="BQ554" s="293"/>
      <c r="BR554" s="293"/>
      <c r="BS554" s="293"/>
      <c r="BT554" s="293"/>
    </row>
    <row r="555" customHeight="1" spans="38:72">
      <c r="AL555" s="279"/>
      <c r="AM555" s="279"/>
      <c r="AN555" s="279"/>
      <c r="AO555" s="279"/>
      <c r="AP555" s="279"/>
      <c r="AQ555" s="279"/>
      <c r="AR555" s="279"/>
      <c r="AS555" s="279"/>
      <c r="AT555" s="279"/>
      <c r="AU555" s="279"/>
      <c r="AV555" s="279"/>
      <c r="AW555" s="279"/>
      <c r="AX555" s="279"/>
      <c r="AY555" s="279"/>
      <c r="AZ555" s="279"/>
      <c r="BA555" s="279"/>
      <c r="BB555" s="279"/>
      <c r="BC555" s="279"/>
      <c r="BD555" s="293"/>
      <c r="BE555" s="293"/>
      <c r="BF555" s="293"/>
      <c r="BG555" s="293"/>
      <c r="BH555" s="293"/>
      <c r="BI555" s="293"/>
      <c r="BJ555" s="293"/>
      <c r="BK555" s="293"/>
      <c r="BL555" s="293"/>
      <c r="BM555" s="293"/>
      <c r="BN555" s="293"/>
      <c r="BO555" s="293"/>
      <c r="BP555" s="293"/>
      <c r="BQ555" s="293"/>
      <c r="BR555" s="293"/>
      <c r="BS555" s="293"/>
      <c r="BT555" s="293"/>
    </row>
    <row r="556" customHeight="1" spans="38:72">
      <c r="AL556" s="279"/>
      <c r="AM556" s="279"/>
      <c r="AN556" s="279"/>
      <c r="AO556" s="279"/>
      <c r="AP556" s="279"/>
      <c r="AQ556" s="279"/>
      <c r="AR556" s="279"/>
      <c r="AS556" s="279"/>
      <c r="AT556" s="279"/>
      <c r="AU556" s="279"/>
      <c r="AV556" s="279"/>
      <c r="AW556" s="279"/>
      <c r="AX556" s="279"/>
      <c r="AY556" s="279"/>
      <c r="AZ556" s="279"/>
      <c r="BA556" s="279"/>
      <c r="BB556" s="279"/>
      <c r="BC556" s="279"/>
      <c r="BD556" s="293"/>
      <c r="BE556" s="293"/>
      <c r="BF556" s="293"/>
      <c r="BG556" s="293"/>
      <c r="BH556" s="293"/>
      <c r="BI556" s="293"/>
      <c r="BJ556" s="293"/>
      <c r="BK556" s="293"/>
      <c r="BL556" s="293"/>
      <c r="BM556" s="293"/>
      <c r="BN556" s="293"/>
      <c r="BO556" s="293"/>
      <c r="BP556" s="293"/>
      <c r="BQ556" s="293"/>
      <c r="BR556" s="293"/>
      <c r="BS556" s="293"/>
      <c r="BT556" s="293"/>
    </row>
    <row r="557" customHeight="1" spans="38:72">
      <c r="AL557" s="279"/>
      <c r="AM557" s="279"/>
      <c r="AN557" s="279"/>
      <c r="AO557" s="279"/>
      <c r="AP557" s="279"/>
      <c r="AQ557" s="279"/>
      <c r="AR557" s="279"/>
      <c r="AS557" s="279"/>
      <c r="AT557" s="279"/>
      <c r="AU557" s="279"/>
      <c r="AV557" s="279"/>
      <c r="AW557" s="279"/>
      <c r="AX557" s="279"/>
      <c r="AY557" s="279"/>
      <c r="AZ557" s="279"/>
      <c r="BA557" s="279"/>
      <c r="BB557" s="279"/>
      <c r="BC557" s="279"/>
      <c r="BD557" s="293"/>
      <c r="BE557" s="293"/>
      <c r="BF557" s="293"/>
      <c r="BG557" s="293"/>
      <c r="BH557" s="293"/>
      <c r="BI557" s="293"/>
      <c r="BJ557" s="293"/>
      <c r="BK557" s="293"/>
      <c r="BL557" s="293"/>
      <c r="BM557" s="293"/>
      <c r="BN557" s="293"/>
      <c r="BO557" s="293"/>
      <c r="BP557" s="293"/>
      <c r="BQ557" s="293"/>
      <c r="BR557" s="293"/>
      <c r="BS557" s="293"/>
      <c r="BT557" s="293"/>
    </row>
    <row r="558" customHeight="1" spans="38:72">
      <c r="AL558" s="279"/>
      <c r="AM558" s="279"/>
      <c r="AN558" s="279"/>
      <c r="AO558" s="279"/>
      <c r="AP558" s="279"/>
      <c r="AQ558" s="279"/>
      <c r="AR558" s="279"/>
      <c r="AS558" s="279"/>
      <c r="AT558" s="279"/>
      <c r="AU558" s="279"/>
      <c r="AV558" s="279"/>
      <c r="AW558" s="279"/>
      <c r="AX558" s="279"/>
      <c r="AY558" s="279"/>
      <c r="AZ558" s="279"/>
      <c r="BA558" s="279"/>
      <c r="BB558" s="279"/>
      <c r="BC558" s="279"/>
      <c r="BD558" s="293"/>
      <c r="BE558" s="293"/>
      <c r="BF558" s="293"/>
      <c r="BG558" s="293"/>
      <c r="BH558" s="293"/>
      <c r="BI558" s="293"/>
      <c r="BJ558" s="293"/>
      <c r="BK558" s="293"/>
      <c r="BL558" s="293"/>
      <c r="BM558" s="293"/>
      <c r="BN558" s="293"/>
      <c r="BO558" s="293"/>
      <c r="BP558" s="293"/>
      <c r="BQ558" s="293"/>
      <c r="BR558" s="293"/>
      <c r="BS558" s="293"/>
      <c r="BT558" s="293"/>
    </row>
    <row r="559" customHeight="1" spans="38:72">
      <c r="AL559" s="279"/>
      <c r="AM559" s="279"/>
      <c r="AN559" s="279"/>
      <c r="AO559" s="279"/>
      <c r="AP559" s="279"/>
      <c r="AQ559" s="279"/>
      <c r="AR559" s="279"/>
      <c r="AS559" s="279"/>
      <c r="AT559" s="279"/>
      <c r="AU559" s="279"/>
      <c r="AV559" s="279"/>
      <c r="AW559" s="279"/>
      <c r="AX559" s="279"/>
      <c r="AY559" s="279"/>
      <c r="AZ559" s="279"/>
      <c r="BA559" s="279"/>
      <c r="BB559" s="279"/>
      <c r="BC559" s="279"/>
      <c r="BD559" s="293"/>
      <c r="BE559" s="293"/>
      <c r="BF559" s="293"/>
      <c r="BG559" s="293"/>
      <c r="BH559" s="293"/>
      <c r="BI559" s="293"/>
      <c r="BJ559" s="293"/>
      <c r="BK559" s="293"/>
      <c r="BL559" s="293"/>
      <c r="BM559" s="293"/>
      <c r="BN559" s="293"/>
      <c r="BO559" s="293"/>
      <c r="BP559" s="293"/>
      <c r="BQ559" s="293"/>
      <c r="BR559" s="293"/>
      <c r="BS559" s="293"/>
      <c r="BT559" s="293"/>
    </row>
    <row r="560" customHeight="1" spans="38:72">
      <c r="AL560" s="279"/>
      <c r="AM560" s="279"/>
      <c r="AN560" s="279"/>
      <c r="AO560" s="279"/>
      <c r="AP560" s="279"/>
      <c r="AQ560" s="279"/>
      <c r="AR560" s="279"/>
      <c r="AS560" s="279"/>
      <c r="AT560" s="279"/>
      <c r="AU560" s="279"/>
      <c r="AV560" s="279"/>
      <c r="AW560" s="279"/>
      <c r="AX560" s="279"/>
      <c r="AY560" s="279"/>
      <c r="AZ560" s="279"/>
      <c r="BA560" s="279"/>
      <c r="BB560" s="279"/>
      <c r="BC560" s="279"/>
      <c r="BD560" s="293"/>
      <c r="BE560" s="293"/>
      <c r="BF560" s="293"/>
      <c r="BG560" s="293"/>
      <c r="BH560" s="293"/>
      <c r="BI560" s="293"/>
      <c r="BJ560" s="293"/>
      <c r="BK560" s="293"/>
      <c r="BL560" s="293"/>
      <c r="BM560" s="293"/>
      <c r="BN560" s="293"/>
      <c r="BO560" s="293"/>
      <c r="BP560" s="293"/>
      <c r="BQ560" s="293"/>
      <c r="BR560" s="293"/>
      <c r="BS560" s="293"/>
      <c r="BT560" s="293"/>
    </row>
    <row r="561" customHeight="1" spans="38:72">
      <c r="AL561" s="279"/>
      <c r="AM561" s="279"/>
      <c r="AN561" s="279"/>
      <c r="AO561" s="279"/>
      <c r="AP561" s="279"/>
      <c r="AQ561" s="279"/>
      <c r="AR561" s="279"/>
      <c r="AS561" s="279"/>
      <c r="AT561" s="279"/>
      <c r="AU561" s="279"/>
      <c r="AV561" s="279"/>
      <c r="AW561" s="279"/>
      <c r="AX561" s="279"/>
      <c r="AY561" s="279"/>
      <c r="AZ561" s="279"/>
      <c r="BA561" s="279"/>
      <c r="BB561" s="279"/>
      <c r="BC561" s="279"/>
      <c r="BD561" s="293"/>
      <c r="BE561" s="293"/>
      <c r="BF561" s="293"/>
      <c r="BG561" s="293"/>
      <c r="BH561" s="293"/>
      <c r="BI561" s="293"/>
      <c r="BJ561" s="293"/>
      <c r="BK561" s="293"/>
      <c r="BL561" s="293"/>
      <c r="BM561" s="293"/>
      <c r="BN561" s="293"/>
      <c r="BO561" s="293"/>
      <c r="BP561" s="293"/>
      <c r="BQ561" s="293"/>
      <c r="BR561" s="293"/>
      <c r="BS561" s="293"/>
      <c r="BT561" s="293"/>
    </row>
    <row r="562" customHeight="1" spans="38:72">
      <c r="AL562" s="279"/>
      <c r="AM562" s="279"/>
      <c r="AN562" s="279"/>
      <c r="AO562" s="279"/>
      <c r="AP562" s="279"/>
      <c r="AQ562" s="279"/>
      <c r="AR562" s="279"/>
      <c r="AS562" s="279"/>
      <c r="AT562" s="279"/>
      <c r="AU562" s="279"/>
      <c r="AV562" s="279"/>
      <c r="AW562" s="279"/>
      <c r="AX562" s="279"/>
      <c r="AY562" s="279"/>
      <c r="AZ562" s="279"/>
      <c r="BA562" s="279"/>
      <c r="BB562" s="279"/>
      <c r="BC562" s="279"/>
      <c r="BD562" s="293"/>
      <c r="BE562" s="293"/>
      <c r="BF562" s="293"/>
      <c r="BG562" s="293"/>
      <c r="BH562" s="293"/>
      <c r="BI562" s="293"/>
      <c r="BJ562" s="293"/>
      <c r="BK562" s="293"/>
      <c r="BL562" s="293"/>
      <c r="BM562" s="293"/>
      <c r="BN562" s="293"/>
      <c r="BO562" s="293"/>
      <c r="BP562" s="293"/>
      <c r="BQ562" s="293"/>
      <c r="BR562" s="293"/>
      <c r="BS562" s="293"/>
      <c r="BT562" s="293"/>
    </row>
    <row r="563" customHeight="1" spans="38:72">
      <c r="AL563" s="279"/>
      <c r="AM563" s="279"/>
      <c r="AN563" s="279"/>
      <c r="AO563" s="279"/>
      <c r="AP563" s="279"/>
      <c r="AQ563" s="279"/>
      <c r="AR563" s="279"/>
      <c r="AS563" s="279"/>
      <c r="AT563" s="279"/>
      <c r="AU563" s="279"/>
      <c r="AV563" s="279"/>
      <c r="AW563" s="279"/>
      <c r="AX563" s="279"/>
      <c r="AY563" s="279"/>
      <c r="AZ563" s="279"/>
      <c r="BA563" s="279"/>
      <c r="BB563" s="279"/>
      <c r="BC563" s="279"/>
      <c r="BD563" s="293"/>
      <c r="BE563" s="293"/>
      <c r="BF563" s="293"/>
      <c r="BG563" s="293"/>
      <c r="BH563" s="293"/>
      <c r="BI563" s="293"/>
      <c r="BJ563" s="293"/>
      <c r="BK563" s="293"/>
      <c r="BL563" s="293"/>
      <c r="BM563" s="293"/>
      <c r="BN563" s="293"/>
      <c r="BO563" s="293"/>
      <c r="BP563" s="293"/>
      <c r="BQ563" s="293"/>
      <c r="BR563" s="293"/>
      <c r="BS563" s="293"/>
      <c r="BT563" s="293"/>
    </row>
    <row r="564" customHeight="1" spans="38:72">
      <c r="AL564" s="279"/>
      <c r="AM564" s="279"/>
      <c r="AN564" s="279"/>
      <c r="AO564" s="279"/>
      <c r="AP564" s="279"/>
      <c r="AQ564" s="279"/>
      <c r="AR564" s="279"/>
      <c r="AS564" s="279"/>
      <c r="AT564" s="279"/>
      <c r="AU564" s="279"/>
      <c r="AV564" s="279"/>
      <c r="AW564" s="279"/>
      <c r="AX564" s="279"/>
      <c r="AY564" s="279"/>
      <c r="AZ564" s="279"/>
      <c r="BA564" s="279"/>
      <c r="BB564" s="279"/>
      <c r="BC564" s="279"/>
      <c r="BD564" s="293"/>
      <c r="BE564" s="293"/>
      <c r="BF564" s="293"/>
      <c r="BG564" s="293"/>
      <c r="BH564" s="293"/>
      <c r="BI564" s="293"/>
      <c r="BJ564" s="293"/>
      <c r="BK564" s="293"/>
      <c r="BL564" s="293"/>
      <c r="BM564" s="293"/>
      <c r="BN564" s="293"/>
      <c r="BO564" s="293"/>
      <c r="BP564" s="293"/>
      <c r="BQ564" s="293"/>
      <c r="BR564" s="293"/>
      <c r="BS564" s="293"/>
      <c r="BT564" s="293"/>
    </row>
    <row r="565" customHeight="1" spans="38:72">
      <c r="AL565" s="279"/>
      <c r="AM565" s="279"/>
      <c r="AN565" s="279"/>
      <c r="AO565" s="279"/>
      <c r="AP565" s="279"/>
      <c r="AQ565" s="279"/>
      <c r="AR565" s="279"/>
      <c r="AS565" s="279"/>
      <c r="AT565" s="279"/>
      <c r="AU565" s="279"/>
      <c r="AV565" s="279"/>
      <c r="AW565" s="279"/>
      <c r="AX565" s="279"/>
      <c r="AY565" s="279"/>
      <c r="AZ565" s="279"/>
      <c r="BA565" s="279"/>
      <c r="BB565" s="279"/>
      <c r="BC565" s="279"/>
      <c r="BD565" s="293"/>
      <c r="BE565" s="293"/>
      <c r="BF565" s="293"/>
      <c r="BG565" s="293"/>
      <c r="BH565" s="293"/>
      <c r="BI565" s="293"/>
      <c r="BJ565" s="293"/>
      <c r="BK565" s="293"/>
      <c r="BL565" s="293"/>
      <c r="BM565" s="293"/>
      <c r="BN565" s="293"/>
      <c r="BO565" s="293"/>
      <c r="BP565" s="293"/>
      <c r="BQ565" s="293"/>
      <c r="BR565" s="293"/>
      <c r="BS565" s="293"/>
      <c r="BT565" s="293"/>
    </row>
    <row r="566" customHeight="1" spans="38:72">
      <c r="AL566" s="279"/>
      <c r="AM566" s="279"/>
      <c r="AN566" s="279"/>
      <c r="AO566" s="279"/>
      <c r="AP566" s="279"/>
      <c r="AQ566" s="279"/>
      <c r="AR566" s="279"/>
      <c r="AS566" s="279"/>
      <c r="AT566" s="279"/>
      <c r="AU566" s="279"/>
      <c r="AV566" s="279"/>
      <c r="AW566" s="279"/>
      <c r="AX566" s="279"/>
      <c r="AY566" s="279"/>
      <c r="AZ566" s="279"/>
      <c r="BA566" s="279"/>
      <c r="BB566" s="279"/>
      <c r="BC566" s="279"/>
      <c r="BD566" s="293"/>
      <c r="BE566" s="293"/>
      <c r="BF566" s="293"/>
      <c r="BG566" s="293"/>
      <c r="BH566" s="293"/>
      <c r="BI566" s="293"/>
      <c r="BJ566" s="293"/>
      <c r="BK566" s="293"/>
      <c r="BL566" s="293"/>
      <c r="BM566" s="293"/>
      <c r="BN566" s="293"/>
      <c r="BO566" s="293"/>
      <c r="BP566" s="293"/>
      <c r="BQ566" s="293"/>
      <c r="BR566" s="293"/>
      <c r="BS566" s="293"/>
      <c r="BT566" s="293"/>
    </row>
    <row r="567" customHeight="1" spans="38:72">
      <c r="AL567" s="279"/>
      <c r="AM567" s="279"/>
      <c r="AN567" s="279"/>
      <c r="AO567" s="279"/>
      <c r="AP567" s="279"/>
      <c r="AQ567" s="279"/>
      <c r="AR567" s="279"/>
      <c r="AS567" s="279"/>
      <c r="AT567" s="279"/>
      <c r="AU567" s="279"/>
      <c r="AV567" s="279"/>
      <c r="AW567" s="279"/>
      <c r="AX567" s="279"/>
      <c r="AY567" s="279"/>
      <c r="AZ567" s="279"/>
      <c r="BA567" s="279"/>
      <c r="BB567" s="279"/>
      <c r="BC567" s="279"/>
      <c r="BD567" s="293"/>
      <c r="BE567" s="293"/>
      <c r="BF567" s="293"/>
      <c r="BG567" s="293"/>
      <c r="BH567" s="293"/>
      <c r="BI567" s="293"/>
      <c r="BJ567" s="293"/>
      <c r="BK567" s="293"/>
      <c r="BL567" s="293"/>
      <c r="BM567" s="293"/>
      <c r="BN567" s="293"/>
      <c r="BO567" s="293"/>
      <c r="BP567" s="293"/>
      <c r="BQ567" s="293"/>
      <c r="BR567" s="293"/>
      <c r="BS567" s="293"/>
      <c r="BT567" s="293"/>
    </row>
    <row r="568" customHeight="1" spans="38:72">
      <c r="AL568" s="279"/>
      <c r="AM568" s="279"/>
      <c r="AN568" s="279"/>
      <c r="AO568" s="279"/>
      <c r="AP568" s="279"/>
      <c r="AQ568" s="279"/>
      <c r="AR568" s="279"/>
      <c r="AS568" s="279"/>
      <c r="AT568" s="279"/>
      <c r="AU568" s="279"/>
      <c r="AV568" s="279"/>
      <c r="AW568" s="279"/>
      <c r="AX568" s="279"/>
      <c r="AY568" s="279"/>
      <c r="AZ568" s="279"/>
      <c r="BA568" s="279"/>
      <c r="BB568" s="279"/>
      <c r="BC568" s="279"/>
      <c r="BD568" s="293"/>
      <c r="BE568" s="293"/>
      <c r="BF568" s="293"/>
      <c r="BG568" s="293"/>
      <c r="BH568" s="293"/>
      <c r="BI568" s="293"/>
      <c r="BJ568" s="293"/>
      <c r="BK568" s="293"/>
      <c r="BL568" s="293"/>
      <c r="BM568" s="293"/>
      <c r="BN568" s="293"/>
      <c r="BO568" s="293"/>
      <c r="BP568" s="293"/>
      <c r="BQ568" s="293"/>
      <c r="BR568" s="293"/>
      <c r="BS568" s="293"/>
      <c r="BT568" s="293"/>
    </row>
    <row r="569" customHeight="1" spans="38:72">
      <c r="AL569" s="279"/>
      <c r="AM569" s="279"/>
      <c r="AN569" s="279"/>
      <c r="AO569" s="279"/>
      <c r="AP569" s="279"/>
      <c r="AQ569" s="279"/>
      <c r="AR569" s="279"/>
      <c r="AS569" s="279"/>
      <c r="AT569" s="279"/>
      <c r="AU569" s="279"/>
      <c r="AV569" s="279"/>
      <c r="AW569" s="279"/>
      <c r="AX569" s="279"/>
      <c r="AY569" s="279"/>
      <c r="AZ569" s="279"/>
      <c r="BA569" s="279"/>
      <c r="BB569" s="279"/>
      <c r="BC569" s="279"/>
      <c r="BD569" s="293"/>
      <c r="BE569" s="293"/>
      <c r="BF569" s="293"/>
      <c r="BG569" s="293"/>
      <c r="BH569" s="293"/>
      <c r="BI569" s="293"/>
      <c r="BJ569" s="293"/>
      <c r="BK569" s="293"/>
      <c r="BL569" s="293"/>
      <c r="BM569" s="293"/>
      <c r="BN569" s="293"/>
      <c r="BO569" s="293"/>
      <c r="BP569" s="293"/>
      <c r="BQ569" s="293"/>
      <c r="BR569" s="293"/>
      <c r="BS569" s="293"/>
      <c r="BT569" s="293"/>
    </row>
    <row r="570" customHeight="1" spans="38:72">
      <c r="AL570" s="279"/>
      <c r="AM570" s="279"/>
      <c r="AN570" s="279"/>
      <c r="AO570" s="279"/>
      <c r="AP570" s="279"/>
      <c r="AQ570" s="279"/>
      <c r="AR570" s="279"/>
      <c r="AS570" s="279"/>
      <c r="AT570" s="279"/>
      <c r="AU570" s="279"/>
      <c r="AV570" s="279"/>
      <c r="AW570" s="279"/>
      <c r="AX570" s="279"/>
      <c r="AY570" s="279"/>
      <c r="AZ570" s="279"/>
      <c r="BA570" s="279"/>
      <c r="BB570" s="279"/>
      <c r="BC570" s="279"/>
      <c r="BD570" s="293"/>
      <c r="BE570" s="293"/>
      <c r="BF570" s="293"/>
      <c r="BG570" s="293"/>
      <c r="BH570" s="293"/>
      <c r="BI570" s="293"/>
      <c r="BJ570" s="293"/>
      <c r="BK570" s="293"/>
      <c r="BL570" s="293"/>
      <c r="BM570" s="293"/>
      <c r="BN570" s="293"/>
      <c r="BO570" s="293"/>
      <c r="BP570" s="293"/>
      <c r="BQ570" s="293"/>
      <c r="BR570" s="293"/>
      <c r="BS570" s="293"/>
      <c r="BT570" s="293"/>
    </row>
    <row r="571" customHeight="1" spans="38:72">
      <c r="AL571" s="279"/>
      <c r="AM571" s="279"/>
      <c r="AN571" s="279"/>
      <c r="AO571" s="279"/>
      <c r="AP571" s="279"/>
      <c r="AQ571" s="279"/>
      <c r="AR571" s="279"/>
      <c r="AS571" s="279"/>
      <c r="AT571" s="279"/>
      <c r="AU571" s="279"/>
      <c r="AV571" s="279"/>
      <c r="AW571" s="279"/>
      <c r="AX571" s="279"/>
      <c r="AY571" s="279"/>
      <c r="AZ571" s="279"/>
      <c r="BA571" s="279"/>
      <c r="BB571" s="279"/>
      <c r="BC571" s="279"/>
      <c r="BD571" s="293"/>
      <c r="BE571" s="293"/>
      <c r="BF571" s="293"/>
      <c r="BG571" s="293"/>
      <c r="BH571" s="293"/>
      <c r="BI571" s="293"/>
      <c r="BJ571" s="293"/>
      <c r="BK571" s="293"/>
      <c r="BL571" s="293"/>
      <c r="BM571" s="293"/>
      <c r="BN571" s="293"/>
      <c r="BO571" s="293"/>
      <c r="BP571" s="293"/>
      <c r="BQ571" s="293"/>
      <c r="BR571" s="293"/>
      <c r="BS571" s="293"/>
      <c r="BT571" s="293"/>
    </row>
    <row r="572" customHeight="1" spans="38:72">
      <c r="AL572" s="279"/>
      <c r="AM572" s="279"/>
      <c r="AN572" s="279"/>
      <c r="AO572" s="279"/>
      <c r="AP572" s="279"/>
      <c r="AQ572" s="279"/>
      <c r="AR572" s="279"/>
      <c r="AS572" s="279"/>
      <c r="AT572" s="279"/>
      <c r="AU572" s="279"/>
      <c r="AV572" s="279"/>
      <c r="AW572" s="279"/>
      <c r="AX572" s="279"/>
      <c r="AY572" s="279"/>
      <c r="AZ572" s="279"/>
      <c r="BA572" s="279"/>
      <c r="BB572" s="279"/>
      <c r="BC572" s="279"/>
      <c r="BD572" s="293"/>
      <c r="BE572" s="293"/>
      <c r="BF572" s="293"/>
      <c r="BG572" s="293"/>
      <c r="BH572" s="293"/>
      <c r="BI572" s="293"/>
      <c r="BJ572" s="293"/>
      <c r="BK572" s="293"/>
      <c r="BL572" s="293"/>
      <c r="BM572" s="293"/>
      <c r="BN572" s="293"/>
      <c r="BO572" s="293"/>
      <c r="BP572" s="293"/>
      <c r="BQ572" s="293"/>
      <c r="BR572" s="293"/>
      <c r="BS572" s="293"/>
      <c r="BT572" s="293"/>
    </row>
    <row r="573" customHeight="1" spans="38:72">
      <c r="AL573" s="279"/>
      <c r="AM573" s="279"/>
      <c r="AN573" s="279"/>
      <c r="AO573" s="279"/>
      <c r="AP573" s="279"/>
      <c r="AQ573" s="279"/>
      <c r="AR573" s="279"/>
      <c r="AS573" s="279"/>
      <c r="AT573" s="279"/>
      <c r="AU573" s="279"/>
      <c r="AV573" s="279"/>
      <c r="AW573" s="279"/>
      <c r="AX573" s="279"/>
      <c r="AY573" s="279"/>
      <c r="AZ573" s="279"/>
      <c r="BA573" s="279"/>
      <c r="BB573" s="279"/>
      <c r="BC573" s="279"/>
      <c r="BD573" s="293"/>
      <c r="BE573" s="293"/>
      <c r="BF573" s="293"/>
      <c r="BG573" s="293"/>
      <c r="BH573" s="293"/>
      <c r="BI573" s="293"/>
      <c r="BJ573" s="293"/>
      <c r="BK573" s="293"/>
      <c r="BL573" s="293"/>
      <c r="BM573" s="293"/>
      <c r="BN573" s="293"/>
      <c r="BO573" s="293"/>
      <c r="BP573" s="293"/>
      <c r="BQ573" s="293"/>
      <c r="BR573" s="293"/>
      <c r="BS573" s="293"/>
      <c r="BT573" s="293"/>
    </row>
    <row r="574" customHeight="1" spans="38:72">
      <c r="AL574" s="279"/>
      <c r="AM574" s="279"/>
      <c r="AN574" s="279"/>
      <c r="AO574" s="279"/>
      <c r="AP574" s="279"/>
      <c r="AQ574" s="279"/>
      <c r="AR574" s="279"/>
      <c r="AS574" s="279"/>
      <c r="AT574" s="279"/>
      <c r="AU574" s="279"/>
      <c r="AV574" s="279"/>
      <c r="AW574" s="279"/>
      <c r="AX574" s="279"/>
      <c r="AY574" s="279"/>
      <c r="AZ574" s="279"/>
      <c r="BA574" s="279"/>
      <c r="BB574" s="279"/>
      <c r="BC574" s="279"/>
      <c r="BD574" s="293"/>
      <c r="BE574" s="293"/>
      <c r="BF574" s="293"/>
      <c r="BG574" s="293"/>
      <c r="BH574" s="293"/>
      <c r="BI574" s="293"/>
      <c r="BJ574" s="293"/>
      <c r="BK574" s="293"/>
      <c r="BL574" s="293"/>
      <c r="BM574" s="293"/>
      <c r="BN574" s="293"/>
      <c r="BO574" s="293"/>
      <c r="BP574" s="293"/>
      <c r="BQ574" s="293"/>
      <c r="BR574" s="293"/>
      <c r="BS574" s="293"/>
      <c r="BT574" s="293"/>
    </row>
    <row r="575" customHeight="1" spans="38:72">
      <c r="AL575" s="279"/>
      <c r="AM575" s="279"/>
      <c r="AN575" s="279"/>
      <c r="AO575" s="279"/>
      <c r="AP575" s="279"/>
      <c r="AQ575" s="279"/>
      <c r="AR575" s="279"/>
      <c r="AS575" s="279"/>
      <c r="AT575" s="279"/>
      <c r="AU575" s="279"/>
      <c r="AV575" s="279"/>
      <c r="AW575" s="279"/>
      <c r="AX575" s="279"/>
      <c r="AY575" s="279"/>
      <c r="AZ575" s="279"/>
      <c r="BA575" s="279"/>
      <c r="BB575" s="279"/>
      <c r="BC575" s="279"/>
      <c r="BD575" s="293"/>
      <c r="BE575" s="293"/>
      <c r="BF575" s="293"/>
      <c r="BG575" s="293"/>
      <c r="BH575" s="293"/>
      <c r="BI575" s="293"/>
      <c r="BJ575" s="293"/>
      <c r="BK575" s="293"/>
      <c r="BL575" s="293"/>
      <c r="BM575" s="293"/>
      <c r="BN575" s="293"/>
      <c r="BO575" s="293"/>
      <c r="BP575" s="293"/>
      <c r="BQ575" s="293"/>
      <c r="BR575" s="293"/>
      <c r="BS575" s="293"/>
      <c r="BT575" s="293"/>
    </row>
    <row r="576" customHeight="1" spans="38:72">
      <c r="AL576" s="279"/>
      <c r="AM576" s="279"/>
      <c r="AN576" s="279"/>
      <c r="AO576" s="279"/>
      <c r="AP576" s="279"/>
      <c r="AQ576" s="279"/>
      <c r="AR576" s="279"/>
      <c r="AS576" s="279"/>
      <c r="AT576" s="279"/>
      <c r="AU576" s="279"/>
      <c r="AV576" s="279"/>
      <c r="AW576" s="279"/>
      <c r="AX576" s="279"/>
      <c r="AY576" s="279"/>
      <c r="AZ576" s="279"/>
      <c r="BA576" s="279"/>
      <c r="BB576" s="279"/>
      <c r="BC576" s="279"/>
      <c r="BD576" s="293"/>
      <c r="BE576" s="293"/>
      <c r="BF576" s="293"/>
      <c r="BG576" s="293"/>
      <c r="BH576" s="293"/>
      <c r="BI576" s="293"/>
      <c r="BJ576" s="293"/>
      <c r="BK576" s="293"/>
      <c r="BL576" s="293"/>
      <c r="BM576" s="293"/>
      <c r="BN576" s="293"/>
      <c r="BO576" s="293"/>
      <c r="BP576" s="293"/>
      <c r="BQ576" s="293"/>
      <c r="BR576" s="293"/>
      <c r="BS576" s="293"/>
      <c r="BT576" s="293"/>
    </row>
    <row r="577" customHeight="1" spans="38:72">
      <c r="AL577" s="279"/>
      <c r="AM577" s="279"/>
      <c r="AN577" s="279"/>
      <c r="AO577" s="279"/>
      <c r="AP577" s="279"/>
      <c r="AQ577" s="279"/>
      <c r="AR577" s="279"/>
      <c r="AS577" s="279"/>
      <c r="AT577" s="279"/>
      <c r="AU577" s="279"/>
      <c r="AV577" s="279"/>
      <c r="AW577" s="279"/>
      <c r="AX577" s="279"/>
      <c r="AY577" s="279"/>
      <c r="AZ577" s="279"/>
      <c r="BA577" s="279"/>
      <c r="BB577" s="279"/>
      <c r="BC577" s="279"/>
      <c r="BD577" s="293"/>
      <c r="BE577" s="293"/>
      <c r="BF577" s="293"/>
      <c r="BG577" s="293"/>
      <c r="BH577" s="293"/>
      <c r="BI577" s="293"/>
      <c r="BJ577" s="293"/>
      <c r="BK577" s="293"/>
      <c r="BL577" s="293"/>
      <c r="BM577" s="293"/>
      <c r="BN577" s="293"/>
      <c r="BO577" s="293"/>
      <c r="BP577" s="293"/>
      <c r="BQ577" s="293"/>
      <c r="BR577" s="293"/>
      <c r="BS577" s="293"/>
      <c r="BT577" s="293"/>
    </row>
    <row r="578" customHeight="1" spans="38:72">
      <c r="AL578" s="279"/>
      <c r="AM578" s="279"/>
      <c r="AN578" s="279"/>
      <c r="AO578" s="279"/>
      <c r="AP578" s="279"/>
      <c r="AQ578" s="279"/>
      <c r="AR578" s="279"/>
      <c r="AS578" s="279"/>
      <c r="AT578" s="279"/>
      <c r="AU578" s="279"/>
      <c r="AV578" s="279"/>
      <c r="AW578" s="279"/>
      <c r="AX578" s="279"/>
      <c r="AY578" s="279"/>
      <c r="AZ578" s="279"/>
      <c r="BA578" s="279"/>
      <c r="BB578" s="279"/>
      <c r="BC578" s="279"/>
      <c r="BD578" s="293"/>
      <c r="BE578" s="293"/>
      <c r="BF578" s="293"/>
      <c r="BG578" s="293"/>
      <c r="BH578" s="293"/>
      <c r="BI578" s="293"/>
      <c r="BJ578" s="293"/>
      <c r="BK578" s="293"/>
      <c r="BL578" s="293"/>
      <c r="BM578" s="293"/>
      <c r="BN578" s="293"/>
      <c r="BO578" s="293"/>
      <c r="BP578" s="293"/>
      <c r="BQ578" s="293"/>
      <c r="BR578" s="293"/>
      <c r="BS578" s="293"/>
      <c r="BT578" s="293"/>
    </row>
    <row r="579" customHeight="1" spans="38:72">
      <c r="AL579" s="279"/>
      <c r="AM579" s="279"/>
      <c r="AN579" s="279"/>
      <c r="AO579" s="279"/>
      <c r="AP579" s="279"/>
      <c r="AQ579" s="279"/>
      <c r="AR579" s="279"/>
      <c r="AS579" s="279"/>
      <c r="AT579" s="279"/>
      <c r="AU579" s="279"/>
      <c r="AV579" s="279"/>
      <c r="AW579" s="279"/>
      <c r="AX579" s="279"/>
      <c r="AY579" s="279"/>
      <c r="AZ579" s="279"/>
      <c r="BA579" s="279"/>
      <c r="BB579" s="279"/>
      <c r="BC579" s="279"/>
      <c r="BD579" s="293"/>
      <c r="BE579" s="293"/>
      <c r="BF579" s="293"/>
      <c r="BG579" s="293"/>
      <c r="BH579" s="293"/>
      <c r="BI579" s="293"/>
      <c r="BJ579" s="293"/>
      <c r="BK579" s="293"/>
      <c r="BL579" s="293"/>
      <c r="BM579" s="293"/>
      <c r="BN579" s="293"/>
      <c r="BO579" s="293"/>
      <c r="BP579" s="293"/>
      <c r="BQ579" s="293"/>
      <c r="BR579" s="293"/>
      <c r="BS579" s="293"/>
      <c r="BT579" s="293"/>
    </row>
    <row r="580" customHeight="1" spans="38:72">
      <c r="AL580" s="279"/>
      <c r="AM580" s="279"/>
      <c r="AN580" s="279"/>
      <c r="AO580" s="279"/>
      <c r="AP580" s="279"/>
      <c r="AQ580" s="279"/>
      <c r="AR580" s="279"/>
      <c r="AS580" s="279"/>
      <c r="AT580" s="279"/>
      <c r="AU580" s="279"/>
      <c r="AV580" s="279"/>
      <c r="AW580" s="279"/>
      <c r="AX580" s="279"/>
      <c r="AY580" s="279"/>
      <c r="AZ580" s="279"/>
      <c r="BA580" s="279"/>
      <c r="BB580" s="279"/>
      <c r="BC580" s="279"/>
      <c r="BD580" s="293"/>
      <c r="BE580" s="293"/>
      <c r="BF580" s="293"/>
      <c r="BG580" s="293"/>
      <c r="BH580" s="293"/>
      <c r="BI580" s="293"/>
      <c r="BJ580" s="293"/>
      <c r="BK580" s="293"/>
      <c r="BL580" s="293"/>
      <c r="BM580" s="293"/>
      <c r="BN580" s="293"/>
      <c r="BO580" s="293"/>
      <c r="BP580" s="293"/>
      <c r="BQ580" s="293"/>
      <c r="BR580" s="293"/>
      <c r="BS580" s="293"/>
      <c r="BT580" s="293"/>
    </row>
    <row r="581" customHeight="1" spans="38:72">
      <c r="AL581" s="279"/>
      <c r="AM581" s="279"/>
      <c r="AN581" s="279"/>
      <c r="AO581" s="279"/>
      <c r="AP581" s="279"/>
      <c r="AQ581" s="279"/>
      <c r="AR581" s="279"/>
      <c r="AS581" s="279"/>
      <c r="AT581" s="279"/>
      <c r="AU581" s="279"/>
      <c r="AV581" s="279"/>
      <c r="AW581" s="279"/>
      <c r="AX581" s="279"/>
      <c r="AY581" s="279"/>
      <c r="AZ581" s="279"/>
      <c r="BA581" s="279"/>
      <c r="BB581" s="279"/>
      <c r="BC581" s="279"/>
      <c r="BD581" s="293"/>
      <c r="BE581" s="293"/>
      <c r="BF581" s="293"/>
      <c r="BG581" s="293"/>
      <c r="BH581" s="293"/>
      <c r="BI581" s="293"/>
      <c r="BJ581" s="293"/>
      <c r="BK581" s="293"/>
      <c r="BL581" s="293"/>
      <c r="BM581" s="293"/>
      <c r="BN581" s="293"/>
      <c r="BO581" s="293"/>
      <c r="BP581" s="293"/>
      <c r="BQ581" s="293"/>
      <c r="BR581" s="293"/>
      <c r="BS581" s="293"/>
      <c r="BT581" s="293"/>
    </row>
    <row r="582" customHeight="1" spans="38:72">
      <c r="AL582" s="279"/>
      <c r="AM582" s="279"/>
      <c r="AN582" s="279"/>
      <c r="AO582" s="279"/>
      <c r="AP582" s="279"/>
      <c r="AQ582" s="279"/>
      <c r="AR582" s="279"/>
      <c r="AS582" s="279"/>
      <c r="AT582" s="279"/>
      <c r="AU582" s="279"/>
      <c r="AV582" s="279"/>
      <c r="AW582" s="279"/>
      <c r="AX582" s="279"/>
      <c r="AY582" s="279"/>
      <c r="AZ582" s="279"/>
      <c r="BA582" s="279"/>
      <c r="BB582" s="279"/>
      <c r="BC582" s="279"/>
      <c r="BD582" s="293"/>
      <c r="BE582" s="293"/>
      <c r="BF582" s="293"/>
      <c r="BG582" s="293"/>
      <c r="BH582" s="293"/>
      <c r="BI582" s="293"/>
      <c r="BJ582" s="293"/>
      <c r="BK582" s="293"/>
      <c r="BL582" s="293"/>
      <c r="BM582" s="293"/>
      <c r="BN582" s="293"/>
      <c r="BO582" s="293"/>
      <c r="BP582" s="293"/>
      <c r="BQ582" s="293"/>
      <c r="BR582" s="293"/>
      <c r="BS582" s="293"/>
      <c r="BT582" s="293"/>
    </row>
    <row r="583" customHeight="1" spans="38:72">
      <c r="AL583" s="279"/>
      <c r="AM583" s="279"/>
      <c r="AN583" s="279"/>
      <c r="AO583" s="279"/>
      <c r="AP583" s="279"/>
      <c r="AQ583" s="279"/>
      <c r="AR583" s="279"/>
      <c r="AS583" s="279"/>
      <c r="AT583" s="279"/>
      <c r="AU583" s="279"/>
      <c r="AV583" s="279"/>
      <c r="AW583" s="279"/>
      <c r="AX583" s="279"/>
      <c r="AY583" s="279"/>
      <c r="AZ583" s="279"/>
      <c r="BA583" s="279"/>
      <c r="BB583" s="279"/>
      <c r="BC583" s="279"/>
      <c r="BD583" s="293"/>
      <c r="BE583" s="293"/>
      <c r="BF583" s="293"/>
      <c r="BG583" s="293"/>
      <c r="BH583" s="293"/>
      <c r="BI583" s="293"/>
      <c r="BJ583" s="293"/>
      <c r="BK583" s="293"/>
      <c r="BL583" s="293"/>
      <c r="BM583" s="293"/>
      <c r="BN583" s="293"/>
      <c r="BO583" s="293"/>
      <c r="BP583" s="293"/>
      <c r="BQ583" s="293"/>
      <c r="BR583" s="293"/>
      <c r="BS583" s="293"/>
      <c r="BT583" s="293"/>
    </row>
    <row r="584" customHeight="1" spans="38:72">
      <c r="AL584" s="279"/>
      <c r="AM584" s="279"/>
      <c r="AN584" s="279"/>
      <c r="AO584" s="279"/>
      <c r="AP584" s="279"/>
      <c r="AQ584" s="279"/>
      <c r="AR584" s="279"/>
      <c r="AS584" s="279"/>
      <c r="AT584" s="279"/>
      <c r="AU584" s="279"/>
      <c r="AV584" s="279"/>
      <c r="AW584" s="279"/>
      <c r="AX584" s="279"/>
      <c r="AY584" s="279"/>
      <c r="AZ584" s="279"/>
      <c r="BA584" s="279"/>
      <c r="BB584" s="279"/>
      <c r="BC584" s="279"/>
      <c r="BD584" s="293"/>
      <c r="BE584" s="293"/>
      <c r="BF584" s="293"/>
      <c r="BG584" s="293"/>
      <c r="BH584" s="293"/>
      <c r="BI584" s="293"/>
      <c r="BJ584" s="293"/>
      <c r="BK584" s="293"/>
      <c r="BL584" s="293"/>
      <c r="BM584" s="293"/>
      <c r="BN584" s="293"/>
      <c r="BO584" s="293"/>
      <c r="BP584" s="293"/>
      <c r="BQ584" s="293"/>
      <c r="BR584" s="293"/>
      <c r="BS584" s="293"/>
      <c r="BT584" s="293"/>
    </row>
    <row r="585" customHeight="1" spans="38:72">
      <c r="AL585" s="279"/>
      <c r="AM585" s="279"/>
      <c r="AN585" s="279"/>
      <c r="AO585" s="279"/>
      <c r="AP585" s="279"/>
      <c r="AQ585" s="279"/>
      <c r="AR585" s="279"/>
      <c r="AS585" s="279"/>
      <c r="AT585" s="279"/>
      <c r="AU585" s="279"/>
      <c r="AV585" s="279"/>
      <c r="AW585" s="279"/>
      <c r="AX585" s="279"/>
      <c r="AY585" s="279"/>
      <c r="AZ585" s="279"/>
      <c r="BA585" s="279"/>
      <c r="BB585" s="279"/>
      <c r="BC585" s="279"/>
      <c r="BD585" s="293"/>
      <c r="BE585" s="293"/>
      <c r="BF585" s="293"/>
      <c r="BG585" s="293"/>
      <c r="BH585" s="293"/>
      <c r="BI585" s="293"/>
      <c r="BJ585" s="293"/>
      <c r="BK585" s="293"/>
      <c r="BL585" s="293"/>
      <c r="BM585" s="293"/>
      <c r="BN585" s="293"/>
      <c r="BO585" s="293"/>
      <c r="BP585" s="293"/>
      <c r="BQ585" s="293"/>
      <c r="BR585" s="293"/>
      <c r="BS585" s="293"/>
      <c r="BT585" s="293"/>
    </row>
    <row r="586" customHeight="1" spans="38:72">
      <c r="AL586" s="279"/>
      <c r="AM586" s="279"/>
      <c r="AN586" s="279"/>
      <c r="AO586" s="279"/>
      <c r="AP586" s="279"/>
      <c r="AQ586" s="279"/>
      <c r="AR586" s="279"/>
      <c r="AS586" s="279"/>
      <c r="AT586" s="279"/>
      <c r="AU586" s="279"/>
      <c r="AV586" s="279"/>
      <c r="AW586" s="279"/>
      <c r="AX586" s="279"/>
      <c r="AY586" s="279"/>
      <c r="AZ586" s="279"/>
      <c r="BA586" s="279"/>
      <c r="BB586" s="279"/>
      <c r="BC586" s="279"/>
      <c r="BD586" s="293"/>
      <c r="BE586" s="293"/>
      <c r="BF586" s="293"/>
      <c r="BG586" s="293"/>
      <c r="BH586" s="293"/>
      <c r="BI586" s="293"/>
      <c r="BJ586" s="293"/>
      <c r="BK586" s="293"/>
      <c r="BL586" s="293"/>
      <c r="BM586" s="293"/>
      <c r="BN586" s="293"/>
      <c r="BO586" s="293"/>
      <c r="BP586" s="293"/>
      <c r="BQ586" s="293"/>
      <c r="BR586" s="293"/>
      <c r="BS586" s="293"/>
      <c r="BT586" s="293"/>
    </row>
    <row r="587" customHeight="1" spans="38:72">
      <c r="AL587" s="279"/>
      <c r="AM587" s="279"/>
      <c r="AN587" s="279"/>
      <c r="AO587" s="279"/>
      <c r="AP587" s="279"/>
      <c r="AQ587" s="279"/>
      <c r="AR587" s="279"/>
      <c r="AS587" s="279"/>
      <c r="AT587" s="279"/>
      <c r="AU587" s="279"/>
      <c r="AV587" s="279"/>
      <c r="AW587" s="279"/>
      <c r="AX587" s="279"/>
      <c r="AY587" s="279"/>
      <c r="AZ587" s="279"/>
      <c r="BA587" s="279"/>
      <c r="BB587" s="279"/>
      <c r="BC587" s="279"/>
      <c r="BD587" s="293"/>
      <c r="BE587" s="293"/>
      <c r="BF587" s="293"/>
      <c r="BG587" s="293"/>
      <c r="BH587" s="293"/>
      <c r="BI587" s="293"/>
      <c r="BJ587" s="293"/>
      <c r="BK587" s="293"/>
      <c r="BL587" s="293"/>
      <c r="BM587" s="293"/>
      <c r="BN587" s="293"/>
      <c r="BO587" s="293"/>
      <c r="BP587" s="293"/>
      <c r="BQ587" s="293"/>
      <c r="BR587" s="293"/>
      <c r="BS587" s="293"/>
      <c r="BT587" s="293"/>
    </row>
    <row r="588" customHeight="1" spans="38:72">
      <c r="AL588" s="279"/>
      <c r="AM588" s="279"/>
      <c r="AN588" s="279"/>
      <c r="AO588" s="279"/>
      <c r="AP588" s="279"/>
      <c r="AQ588" s="279"/>
      <c r="AR588" s="279"/>
      <c r="AS588" s="279"/>
      <c r="AT588" s="279"/>
      <c r="AU588" s="279"/>
      <c r="AV588" s="279"/>
      <c r="AW588" s="279"/>
      <c r="AX588" s="279"/>
      <c r="AY588" s="279"/>
      <c r="AZ588" s="279"/>
      <c r="BA588" s="279"/>
      <c r="BB588" s="279"/>
      <c r="BC588" s="279"/>
      <c r="BD588" s="293"/>
      <c r="BE588" s="293"/>
      <c r="BF588" s="293"/>
      <c r="BG588" s="293"/>
      <c r="BH588" s="293"/>
      <c r="BI588" s="293"/>
      <c r="BJ588" s="293"/>
      <c r="BK588" s="293"/>
      <c r="BL588" s="293"/>
      <c r="BM588" s="293"/>
      <c r="BN588" s="293"/>
      <c r="BO588" s="293"/>
      <c r="BP588" s="293"/>
      <c r="BQ588" s="293"/>
      <c r="BR588" s="293"/>
      <c r="BS588" s="293"/>
      <c r="BT588" s="293"/>
    </row>
    <row r="589" customHeight="1" spans="38:72">
      <c r="AL589" s="279"/>
      <c r="AM589" s="279"/>
      <c r="AN589" s="279"/>
      <c r="AO589" s="279"/>
      <c r="AP589" s="279"/>
      <c r="AQ589" s="279"/>
      <c r="AR589" s="279"/>
      <c r="AS589" s="279"/>
      <c r="AT589" s="279"/>
      <c r="AU589" s="279"/>
      <c r="AV589" s="279"/>
      <c r="AW589" s="279"/>
      <c r="AX589" s="279"/>
      <c r="AY589" s="279"/>
      <c r="AZ589" s="279"/>
      <c r="BA589" s="279"/>
      <c r="BB589" s="279"/>
      <c r="BC589" s="279"/>
      <c r="BD589" s="293"/>
      <c r="BE589" s="293"/>
      <c r="BF589" s="293"/>
      <c r="BG589" s="293"/>
      <c r="BH589" s="293"/>
      <c r="BI589" s="293"/>
      <c r="BJ589" s="293"/>
      <c r="BK589" s="293"/>
      <c r="BL589" s="293"/>
      <c r="BM589" s="293"/>
      <c r="BN589" s="293"/>
      <c r="BO589" s="293"/>
      <c r="BP589" s="293"/>
      <c r="BQ589" s="293"/>
      <c r="BR589" s="293"/>
      <c r="BS589" s="293"/>
      <c r="BT589" s="293"/>
    </row>
    <row r="590" customHeight="1" spans="38:72">
      <c r="AL590" s="279"/>
      <c r="AM590" s="279"/>
      <c r="AN590" s="279"/>
      <c r="AO590" s="279"/>
      <c r="AP590" s="279"/>
      <c r="AQ590" s="279"/>
      <c r="AR590" s="279"/>
      <c r="AS590" s="279"/>
      <c r="AT590" s="279"/>
      <c r="AU590" s="279"/>
      <c r="AV590" s="279"/>
      <c r="AW590" s="279"/>
      <c r="AX590" s="279"/>
      <c r="AY590" s="279"/>
      <c r="AZ590" s="279"/>
      <c r="BA590" s="279"/>
      <c r="BB590" s="279"/>
      <c r="BC590" s="279"/>
      <c r="BD590" s="293"/>
      <c r="BE590" s="293"/>
      <c r="BF590" s="293"/>
      <c r="BG590" s="293"/>
      <c r="BH590" s="293"/>
      <c r="BI590" s="293"/>
      <c r="BJ590" s="293"/>
      <c r="BK590" s="293"/>
      <c r="BL590" s="293"/>
      <c r="BM590" s="293"/>
      <c r="BN590" s="293"/>
      <c r="BO590" s="293"/>
      <c r="BP590" s="293"/>
      <c r="BQ590" s="293"/>
      <c r="BR590" s="293"/>
      <c r="BS590" s="293"/>
      <c r="BT590" s="293"/>
    </row>
    <row r="591" customHeight="1" spans="38:72">
      <c r="AL591" s="279"/>
      <c r="AM591" s="279"/>
      <c r="AN591" s="279"/>
      <c r="AO591" s="279"/>
      <c r="AP591" s="279"/>
      <c r="AQ591" s="279"/>
      <c r="AR591" s="279"/>
      <c r="AS591" s="279"/>
      <c r="AT591" s="279"/>
      <c r="AU591" s="279"/>
      <c r="AV591" s="279"/>
      <c r="AW591" s="279"/>
      <c r="AX591" s="279"/>
      <c r="AY591" s="279"/>
      <c r="AZ591" s="279"/>
      <c r="BA591" s="279"/>
      <c r="BB591" s="279"/>
      <c r="BC591" s="279"/>
      <c r="BD591" s="293"/>
      <c r="BE591" s="293"/>
      <c r="BF591" s="293"/>
      <c r="BG591" s="293"/>
      <c r="BH591" s="293"/>
      <c r="BI591" s="293"/>
      <c r="BJ591" s="293"/>
      <c r="BK591" s="293"/>
      <c r="BL591" s="293"/>
      <c r="BM591" s="293"/>
      <c r="BN591" s="293"/>
      <c r="BO591" s="293"/>
      <c r="BP591" s="293"/>
      <c r="BQ591" s="293"/>
      <c r="BR591" s="293"/>
      <c r="BS591" s="293"/>
      <c r="BT591" s="293"/>
    </row>
    <row r="592" customHeight="1" spans="38:72">
      <c r="AL592" s="279"/>
      <c r="AM592" s="279"/>
      <c r="AN592" s="279"/>
      <c r="AO592" s="279"/>
      <c r="AP592" s="279"/>
      <c r="AQ592" s="279"/>
      <c r="AR592" s="279"/>
      <c r="AS592" s="279"/>
      <c r="AT592" s="279"/>
      <c r="AU592" s="279"/>
      <c r="AV592" s="279"/>
      <c r="AW592" s="279"/>
      <c r="AX592" s="279"/>
      <c r="AY592" s="279"/>
      <c r="AZ592" s="279"/>
      <c r="BA592" s="279"/>
      <c r="BB592" s="279"/>
      <c r="BC592" s="279"/>
      <c r="BD592" s="293"/>
      <c r="BE592" s="293"/>
      <c r="BF592" s="293"/>
      <c r="BG592" s="293"/>
      <c r="BH592" s="293"/>
      <c r="BI592" s="293"/>
      <c r="BJ592" s="293"/>
      <c r="BK592" s="293"/>
      <c r="BL592" s="293"/>
      <c r="BM592" s="293"/>
      <c r="BN592" s="293"/>
      <c r="BO592" s="293"/>
      <c r="BP592" s="293"/>
      <c r="BQ592" s="293"/>
      <c r="BR592" s="293"/>
      <c r="BS592" s="293"/>
      <c r="BT592" s="293"/>
    </row>
    <row r="593" customHeight="1" spans="38:72">
      <c r="AL593" s="279"/>
      <c r="AM593" s="279"/>
      <c r="AN593" s="279"/>
      <c r="AO593" s="279"/>
      <c r="AP593" s="279"/>
      <c r="AQ593" s="279"/>
      <c r="AR593" s="279"/>
      <c r="AS593" s="279"/>
      <c r="AT593" s="279"/>
      <c r="AU593" s="279"/>
      <c r="AV593" s="279"/>
      <c r="AW593" s="279"/>
      <c r="AX593" s="279"/>
      <c r="AY593" s="279"/>
      <c r="AZ593" s="279"/>
      <c r="BA593" s="279"/>
      <c r="BB593" s="279"/>
      <c r="BC593" s="279"/>
      <c r="BD593" s="293"/>
      <c r="BE593" s="293"/>
      <c r="BF593" s="293"/>
      <c r="BG593" s="293"/>
      <c r="BH593" s="293"/>
      <c r="BI593" s="293"/>
      <c r="BJ593" s="293"/>
      <c r="BK593" s="293"/>
      <c r="BL593" s="293"/>
      <c r="BM593" s="293"/>
      <c r="BN593" s="293"/>
      <c r="BO593" s="293"/>
      <c r="BP593" s="293"/>
      <c r="BQ593" s="293"/>
      <c r="BR593" s="293"/>
      <c r="BS593" s="293"/>
      <c r="BT593" s="293"/>
    </row>
    <row r="594" customHeight="1" spans="38:72">
      <c r="AL594" s="279"/>
      <c r="AM594" s="279"/>
      <c r="AN594" s="279"/>
      <c r="AO594" s="279"/>
      <c r="AP594" s="279"/>
      <c r="AQ594" s="279"/>
      <c r="AR594" s="279"/>
      <c r="AS594" s="279"/>
      <c r="AT594" s="279"/>
      <c r="AU594" s="279"/>
      <c r="AV594" s="279"/>
      <c r="AW594" s="279"/>
      <c r="AX594" s="279"/>
      <c r="AY594" s="279"/>
      <c r="AZ594" s="279"/>
      <c r="BA594" s="279"/>
      <c r="BB594" s="279"/>
      <c r="BC594" s="279"/>
      <c r="BD594" s="293"/>
      <c r="BE594" s="293"/>
      <c r="BF594" s="293"/>
      <c r="BG594" s="293"/>
      <c r="BH594" s="293"/>
      <c r="BI594" s="293"/>
      <c r="BJ594" s="293"/>
      <c r="BK594" s="293"/>
      <c r="BL594" s="293"/>
      <c r="BM594" s="293"/>
      <c r="BN594" s="293"/>
      <c r="BO594" s="293"/>
      <c r="BP594" s="293"/>
      <c r="BQ594" s="293"/>
      <c r="BR594" s="293"/>
      <c r="BS594" s="293"/>
      <c r="BT594" s="293"/>
    </row>
    <row r="595" customHeight="1" spans="38:72">
      <c r="AL595" s="279"/>
      <c r="AM595" s="279"/>
      <c r="AN595" s="279"/>
      <c r="AO595" s="279"/>
      <c r="AP595" s="279"/>
      <c r="AQ595" s="279"/>
      <c r="AR595" s="279"/>
      <c r="AS595" s="279"/>
      <c r="AT595" s="279"/>
      <c r="AU595" s="279"/>
      <c r="AV595" s="279"/>
      <c r="AW595" s="279"/>
      <c r="AX595" s="279"/>
      <c r="AY595" s="279"/>
      <c r="AZ595" s="279"/>
      <c r="BA595" s="279"/>
      <c r="BB595" s="279"/>
      <c r="BC595" s="279"/>
      <c r="BD595" s="293"/>
      <c r="BE595" s="293"/>
      <c r="BF595" s="293"/>
      <c r="BG595" s="293"/>
      <c r="BH595" s="293"/>
      <c r="BI595" s="293"/>
      <c r="BJ595" s="293"/>
      <c r="BK595" s="293"/>
      <c r="BL595" s="293"/>
      <c r="BM595" s="293"/>
      <c r="BN595" s="293"/>
      <c r="BO595" s="293"/>
      <c r="BP595" s="293"/>
      <c r="BQ595" s="293"/>
      <c r="BR595" s="293"/>
      <c r="BS595" s="293"/>
      <c r="BT595" s="293"/>
    </row>
    <row r="596" customHeight="1" spans="38:72">
      <c r="AL596" s="279"/>
      <c r="AM596" s="279"/>
      <c r="AN596" s="279"/>
      <c r="AO596" s="279"/>
      <c r="AP596" s="279"/>
      <c r="AQ596" s="279"/>
      <c r="AR596" s="279"/>
      <c r="AS596" s="279"/>
      <c r="AT596" s="279"/>
      <c r="AU596" s="279"/>
      <c r="AV596" s="279"/>
      <c r="AW596" s="279"/>
      <c r="AX596" s="279"/>
      <c r="AY596" s="279"/>
      <c r="AZ596" s="279"/>
      <c r="BA596" s="279"/>
      <c r="BB596" s="279"/>
      <c r="BC596" s="279"/>
      <c r="BD596" s="293"/>
      <c r="BE596" s="293"/>
      <c r="BF596" s="293"/>
      <c r="BG596" s="293"/>
      <c r="BH596" s="293"/>
      <c r="BI596" s="293"/>
      <c r="BJ596" s="293"/>
      <c r="BK596" s="293"/>
      <c r="BL596" s="293"/>
      <c r="BM596" s="293"/>
      <c r="BN596" s="293"/>
      <c r="BO596" s="293"/>
      <c r="BP596" s="293"/>
      <c r="BQ596" s="293"/>
      <c r="BR596" s="293"/>
      <c r="BS596" s="293"/>
      <c r="BT596" s="293"/>
    </row>
    <row r="597" customHeight="1" spans="38:72">
      <c r="AL597" s="279"/>
      <c r="AM597" s="279"/>
      <c r="AN597" s="279"/>
      <c r="AO597" s="279"/>
      <c r="AP597" s="279"/>
      <c r="AQ597" s="279"/>
      <c r="AR597" s="279"/>
      <c r="AS597" s="279"/>
      <c r="AT597" s="279"/>
      <c r="AU597" s="279"/>
      <c r="AV597" s="279"/>
      <c r="AW597" s="279"/>
      <c r="AX597" s="279"/>
      <c r="AY597" s="279"/>
      <c r="AZ597" s="279"/>
      <c r="BA597" s="279"/>
      <c r="BB597" s="279"/>
      <c r="BC597" s="279"/>
      <c r="BD597" s="293"/>
      <c r="BE597" s="293"/>
      <c r="BF597" s="293"/>
      <c r="BG597" s="293"/>
      <c r="BH597" s="293"/>
      <c r="BI597" s="293"/>
      <c r="BJ597" s="293"/>
      <c r="BK597" s="293"/>
      <c r="BL597" s="293"/>
      <c r="BM597" s="293"/>
      <c r="BN597" s="293"/>
      <c r="BO597" s="293"/>
      <c r="BP597" s="293"/>
      <c r="BQ597" s="293"/>
      <c r="BR597" s="293"/>
      <c r="BS597" s="293"/>
      <c r="BT597" s="293"/>
    </row>
    <row r="598" customHeight="1" spans="38:72">
      <c r="AL598" s="279"/>
      <c r="AM598" s="279"/>
      <c r="AN598" s="279"/>
      <c r="AO598" s="279"/>
      <c r="AP598" s="279"/>
      <c r="AQ598" s="279"/>
      <c r="AR598" s="279"/>
      <c r="AS598" s="279"/>
      <c r="AT598" s="279"/>
      <c r="AU598" s="279"/>
      <c r="AV598" s="279"/>
      <c r="AW598" s="279"/>
      <c r="AX598" s="279"/>
      <c r="AY598" s="279"/>
      <c r="AZ598" s="279"/>
      <c r="BA598" s="279"/>
      <c r="BB598" s="279"/>
      <c r="BC598" s="279"/>
      <c r="BD598" s="293"/>
      <c r="BE598" s="293"/>
      <c r="BF598" s="293"/>
      <c r="BG598" s="293"/>
      <c r="BH598" s="293"/>
      <c r="BI598" s="293"/>
      <c r="BJ598" s="293"/>
      <c r="BK598" s="293"/>
      <c r="BL598" s="293"/>
      <c r="BM598" s="293"/>
      <c r="BN598" s="293"/>
      <c r="BO598" s="293"/>
      <c r="BP598" s="293"/>
      <c r="BQ598" s="293"/>
      <c r="BR598" s="293"/>
      <c r="BS598" s="293"/>
      <c r="BT598" s="293"/>
    </row>
    <row r="599" customHeight="1" spans="38:72">
      <c r="AL599" s="279"/>
      <c r="AM599" s="279"/>
      <c r="AN599" s="279"/>
      <c r="AO599" s="279"/>
      <c r="AP599" s="279"/>
      <c r="AQ599" s="279"/>
      <c r="AR599" s="279"/>
      <c r="AS599" s="279"/>
      <c r="AT599" s="279"/>
      <c r="AU599" s="279"/>
      <c r="AV599" s="279"/>
      <c r="AW599" s="279"/>
      <c r="AX599" s="279"/>
      <c r="AY599" s="279"/>
      <c r="AZ599" s="279"/>
      <c r="BA599" s="279"/>
      <c r="BB599" s="279"/>
      <c r="BC599" s="279"/>
      <c r="BD599" s="293"/>
      <c r="BE599" s="293"/>
      <c r="BF599" s="293"/>
      <c r="BG599" s="293"/>
      <c r="BH599" s="293"/>
      <c r="BI599" s="293"/>
      <c r="BJ599" s="293"/>
      <c r="BK599" s="293"/>
      <c r="BL599" s="293"/>
      <c r="BM599" s="293"/>
      <c r="BN599" s="293"/>
      <c r="BO599" s="293"/>
      <c r="BP599" s="293"/>
      <c r="BQ599" s="293"/>
      <c r="BR599" s="293"/>
      <c r="BS599" s="293"/>
      <c r="BT599" s="293"/>
    </row>
    <row r="600" customHeight="1" spans="38:72">
      <c r="AL600" s="279"/>
      <c r="AM600" s="279"/>
      <c r="AN600" s="279"/>
      <c r="AO600" s="279"/>
      <c r="AP600" s="279"/>
      <c r="AQ600" s="279"/>
      <c r="AR600" s="279"/>
      <c r="AS600" s="279"/>
      <c r="AT600" s="279"/>
      <c r="AU600" s="279"/>
      <c r="AV600" s="279"/>
      <c r="AW600" s="279"/>
      <c r="AX600" s="279"/>
      <c r="AY600" s="279"/>
      <c r="AZ600" s="279"/>
      <c r="BA600" s="279"/>
      <c r="BB600" s="279"/>
      <c r="BC600" s="279"/>
      <c r="BD600" s="293"/>
      <c r="BE600" s="293"/>
      <c r="BF600" s="293"/>
      <c r="BG600" s="293"/>
      <c r="BH600" s="293"/>
      <c r="BI600" s="293"/>
      <c r="BJ600" s="293"/>
      <c r="BK600" s="293"/>
      <c r="BL600" s="293"/>
      <c r="BM600" s="293"/>
      <c r="BN600" s="293"/>
      <c r="BO600" s="293"/>
      <c r="BP600" s="293"/>
      <c r="BQ600" s="293"/>
      <c r="BR600" s="293"/>
      <c r="BS600" s="293"/>
      <c r="BT600" s="293"/>
    </row>
    <row r="601" customHeight="1" spans="38:72">
      <c r="AL601" s="279"/>
      <c r="AM601" s="279"/>
      <c r="AN601" s="279"/>
      <c r="AO601" s="279"/>
      <c r="AP601" s="279"/>
      <c r="AQ601" s="279"/>
      <c r="AR601" s="279"/>
      <c r="AS601" s="279"/>
      <c r="AT601" s="279"/>
      <c r="AU601" s="279"/>
      <c r="AV601" s="279"/>
      <c r="AW601" s="279"/>
      <c r="AX601" s="279"/>
      <c r="AY601" s="279"/>
      <c r="AZ601" s="279"/>
      <c r="BA601" s="279"/>
      <c r="BB601" s="279"/>
      <c r="BC601" s="279"/>
      <c r="BD601" s="293"/>
      <c r="BE601" s="293"/>
      <c r="BF601" s="293"/>
      <c r="BG601" s="293"/>
      <c r="BH601" s="293"/>
      <c r="BI601" s="293"/>
      <c r="BJ601" s="293"/>
      <c r="BK601" s="293"/>
      <c r="BL601" s="293"/>
      <c r="BM601" s="293"/>
      <c r="BN601" s="293"/>
      <c r="BO601" s="293"/>
      <c r="BP601" s="293"/>
      <c r="BQ601" s="293"/>
      <c r="BR601" s="293"/>
      <c r="BS601" s="293"/>
      <c r="BT601" s="293"/>
    </row>
    <row r="602" customHeight="1" spans="38:72">
      <c r="AL602" s="279"/>
      <c r="AM602" s="279"/>
      <c r="AN602" s="279"/>
      <c r="AO602" s="279"/>
      <c r="AP602" s="279"/>
      <c r="AQ602" s="279"/>
      <c r="AR602" s="279"/>
      <c r="AS602" s="279"/>
      <c r="AT602" s="279"/>
      <c r="AU602" s="279"/>
      <c r="AV602" s="279"/>
      <c r="AW602" s="279"/>
      <c r="AX602" s="279"/>
      <c r="AY602" s="279"/>
      <c r="AZ602" s="279"/>
      <c r="BA602" s="279"/>
      <c r="BB602" s="279"/>
      <c r="BC602" s="279"/>
      <c r="BD602" s="293"/>
      <c r="BE602" s="293"/>
      <c r="BF602" s="293"/>
      <c r="BG602" s="293"/>
      <c r="BH602" s="293"/>
      <c r="BI602" s="293"/>
      <c r="BJ602" s="293"/>
      <c r="BK602" s="293"/>
      <c r="BL602" s="293"/>
      <c r="BM602" s="293"/>
      <c r="BN602" s="293"/>
      <c r="BO602" s="293"/>
      <c r="BP602" s="293"/>
      <c r="BQ602" s="293"/>
      <c r="BR602" s="293"/>
      <c r="BS602" s="293"/>
      <c r="BT602" s="293"/>
    </row>
    <row r="603" customHeight="1" spans="38:72">
      <c r="AL603" s="279"/>
      <c r="AM603" s="279"/>
      <c r="AN603" s="279"/>
      <c r="AO603" s="279"/>
      <c r="AP603" s="279"/>
      <c r="AQ603" s="279"/>
      <c r="AR603" s="279"/>
      <c r="AS603" s="279"/>
      <c r="AT603" s="279"/>
      <c r="AU603" s="279"/>
      <c r="AV603" s="279"/>
      <c r="AW603" s="279"/>
      <c r="AX603" s="279"/>
      <c r="AY603" s="279"/>
      <c r="AZ603" s="279"/>
      <c r="BA603" s="279"/>
      <c r="BB603" s="279"/>
      <c r="BC603" s="279"/>
      <c r="BD603" s="293"/>
      <c r="BE603" s="293"/>
      <c r="BF603" s="293"/>
      <c r="BG603" s="293"/>
      <c r="BH603" s="293"/>
      <c r="BI603" s="293"/>
      <c r="BJ603" s="293"/>
      <c r="BK603" s="293"/>
      <c r="BL603" s="293"/>
      <c r="BM603" s="293"/>
      <c r="BN603" s="293"/>
      <c r="BO603" s="293"/>
      <c r="BP603" s="293"/>
      <c r="BQ603" s="293"/>
      <c r="BR603" s="293"/>
      <c r="BS603" s="293"/>
      <c r="BT603" s="293"/>
    </row>
    <row r="604" customHeight="1" spans="38:72">
      <c r="AL604" s="279"/>
      <c r="AM604" s="279"/>
      <c r="AN604" s="279"/>
      <c r="AO604" s="279"/>
      <c r="AP604" s="279"/>
      <c r="AQ604" s="279"/>
      <c r="AR604" s="279"/>
      <c r="AS604" s="279"/>
      <c r="AT604" s="279"/>
      <c r="AU604" s="279"/>
      <c r="AV604" s="279"/>
      <c r="AW604" s="279"/>
      <c r="AX604" s="279"/>
      <c r="AY604" s="279"/>
      <c r="AZ604" s="279"/>
      <c r="BA604" s="279"/>
      <c r="BB604" s="279"/>
      <c r="BC604" s="279"/>
      <c r="BD604" s="293"/>
      <c r="BE604" s="293"/>
      <c r="BF604" s="293"/>
      <c r="BG604" s="293"/>
      <c r="BH604" s="293"/>
      <c r="BI604" s="293"/>
      <c r="BJ604" s="293"/>
      <c r="BK604" s="293"/>
      <c r="BL604" s="293"/>
      <c r="BM604" s="293"/>
      <c r="BN604" s="293"/>
      <c r="BO604" s="293"/>
      <c r="BP604" s="293"/>
      <c r="BQ604" s="293"/>
      <c r="BR604" s="293"/>
      <c r="BS604" s="293"/>
      <c r="BT604" s="293"/>
    </row>
    <row r="605" customHeight="1" spans="38:72">
      <c r="AL605" s="279"/>
      <c r="AM605" s="279"/>
      <c r="AN605" s="279"/>
      <c r="AO605" s="279"/>
      <c r="AP605" s="279"/>
      <c r="AQ605" s="279"/>
      <c r="AR605" s="279"/>
      <c r="AS605" s="279"/>
      <c r="AT605" s="279"/>
      <c r="AU605" s="279"/>
      <c r="AV605" s="279"/>
      <c r="AW605" s="279"/>
      <c r="AX605" s="279"/>
      <c r="AY605" s="279"/>
      <c r="AZ605" s="279"/>
      <c r="BA605" s="279"/>
      <c r="BB605" s="279"/>
      <c r="BC605" s="279"/>
      <c r="BD605" s="293"/>
      <c r="BE605" s="293"/>
      <c r="BF605" s="293"/>
      <c r="BG605" s="293"/>
      <c r="BH605" s="293"/>
      <c r="BI605" s="293"/>
      <c r="BJ605" s="293"/>
      <c r="BK605" s="293"/>
      <c r="BL605" s="293"/>
      <c r="BM605" s="293"/>
      <c r="BN605" s="293"/>
      <c r="BO605" s="293"/>
      <c r="BP605" s="293"/>
      <c r="BQ605" s="293"/>
      <c r="BR605" s="293"/>
      <c r="BS605" s="293"/>
      <c r="BT605" s="293"/>
    </row>
    <row r="606" customHeight="1" spans="38:72">
      <c r="AL606" s="279"/>
      <c r="AM606" s="279"/>
      <c r="AN606" s="279"/>
      <c r="AO606" s="279"/>
      <c r="AP606" s="279"/>
      <c r="AQ606" s="279"/>
      <c r="AR606" s="279"/>
      <c r="AS606" s="279"/>
      <c r="AT606" s="279"/>
      <c r="AU606" s="279"/>
      <c r="AV606" s="279"/>
      <c r="AW606" s="279"/>
      <c r="AX606" s="279"/>
      <c r="AY606" s="279"/>
      <c r="AZ606" s="279"/>
      <c r="BA606" s="279"/>
      <c r="BB606" s="279"/>
      <c r="BC606" s="279"/>
      <c r="BD606" s="293"/>
      <c r="BE606" s="293"/>
      <c r="BF606" s="293"/>
      <c r="BG606" s="293"/>
      <c r="BH606" s="293"/>
      <c r="BI606" s="293"/>
      <c r="BJ606" s="293"/>
      <c r="BK606" s="293"/>
      <c r="BL606" s="293"/>
      <c r="BM606" s="293"/>
      <c r="BN606" s="293"/>
      <c r="BO606" s="293"/>
      <c r="BP606" s="293"/>
      <c r="BQ606" s="293"/>
      <c r="BR606" s="293"/>
      <c r="BS606" s="293"/>
      <c r="BT606" s="293"/>
    </row>
    <row r="607" customHeight="1" spans="38:72">
      <c r="AL607" s="279"/>
      <c r="AM607" s="279"/>
      <c r="AN607" s="279"/>
      <c r="AO607" s="279"/>
      <c r="AP607" s="279"/>
      <c r="AQ607" s="279"/>
      <c r="AR607" s="279"/>
      <c r="AS607" s="279"/>
      <c r="AT607" s="279"/>
      <c r="AU607" s="279"/>
      <c r="AV607" s="279"/>
      <c r="AW607" s="279"/>
      <c r="AX607" s="279"/>
      <c r="AY607" s="279"/>
      <c r="AZ607" s="279"/>
      <c r="BA607" s="279"/>
      <c r="BB607" s="279"/>
      <c r="BC607" s="279"/>
      <c r="BD607" s="293"/>
      <c r="BE607" s="293"/>
      <c r="BF607" s="293"/>
      <c r="BG607" s="293"/>
      <c r="BH607" s="293"/>
      <c r="BI607" s="293"/>
      <c r="BJ607" s="293"/>
      <c r="BK607" s="293"/>
      <c r="BL607" s="293"/>
      <c r="BM607" s="293"/>
      <c r="BN607" s="293"/>
      <c r="BO607" s="293"/>
      <c r="BP607" s="293"/>
      <c r="BQ607" s="293"/>
      <c r="BR607" s="293"/>
      <c r="BS607" s="293"/>
      <c r="BT607" s="293"/>
    </row>
    <row r="608" customHeight="1" spans="38:72">
      <c r="AL608" s="279"/>
      <c r="AM608" s="279"/>
      <c r="AN608" s="279"/>
      <c r="AO608" s="279"/>
      <c r="AP608" s="279"/>
      <c r="AQ608" s="279"/>
      <c r="AR608" s="279"/>
      <c r="AS608" s="279"/>
      <c r="AT608" s="279"/>
      <c r="AU608" s="279"/>
      <c r="AV608" s="279"/>
      <c r="AW608" s="279"/>
      <c r="AX608" s="279"/>
      <c r="AY608" s="279"/>
      <c r="AZ608" s="279"/>
      <c r="BA608" s="279"/>
      <c r="BB608" s="279"/>
      <c r="BC608" s="279"/>
      <c r="BD608" s="293"/>
      <c r="BE608" s="293"/>
      <c r="BF608" s="293"/>
      <c r="BG608" s="293"/>
      <c r="BH608" s="293"/>
      <c r="BI608" s="293"/>
      <c r="BJ608" s="293"/>
      <c r="BK608" s="293"/>
      <c r="BL608" s="293"/>
      <c r="BM608" s="293"/>
      <c r="BN608" s="293"/>
      <c r="BO608" s="293"/>
      <c r="BP608" s="293"/>
      <c r="BQ608" s="293"/>
      <c r="BR608" s="293"/>
      <c r="BS608" s="293"/>
      <c r="BT608" s="293"/>
    </row>
    <row r="609" customHeight="1" spans="38:72">
      <c r="AL609" s="279"/>
      <c r="AM609" s="279"/>
      <c r="AN609" s="279"/>
      <c r="AO609" s="279"/>
      <c r="AP609" s="279"/>
      <c r="AQ609" s="279"/>
      <c r="AR609" s="279"/>
      <c r="AS609" s="279"/>
      <c r="AT609" s="279"/>
      <c r="AU609" s="279"/>
      <c r="AV609" s="279"/>
      <c r="AW609" s="279"/>
      <c r="AX609" s="279"/>
      <c r="AY609" s="279"/>
      <c r="AZ609" s="279"/>
      <c r="BA609" s="279"/>
      <c r="BB609" s="279"/>
      <c r="BC609" s="279"/>
      <c r="BD609" s="293"/>
      <c r="BE609" s="293"/>
      <c r="BF609" s="293"/>
      <c r="BG609" s="293"/>
      <c r="BH609" s="293"/>
      <c r="BI609" s="293"/>
      <c r="BJ609" s="293"/>
      <c r="BK609" s="293"/>
      <c r="BL609" s="293"/>
      <c r="BM609" s="293"/>
      <c r="BN609" s="293"/>
      <c r="BO609" s="293"/>
      <c r="BP609" s="293"/>
      <c r="BQ609" s="293"/>
      <c r="BR609" s="293"/>
      <c r="BS609" s="293"/>
      <c r="BT609" s="293"/>
    </row>
    <row r="610" customHeight="1" spans="38:72">
      <c r="AL610" s="279"/>
      <c r="AM610" s="279"/>
      <c r="AN610" s="279"/>
      <c r="AO610" s="279"/>
      <c r="AP610" s="279"/>
      <c r="AQ610" s="279"/>
      <c r="AR610" s="279"/>
      <c r="AS610" s="279"/>
      <c r="AT610" s="279"/>
      <c r="AU610" s="279"/>
      <c r="AV610" s="279"/>
      <c r="AW610" s="279"/>
      <c r="AX610" s="279"/>
      <c r="AY610" s="279"/>
      <c r="AZ610" s="279"/>
      <c r="BA610" s="279"/>
      <c r="BB610" s="279"/>
      <c r="BC610" s="279"/>
      <c r="BD610" s="293"/>
      <c r="BE610" s="293"/>
      <c r="BF610" s="293"/>
      <c r="BG610" s="293"/>
      <c r="BH610" s="293"/>
      <c r="BI610" s="293"/>
      <c r="BJ610" s="293"/>
      <c r="BK610" s="293"/>
      <c r="BL610" s="293"/>
      <c r="BM610" s="293"/>
      <c r="BN610" s="293"/>
      <c r="BO610" s="293"/>
      <c r="BP610" s="293"/>
      <c r="BQ610" s="293"/>
      <c r="BR610" s="293"/>
      <c r="BS610" s="293"/>
      <c r="BT610" s="293"/>
    </row>
    <row r="611" customHeight="1" spans="38:72">
      <c r="AL611" s="279"/>
      <c r="AM611" s="279"/>
      <c r="AN611" s="279"/>
      <c r="AO611" s="279"/>
      <c r="AP611" s="279"/>
      <c r="AQ611" s="279"/>
      <c r="AR611" s="279"/>
      <c r="AS611" s="279"/>
      <c r="AT611" s="279"/>
      <c r="AU611" s="279"/>
      <c r="AV611" s="279"/>
      <c r="AW611" s="279"/>
      <c r="AX611" s="279"/>
      <c r="AY611" s="279"/>
      <c r="AZ611" s="279"/>
      <c r="BA611" s="279"/>
      <c r="BB611" s="279"/>
      <c r="BC611" s="279"/>
      <c r="BD611" s="293"/>
      <c r="BE611" s="293"/>
      <c r="BF611" s="293"/>
      <c r="BG611" s="293"/>
      <c r="BH611" s="293"/>
      <c r="BI611" s="293"/>
      <c r="BJ611" s="293"/>
      <c r="BK611" s="293"/>
      <c r="BL611" s="293"/>
      <c r="BM611" s="293"/>
      <c r="BN611" s="293"/>
      <c r="BO611" s="293"/>
      <c r="BP611" s="293"/>
      <c r="BQ611" s="293"/>
      <c r="BR611" s="293"/>
      <c r="BS611" s="293"/>
      <c r="BT611" s="293"/>
    </row>
    <row r="612" customHeight="1" spans="38:72">
      <c r="AL612" s="279"/>
      <c r="AM612" s="279"/>
      <c r="AN612" s="279"/>
      <c r="AO612" s="279"/>
      <c r="AP612" s="279"/>
      <c r="AQ612" s="279"/>
      <c r="AR612" s="279"/>
      <c r="AS612" s="279"/>
      <c r="AT612" s="279"/>
      <c r="AU612" s="279"/>
      <c r="AV612" s="279"/>
      <c r="AW612" s="279"/>
      <c r="AX612" s="279"/>
      <c r="AY612" s="279"/>
      <c r="AZ612" s="279"/>
      <c r="BA612" s="279"/>
      <c r="BB612" s="279"/>
      <c r="BC612" s="279"/>
      <c r="BD612" s="293"/>
      <c r="BE612" s="293"/>
      <c r="BF612" s="293"/>
      <c r="BG612" s="293"/>
      <c r="BH612" s="293"/>
      <c r="BI612" s="293"/>
      <c r="BJ612" s="293"/>
      <c r="BK612" s="293"/>
      <c r="BL612" s="293"/>
      <c r="BM612" s="293"/>
      <c r="BN612" s="293"/>
      <c r="BO612" s="293"/>
      <c r="BP612" s="293"/>
      <c r="BQ612" s="293"/>
      <c r="BR612" s="293"/>
      <c r="BS612" s="293"/>
      <c r="BT612" s="293"/>
    </row>
    <row r="613" customHeight="1" spans="38:72">
      <c r="AL613" s="279"/>
      <c r="AM613" s="279"/>
      <c r="AN613" s="279"/>
      <c r="AO613" s="279"/>
      <c r="AP613" s="279"/>
      <c r="AQ613" s="279"/>
      <c r="AR613" s="279"/>
      <c r="AS613" s="279"/>
      <c r="AT613" s="279"/>
      <c r="AU613" s="279"/>
      <c r="AV613" s="279"/>
      <c r="AW613" s="279"/>
      <c r="AX613" s="279"/>
      <c r="AY613" s="279"/>
      <c r="AZ613" s="279"/>
      <c r="BA613" s="279"/>
      <c r="BB613" s="279"/>
      <c r="BC613" s="279"/>
      <c r="BD613" s="293"/>
      <c r="BE613" s="293"/>
      <c r="BF613" s="293"/>
      <c r="BG613" s="293"/>
      <c r="BH613" s="293"/>
      <c r="BI613" s="293"/>
      <c r="BJ613" s="293"/>
      <c r="BK613" s="293"/>
      <c r="BL613" s="293"/>
      <c r="BM613" s="293"/>
      <c r="BN613" s="293"/>
      <c r="BO613" s="293"/>
      <c r="BP613" s="293"/>
      <c r="BQ613" s="293"/>
      <c r="BR613" s="293"/>
      <c r="BS613" s="293"/>
      <c r="BT613" s="293"/>
    </row>
    <row r="614" customHeight="1" spans="38:72">
      <c r="AL614" s="279"/>
      <c r="AM614" s="279"/>
      <c r="AN614" s="279"/>
      <c r="AO614" s="279"/>
      <c r="AP614" s="279"/>
      <c r="AQ614" s="279"/>
      <c r="AR614" s="279"/>
      <c r="AS614" s="279"/>
      <c r="AT614" s="279"/>
      <c r="AU614" s="279"/>
      <c r="AV614" s="279"/>
      <c r="AW614" s="279"/>
      <c r="AX614" s="279"/>
      <c r="AY614" s="279"/>
      <c r="AZ614" s="279"/>
      <c r="BA614" s="279"/>
      <c r="BB614" s="279"/>
      <c r="BC614" s="279"/>
      <c r="BD614" s="293"/>
      <c r="BE614" s="293"/>
      <c r="BF614" s="293"/>
      <c r="BG614" s="293"/>
      <c r="BH614" s="293"/>
      <c r="BI614" s="293"/>
      <c r="BJ614" s="293"/>
      <c r="BK614" s="293"/>
      <c r="BL614" s="293"/>
      <c r="BM614" s="293"/>
      <c r="BN614" s="293"/>
      <c r="BO614" s="293"/>
      <c r="BP614" s="293"/>
      <c r="BQ614" s="293"/>
      <c r="BR614" s="293"/>
      <c r="BS614" s="293"/>
      <c r="BT614" s="293"/>
    </row>
    <row r="615" customHeight="1" spans="38:72">
      <c r="AL615" s="279"/>
      <c r="AM615" s="279"/>
      <c r="AN615" s="279"/>
      <c r="AO615" s="279"/>
      <c r="AP615" s="279"/>
      <c r="AQ615" s="279"/>
      <c r="AR615" s="279"/>
      <c r="AS615" s="279"/>
      <c r="AT615" s="279"/>
      <c r="AU615" s="279"/>
      <c r="AV615" s="279"/>
      <c r="AW615" s="279"/>
      <c r="AX615" s="279"/>
      <c r="AY615" s="279"/>
      <c r="AZ615" s="279"/>
      <c r="BA615" s="279"/>
      <c r="BB615" s="279"/>
      <c r="BC615" s="279"/>
      <c r="BD615" s="293"/>
      <c r="BE615" s="293"/>
      <c r="BF615" s="293"/>
      <c r="BG615" s="293"/>
      <c r="BH615" s="293"/>
      <c r="BI615" s="293"/>
      <c r="BJ615" s="293"/>
      <c r="BK615" s="293"/>
      <c r="BL615" s="293"/>
      <c r="BM615" s="293"/>
      <c r="BN615" s="293"/>
      <c r="BO615" s="293"/>
      <c r="BP615" s="293"/>
      <c r="BQ615" s="293"/>
      <c r="BR615" s="293"/>
      <c r="BS615" s="293"/>
      <c r="BT615" s="293"/>
    </row>
    <row r="616" customHeight="1" spans="38:72">
      <c r="AL616" s="279"/>
      <c r="AM616" s="279"/>
      <c r="AN616" s="279"/>
      <c r="AO616" s="279"/>
      <c r="AP616" s="279"/>
      <c r="AQ616" s="279"/>
      <c r="AR616" s="279"/>
      <c r="AS616" s="279"/>
      <c r="AT616" s="279"/>
      <c r="AU616" s="279"/>
      <c r="AV616" s="279"/>
      <c r="AW616" s="279"/>
      <c r="AX616" s="279"/>
      <c r="AY616" s="279"/>
      <c r="AZ616" s="279"/>
      <c r="BA616" s="279"/>
      <c r="BB616" s="279"/>
      <c r="BC616" s="279"/>
      <c r="BD616" s="293"/>
      <c r="BE616" s="293"/>
      <c r="BF616" s="293"/>
      <c r="BG616" s="293"/>
      <c r="BH616" s="293"/>
      <c r="BI616" s="293"/>
      <c r="BJ616" s="293"/>
      <c r="BK616" s="293"/>
      <c r="BL616" s="293"/>
      <c r="BM616" s="293"/>
      <c r="BN616" s="293"/>
      <c r="BO616" s="293"/>
      <c r="BP616" s="293"/>
      <c r="BQ616" s="293"/>
      <c r="BR616" s="293"/>
      <c r="BS616" s="293"/>
      <c r="BT616" s="293"/>
    </row>
    <row r="617" customHeight="1" spans="38:72">
      <c r="AL617" s="279"/>
      <c r="AM617" s="279"/>
      <c r="AN617" s="279"/>
      <c r="AO617" s="279"/>
      <c r="AP617" s="279"/>
      <c r="AQ617" s="279"/>
      <c r="AR617" s="279"/>
      <c r="AS617" s="279"/>
      <c r="AT617" s="279"/>
      <c r="AU617" s="279"/>
      <c r="AV617" s="279"/>
      <c r="AW617" s="279"/>
      <c r="AX617" s="279"/>
      <c r="AY617" s="279"/>
      <c r="AZ617" s="279"/>
      <c r="BA617" s="279"/>
      <c r="BB617" s="279"/>
      <c r="BC617" s="279"/>
      <c r="BD617" s="293"/>
      <c r="BE617" s="293"/>
      <c r="BF617" s="293"/>
      <c r="BG617" s="293"/>
      <c r="BH617" s="293"/>
      <c r="BI617" s="293"/>
      <c r="BJ617" s="293"/>
      <c r="BK617" s="293"/>
      <c r="BL617" s="293"/>
      <c r="BM617" s="293"/>
      <c r="BN617" s="293"/>
      <c r="BO617" s="293"/>
      <c r="BP617" s="293"/>
      <c r="BQ617" s="293"/>
      <c r="BR617" s="293"/>
      <c r="BS617" s="293"/>
      <c r="BT617" s="293"/>
    </row>
    <row r="618" customHeight="1" spans="38:72">
      <c r="AL618" s="279"/>
      <c r="AM618" s="279"/>
      <c r="AN618" s="279"/>
      <c r="AO618" s="279"/>
      <c r="AP618" s="279"/>
      <c r="AQ618" s="279"/>
      <c r="AR618" s="279"/>
      <c r="AS618" s="279"/>
      <c r="AT618" s="279"/>
      <c r="AU618" s="279"/>
      <c r="AV618" s="279"/>
      <c r="AW618" s="279"/>
      <c r="AX618" s="279"/>
      <c r="AY618" s="279"/>
      <c r="AZ618" s="279"/>
      <c r="BA618" s="279"/>
      <c r="BB618" s="279"/>
      <c r="BC618" s="279"/>
      <c r="BD618" s="293"/>
      <c r="BE618" s="293"/>
      <c r="BF618" s="293"/>
      <c r="BG618" s="293"/>
      <c r="BH618" s="293"/>
      <c r="BI618" s="293"/>
      <c r="BJ618" s="293"/>
      <c r="BK618" s="293"/>
      <c r="BL618" s="293"/>
      <c r="BM618" s="293"/>
      <c r="BN618" s="293"/>
      <c r="BO618" s="293"/>
      <c r="BP618" s="293"/>
      <c r="BQ618" s="293"/>
      <c r="BR618" s="293"/>
      <c r="BS618" s="293"/>
      <c r="BT618" s="293"/>
    </row>
  </sheetData>
  <mergeCells count="1728">
    <mergeCell ref="A3:C3"/>
    <mergeCell ref="D3:J3"/>
    <mergeCell ref="K3:M3"/>
    <mergeCell ref="N3:T3"/>
    <mergeCell ref="U3:W3"/>
    <mergeCell ref="X3:AB3"/>
    <mergeCell ref="A4:C4"/>
    <mergeCell ref="D4:J4"/>
    <mergeCell ref="K4:M4"/>
    <mergeCell ref="N4:T4"/>
    <mergeCell ref="U4:W4"/>
    <mergeCell ref="X4:AB4"/>
    <mergeCell ref="A5:C5"/>
    <mergeCell ref="D5:T5"/>
    <mergeCell ref="U5:W5"/>
    <mergeCell ref="X5:AB5"/>
    <mergeCell ref="AC5:AG5"/>
    <mergeCell ref="AH5:AK5"/>
    <mergeCell ref="F6:L6"/>
    <mergeCell ref="M6:P6"/>
    <mergeCell ref="F7:G7"/>
    <mergeCell ref="H7:J7"/>
    <mergeCell ref="K7:L7"/>
    <mergeCell ref="M7:N7"/>
    <mergeCell ref="O7:P7"/>
    <mergeCell ref="A8:B8"/>
    <mergeCell ref="C8:E8"/>
    <mergeCell ref="F8:G8"/>
    <mergeCell ref="H8:J8"/>
    <mergeCell ref="K8:L8"/>
    <mergeCell ref="M8:N8"/>
    <mergeCell ref="O8:P8"/>
    <mergeCell ref="Q8:R8"/>
    <mergeCell ref="S8:W8"/>
    <mergeCell ref="X8:AB8"/>
    <mergeCell ref="A9:B9"/>
    <mergeCell ref="C9:E9"/>
    <mergeCell ref="F9:G9"/>
    <mergeCell ref="H9:J9"/>
    <mergeCell ref="K9:L9"/>
    <mergeCell ref="M9:N9"/>
    <mergeCell ref="O9:P9"/>
    <mergeCell ref="Q9:R9"/>
    <mergeCell ref="S9:W9"/>
    <mergeCell ref="X9:AB9"/>
    <mergeCell ref="A10:B10"/>
    <mergeCell ref="C10:E10"/>
    <mergeCell ref="F10:G10"/>
    <mergeCell ref="H10:J10"/>
    <mergeCell ref="K10:L10"/>
    <mergeCell ref="M10:N10"/>
    <mergeCell ref="O10:P10"/>
    <mergeCell ref="Q10:R10"/>
    <mergeCell ref="S10:W10"/>
    <mergeCell ref="X10:AB10"/>
    <mergeCell ref="A11:B11"/>
    <mergeCell ref="C11:E11"/>
    <mergeCell ref="F11:G11"/>
    <mergeCell ref="H11:J11"/>
    <mergeCell ref="K11:L11"/>
    <mergeCell ref="M11:N11"/>
    <mergeCell ref="O11:P11"/>
    <mergeCell ref="Q11:R11"/>
    <mergeCell ref="S11:W11"/>
    <mergeCell ref="X11:AB11"/>
    <mergeCell ref="A12:B12"/>
    <mergeCell ref="C12:E12"/>
    <mergeCell ref="F12:G12"/>
    <mergeCell ref="H12:J12"/>
    <mergeCell ref="K12:L12"/>
    <mergeCell ref="M12:N12"/>
    <mergeCell ref="O12:P12"/>
    <mergeCell ref="Q12:R12"/>
    <mergeCell ref="S12:W12"/>
    <mergeCell ref="X12:AB12"/>
    <mergeCell ref="A13:B13"/>
    <mergeCell ref="C13:E13"/>
    <mergeCell ref="F13:G13"/>
    <mergeCell ref="H13:J13"/>
    <mergeCell ref="K13:L13"/>
    <mergeCell ref="M13:N13"/>
    <mergeCell ref="O13:P13"/>
    <mergeCell ref="Q13:R13"/>
    <mergeCell ref="S13:W13"/>
    <mergeCell ref="X13:AB13"/>
    <mergeCell ref="A14:B14"/>
    <mergeCell ref="C14:E14"/>
    <mergeCell ref="F14:G14"/>
    <mergeCell ref="H14:J14"/>
    <mergeCell ref="K14:L14"/>
    <mergeCell ref="M14:N14"/>
    <mergeCell ref="O14:P14"/>
    <mergeCell ref="Q14:R14"/>
    <mergeCell ref="S14:W14"/>
    <mergeCell ref="X14:AB14"/>
    <mergeCell ref="A15:B15"/>
    <mergeCell ref="C15:E15"/>
    <mergeCell ref="F15:G15"/>
    <mergeCell ref="H15:J15"/>
    <mergeCell ref="K15:L15"/>
    <mergeCell ref="M15:N15"/>
    <mergeCell ref="O15:P15"/>
    <mergeCell ref="Q15:R15"/>
    <mergeCell ref="S15:W15"/>
    <mergeCell ref="X15:AB15"/>
    <mergeCell ref="A16:B16"/>
    <mergeCell ref="C16:E16"/>
    <mergeCell ref="F16:G16"/>
    <mergeCell ref="H16:J16"/>
    <mergeCell ref="K16:L16"/>
    <mergeCell ref="M16:N16"/>
    <mergeCell ref="O16:P16"/>
    <mergeCell ref="Q16:R16"/>
    <mergeCell ref="S16:W16"/>
    <mergeCell ref="X16:AB16"/>
    <mergeCell ref="A17:B17"/>
    <mergeCell ref="C17:E17"/>
    <mergeCell ref="F17:G17"/>
    <mergeCell ref="H17:J17"/>
    <mergeCell ref="K17:L17"/>
    <mergeCell ref="M17:N17"/>
    <mergeCell ref="O17:P17"/>
    <mergeCell ref="Q17:R17"/>
    <mergeCell ref="S17:W17"/>
    <mergeCell ref="X17:AB17"/>
    <mergeCell ref="A18:B18"/>
    <mergeCell ref="C18:E18"/>
    <mergeCell ref="F18:G18"/>
    <mergeCell ref="H18:J18"/>
    <mergeCell ref="K18:L18"/>
    <mergeCell ref="M18:N18"/>
    <mergeCell ref="O18:P18"/>
    <mergeCell ref="Q18:R18"/>
    <mergeCell ref="S18:W18"/>
    <mergeCell ref="X18:AB18"/>
    <mergeCell ref="A19:B19"/>
    <mergeCell ref="C19:E19"/>
    <mergeCell ref="F19:G19"/>
    <mergeCell ref="H19:J19"/>
    <mergeCell ref="K19:L19"/>
    <mergeCell ref="M19:N19"/>
    <mergeCell ref="O19:P19"/>
    <mergeCell ref="Q19:R19"/>
    <mergeCell ref="S19:W19"/>
    <mergeCell ref="X19:AB19"/>
    <mergeCell ref="A20:B20"/>
    <mergeCell ref="A21:B21"/>
    <mergeCell ref="A22:B22"/>
    <mergeCell ref="C22:E22"/>
    <mergeCell ref="F22:G22"/>
    <mergeCell ref="H22:J22"/>
    <mergeCell ref="K22:L22"/>
    <mergeCell ref="M22:N22"/>
    <mergeCell ref="O22:P22"/>
    <mergeCell ref="Q22:R22"/>
    <mergeCell ref="S22:W22"/>
    <mergeCell ref="X22:AB22"/>
    <mergeCell ref="A23:B23"/>
    <mergeCell ref="C23:E23"/>
    <mergeCell ref="F23:G23"/>
    <mergeCell ref="H23:J23"/>
    <mergeCell ref="K23:L23"/>
    <mergeCell ref="M23:N23"/>
    <mergeCell ref="O23:P23"/>
    <mergeCell ref="Q23:R23"/>
    <mergeCell ref="S23:W23"/>
    <mergeCell ref="X23:AB23"/>
    <mergeCell ref="A24:B24"/>
    <mergeCell ref="C24:E24"/>
    <mergeCell ref="F24:G24"/>
    <mergeCell ref="H24:J24"/>
    <mergeCell ref="K24:L24"/>
    <mergeCell ref="M24:N24"/>
    <mergeCell ref="O24:P24"/>
    <mergeCell ref="Q24:R24"/>
    <mergeCell ref="S24:W24"/>
    <mergeCell ref="X24:AB24"/>
    <mergeCell ref="A25:B25"/>
    <mergeCell ref="C25:E25"/>
    <mergeCell ref="F25:G25"/>
    <mergeCell ref="H25:J25"/>
    <mergeCell ref="K25:L25"/>
    <mergeCell ref="M25:N25"/>
    <mergeCell ref="O25:P25"/>
    <mergeCell ref="Q25:R25"/>
    <mergeCell ref="S25:W25"/>
    <mergeCell ref="X25:AB25"/>
    <mergeCell ref="A26:B26"/>
    <mergeCell ref="C26:E26"/>
    <mergeCell ref="F26:G26"/>
    <mergeCell ref="H26:J26"/>
    <mergeCell ref="K26:L26"/>
    <mergeCell ref="M26:N26"/>
    <mergeCell ref="O26:P26"/>
    <mergeCell ref="Q26:R26"/>
    <mergeCell ref="S26:W26"/>
    <mergeCell ref="X26:AB26"/>
    <mergeCell ref="A27:B27"/>
    <mergeCell ref="C27:E27"/>
    <mergeCell ref="F27:G27"/>
    <mergeCell ref="H27:J27"/>
    <mergeCell ref="K27:L27"/>
    <mergeCell ref="M27:N27"/>
    <mergeCell ref="O27:P27"/>
    <mergeCell ref="Q27:R27"/>
    <mergeCell ref="S27:W27"/>
    <mergeCell ref="X27:AB27"/>
    <mergeCell ref="C28:E28"/>
    <mergeCell ref="F28:G28"/>
    <mergeCell ref="H28:J28"/>
    <mergeCell ref="K28:L28"/>
    <mergeCell ref="M28:N28"/>
    <mergeCell ref="O28:P28"/>
    <mergeCell ref="Q28:R28"/>
    <mergeCell ref="T28:U28"/>
    <mergeCell ref="V28:W28"/>
    <mergeCell ref="X28:AB28"/>
    <mergeCell ref="A29:AA29"/>
    <mergeCell ref="AS33:AT33"/>
    <mergeCell ref="AU33:AW33"/>
    <mergeCell ref="AX33:AY33"/>
    <mergeCell ref="AZ33:BB33"/>
    <mergeCell ref="BC33:BD33"/>
    <mergeCell ref="BE33:BF33"/>
    <mergeCell ref="BG33:BH33"/>
    <mergeCell ref="BI33:BJ33"/>
    <mergeCell ref="BK33:BT33"/>
    <mergeCell ref="AS34:AT34"/>
    <mergeCell ref="AU34:AW34"/>
    <mergeCell ref="AX34:AY34"/>
    <mergeCell ref="AZ34:BB34"/>
    <mergeCell ref="BC34:BD34"/>
    <mergeCell ref="BE34:BF34"/>
    <mergeCell ref="BG34:BH34"/>
    <mergeCell ref="BI34:BJ34"/>
    <mergeCell ref="BK34:BT34"/>
    <mergeCell ref="AS35:AT35"/>
    <mergeCell ref="AU35:AW35"/>
    <mergeCell ref="AX35:AY35"/>
    <mergeCell ref="AZ35:BB35"/>
    <mergeCell ref="BC35:BD35"/>
    <mergeCell ref="BE35:BF35"/>
    <mergeCell ref="BG35:BH35"/>
    <mergeCell ref="BI35:BJ35"/>
    <mergeCell ref="BK35:BT35"/>
    <mergeCell ref="AS36:AT36"/>
    <mergeCell ref="AU36:AW36"/>
    <mergeCell ref="AX36:AY36"/>
    <mergeCell ref="AZ36:BB36"/>
    <mergeCell ref="BC36:BD36"/>
    <mergeCell ref="BE36:BF36"/>
    <mergeCell ref="BG36:BH36"/>
    <mergeCell ref="BI36:BJ36"/>
    <mergeCell ref="BK36:BT36"/>
    <mergeCell ref="AS37:AT37"/>
    <mergeCell ref="AU37:AW37"/>
    <mergeCell ref="AX37:AY37"/>
    <mergeCell ref="AZ37:BB37"/>
    <mergeCell ref="BC37:BD37"/>
    <mergeCell ref="BE37:BF37"/>
    <mergeCell ref="BG37:BH37"/>
    <mergeCell ref="BI37:BJ37"/>
    <mergeCell ref="BK37:BO37"/>
    <mergeCell ref="BP37:BT37"/>
    <mergeCell ref="AS38:AT38"/>
    <mergeCell ref="AU38:AW38"/>
    <mergeCell ref="AX38:AY38"/>
    <mergeCell ref="AZ38:BB38"/>
    <mergeCell ref="BC38:BD38"/>
    <mergeCell ref="BE38:BF38"/>
    <mergeCell ref="BG38:BH38"/>
    <mergeCell ref="BI38:BJ38"/>
    <mergeCell ref="BK38:BO38"/>
    <mergeCell ref="BP38:BT38"/>
    <mergeCell ref="AS39:AT39"/>
    <mergeCell ref="AU39:BT39"/>
    <mergeCell ref="AS40:AT40"/>
    <mergeCell ref="AU40:AW40"/>
    <mergeCell ref="AX40:AY40"/>
    <mergeCell ref="AZ40:BB40"/>
    <mergeCell ref="BC40:BD40"/>
    <mergeCell ref="BE40:BF40"/>
    <mergeCell ref="BG40:BH40"/>
    <mergeCell ref="BI40:BJ40"/>
    <mergeCell ref="BK40:BO40"/>
    <mergeCell ref="BP40:BT40"/>
    <mergeCell ref="AS41:AT41"/>
    <mergeCell ref="AU41:AW41"/>
    <mergeCell ref="AX41:AY41"/>
    <mergeCell ref="AZ41:BB41"/>
    <mergeCell ref="BC41:BD41"/>
    <mergeCell ref="BE41:BF41"/>
    <mergeCell ref="BG41:BH41"/>
    <mergeCell ref="BI41:BJ41"/>
    <mergeCell ref="BK41:BT41"/>
    <mergeCell ref="AS42:AT42"/>
    <mergeCell ref="AU42:AW42"/>
    <mergeCell ref="AX42:AY42"/>
    <mergeCell ref="AZ42:BB42"/>
    <mergeCell ref="BC42:BD42"/>
    <mergeCell ref="BE42:BF42"/>
    <mergeCell ref="BG42:BH42"/>
    <mergeCell ref="BI42:BJ42"/>
    <mergeCell ref="BK42:BO42"/>
    <mergeCell ref="BP42:BT42"/>
    <mergeCell ref="AS43:AT43"/>
    <mergeCell ref="AU43:BD43"/>
    <mergeCell ref="AS44:AT44"/>
    <mergeCell ref="AU44:AW44"/>
    <mergeCell ref="AX44:AY44"/>
    <mergeCell ref="AZ44:BB44"/>
    <mergeCell ref="BC44:BD44"/>
    <mergeCell ref="BE44:BF44"/>
    <mergeCell ref="BG44:BH44"/>
    <mergeCell ref="BI44:BJ44"/>
    <mergeCell ref="BK44:BT44"/>
    <mergeCell ref="AS45:AT45"/>
    <mergeCell ref="AU45:AW45"/>
    <mergeCell ref="AX45:AY45"/>
    <mergeCell ref="AZ45:BB45"/>
    <mergeCell ref="BC45:BD45"/>
    <mergeCell ref="BE45:BF45"/>
    <mergeCell ref="BG45:BH45"/>
    <mergeCell ref="BI45:BJ45"/>
    <mergeCell ref="BK45:BT45"/>
    <mergeCell ref="AS46:AT46"/>
    <mergeCell ref="AU46:AW46"/>
    <mergeCell ref="AX46:AY46"/>
    <mergeCell ref="AZ46:BB46"/>
    <mergeCell ref="BC46:BD46"/>
    <mergeCell ref="BE46:BF46"/>
    <mergeCell ref="BG46:BH46"/>
    <mergeCell ref="BI46:BJ46"/>
    <mergeCell ref="BK46:BT46"/>
    <mergeCell ref="AS47:AT47"/>
    <mergeCell ref="AU47:AW47"/>
    <mergeCell ref="AX47:AY47"/>
    <mergeCell ref="AZ47:BB47"/>
    <mergeCell ref="BC47:BD47"/>
    <mergeCell ref="BE47:BF47"/>
    <mergeCell ref="BG47:BH47"/>
    <mergeCell ref="BI47:BJ47"/>
    <mergeCell ref="BK47:BT47"/>
    <mergeCell ref="AS48:AT48"/>
    <mergeCell ref="AU48:AW48"/>
    <mergeCell ref="AX48:AY48"/>
    <mergeCell ref="AZ48:BB48"/>
    <mergeCell ref="BC48:BD48"/>
    <mergeCell ref="BE48:BF48"/>
    <mergeCell ref="BG48:BH48"/>
    <mergeCell ref="BI48:BJ48"/>
    <mergeCell ref="BK48:BT48"/>
    <mergeCell ref="AS49:AT49"/>
    <mergeCell ref="AU49:AW49"/>
    <mergeCell ref="AX49:AY49"/>
    <mergeCell ref="AZ49:BB49"/>
    <mergeCell ref="BC49:BD49"/>
    <mergeCell ref="BE49:BF49"/>
    <mergeCell ref="BG49:BH49"/>
    <mergeCell ref="BI49:BJ49"/>
    <mergeCell ref="BK49:BO49"/>
    <mergeCell ref="BP49:BT49"/>
    <mergeCell ref="AS50:AT50"/>
    <mergeCell ref="AU50:AW50"/>
    <mergeCell ref="AX50:AY50"/>
    <mergeCell ref="AZ50:BB50"/>
    <mergeCell ref="BC50:BD50"/>
    <mergeCell ref="BE50:BF50"/>
    <mergeCell ref="BG50:BH50"/>
    <mergeCell ref="BI50:BJ50"/>
    <mergeCell ref="BK50:BO50"/>
    <mergeCell ref="BP50:BT50"/>
    <mergeCell ref="AS51:AT51"/>
    <mergeCell ref="AU51:BT51"/>
    <mergeCell ref="AS52:AT52"/>
    <mergeCell ref="AU52:AW52"/>
    <mergeCell ref="AX52:AY52"/>
    <mergeCell ref="AZ52:BB52"/>
    <mergeCell ref="BC52:BD52"/>
    <mergeCell ref="BE52:BF52"/>
    <mergeCell ref="BG52:BH52"/>
    <mergeCell ref="BI52:BJ52"/>
    <mergeCell ref="BK52:BO52"/>
    <mergeCell ref="BP52:BT52"/>
    <mergeCell ref="AS53:AT53"/>
    <mergeCell ref="AU53:AW53"/>
    <mergeCell ref="AX53:AY53"/>
    <mergeCell ref="AZ53:BB53"/>
    <mergeCell ref="BC53:BD53"/>
    <mergeCell ref="BE53:BF53"/>
    <mergeCell ref="BG53:BH53"/>
    <mergeCell ref="BI53:BJ53"/>
    <mergeCell ref="BK53:BT53"/>
    <mergeCell ref="AS54:AT54"/>
    <mergeCell ref="AU54:AW54"/>
    <mergeCell ref="AX54:AY54"/>
    <mergeCell ref="AZ54:BB54"/>
    <mergeCell ref="BC54:BD54"/>
    <mergeCell ref="BE54:BF54"/>
    <mergeCell ref="BG54:BH54"/>
    <mergeCell ref="BI54:BJ54"/>
    <mergeCell ref="BK54:BO54"/>
    <mergeCell ref="BP54:BT54"/>
    <mergeCell ref="AS55:AT55"/>
    <mergeCell ref="AU55:BD55"/>
    <mergeCell ref="AS56:AT56"/>
    <mergeCell ref="AU56:AW56"/>
    <mergeCell ref="AX56:AY56"/>
    <mergeCell ref="AZ56:BB56"/>
    <mergeCell ref="BC56:BD56"/>
    <mergeCell ref="BE56:BF56"/>
    <mergeCell ref="BG56:BH56"/>
    <mergeCell ref="BI56:BJ56"/>
    <mergeCell ref="BK56:BT56"/>
    <mergeCell ref="AS57:AT57"/>
    <mergeCell ref="AU57:AW57"/>
    <mergeCell ref="AX57:AY57"/>
    <mergeCell ref="AZ57:BB57"/>
    <mergeCell ref="BC57:BD57"/>
    <mergeCell ref="BE57:BF57"/>
    <mergeCell ref="BG57:BH57"/>
    <mergeCell ref="BI57:BJ57"/>
    <mergeCell ref="BK57:BT57"/>
    <mergeCell ref="AS58:AT58"/>
    <mergeCell ref="AU58:AW58"/>
    <mergeCell ref="AX58:AY58"/>
    <mergeCell ref="AZ58:BB58"/>
    <mergeCell ref="BC58:BD58"/>
    <mergeCell ref="BE58:BF58"/>
    <mergeCell ref="BG58:BH58"/>
    <mergeCell ref="BI58:BJ58"/>
    <mergeCell ref="BK58:BT58"/>
    <mergeCell ref="AS59:AT59"/>
    <mergeCell ref="AU59:AW59"/>
    <mergeCell ref="AX59:AY59"/>
    <mergeCell ref="AZ59:BB59"/>
    <mergeCell ref="BC59:BD59"/>
    <mergeCell ref="BE59:BF59"/>
    <mergeCell ref="BG59:BH59"/>
    <mergeCell ref="BI59:BJ59"/>
    <mergeCell ref="BK59:BT59"/>
    <mergeCell ref="AS60:AT60"/>
    <mergeCell ref="AU60:AW60"/>
    <mergeCell ref="AX60:AY60"/>
    <mergeCell ref="AZ60:BB60"/>
    <mergeCell ref="BC60:BD60"/>
    <mergeCell ref="BE60:BF60"/>
    <mergeCell ref="BG60:BH60"/>
    <mergeCell ref="BI60:BJ60"/>
    <mergeCell ref="BK60:BT60"/>
    <mergeCell ref="AS61:AT61"/>
    <mergeCell ref="AU61:AW61"/>
    <mergeCell ref="AX61:AY61"/>
    <mergeCell ref="AZ61:BB61"/>
    <mergeCell ref="BC61:BD61"/>
    <mergeCell ref="BE61:BF61"/>
    <mergeCell ref="BG61:BH61"/>
    <mergeCell ref="BI61:BJ61"/>
    <mergeCell ref="BK61:BT61"/>
    <mergeCell ref="AS62:AT62"/>
    <mergeCell ref="AU62:AW62"/>
    <mergeCell ref="AX62:AY62"/>
    <mergeCell ref="AZ62:BB62"/>
    <mergeCell ref="BC62:BD62"/>
    <mergeCell ref="BE62:BF62"/>
    <mergeCell ref="BG62:BH62"/>
    <mergeCell ref="BI62:BJ62"/>
    <mergeCell ref="BK62:BT62"/>
    <mergeCell ref="AS63:AT63"/>
    <mergeCell ref="AU63:BT63"/>
    <mergeCell ref="AS64:AT64"/>
    <mergeCell ref="AU64:AW64"/>
    <mergeCell ref="AX64:AY64"/>
    <mergeCell ref="AZ64:BB64"/>
    <mergeCell ref="BC64:BD64"/>
    <mergeCell ref="BE64:BF64"/>
    <mergeCell ref="BG64:BH64"/>
    <mergeCell ref="BI64:BJ64"/>
    <mergeCell ref="BK64:BO64"/>
    <mergeCell ref="BP64:BT64"/>
    <mergeCell ref="AS65:AT65"/>
    <mergeCell ref="AU65:AW65"/>
    <mergeCell ref="AX65:AY65"/>
    <mergeCell ref="AZ65:BB65"/>
    <mergeCell ref="BC65:BD65"/>
    <mergeCell ref="BE65:BF65"/>
    <mergeCell ref="BG65:BH65"/>
    <mergeCell ref="BI65:BJ65"/>
    <mergeCell ref="BK65:BT65"/>
    <mergeCell ref="AS66:AT66"/>
    <mergeCell ref="AU66:AW66"/>
    <mergeCell ref="AX66:AY66"/>
    <mergeCell ref="AZ66:BB66"/>
    <mergeCell ref="BC66:BD66"/>
    <mergeCell ref="BE66:BF66"/>
    <mergeCell ref="BG66:BH66"/>
    <mergeCell ref="BI66:BJ66"/>
    <mergeCell ref="BK66:BO66"/>
    <mergeCell ref="BP66:BT66"/>
    <mergeCell ref="AS67:AT67"/>
    <mergeCell ref="AU67:BD67"/>
    <mergeCell ref="AS68:AT68"/>
    <mergeCell ref="AU68:AW68"/>
    <mergeCell ref="AX68:AY68"/>
    <mergeCell ref="AZ68:BB68"/>
    <mergeCell ref="BC68:BD68"/>
    <mergeCell ref="BE68:BF68"/>
    <mergeCell ref="BG68:BH68"/>
    <mergeCell ref="BI68:BJ68"/>
    <mergeCell ref="BK68:BT68"/>
    <mergeCell ref="AS69:AT69"/>
    <mergeCell ref="AU69:AW69"/>
    <mergeCell ref="AX69:AY69"/>
    <mergeCell ref="AZ69:BB69"/>
    <mergeCell ref="BC69:BD69"/>
    <mergeCell ref="BE69:BF69"/>
    <mergeCell ref="BG69:BH69"/>
    <mergeCell ref="BI69:BJ69"/>
    <mergeCell ref="BK69:BT69"/>
    <mergeCell ref="AS70:AT70"/>
    <mergeCell ref="AU70:AW70"/>
    <mergeCell ref="AX70:AY70"/>
    <mergeCell ref="AZ70:BB70"/>
    <mergeCell ref="BC70:BD70"/>
    <mergeCell ref="BE70:BF70"/>
    <mergeCell ref="BG70:BH70"/>
    <mergeCell ref="BI70:BJ70"/>
    <mergeCell ref="BK70:BT70"/>
    <mergeCell ref="AS71:AT71"/>
    <mergeCell ref="AU71:AW71"/>
    <mergeCell ref="AX71:AY71"/>
    <mergeCell ref="AZ71:BB71"/>
    <mergeCell ref="BC71:BD71"/>
    <mergeCell ref="BE71:BF71"/>
    <mergeCell ref="BG71:BH71"/>
    <mergeCell ref="BI71:BJ71"/>
    <mergeCell ref="BK71:BT71"/>
    <mergeCell ref="AS72:AT72"/>
    <mergeCell ref="AU72:AW72"/>
    <mergeCell ref="AX72:AY72"/>
    <mergeCell ref="AZ72:BB72"/>
    <mergeCell ref="BC72:BD72"/>
    <mergeCell ref="BE72:BF72"/>
    <mergeCell ref="BG72:BH72"/>
    <mergeCell ref="BI72:BJ72"/>
    <mergeCell ref="BK72:BT72"/>
    <mergeCell ref="AS73:AT73"/>
    <mergeCell ref="AU73:AW73"/>
    <mergeCell ref="AX73:AY73"/>
    <mergeCell ref="AZ73:BB73"/>
    <mergeCell ref="BC73:BD73"/>
    <mergeCell ref="BE73:BF73"/>
    <mergeCell ref="BG73:BH73"/>
    <mergeCell ref="BI73:BJ73"/>
    <mergeCell ref="BK73:BO73"/>
    <mergeCell ref="BP73:BT73"/>
    <mergeCell ref="AS74:AT74"/>
    <mergeCell ref="AU74:AW74"/>
    <mergeCell ref="AX74:AY74"/>
    <mergeCell ref="AZ74:BB74"/>
    <mergeCell ref="BC74:BD74"/>
    <mergeCell ref="BE74:BF74"/>
    <mergeCell ref="BG74:BH74"/>
    <mergeCell ref="BI74:BJ74"/>
    <mergeCell ref="BK74:BO74"/>
    <mergeCell ref="BP74:BT74"/>
    <mergeCell ref="AS75:AT75"/>
    <mergeCell ref="AU75:BT75"/>
    <mergeCell ref="AS76:AT76"/>
    <mergeCell ref="AU76:AW76"/>
    <mergeCell ref="AX76:AY76"/>
    <mergeCell ref="AZ76:BB76"/>
    <mergeCell ref="BC76:BD76"/>
    <mergeCell ref="BE76:BF76"/>
    <mergeCell ref="BG76:BH76"/>
    <mergeCell ref="BI76:BJ76"/>
    <mergeCell ref="BK76:BO76"/>
    <mergeCell ref="BP76:BT76"/>
    <mergeCell ref="AS77:AT77"/>
    <mergeCell ref="AU77:AW77"/>
    <mergeCell ref="AX77:AY77"/>
    <mergeCell ref="AZ77:BB77"/>
    <mergeCell ref="BC77:BD77"/>
    <mergeCell ref="BE77:BF77"/>
    <mergeCell ref="BG77:BH77"/>
    <mergeCell ref="BI77:BJ77"/>
    <mergeCell ref="BK77:BT77"/>
    <mergeCell ref="AS78:AT78"/>
    <mergeCell ref="AU78:AW78"/>
    <mergeCell ref="AX78:AY78"/>
    <mergeCell ref="AZ78:BB78"/>
    <mergeCell ref="BC78:BD78"/>
    <mergeCell ref="BE78:BF78"/>
    <mergeCell ref="BG78:BH78"/>
    <mergeCell ref="BI78:BJ78"/>
    <mergeCell ref="BK78:BO78"/>
    <mergeCell ref="BP78:BT78"/>
    <mergeCell ref="AS79:AT79"/>
    <mergeCell ref="AU79:BD79"/>
    <mergeCell ref="AS80:AT80"/>
    <mergeCell ref="AU80:AW80"/>
    <mergeCell ref="AX80:AY80"/>
    <mergeCell ref="AZ80:BB80"/>
    <mergeCell ref="BC80:BD80"/>
    <mergeCell ref="BE80:BF80"/>
    <mergeCell ref="BG80:BH80"/>
    <mergeCell ref="BI80:BJ80"/>
    <mergeCell ref="BK80:BT80"/>
    <mergeCell ref="AS81:AT81"/>
    <mergeCell ref="AU81:AW81"/>
    <mergeCell ref="AX81:AY81"/>
    <mergeCell ref="AZ81:BB81"/>
    <mergeCell ref="BC81:BD81"/>
    <mergeCell ref="BE81:BF81"/>
    <mergeCell ref="BG81:BH81"/>
    <mergeCell ref="BI81:BJ81"/>
    <mergeCell ref="BK81:BT81"/>
    <mergeCell ref="AS82:AT82"/>
    <mergeCell ref="AU82:AW82"/>
    <mergeCell ref="AX82:AY82"/>
    <mergeCell ref="AZ82:BB82"/>
    <mergeCell ref="BC82:BD82"/>
    <mergeCell ref="BE82:BF82"/>
    <mergeCell ref="BG82:BH82"/>
    <mergeCell ref="BI82:BJ82"/>
    <mergeCell ref="BK82:BT82"/>
    <mergeCell ref="AS83:AT83"/>
    <mergeCell ref="AU83:AW83"/>
    <mergeCell ref="AX83:AY83"/>
    <mergeCell ref="AZ83:BB83"/>
    <mergeCell ref="BC83:BD83"/>
    <mergeCell ref="BE83:BF83"/>
    <mergeCell ref="BG83:BH83"/>
    <mergeCell ref="BI83:BJ83"/>
    <mergeCell ref="BK83:BT83"/>
    <mergeCell ref="AS84:AT84"/>
    <mergeCell ref="AU84:AW84"/>
    <mergeCell ref="AX84:AY84"/>
    <mergeCell ref="AZ84:BB84"/>
    <mergeCell ref="BC84:BD84"/>
    <mergeCell ref="BE84:BF84"/>
    <mergeCell ref="BG84:BH84"/>
    <mergeCell ref="BI84:BJ84"/>
    <mergeCell ref="BK84:BT84"/>
    <mergeCell ref="AS85:AT85"/>
    <mergeCell ref="AU85:AW85"/>
    <mergeCell ref="AX85:AY85"/>
    <mergeCell ref="AZ85:BB85"/>
    <mergeCell ref="BC85:BD85"/>
    <mergeCell ref="BE85:BF85"/>
    <mergeCell ref="BG85:BH85"/>
    <mergeCell ref="BI85:BJ85"/>
    <mergeCell ref="BK85:BT85"/>
    <mergeCell ref="AS86:AT86"/>
    <mergeCell ref="AU86:AW86"/>
    <mergeCell ref="AX86:AY86"/>
    <mergeCell ref="AZ86:BB86"/>
    <mergeCell ref="BC86:BD86"/>
    <mergeCell ref="BE86:BF86"/>
    <mergeCell ref="BG86:BH86"/>
    <mergeCell ref="BI86:BJ86"/>
    <mergeCell ref="BK86:BT86"/>
    <mergeCell ref="AS87:AT87"/>
    <mergeCell ref="AU87:BT87"/>
    <mergeCell ref="AS88:AT88"/>
    <mergeCell ref="AU88:AW88"/>
    <mergeCell ref="AX88:AY88"/>
    <mergeCell ref="AZ88:BB88"/>
    <mergeCell ref="BC88:BD88"/>
    <mergeCell ref="BE88:BF88"/>
    <mergeCell ref="BG88:BH88"/>
    <mergeCell ref="BI88:BJ88"/>
    <mergeCell ref="BK88:BO88"/>
    <mergeCell ref="BP88:BT88"/>
    <mergeCell ref="AS89:AT89"/>
    <mergeCell ref="AU89:AW89"/>
    <mergeCell ref="AX89:AY89"/>
    <mergeCell ref="AZ89:BB89"/>
    <mergeCell ref="BC89:BD89"/>
    <mergeCell ref="BE89:BF89"/>
    <mergeCell ref="BG89:BH89"/>
    <mergeCell ref="BI89:BJ89"/>
    <mergeCell ref="BK89:BT89"/>
    <mergeCell ref="AS90:AT90"/>
    <mergeCell ref="AU90:AW90"/>
    <mergeCell ref="AX90:AY90"/>
    <mergeCell ref="AZ90:BB90"/>
    <mergeCell ref="BC90:BD90"/>
    <mergeCell ref="BE90:BF90"/>
    <mergeCell ref="BG90:BH90"/>
    <mergeCell ref="BI90:BJ90"/>
    <mergeCell ref="BK90:BO90"/>
    <mergeCell ref="BP90:BT90"/>
    <mergeCell ref="AS91:AT91"/>
    <mergeCell ref="AU91:AW91"/>
    <mergeCell ref="AX91:AY91"/>
    <mergeCell ref="AZ91:BB91"/>
    <mergeCell ref="BC91:BD91"/>
    <mergeCell ref="BE91:BF91"/>
    <mergeCell ref="BG91:BH91"/>
    <mergeCell ref="BI91:BJ91"/>
    <mergeCell ref="BK91:BO91"/>
    <mergeCell ref="BP91:BT91"/>
    <mergeCell ref="AS92:AT92"/>
    <mergeCell ref="AU92:AW92"/>
    <mergeCell ref="AX92:AY92"/>
    <mergeCell ref="AZ92:BB92"/>
    <mergeCell ref="BC92:BD92"/>
    <mergeCell ref="BE92:BF92"/>
    <mergeCell ref="BG92:BH92"/>
    <mergeCell ref="BI92:BJ92"/>
    <mergeCell ref="BK92:BT92"/>
    <mergeCell ref="AS93:AT93"/>
    <mergeCell ref="AU93:AW93"/>
    <mergeCell ref="AX93:AY93"/>
    <mergeCell ref="AZ93:BB93"/>
    <mergeCell ref="BC93:BD93"/>
    <mergeCell ref="BE93:BF93"/>
    <mergeCell ref="BG93:BH93"/>
    <mergeCell ref="BI93:BJ93"/>
    <mergeCell ref="BK93:BT93"/>
    <mergeCell ref="AS94:AT94"/>
    <mergeCell ref="AU94:BT94"/>
    <mergeCell ref="AS95:AT95"/>
    <mergeCell ref="AU95:AW95"/>
    <mergeCell ref="AX95:AY95"/>
    <mergeCell ref="AZ95:BB95"/>
    <mergeCell ref="BC95:BD95"/>
    <mergeCell ref="BE95:BF95"/>
    <mergeCell ref="BG95:BH95"/>
    <mergeCell ref="BI95:BJ95"/>
    <mergeCell ref="BK95:BT95"/>
    <mergeCell ref="AS96:AT96"/>
    <mergeCell ref="AU96:AW96"/>
    <mergeCell ref="AX96:AY96"/>
    <mergeCell ref="AZ96:BB96"/>
    <mergeCell ref="BC96:BD96"/>
    <mergeCell ref="BE96:BF96"/>
    <mergeCell ref="BG96:BH96"/>
    <mergeCell ref="BI96:BJ96"/>
    <mergeCell ref="BK96:BT96"/>
    <mergeCell ref="AS97:AT97"/>
    <mergeCell ref="AU97:AW97"/>
    <mergeCell ref="AX97:AY97"/>
    <mergeCell ref="AZ97:BB97"/>
    <mergeCell ref="BC97:BD97"/>
    <mergeCell ref="BE97:BF97"/>
    <mergeCell ref="BG97:BH97"/>
    <mergeCell ref="BI97:BJ97"/>
    <mergeCell ref="BK97:BT97"/>
    <mergeCell ref="AS98:AT98"/>
    <mergeCell ref="AU98:AW98"/>
    <mergeCell ref="AX98:AY98"/>
    <mergeCell ref="AZ98:BB98"/>
    <mergeCell ref="BC98:BD98"/>
    <mergeCell ref="BE98:BF98"/>
    <mergeCell ref="BG98:BH98"/>
    <mergeCell ref="BI98:BJ98"/>
    <mergeCell ref="BK98:BO98"/>
    <mergeCell ref="BP98:BT98"/>
    <mergeCell ref="AS99:AT99"/>
    <mergeCell ref="AU99:AW99"/>
    <mergeCell ref="AX99:AY99"/>
    <mergeCell ref="AZ99:BB99"/>
    <mergeCell ref="BC99:BD99"/>
    <mergeCell ref="BE99:BF99"/>
    <mergeCell ref="BG99:BH99"/>
    <mergeCell ref="BI99:BJ99"/>
    <mergeCell ref="BK99:BO99"/>
    <mergeCell ref="BP99:BT99"/>
    <mergeCell ref="AS100:AT100"/>
    <mergeCell ref="AU100:AW100"/>
    <mergeCell ref="AX100:AY100"/>
    <mergeCell ref="AZ100:BB100"/>
    <mergeCell ref="BC100:BD100"/>
    <mergeCell ref="BE100:BF100"/>
    <mergeCell ref="BG100:BH100"/>
    <mergeCell ref="BI100:BJ100"/>
    <mergeCell ref="BK100:BO100"/>
    <mergeCell ref="BP100:BT100"/>
    <mergeCell ref="AS101:AT101"/>
    <mergeCell ref="AU101:BT101"/>
    <mergeCell ref="AS102:AT102"/>
    <mergeCell ref="AU102:AW102"/>
    <mergeCell ref="AX102:AY102"/>
    <mergeCell ref="AZ102:BB102"/>
    <mergeCell ref="BC102:BD102"/>
    <mergeCell ref="BE102:BF102"/>
    <mergeCell ref="BG102:BH102"/>
    <mergeCell ref="BI102:BJ102"/>
    <mergeCell ref="BK102:BO102"/>
    <mergeCell ref="BP102:BT102"/>
    <mergeCell ref="AS103:AT103"/>
    <mergeCell ref="AU103:AW103"/>
    <mergeCell ref="AX103:AY103"/>
    <mergeCell ref="AZ103:BB103"/>
    <mergeCell ref="BC103:BD103"/>
    <mergeCell ref="BE103:BF103"/>
    <mergeCell ref="BG103:BH103"/>
    <mergeCell ref="BI103:BJ103"/>
    <mergeCell ref="BK103:BT103"/>
    <mergeCell ref="AS104:AT104"/>
    <mergeCell ref="AU104:AW104"/>
    <mergeCell ref="AX104:AY104"/>
    <mergeCell ref="AZ104:BB104"/>
    <mergeCell ref="BC104:BD104"/>
    <mergeCell ref="BE104:BF104"/>
    <mergeCell ref="BG104:BH104"/>
    <mergeCell ref="BI104:BJ104"/>
    <mergeCell ref="BK104:BO104"/>
    <mergeCell ref="BP104:BT104"/>
    <mergeCell ref="AS105:AT105"/>
    <mergeCell ref="AU105:AW105"/>
    <mergeCell ref="AX105:AY105"/>
    <mergeCell ref="AZ105:BB105"/>
    <mergeCell ref="BC105:BD105"/>
    <mergeCell ref="BE105:BF105"/>
    <mergeCell ref="BG105:BH105"/>
    <mergeCell ref="BI105:BJ105"/>
    <mergeCell ref="BK105:BO105"/>
    <mergeCell ref="BP105:BT105"/>
    <mergeCell ref="AS106:AT106"/>
    <mergeCell ref="AU106:AW106"/>
    <mergeCell ref="AX106:AY106"/>
    <mergeCell ref="AZ106:BB106"/>
    <mergeCell ref="BC106:BD106"/>
    <mergeCell ref="BE106:BF106"/>
    <mergeCell ref="BG106:BH106"/>
    <mergeCell ref="BI106:BJ106"/>
    <mergeCell ref="BK106:BT106"/>
    <mergeCell ref="AS107:AT107"/>
    <mergeCell ref="AU107:AW107"/>
    <mergeCell ref="AX107:AY107"/>
    <mergeCell ref="AZ107:BB107"/>
    <mergeCell ref="BC107:BD107"/>
    <mergeCell ref="BE107:BF107"/>
    <mergeCell ref="BG107:BH107"/>
    <mergeCell ref="BI107:BJ107"/>
    <mergeCell ref="BK107:BT107"/>
    <mergeCell ref="AS108:AT108"/>
    <mergeCell ref="AU108:BT108"/>
    <mergeCell ref="AS109:AT109"/>
    <mergeCell ref="AU109:AW109"/>
    <mergeCell ref="AX109:AY109"/>
    <mergeCell ref="AZ109:BB109"/>
    <mergeCell ref="BC109:BD109"/>
    <mergeCell ref="BE109:BF109"/>
    <mergeCell ref="BG109:BH109"/>
    <mergeCell ref="BI109:BJ109"/>
    <mergeCell ref="BK109:BT109"/>
    <mergeCell ref="AS110:AT110"/>
    <mergeCell ref="AU110:AW110"/>
    <mergeCell ref="AX110:AY110"/>
    <mergeCell ref="AZ110:BB110"/>
    <mergeCell ref="BC110:BD110"/>
    <mergeCell ref="BE110:BF110"/>
    <mergeCell ref="BG110:BH110"/>
    <mergeCell ref="BI110:BJ110"/>
    <mergeCell ref="BK110:BT110"/>
    <mergeCell ref="AS111:AT111"/>
    <mergeCell ref="AU111:AW111"/>
    <mergeCell ref="AX111:AY111"/>
    <mergeCell ref="AZ111:BB111"/>
    <mergeCell ref="BC111:BD111"/>
    <mergeCell ref="BE111:BF111"/>
    <mergeCell ref="BG111:BH111"/>
    <mergeCell ref="BI111:BJ111"/>
    <mergeCell ref="BK111:BT111"/>
    <mergeCell ref="AS112:AT112"/>
    <mergeCell ref="AU112:AW112"/>
    <mergeCell ref="AX112:AY112"/>
    <mergeCell ref="AZ112:BB112"/>
    <mergeCell ref="BC112:BD112"/>
    <mergeCell ref="BE112:BF112"/>
    <mergeCell ref="BG112:BH112"/>
    <mergeCell ref="BI112:BJ112"/>
    <mergeCell ref="BK112:BO112"/>
    <mergeCell ref="BP112:BT112"/>
    <mergeCell ref="AS113:AT113"/>
    <mergeCell ref="AU113:AW113"/>
    <mergeCell ref="AX113:AY113"/>
    <mergeCell ref="AZ113:BB113"/>
    <mergeCell ref="BC113:BD113"/>
    <mergeCell ref="BE113:BF113"/>
    <mergeCell ref="BG113:BH113"/>
    <mergeCell ref="BI113:BJ113"/>
    <mergeCell ref="BK113:BO113"/>
    <mergeCell ref="BP113:BT113"/>
    <mergeCell ref="AS114:AT114"/>
    <mergeCell ref="AU114:BT114"/>
    <mergeCell ref="AS115:AT115"/>
    <mergeCell ref="AU115:AW115"/>
    <mergeCell ref="AX115:AY115"/>
    <mergeCell ref="AZ115:BB115"/>
    <mergeCell ref="BC115:BD115"/>
    <mergeCell ref="BE115:BF115"/>
    <mergeCell ref="BG115:BH115"/>
    <mergeCell ref="BI115:BJ115"/>
    <mergeCell ref="BK115:BO115"/>
    <mergeCell ref="BP115:BT115"/>
    <mergeCell ref="AS116:AT116"/>
    <mergeCell ref="AU116:AW116"/>
    <mergeCell ref="AX116:AY116"/>
    <mergeCell ref="AZ116:BB116"/>
    <mergeCell ref="BC116:BD116"/>
    <mergeCell ref="BE116:BF116"/>
    <mergeCell ref="BG116:BH116"/>
    <mergeCell ref="BI116:BJ116"/>
    <mergeCell ref="BK116:BT116"/>
    <mergeCell ref="AS117:AT117"/>
    <mergeCell ref="AU117:AW117"/>
    <mergeCell ref="AX117:AY117"/>
    <mergeCell ref="AZ117:BB117"/>
    <mergeCell ref="BC117:BD117"/>
    <mergeCell ref="BE117:BF117"/>
    <mergeCell ref="BG117:BH117"/>
    <mergeCell ref="BI117:BJ117"/>
    <mergeCell ref="BK117:BO117"/>
    <mergeCell ref="BP117:BT117"/>
    <mergeCell ref="AS118:AT118"/>
    <mergeCell ref="AU118:AW118"/>
    <mergeCell ref="AX118:AY118"/>
    <mergeCell ref="AZ118:BB118"/>
    <mergeCell ref="BC118:BD118"/>
    <mergeCell ref="BE118:BF118"/>
    <mergeCell ref="BG118:BH118"/>
    <mergeCell ref="BI118:BJ118"/>
    <mergeCell ref="BK118:BO118"/>
    <mergeCell ref="BP118:BT118"/>
    <mergeCell ref="AS119:AT119"/>
    <mergeCell ref="AU119:AW119"/>
    <mergeCell ref="AX119:AY119"/>
    <mergeCell ref="AZ119:BB119"/>
    <mergeCell ref="BC119:BD119"/>
    <mergeCell ref="BE119:BF119"/>
    <mergeCell ref="BG119:BH119"/>
    <mergeCell ref="BI119:BJ119"/>
    <mergeCell ref="BK119:BT119"/>
    <mergeCell ref="AS120:AT120"/>
    <mergeCell ref="AU120:AW120"/>
    <mergeCell ref="AX120:AY120"/>
    <mergeCell ref="AZ120:BB120"/>
    <mergeCell ref="BC120:BD120"/>
    <mergeCell ref="BE120:BF120"/>
    <mergeCell ref="BG120:BH120"/>
    <mergeCell ref="BI120:BJ120"/>
    <mergeCell ref="BK120:BT120"/>
    <mergeCell ref="AS121:AT121"/>
    <mergeCell ref="AU121:BT121"/>
    <mergeCell ref="AS122:AT122"/>
    <mergeCell ref="AU122:AW122"/>
    <mergeCell ref="AX122:AY122"/>
    <mergeCell ref="AZ122:BB122"/>
    <mergeCell ref="BC122:BD122"/>
    <mergeCell ref="BE122:BF122"/>
    <mergeCell ref="BG122:BH122"/>
    <mergeCell ref="BI122:BJ122"/>
    <mergeCell ref="BK122:BT122"/>
    <mergeCell ref="AS123:AT123"/>
    <mergeCell ref="AU123:AW123"/>
    <mergeCell ref="AX123:AY123"/>
    <mergeCell ref="AZ123:BB123"/>
    <mergeCell ref="BC123:BD123"/>
    <mergeCell ref="BE123:BF123"/>
    <mergeCell ref="BG123:BH123"/>
    <mergeCell ref="BI123:BJ123"/>
    <mergeCell ref="BK123:BT123"/>
    <mergeCell ref="AS124:AT124"/>
    <mergeCell ref="AU124:AW124"/>
    <mergeCell ref="AX124:AY124"/>
    <mergeCell ref="AZ124:BB124"/>
    <mergeCell ref="BC124:BD124"/>
    <mergeCell ref="BE124:BF124"/>
    <mergeCell ref="BG124:BH124"/>
    <mergeCell ref="BI124:BJ124"/>
    <mergeCell ref="BK124:BT124"/>
    <mergeCell ref="AS125:AT125"/>
    <mergeCell ref="AU125:AW125"/>
    <mergeCell ref="AX125:AY125"/>
    <mergeCell ref="AZ125:BB125"/>
    <mergeCell ref="BC125:BD125"/>
    <mergeCell ref="BE125:BF125"/>
    <mergeCell ref="BG125:BH125"/>
    <mergeCell ref="BI125:BJ125"/>
    <mergeCell ref="BK125:BO125"/>
    <mergeCell ref="BP125:BT125"/>
    <mergeCell ref="AS126:AT126"/>
    <mergeCell ref="AU126:AW126"/>
    <mergeCell ref="AX126:AY126"/>
    <mergeCell ref="AZ126:BB126"/>
    <mergeCell ref="BC126:BD126"/>
    <mergeCell ref="BE126:BF126"/>
    <mergeCell ref="BG126:BH126"/>
    <mergeCell ref="BI126:BJ126"/>
    <mergeCell ref="BK126:BO126"/>
    <mergeCell ref="BP126:BT126"/>
    <mergeCell ref="AS127:AT127"/>
    <mergeCell ref="AU127:BT127"/>
    <mergeCell ref="AS128:AT128"/>
    <mergeCell ref="AU128:AW128"/>
    <mergeCell ref="AX128:AY128"/>
    <mergeCell ref="AZ128:BB128"/>
    <mergeCell ref="BC128:BD128"/>
    <mergeCell ref="BE128:BF128"/>
    <mergeCell ref="BG128:BH128"/>
    <mergeCell ref="BI128:BJ128"/>
    <mergeCell ref="BK128:BO128"/>
    <mergeCell ref="BP128:BT128"/>
    <mergeCell ref="AS129:AT129"/>
    <mergeCell ref="AU129:AW129"/>
    <mergeCell ref="AX129:AY129"/>
    <mergeCell ref="AZ129:BB129"/>
    <mergeCell ref="BC129:BD129"/>
    <mergeCell ref="BE129:BF129"/>
    <mergeCell ref="BG129:BH129"/>
    <mergeCell ref="BI129:BJ129"/>
    <mergeCell ref="BK129:BT129"/>
    <mergeCell ref="AS130:AT130"/>
    <mergeCell ref="AU130:AW130"/>
    <mergeCell ref="AX130:AY130"/>
    <mergeCell ref="AZ130:BB130"/>
    <mergeCell ref="BC130:BD130"/>
    <mergeCell ref="BE130:BF130"/>
    <mergeCell ref="BG130:BH130"/>
    <mergeCell ref="BI130:BJ130"/>
    <mergeCell ref="BK130:BO130"/>
    <mergeCell ref="BP130:BT130"/>
    <mergeCell ref="AS131:AT131"/>
    <mergeCell ref="AU131:AW131"/>
    <mergeCell ref="AX131:AY131"/>
    <mergeCell ref="AZ131:BB131"/>
    <mergeCell ref="BC131:BD131"/>
    <mergeCell ref="BE131:BF131"/>
    <mergeCell ref="BG131:BH131"/>
    <mergeCell ref="BI131:BJ131"/>
    <mergeCell ref="BK131:BO131"/>
    <mergeCell ref="BP131:BT131"/>
    <mergeCell ref="AS132:AT132"/>
    <mergeCell ref="AU132:AW132"/>
    <mergeCell ref="AX132:AY132"/>
    <mergeCell ref="AZ132:BB132"/>
    <mergeCell ref="BC132:BD132"/>
    <mergeCell ref="BE132:BF132"/>
    <mergeCell ref="BG132:BH132"/>
    <mergeCell ref="BI132:BJ132"/>
    <mergeCell ref="BK132:BT132"/>
    <mergeCell ref="AS133:AT133"/>
    <mergeCell ref="AU133:AW133"/>
    <mergeCell ref="AX133:AY133"/>
    <mergeCell ref="AZ133:BB133"/>
    <mergeCell ref="BC133:BD133"/>
    <mergeCell ref="BE133:BF133"/>
    <mergeCell ref="BG133:BH133"/>
    <mergeCell ref="BI133:BJ133"/>
    <mergeCell ref="BK133:BT133"/>
    <mergeCell ref="AS134:AT134"/>
    <mergeCell ref="AU134:BT134"/>
    <mergeCell ref="AS135:AT135"/>
    <mergeCell ref="AU135:AW135"/>
    <mergeCell ref="AX135:AY135"/>
    <mergeCell ref="AZ135:BB135"/>
    <mergeCell ref="BC135:BD135"/>
    <mergeCell ref="BE135:BF135"/>
    <mergeCell ref="BG135:BH135"/>
    <mergeCell ref="BI135:BJ135"/>
    <mergeCell ref="BK135:BT135"/>
    <mergeCell ref="AS136:AT136"/>
    <mergeCell ref="AU136:AW136"/>
    <mergeCell ref="AX136:AY136"/>
    <mergeCell ref="AZ136:BB136"/>
    <mergeCell ref="BC136:BD136"/>
    <mergeCell ref="BE136:BF136"/>
    <mergeCell ref="BG136:BH136"/>
    <mergeCell ref="BI136:BJ136"/>
    <mergeCell ref="BK136:BT136"/>
    <mergeCell ref="AS137:AT137"/>
    <mergeCell ref="AU137:AW137"/>
    <mergeCell ref="AX137:AY137"/>
    <mergeCell ref="AZ137:BB137"/>
    <mergeCell ref="BC137:BD137"/>
    <mergeCell ref="BE137:BF137"/>
    <mergeCell ref="BG137:BH137"/>
    <mergeCell ref="BI137:BJ137"/>
    <mergeCell ref="BK137:BT137"/>
    <mergeCell ref="AS138:AT138"/>
    <mergeCell ref="AU138:AW138"/>
    <mergeCell ref="AX138:AY138"/>
    <mergeCell ref="AZ138:BB138"/>
    <mergeCell ref="BC138:BD138"/>
    <mergeCell ref="BE138:BF138"/>
    <mergeCell ref="BG138:BH138"/>
    <mergeCell ref="BI138:BJ138"/>
    <mergeCell ref="BK138:BO138"/>
    <mergeCell ref="BP138:BT138"/>
    <mergeCell ref="AS139:AT139"/>
    <mergeCell ref="AU139:AW139"/>
    <mergeCell ref="AX139:AY139"/>
    <mergeCell ref="AZ139:BB139"/>
    <mergeCell ref="BC139:BD139"/>
    <mergeCell ref="BE139:BF139"/>
    <mergeCell ref="BG139:BH139"/>
    <mergeCell ref="BI139:BJ139"/>
    <mergeCell ref="BK139:BO139"/>
    <mergeCell ref="BP139:BT139"/>
    <mergeCell ref="AS140:AT140"/>
    <mergeCell ref="AU140:AW140"/>
    <mergeCell ref="AX140:AY140"/>
    <mergeCell ref="AZ140:BB140"/>
    <mergeCell ref="BC140:BD140"/>
    <mergeCell ref="BE140:BF140"/>
    <mergeCell ref="BG140:BH140"/>
    <mergeCell ref="BI140:BJ140"/>
    <mergeCell ref="BK140:BO140"/>
    <mergeCell ref="BP140:BT140"/>
    <mergeCell ref="AS141:AT141"/>
    <mergeCell ref="AU141:BT141"/>
    <mergeCell ref="AS142:AT142"/>
    <mergeCell ref="AU142:AW142"/>
    <mergeCell ref="AX142:AY142"/>
    <mergeCell ref="AZ142:BB142"/>
    <mergeCell ref="BC142:BD142"/>
    <mergeCell ref="BE142:BF142"/>
    <mergeCell ref="BG142:BH142"/>
    <mergeCell ref="BI142:BJ142"/>
    <mergeCell ref="BK142:BO142"/>
    <mergeCell ref="BP142:BT142"/>
    <mergeCell ref="AS143:AT143"/>
    <mergeCell ref="AU143:AW143"/>
    <mergeCell ref="AX143:AY143"/>
    <mergeCell ref="AZ143:BB143"/>
    <mergeCell ref="BC143:BD143"/>
    <mergeCell ref="BE143:BF143"/>
    <mergeCell ref="BG143:BH143"/>
    <mergeCell ref="BI143:BJ143"/>
    <mergeCell ref="BK143:BT143"/>
    <mergeCell ref="AS144:AT144"/>
    <mergeCell ref="AU144:AW144"/>
    <mergeCell ref="AX144:AY144"/>
    <mergeCell ref="AZ144:BB144"/>
    <mergeCell ref="BC144:BD144"/>
    <mergeCell ref="BE144:BF144"/>
    <mergeCell ref="BG144:BH144"/>
    <mergeCell ref="BI144:BJ144"/>
    <mergeCell ref="BK144:BO144"/>
    <mergeCell ref="BP144:BT144"/>
    <mergeCell ref="AS145:AT145"/>
    <mergeCell ref="AU145:AW145"/>
    <mergeCell ref="AX145:AY145"/>
    <mergeCell ref="AZ145:BB145"/>
    <mergeCell ref="BC145:BD145"/>
    <mergeCell ref="BE145:BF145"/>
    <mergeCell ref="BG145:BH145"/>
    <mergeCell ref="BI145:BJ145"/>
    <mergeCell ref="BK145:BO145"/>
    <mergeCell ref="BP145:BT145"/>
    <mergeCell ref="AS146:AT146"/>
    <mergeCell ref="AU146:AW146"/>
    <mergeCell ref="AX146:AY146"/>
    <mergeCell ref="AZ146:BB146"/>
    <mergeCell ref="BC146:BD146"/>
    <mergeCell ref="BE146:BF146"/>
    <mergeCell ref="BG146:BH146"/>
    <mergeCell ref="BI146:BJ146"/>
    <mergeCell ref="BK146:BT146"/>
    <mergeCell ref="AS147:AT147"/>
    <mergeCell ref="AU147:AW147"/>
    <mergeCell ref="AX147:AY147"/>
    <mergeCell ref="AZ147:BB147"/>
    <mergeCell ref="BC147:BD147"/>
    <mergeCell ref="BE147:BF147"/>
    <mergeCell ref="BG147:BH147"/>
    <mergeCell ref="BI147:BJ147"/>
    <mergeCell ref="BK147:BT147"/>
    <mergeCell ref="AS148:AT148"/>
    <mergeCell ref="AU148:BT148"/>
    <mergeCell ref="AS149:AT149"/>
    <mergeCell ref="AU149:AW149"/>
    <mergeCell ref="AX149:AY149"/>
    <mergeCell ref="AZ149:BB149"/>
    <mergeCell ref="BC149:BD149"/>
    <mergeCell ref="BE149:BF149"/>
    <mergeCell ref="BG149:BH149"/>
    <mergeCell ref="BI149:BJ149"/>
    <mergeCell ref="BK149:BT149"/>
    <mergeCell ref="AS150:AT150"/>
    <mergeCell ref="AU150:AW150"/>
    <mergeCell ref="AX150:AY150"/>
    <mergeCell ref="AZ150:BB150"/>
    <mergeCell ref="BC150:BD150"/>
    <mergeCell ref="BE150:BF150"/>
    <mergeCell ref="BG150:BH150"/>
    <mergeCell ref="BI150:BJ150"/>
    <mergeCell ref="BK150:BT150"/>
    <mergeCell ref="AS151:AT151"/>
    <mergeCell ref="AU151:AW151"/>
    <mergeCell ref="AX151:AY151"/>
    <mergeCell ref="AZ151:BB151"/>
    <mergeCell ref="BC151:BD151"/>
    <mergeCell ref="BE151:BF151"/>
    <mergeCell ref="BG151:BH151"/>
    <mergeCell ref="BI151:BJ151"/>
    <mergeCell ref="BK151:BO151"/>
    <mergeCell ref="BP151:BT151"/>
    <mergeCell ref="AS152:AT152"/>
    <mergeCell ref="AU152:AW152"/>
    <mergeCell ref="AX152:AY152"/>
    <mergeCell ref="AZ152:BB152"/>
    <mergeCell ref="BC152:BD152"/>
    <mergeCell ref="BE152:BF152"/>
    <mergeCell ref="BG152:BH152"/>
    <mergeCell ref="BI152:BJ152"/>
    <mergeCell ref="BK152:BO152"/>
    <mergeCell ref="BP152:BT152"/>
    <mergeCell ref="AS153:AT153"/>
    <mergeCell ref="AU153:AW153"/>
    <mergeCell ref="AX153:AY153"/>
    <mergeCell ref="AZ153:BB153"/>
    <mergeCell ref="BC153:BD153"/>
    <mergeCell ref="BE153:BF153"/>
    <mergeCell ref="BG153:BH153"/>
    <mergeCell ref="BI153:BJ153"/>
    <mergeCell ref="BK153:BO153"/>
    <mergeCell ref="BP153:BT153"/>
    <mergeCell ref="AS154:AT154"/>
    <mergeCell ref="AU154:AW154"/>
    <mergeCell ref="AX154:AY154"/>
    <mergeCell ref="AZ154:BB154"/>
    <mergeCell ref="BC154:BD154"/>
    <mergeCell ref="BE154:BF154"/>
    <mergeCell ref="BG154:BH154"/>
    <mergeCell ref="BI154:BJ154"/>
    <mergeCell ref="BK154:BO154"/>
    <mergeCell ref="BP154:BT154"/>
    <mergeCell ref="AS155:AT155"/>
    <mergeCell ref="AU155:BT155"/>
    <mergeCell ref="AS156:AT156"/>
    <mergeCell ref="AU156:AW156"/>
    <mergeCell ref="AX156:AY156"/>
    <mergeCell ref="AZ156:BB156"/>
    <mergeCell ref="BC156:BD156"/>
    <mergeCell ref="BE156:BF156"/>
    <mergeCell ref="BG156:BH156"/>
    <mergeCell ref="BI156:BJ156"/>
    <mergeCell ref="BK156:BO156"/>
    <mergeCell ref="BP156:BT156"/>
    <mergeCell ref="AS157:AT157"/>
    <mergeCell ref="AU157:AW157"/>
    <mergeCell ref="AX157:AY157"/>
    <mergeCell ref="AZ157:BB157"/>
    <mergeCell ref="BC157:BD157"/>
    <mergeCell ref="BE157:BF157"/>
    <mergeCell ref="BG157:BH157"/>
    <mergeCell ref="BI157:BJ157"/>
    <mergeCell ref="BK157:BT157"/>
    <mergeCell ref="AS158:AT158"/>
    <mergeCell ref="AU158:AW158"/>
    <mergeCell ref="AX158:AY158"/>
    <mergeCell ref="AZ158:BB158"/>
    <mergeCell ref="BC158:BD158"/>
    <mergeCell ref="BE158:BF158"/>
    <mergeCell ref="BG158:BH158"/>
    <mergeCell ref="BI158:BJ158"/>
    <mergeCell ref="BK158:BO158"/>
    <mergeCell ref="BP158:BT158"/>
    <mergeCell ref="AS159:AT159"/>
    <mergeCell ref="AU159:AW159"/>
    <mergeCell ref="AX159:AY159"/>
    <mergeCell ref="AZ159:BB159"/>
    <mergeCell ref="BC159:BD159"/>
    <mergeCell ref="BE159:BF159"/>
    <mergeCell ref="BG159:BH159"/>
    <mergeCell ref="BI159:BJ159"/>
    <mergeCell ref="BK159:BO159"/>
    <mergeCell ref="BP159:BT159"/>
    <mergeCell ref="AS160:AT160"/>
    <mergeCell ref="AU160:AW160"/>
    <mergeCell ref="AX160:AY160"/>
    <mergeCell ref="AZ160:BB160"/>
    <mergeCell ref="BC160:BD160"/>
    <mergeCell ref="BE160:BF160"/>
    <mergeCell ref="BG160:BH160"/>
    <mergeCell ref="BI160:BJ160"/>
    <mergeCell ref="BK160:BT160"/>
    <mergeCell ref="AS161:AT161"/>
    <mergeCell ref="AU161:AW161"/>
    <mergeCell ref="AX161:AY161"/>
    <mergeCell ref="AZ161:BB161"/>
    <mergeCell ref="BC161:BD161"/>
    <mergeCell ref="BE161:BF161"/>
    <mergeCell ref="BG161:BH161"/>
    <mergeCell ref="BI161:BJ161"/>
    <mergeCell ref="BK161:BT161"/>
    <mergeCell ref="AS162:AT162"/>
    <mergeCell ref="AU162:BT162"/>
    <mergeCell ref="AS163:AT163"/>
    <mergeCell ref="AU163:AW163"/>
    <mergeCell ref="AX163:AY163"/>
    <mergeCell ref="AZ163:BB163"/>
    <mergeCell ref="BC163:BD163"/>
    <mergeCell ref="BE163:BF163"/>
    <mergeCell ref="BG163:BH163"/>
    <mergeCell ref="BI163:BJ163"/>
    <mergeCell ref="BK163:BT163"/>
    <mergeCell ref="AS164:AT164"/>
    <mergeCell ref="AU164:AW164"/>
    <mergeCell ref="AX164:AY164"/>
    <mergeCell ref="AZ164:BB164"/>
    <mergeCell ref="BC164:BD164"/>
    <mergeCell ref="BE164:BF164"/>
    <mergeCell ref="BG164:BH164"/>
    <mergeCell ref="BI164:BJ164"/>
    <mergeCell ref="BK164:BT164"/>
    <mergeCell ref="AS165:AT165"/>
    <mergeCell ref="AU165:AW165"/>
    <mergeCell ref="AX165:AY165"/>
    <mergeCell ref="AZ165:BB165"/>
    <mergeCell ref="BC165:BD165"/>
    <mergeCell ref="BE165:BF165"/>
    <mergeCell ref="BG165:BH165"/>
    <mergeCell ref="BI165:BJ165"/>
    <mergeCell ref="BK165:BO165"/>
    <mergeCell ref="BP165:BT165"/>
    <mergeCell ref="AS166:AT166"/>
    <mergeCell ref="AU166:AW166"/>
    <mergeCell ref="AX166:AY166"/>
    <mergeCell ref="AZ166:BB166"/>
    <mergeCell ref="BC166:BD166"/>
    <mergeCell ref="BE166:BF166"/>
    <mergeCell ref="BG166:BH166"/>
    <mergeCell ref="BI166:BJ166"/>
    <mergeCell ref="BK166:BO166"/>
    <mergeCell ref="BP166:BT166"/>
    <mergeCell ref="AS167:AT167"/>
    <mergeCell ref="AU167:AW167"/>
    <mergeCell ref="AX167:AY167"/>
    <mergeCell ref="AZ167:BB167"/>
    <mergeCell ref="BC167:BD167"/>
    <mergeCell ref="BE167:BF167"/>
    <mergeCell ref="BG167:BH167"/>
    <mergeCell ref="BI167:BJ167"/>
    <mergeCell ref="BK167:BO167"/>
    <mergeCell ref="BP167:BT167"/>
    <mergeCell ref="AS168:AT168"/>
    <mergeCell ref="AU168:BT168"/>
    <mergeCell ref="AS169:AT169"/>
    <mergeCell ref="AU169:AW169"/>
    <mergeCell ref="AX169:AY169"/>
    <mergeCell ref="AZ169:BB169"/>
    <mergeCell ref="BC169:BD169"/>
    <mergeCell ref="BE169:BF169"/>
    <mergeCell ref="BG169:BH169"/>
    <mergeCell ref="BI169:BJ169"/>
    <mergeCell ref="BK169:BO169"/>
    <mergeCell ref="BP169:BT169"/>
    <mergeCell ref="AS170:AT170"/>
    <mergeCell ref="AU170:AW170"/>
    <mergeCell ref="AX170:AY170"/>
    <mergeCell ref="AZ170:BB170"/>
    <mergeCell ref="BC170:BD170"/>
    <mergeCell ref="BE170:BF170"/>
    <mergeCell ref="BG170:BH170"/>
    <mergeCell ref="BI170:BJ170"/>
    <mergeCell ref="BK170:BO170"/>
    <mergeCell ref="BP170:BT170"/>
    <mergeCell ref="AS171:AT171"/>
    <mergeCell ref="AU171:AW171"/>
    <mergeCell ref="AX171:AY171"/>
    <mergeCell ref="AZ171:BB171"/>
    <mergeCell ref="BC171:BD171"/>
    <mergeCell ref="BE171:BF171"/>
    <mergeCell ref="BG171:BH171"/>
    <mergeCell ref="BI171:BJ171"/>
    <mergeCell ref="BK171:BO171"/>
    <mergeCell ref="BP171:BT171"/>
    <mergeCell ref="AS172:AT172"/>
    <mergeCell ref="AU172:AW172"/>
    <mergeCell ref="AX172:AY172"/>
    <mergeCell ref="AZ172:BB172"/>
    <mergeCell ref="BC172:BD172"/>
    <mergeCell ref="BE172:BF172"/>
    <mergeCell ref="BG172:BH172"/>
    <mergeCell ref="BI172:BJ172"/>
    <mergeCell ref="BK172:BO172"/>
    <mergeCell ref="BP172:BT172"/>
    <mergeCell ref="AS173:AT173"/>
    <mergeCell ref="AU173:AW173"/>
    <mergeCell ref="AX173:AY173"/>
    <mergeCell ref="AZ173:BB173"/>
    <mergeCell ref="BC173:BD173"/>
    <mergeCell ref="BE173:BF173"/>
    <mergeCell ref="BG173:BH173"/>
    <mergeCell ref="BI173:BJ173"/>
    <mergeCell ref="BK173:BT173"/>
    <mergeCell ref="AS174:AT174"/>
    <mergeCell ref="AU174:AW174"/>
    <mergeCell ref="AX174:AY174"/>
    <mergeCell ref="AZ174:BB174"/>
    <mergeCell ref="BC174:BD174"/>
    <mergeCell ref="BE174:BF174"/>
    <mergeCell ref="BG174:BH174"/>
    <mergeCell ref="BI174:BJ174"/>
    <mergeCell ref="BK174:BO174"/>
    <mergeCell ref="BP174:BT174"/>
    <mergeCell ref="AS175:AT175"/>
    <mergeCell ref="AU175:BT175"/>
    <mergeCell ref="AS176:AT176"/>
    <mergeCell ref="AU176:AW176"/>
    <mergeCell ref="AX176:AY176"/>
    <mergeCell ref="AZ176:BB176"/>
    <mergeCell ref="BC176:BD176"/>
    <mergeCell ref="BE176:BF176"/>
    <mergeCell ref="BG176:BH176"/>
    <mergeCell ref="BI176:BJ176"/>
    <mergeCell ref="BK176:BO176"/>
    <mergeCell ref="BP176:BT176"/>
    <mergeCell ref="AS177:AT177"/>
    <mergeCell ref="AU177:AW177"/>
    <mergeCell ref="AX177:AY177"/>
    <mergeCell ref="AZ177:BB177"/>
    <mergeCell ref="BC177:BD177"/>
    <mergeCell ref="BE177:BF177"/>
    <mergeCell ref="BG177:BH177"/>
    <mergeCell ref="BI177:BJ177"/>
    <mergeCell ref="BK177:BO177"/>
    <mergeCell ref="BP177:BT177"/>
    <mergeCell ref="AS178:AT178"/>
    <mergeCell ref="AU178:AW178"/>
    <mergeCell ref="AX178:AY178"/>
    <mergeCell ref="AZ178:BB178"/>
    <mergeCell ref="BC178:BD178"/>
    <mergeCell ref="BE178:BF178"/>
    <mergeCell ref="BG178:BH178"/>
    <mergeCell ref="BI178:BJ178"/>
    <mergeCell ref="BK178:BO178"/>
    <mergeCell ref="BP178:BT178"/>
    <mergeCell ref="AS179:AT179"/>
    <mergeCell ref="AU179:AW179"/>
    <mergeCell ref="AX179:AY179"/>
    <mergeCell ref="AZ179:BB179"/>
    <mergeCell ref="BC179:BD179"/>
    <mergeCell ref="BE179:BF179"/>
    <mergeCell ref="BG179:BH179"/>
    <mergeCell ref="BI179:BJ179"/>
    <mergeCell ref="BK179:BO179"/>
    <mergeCell ref="BP179:BT179"/>
    <mergeCell ref="AS180:AT180"/>
    <mergeCell ref="AU180:AW180"/>
    <mergeCell ref="AX180:AY180"/>
    <mergeCell ref="AZ180:BB180"/>
    <mergeCell ref="BC180:BD180"/>
    <mergeCell ref="BE180:BF180"/>
    <mergeCell ref="BG180:BH180"/>
    <mergeCell ref="BI180:BJ180"/>
    <mergeCell ref="BK180:BT180"/>
    <mergeCell ref="AS181:AT181"/>
    <mergeCell ref="AU181:AW181"/>
    <mergeCell ref="AX181:AY181"/>
    <mergeCell ref="AZ181:BB181"/>
    <mergeCell ref="BC181:BD181"/>
    <mergeCell ref="BE181:BF181"/>
    <mergeCell ref="BG181:BH181"/>
    <mergeCell ref="BI181:BJ181"/>
    <mergeCell ref="BK181:BT181"/>
    <mergeCell ref="AS182:AT182"/>
    <mergeCell ref="AU182:AW182"/>
    <mergeCell ref="AX182:AY182"/>
    <mergeCell ref="AZ182:BB182"/>
    <mergeCell ref="BC182:BD182"/>
    <mergeCell ref="BE182:BF182"/>
    <mergeCell ref="BG182:BH182"/>
    <mergeCell ref="BI182:BJ182"/>
    <mergeCell ref="BK182:BO182"/>
    <mergeCell ref="BP182:BT182"/>
    <mergeCell ref="AS183:AT183"/>
    <mergeCell ref="AU183:BT183"/>
    <mergeCell ref="AS184:AT184"/>
    <mergeCell ref="AU184:AW184"/>
    <mergeCell ref="AX184:AY184"/>
    <mergeCell ref="AZ184:BB184"/>
    <mergeCell ref="BC184:BD184"/>
    <mergeCell ref="BE184:BF184"/>
    <mergeCell ref="BG184:BH184"/>
    <mergeCell ref="BI184:BJ184"/>
    <mergeCell ref="BK184:BO184"/>
    <mergeCell ref="BP184:BT184"/>
    <mergeCell ref="AS185:AT185"/>
    <mergeCell ref="AU185:AW185"/>
    <mergeCell ref="AX185:AY185"/>
    <mergeCell ref="AZ185:BB185"/>
    <mergeCell ref="BC185:BD185"/>
    <mergeCell ref="BE185:BF185"/>
    <mergeCell ref="BG185:BH185"/>
    <mergeCell ref="BI185:BJ185"/>
    <mergeCell ref="BK185:BO185"/>
    <mergeCell ref="BP185:BT185"/>
    <mergeCell ref="AS186:AT186"/>
    <mergeCell ref="AU186:AW186"/>
    <mergeCell ref="AX186:AY186"/>
    <mergeCell ref="AZ186:BB186"/>
    <mergeCell ref="BC186:BD186"/>
    <mergeCell ref="BE186:BF186"/>
    <mergeCell ref="BG186:BH186"/>
    <mergeCell ref="BI186:BJ186"/>
    <mergeCell ref="BK186:BO186"/>
    <mergeCell ref="BP186:BT186"/>
    <mergeCell ref="AS187:AT187"/>
    <mergeCell ref="AU187:AW187"/>
    <mergeCell ref="AX187:AY187"/>
    <mergeCell ref="AZ187:BB187"/>
    <mergeCell ref="BC187:BD187"/>
    <mergeCell ref="BE187:BF187"/>
    <mergeCell ref="BG187:BH187"/>
    <mergeCell ref="BI187:BJ187"/>
    <mergeCell ref="BK187:BO187"/>
    <mergeCell ref="BP187:BT187"/>
    <mergeCell ref="AS188:AT188"/>
    <mergeCell ref="AU188:AW188"/>
    <mergeCell ref="AX188:AY188"/>
    <mergeCell ref="AZ188:BB188"/>
    <mergeCell ref="BC188:BD188"/>
    <mergeCell ref="BE188:BF188"/>
    <mergeCell ref="BG188:BH188"/>
    <mergeCell ref="BI188:BJ188"/>
    <mergeCell ref="BK188:BT188"/>
    <mergeCell ref="AS189:AT189"/>
    <mergeCell ref="AU189:AW189"/>
    <mergeCell ref="AX189:AY189"/>
    <mergeCell ref="AZ189:BB189"/>
    <mergeCell ref="BC189:BD189"/>
    <mergeCell ref="BE189:BF189"/>
    <mergeCell ref="BG189:BH189"/>
    <mergeCell ref="BI189:BJ189"/>
    <mergeCell ref="BK189:BT189"/>
    <mergeCell ref="AS190:AT190"/>
    <mergeCell ref="AU190:AW190"/>
    <mergeCell ref="AX190:AY190"/>
    <mergeCell ref="AZ190:BB190"/>
    <mergeCell ref="BC190:BD190"/>
    <mergeCell ref="BE190:BF190"/>
    <mergeCell ref="BG190:BH190"/>
    <mergeCell ref="BI190:BJ190"/>
    <mergeCell ref="BK190:BO190"/>
    <mergeCell ref="BP190:BT190"/>
    <mergeCell ref="AS191:AT191"/>
    <mergeCell ref="AU191:BT191"/>
    <mergeCell ref="AS192:AT192"/>
    <mergeCell ref="AU192:AW192"/>
    <mergeCell ref="AX192:AY192"/>
    <mergeCell ref="AZ192:BB192"/>
    <mergeCell ref="BC192:BD192"/>
    <mergeCell ref="BE192:BF192"/>
    <mergeCell ref="BG192:BH192"/>
    <mergeCell ref="BI192:BJ192"/>
    <mergeCell ref="BK192:BO192"/>
    <mergeCell ref="BP192:BT192"/>
    <mergeCell ref="AS193:AT193"/>
    <mergeCell ref="AU193:AW193"/>
    <mergeCell ref="AX193:AY193"/>
    <mergeCell ref="AZ193:BB193"/>
    <mergeCell ref="BC193:BD193"/>
    <mergeCell ref="BE193:BF193"/>
    <mergeCell ref="BG193:BH193"/>
    <mergeCell ref="BI193:BJ193"/>
    <mergeCell ref="BK193:BO193"/>
    <mergeCell ref="BP193:BT193"/>
    <mergeCell ref="AS194:AT194"/>
    <mergeCell ref="AU194:AW194"/>
    <mergeCell ref="AX194:AY194"/>
    <mergeCell ref="AZ194:BB194"/>
    <mergeCell ref="BC194:BD194"/>
    <mergeCell ref="BE194:BF194"/>
    <mergeCell ref="BG194:BH194"/>
    <mergeCell ref="BI194:BJ194"/>
    <mergeCell ref="BK194:BO194"/>
    <mergeCell ref="BP194:BT194"/>
    <mergeCell ref="AS195:AT195"/>
    <mergeCell ref="AU195:AW195"/>
    <mergeCell ref="AX195:AY195"/>
    <mergeCell ref="AZ195:BB195"/>
    <mergeCell ref="BC195:BD195"/>
    <mergeCell ref="BE195:BF195"/>
    <mergeCell ref="BG195:BH195"/>
    <mergeCell ref="BI195:BJ195"/>
    <mergeCell ref="BK195:BO195"/>
    <mergeCell ref="BP195:BT195"/>
    <mergeCell ref="AS196:AT196"/>
    <mergeCell ref="AU196:AW196"/>
    <mergeCell ref="AX196:AY196"/>
    <mergeCell ref="AZ196:BB196"/>
    <mergeCell ref="BC196:BD196"/>
    <mergeCell ref="BE196:BF196"/>
    <mergeCell ref="BG196:BH196"/>
    <mergeCell ref="BI196:BJ196"/>
    <mergeCell ref="BK196:BT196"/>
    <mergeCell ref="AS197:AT197"/>
    <mergeCell ref="AU197:BT197"/>
    <mergeCell ref="AS198:AT198"/>
    <mergeCell ref="AU198:AW198"/>
    <mergeCell ref="AX198:AY198"/>
    <mergeCell ref="AZ198:BB198"/>
    <mergeCell ref="BC198:BD198"/>
    <mergeCell ref="BE198:BF198"/>
    <mergeCell ref="BG198:BH198"/>
    <mergeCell ref="BI198:BJ198"/>
    <mergeCell ref="BK198:BO198"/>
    <mergeCell ref="BP198:BT198"/>
    <mergeCell ref="AS199:AT199"/>
    <mergeCell ref="AU199:AW199"/>
    <mergeCell ref="AX199:AY199"/>
    <mergeCell ref="AZ199:BB199"/>
    <mergeCell ref="BC199:BD199"/>
    <mergeCell ref="BE199:BF199"/>
    <mergeCell ref="BG199:BH199"/>
    <mergeCell ref="BI199:BJ199"/>
    <mergeCell ref="BK199:BT199"/>
    <mergeCell ref="AS200:AT200"/>
    <mergeCell ref="AU200:AW200"/>
    <mergeCell ref="AX200:AY200"/>
    <mergeCell ref="AZ200:BB200"/>
    <mergeCell ref="BC200:BD200"/>
    <mergeCell ref="BE200:BF200"/>
    <mergeCell ref="BG200:BH200"/>
    <mergeCell ref="BI200:BJ200"/>
    <mergeCell ref="BK200:BT200"/>
    <mergeCell ref="AS201:AT201"/>
    <mergeCell ref="AU201:AW201"/>
    <mergeCell ref="AX201:AY201"/>
    <mergeCell ref="AZ201:BB201"/>
    <mergeCell ref="BC201:BD201"/>
    <mergeCell ref="BE201:BF201"/>
    <mergeCell ref="BG201:BH201"/>
    <mergeCell ref="BI201:BJ201"/>
    <mergeCell ref="BK201:BT201"/>
    <mergeCell ref="AS202:AT202"/>
    <mergeCell ref="AU202:AW202"/>
    <mergeCell ref="AX202:AY202"/>
    <mergeCell ref="AZ202:BB202"/>
    <mergeCell ref="BC202:BD202"/>
    <mergeCell ref="BE202:BF202"/>
    <mergeCell ref="BG202:BH202"/>
    <mergeCell ref="BI202:BJ202"/>
    <mergeCell ref="BK202:BT202"/>
    <mergeCell ref="AS203:AT203"/>
    <mergeCell ref="AU203:BT203"/>
    <mergeCell ref="AS204:AT204"/>
    <mergeCell ref="AU204:BT204"/>
    <mergeCell ref="AS205:AT205"/>
    <mergeCell ref="AU205:AW205"/>
    <mergeCell ref="AX205:AY205"/>
    <mergeCell ref="AZ205:BB205"/>
    <mergeCell ref="BC205:BD205"/>
    <mergeCell ref="BE205:BF205"/>
    <mergeCell ref="BG205:BH205"/>
    <mergeCell ref="BI205:BJ205"/>
    <mergeCell ref="BK205:BO205"/>
    <mergeCell ref="BP205:BT205"/>
    <mergeCell ref="AS206:AT206"/>
    <mergeCell ref="AU206:AW206"/>
    <mergeCell ref="AX206:AY206"/>
    <mergeCell ref="AZ206:BB206"/>
    <mergeCell ref="BC206:BD206"/>
    <mergeCell ref="BE206:BF206"/>
    <mergeCell ref="BG206:BH206"/>
    <mergeCell ref="BI206:BJ206"/>
    <mergeCell ref="BK206:BO206"/>
    <mergeCell ref="BP206:BT206"/>
    <mergeCell ref="AS207:AT207"/>
    <mergeCell ref="AU207:AW207"/>
    <mergeCell ref="AX207:AY207"/>
    <mergeCell ref="AZ207:BB207"/>
    <mergeCell ref="BC207:BD207"/>
    <mergeCell ref="BE207:BF207"/>
    <mergeCell ref="BG207:BH207"/>
    <mergeCell ref="BI207:BJ207"/>
    <mergeCell ref="BK207:BO207"/>
    <mergeCell ref="BP207:BT207"/>
    <mergeCell ref="AS208:AT208"/>
    <mergeCell ref="AU208:AW208"/>
    <mergeCell ref="AX208:AY208"/>
    <mergeCell ref="AZ208:BB208"/>
    <mergeCell ref="BC208:BD208"/>
    <mergeCell ref="BE208:BF208"/>
    <mergeCell ref="BG208:BH208"/>
    <mergeCell ref="BI208:BJ208"/>
    <mergeCell ref="BK208:BO208"/>
    <mergeCell ref="BP208:BT208"/>
    <mergeCell ref="AS209:AT209"/>
    <mergeCell ref="AU209:AW209"/>
    <mergeCell ref="AX209:AY209"/>
    <mergeCell ref="AZ209:BB209"/>
    <mergeCell ref="BC209:BD209"/>
    <mergeCell ref="BE209:BF209"/>
    <mergeCell ref="BG209:BH209"/>
    <mergeCell ref="BI209:BJ209"/>
    <mergeCell ref="BK209:BO209"/>
    <mergeCell ref="BP209:BT209"/>
    <mergeCell ref="AS210:AT210"/>
    <mergeCell ref="AU210:AW210"/>
    <mergeCell ref="AX210:AY210"/>
    <mergeCell ref="AZ210:BB210"/>
    <mergeCell ref="BC210:BD210"/>
    <mergeCell ref="BE210:BF210"/>
    <mergeCell ref="BG210:BH210"/>
    <mergeCell ref="BI210:BJ210"/>
    <mergeCell ref="BK210:BO210"/>
    <mergeCell ref="BP210:BT210"/>
    <mergeCell ref="AC6:AC7"/>
    <mergeCell ref="AD6:AD7"/>
    <mergeCell ref="AE6:AE7"/>
    <mergeCell ref="AF6:AF7"/>
    <mergeCell ref="AG6:AG7"/>
    <mergeCell ref="AH6:AH7"/>
    <mergeCell ref="AI6:AI7"/>
    <mergeCell ref="AJ6:AJ7"/>
    <mergeCell ref="AK6:AK7"/>
    <mergeCell ref="AL6:AL7"/>
    <mergeCell ref="AM6:AM7"/>
    <mergeCell ref="AN6:AN7"/>
    <mergeCell ref="AO6:AO7"/>
    <mergeCell ref="AP6:AP7"/>
    <mergeCell ref="A1:AB2"/>
    <mergeCell ref="AC1:AG4"/>
    <mergeCell ref="S6:W7"/>
    <mergeCell ref="X6:AB7"/>
    <mergeCell ref="A6:B7"/>
    <mergeCell ref="Q6:R7"/>
    <mergeCell ref="C6:E7"/>
    <mergeCell ref="C20:AB21"/>
  </mergeCells>
  <pageMargins left="0.314583333333333" right="0.314583333333333" top="0.747916666666667" bottom="0.747916666666667" header="0.314583333333333" footer="0.314583333333333"/>
  <pageSetup paperSize="9" scale="90" orientation="portrait"/>
  <headerFooter>
    <oddFooter>&amp;L&amp;"华文行楷,加粗"&amp;16
&amp;"-,常规"&amp;11
制单：
日期：&amp;C审核：
日期：</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N288"/>
  <sheetViews>
    <sheetView tabSelected="1" view="pageBreakPreview" zoomScaleNormal="100" zoomScaleSheetLayoutView="100" workbookViewId="0">
      <selection activeCell="A33" sqref="A33"/>
    </sheetView>
  </sheetViews>
  <sheetFormatPr defaultColWidth="9" defaultRowHeight="13.5"/>
  <cols>
    <col min="1" max="2" width="9.125" style="56" customWidth="1"/>
    <col min="3" max="3" width="12.5" style="56" customWidth="1"/>
    <col min="4" max="4" width="13.5" style="56" customWidth="1"/>
    <col min="5" max="5" width="18.625" style="56" customWidth="1"/>
    <col min="6" max="6" width="8.25" style="56" customWidth="1"/>
    <col min="7" max="7" width="9.625" style="56" customWidth="1"/>
    <col min="8" max="8" width="12" style="56" customWidth="1"/>
    <col min="9" max="60" width="9" style="118"/>
    <col min="61" max="256" width="9" style="56"/>
    <col min="257" max="258" width="9.125" style="56" customWidth="1"/>
    <col min="259" max="259" width="12.5" style="56" customWidth="1"/>
    <col min="260" max="260" width="13.5" style="56" customWidth="1"/>
    <col min="261" max="261" width="18.625" style="56" customWidth="1"/>
    <col min="262" max="262" width="8.25" style="56" customWidth="1"/>
    <col min="263" max="263" width="9.625" style="56" customWidth="1"/>
    <col min="264" max="264" width="12" style="56" customWidth="1"/>
    <col min="265" max="512" width="9" style="56"/>
    <col min="513" max="514" width="9.125" style="56" customWidth="1"/>
    <col min="515" max="515" width="12.5" style="56" customWidth="1"/>
    <col min="516" max="516" width="13.5" style="56" customWidth="1"/>
    <col min="517" max="517" width="18.625" style="56" customWidth="1"/>
    <col min="518" max="518" width="8.25" style="56" customWidth="1"/>
    <col min="519" max="519" width="9.625" style="56" customWidth="1"/>
    <col min="520" max="520" width="12" style="56" customWidth="1"/>
    <col min="521" max="768" width="9" style="56"/>
    <col min="769" max="770" width="9.125" style="56" customWidth="1"/>
    <col min="771" max="771" width="12.5" style="56" customWidth="1"/>
    <col min="772" max="772" width="13.5" style="56" customWidth="1"/>
    <col min="773" max="773" width="18.625" style="56" customWidth="1"/>
    <col min="774" max="774" width="8.25" style="56" customWidth="1"/>
    <col min="775" max="775" width="9.625" style="56" customWidth="1"/>
    <col min="776" max="776" width="12" style="56" customWidth="1"/>
    <col min="777" max="1024" width="9" style="56"/>
    <col min="1025" max="1026" width="9.125" style="56" customWidth="1"/>
    <col min="1027" max="1027" width="12.5" style="56" customWidth="1"/>
    <col min="1028" max="1028" width="13.5" style="56" customWidth="1"/>
    <col min="1029" max="1029" width="18.625" style="56" customWidth="1"/>
    <col min="1030" max="1030" width="8.25" style="56" customWidth="1"/>
    <col min="1031" max="1031" width="9.625" style="56" customWidth="1"/>
    <col min="1032" max="1032" width="12" style="56" customWidth="1"/>
    <col min="1033" max="1280" width="9" style="56"/>
    <col min="1281" max="1282" width="9.125" style="56" customWidth="1"/>
    <col min="1283" max="1283" width="12.5" style="56" customWidth="1"/>
    <col min="1284" max="1284" width="13.5" style="56" customWidth="1"/>
    <col min="1285" max="1285" width="18.625" style="56" customWidth="1"/>
    <col min="1286" max="1286" width="8.25" style="56" customWidth="1"/>
    <col min="1287" max="1287" width="9.625" style="56" customWidth="1"/>
    <col min="1288" max="1288" width="12" style="56" customWidth="1"/>
    <col min="1289" max="1536" width="9" style="56"/>
    <col min="1537" max="1538" width="9.125" style="56" customWidth="1"/>
    <col min="1539" max="1539" width="12.5" style="56" customWidth="1"/>
    <col min="1540" max="1540" width="13.5" style="56" customWidth="1"/>
    <col min="1541" max="1541" width="18.625" style="56" customWidth="1"/>
    <col min="1542" max="1542" width="8.25" style="56" customWidth="1"/>
    <col min="1543" max="1543" width="9.625" style="56" customWidth="1"/>
    <col min="1544" max="1544" width="12" style="56" customWidth="1"/>
    <col min="1545" max="1792" width="9" style="56"/>
    <col min="1793" max="1794" width="9.125" style="56" customWidth="1"/>
    <col min="1795" max="1795" width="12.5" style="56" customWidth="1"/>
    <col min="1796" max="1796" width="13.5" style="56" customWidth="1"/>
    <col min="1797" max="1797" width="18.625" style="56" customWidth="1"/>
    <col min="1798" max="1798" width="8.25" style="56" customWidth="1"/>
    <col min="1799" max="1799" width="9.625" style="56" customWidth="1"/>
    <col min="1800" max="1800" width="12" style="56" customWidth="1"/>
    <col min="1801" max="2048" width="9" style="56"/>
    <col min="2049" max="2050" width="9.125" style="56" customWidth="1"/>
    <col min="2051" max="2051" width="12.5" style="56" customWidth="1"/>
    <col min="2052" max="2052" width="13.5" style="56" customWidth="1"/>
    <col min="2053" max="2053" width="18.625" style="56" customWidth="1"/>
    <col min="2054" max="2054" width="8.25" style="56" customWidth="1"/>
    <col min="2055" max="2055" width="9.625" style="56" customWidth="1"/>
    <col min="2056" max="2056" width="12" style="56" customWidth="1"/>
    <col min="2057" max="2304" width="9" style="56"/>
    <col min="2305" max="2306" width="9.125" style="56" customWidth="1"/>
    <col min="2307" max="2307" width="12.5" style="56" customWidth="1"/>
    <col min="2308" max="2308" width="13.5" style="56" customWidth="1"/>
    <col min="2309" max="2309" width="18.625" style="56" customWidth="1"/>
    <col min="2310" max="2310" width="8.25" style="56" customWidth="1"/>
    <col min="2311" max="2311" width="9.625" style="56" customWidth="1"/>
    <col min="2312" max="2312" width="12" style="56" customWidth="1"/>
    <col min="2313" max="2560" width="9" style="56"/>
    <col min="2561" max="2562" width="9.125" style="56" customWidth="1"/>
    <col min="2563" max="2563" width="12.5" style="56" customWidth="1"/>
    <col min="2564" max="2564" width="13.5" style="56" customWidth="1"/>
    <col min="2565" max="2565" width="18.625" style="56" customWidth="1"/>
    <col min="2566" max="2566" width="8.25" style="56" customWidth="1"/>
    <col min="2567" max="2567" width="9.625" style="56" customWidth="1"/>
    <col min="2568" max="2568" width="12" style="56" customWidth="1"/>
    <col min="2569" max="2816" width="9" style="56"/>
    <col min="2817" max="2818" width="9.125" style="56" customWidth="1"/>
    <col min="2819" max="2819" width="12.5" style="56" customWidth="1"/>
    <col min="2820" max="2820" width="13.5" style="56" customWidth="1"/>
    <col min="2821" max="2821" width="18.625" style="56" customWidth="1"/>
    <col min="2822" max="2822" width="8.25" style="56" customWidth="1"/>
    <col min="2823" max="2823" width="9.625" style="56" customWidth="1"/>
    <col min="2824" max="2824" width="12" style="56" customWidth="1"/>
    <col min="2825" max="3072" width="9" style="56"/>
    <col min="3073" max="3074" width="9.125" style="56" customWidth="1"/>
    <col min="3075" max="3075" width="12.5" style="56" customWidth="1"/>
    <col min="3076" max="3076" width="13.5" style="56" customWidth="1"/>
    <col min="3077" max="3077" width="18.625" style="56" customWidth="1"/>
    <col min="3078" max="3078" width="8.25" style="56" customWidth="1"/>
    <col min="3079" max="3079" width="9.625" style="56" customWidth="1"/>
    <col min="3080" max="3080" width="12" style="56" customWidth="1"/>
    <col min="3081" max="3328" width="9" style="56"/>
    <col min="3329" max="3330" width="9.125" style="56" customWidth="1"/>
    <col min="3331" max="3331" width="12.5" style="56" customWidth="1"/>
    <col min="3332" max="3332" width="13.5" style="56" customWidth="1"/>
    <col min="3333" max="3333" width="18.625" style="56" customWidth="1"/>
    <col min="3334" max="3334" width="8.25" style="56" customWidth="1"/>
    <col min="3335" max="3335" width="9.625" style="56" customWidth="1"/>
    <col min="3336" max="3336" width="12" style="56" customWidth="1"/>
    <col min="3337" max="3584" width="9" style="56"/>
    <col min="3585" max="3586" width="9.125" style="56" customWidth="1"/>
    <col min="3587" max="3587" width="12.5" style="56" customWidth="1"/>
    <col min="3588" max="3588" width="13.5" style="56" customWidth="1"/>
    <col min="3589" max="3589" width="18.625" style="56" customWidth="1"/>
    <col min="3590" max="3590" width="8.25" style="56" customWidth="1"/>
    <col min="3591" max="3591" width="9.625" style="56" customWidth="1"/>
    <col min="3592" max="3592" width="12" style="56" customWidth="1"/>
    <col min="3593" max="3840" width="9" style="56"/>
    <col min="3841" max="3842" width="9.125" style="56" customWidth="1"/>
    <col min="3843" max="3843" width="12.5" style="56" customWidth="1"/>
    <col min="3844" max="3844" width="13.5" style="56" customWidth="1"/>
    <col min="3845" max="3845" width="18.625" style="56" customWidth="1"/>
    <col min="3846" max="3846" width="8.25" style="56" customWidth="1"/>
    <col min="3847" max="3847" width="9.625" style="56" customWidth="1"/>
    <col min="3848" max="3848" width="12" style="56" customWidth="1"/>
    <col min="3849" max="4096" width="9" style="56"/>
    <col min="4097" max="4098" width="9.125" style="56" customWidth="1"/>
    <col min="4099" max="4099" width="12.5" style="56" customWidth="1"/>
    <col min="4100" max="4100" width="13.5" style="56" customWidth="1"/>
    <col min="4101" max="4101" width="18.625" style="56" customWidth="1"/>
    <col min="4102" max="4102" width="8.25" style="56" customWidth="1"/>
    <col min="4103" max="4103" width="9.625" style="56" customWidth="1"/>
    <col min="4104" max="4104" width="12" style="56" customWidth="1"/>
    <col min="4105" max="4352" width="9" style="56"/>
    <col min="4353" max="4354" width="9.125" style="56" customWidth="1"/>
    <col min="4355" max="4355" width="12.5" style="56" customWidth="1"/>
    <col min="4356" max="4356" width="13.5" style="56" customWidth="1"/>
    <col min="4357" max="4357" width="18.625" style="56" customWidth="1"/>
    <col min="4358" max="4358" width="8.25" style="56" customWidth="1"/>
    <col min="4359" max="4359" width="9.625" style="56" customWidth="1"/>
    <col min="4360" max="4360" width="12" style="56" customWidth="1"/>
    <col min="4361" max="4608" width="9" style="56"/>
    <col min="4609" max="4610" width="9.125" style="56" customWidth="1"/>
    <col min="4611" max="4611" width="12.5" style="56" customWidth="1"/>
    <col min="4612" max="4612" width="13.5" style="56" customWidth="1"/>
    <col min="4613" max="4613" width="18.625" style="56" customWidth="1"/>
    <col min="4614" max="4614" width="8.25" style="56" customWidth="1"/>
    <col min="4615" max="4615" width="9.625" style="56" customWidth="1"/>
    <col min="4616" max="4616" width="12" style="56" customWidth="1"/>
    <col min="4617" max="4864" width="9" style="56"/>
    <col min="4865" max="4866" width="9.125" style="56" customWidth="1"/>
    <col min="4867" max="4867" width="12.5" style="56" customWidth="1"/>
    <col min="4868" max="4868" width="13.5" style="56" customWidth="1"/>
    <col min="4869" max="4869" width="18.625" style="56" customWidth="1"/>
    <col min="4870" max="4870" width="8.25" style="56" customWidth="1"/>
    <col min="4871" max="4871" width="9.625" style="56" customWidth="1"/>
    <col min="4872" max="4872" width="12" style="56" customWidth="1"/>
    <col min="4873" max="5120" width="9" style="56"/>
    <col min="5121" max="5122" width="9.125" style="56" customWidth="1"/>
    <col min="5123" max="5123" width="12.5" style="56" customWidth="1"/>
    <col min="5124" max="5124" width="13.5" style="56" customWidth="1"/>
    <col min="5125" max="5125" width="18.625" style="56" customWidth="1"/>
    <col min="5126" max="5126" width="8.25" style="56" customWidth="1"/>
    <col min="5127" max="5127" width="9.625" style="56" customWidth="1"/>
    <col min="5128" max="5128" width="12" style="56" customWidth="1"/>
    <col min="5129" max="5376" width="9" style="56"/>
    <col min="5377" max="5378" width="9.125" style="56" customWidth="1"/>
    <col min="5379" max="5379" width="12.5" style="56" customWidth="1"/>
    <col min="5380" max="5380" width="13.5" style="56" customWidth="1"/>
    <col min="5381" max="5381" width="18.625" style="56" customWidth="1"/>
    <col min="5382" max="5382" width="8.25" style="56" customWidth="1"/>
    <col min="5383" max="5383" width="9.625" style="56" customWidth="1"/>
    <col min="5384" max="5384" width="12" style="56" customWidth="1"/>
    <col min="5385" max="5632" width="9" style="56"/>
    <col min="5633" max="5634" width="9.125" style="56" customWidth="1"/>
    <col min="5635" max="5635" width="12.5" style="56" customWidth="1"/>
    <col min="5636" max="5636" width="13.5" style="56" customWidth="1"/>
    <col min="5637" max="5637" width="18.625" style="56" customWidth="1"/>
    <col min="5638" max="5638" width="8.25" style="56" customWidth="1"/>
    <col min="5639" max="5639" width="9.625" style="56" customWidth="1"/>
    <col min="5640" max="5640" width="12" style="56" customWidth="1"/>
    <col min="5641" max="5888" width="9" style="56"/>
    <col min="5889" max="5890" width="9.125" style="56" customWidth="1"/>
    <col min="5891" max="5891" width="12.5" style="56" customWidth="1"/>
    <col min="5892" max="5892" width="13.5" style="56" customWidth="1"/>
    <col min="5893" max="5893" width="18.625" style="56" customWidth="1"/>
    <col min="5894" max="5894" width="8.25" style="56" customWidth="1"/>
    <col min="5895" max="5895" width="9.625" style="56" customWidth="1"/>
    <col min="5896" max="5896" width="12" style="56" customWidth="1"/>
    <col min="5897" max="6144" width="9" style="56"/>
    <col min="6145" max="6146" width="9.125" style="56" customWidth="1"/>
    <col min="6147" max="6147" width="12.5" style="56" customWidth="1"/>
    <col min="6148" max="6148" width="13.5" style="56" customWidth="1"/>
    <col min="6149" max="6149" width="18.625" style="56" customWidth="1"/>
    <col min="6150" max="6150" width="8.25" style="56" customWidth="1"/>
    <col min="6151" max="6151" width="9.625" style="56" customWidth="1"/>
    <col min="6152" max="6152" width="12" style="56" customWidth="1"/>
    <col min="6153" max="6400" width="9" style="56"/>
    <col min="6401" max="6402" width="9.125" style="56" customWidth="1"/>
    <col min="6403" max="6403" width="12.5" style="56" customWidth="1"/>
    <col min="6404" max="6404" width="13.5" style="56" customWidth="1"/>
    <col min="6405" max="6405" width="18.625" style="56" customWidth="1"/>
    <col min="6406" max="6406" width="8.25" style="56" customWidth="1"/>
    <col min="6407" max="6407" width="9.625" style="56" customWidth="1"/>
    <col min="6408" max="6408" width="12" style="56" customWidth="1"/>
    <col min="6409" max="6656" width="9" style="56"/>
    <col min="6657" max="6658" width="9.125" style="56" customWidth="1"/>
    <col min="6659" max="6659" width="12.5" style="56" customWidth="1"/>
    <col min="6660" max="6660" width="13.5" style="56" customWidth="1"/>
    <col min="6661" max="6661" width="18.625" style="56" customWidth="1"/>
    <col min="6662" max="6662" width="8.25" style="56" customWidth="1"/>
    <col min="6663" max="6663" width="9.625" style="56" customWidth="1"/>
    <col min="6664" max="6664" width="12" style="56" customWidth="1"/>
    <col min="6665" max="6912" width="9" style="56"/>
    <col min="6913" max="6914" width="9.125" style="56" customWidth="1"/>
    <col min="6915" max="6915" width="12.5" style="56" customWidth="1"/>
    <col min="6916" max="6916" width="13.5" style="56" customWidth="1"/>
    <col min="6917" max="6917" width="18.625" style="56" customWidth="1"/>
    <col min="6918" max="6918" width="8.25" style="56" customWidth="1"/>
    <col min="6919" max="6919" width="9.625" style="56" customWidth="1"/>
    <col min="6920" max="6920" width="12" style="56" customWidth="1"/>
    <col min="6921" max="7168" width="9" style="56"/>
    <col min="7169" max="7170" width="9.125" style="56" customWidth="1"/>
    <col min="7171" max="7171" width="12.5" style="56" customWidth="1"/>
    <col min="7172" max="7172" width="13.5" style="56" customWidth="1"/>
    <col min="7173" max="7173" width="18.625" style="56" customWidth="1"/>
    <col min="7174" max="7174" width="8.25" style="56" customWidth="1"/>
    <col min="7175" max="7175" width="9.625" style="56" customWidth="1"/>
    <col min="7176" max="7176" width="12" style="56" customWidth="1"/>
    <col min="7177" max="7424" width="9" style="56"/>
    <col min="7425" max="7426" width="9.125" style="56" customWidth="1"/>
    <col min="7427" max="7427" width="12.5" style="56" customWidth="1"/>
    <col min="7428" max="7428" width="13.5" style="56" customWidth="1"/>
    <col min="7429" max="7429" width="18.625" style="56" customWidth="1"/>
    <col min="7430" max="7430" width="8.25" style="56" customWidth="1"/>
    <col min="7431" max="7431" width="9.625" style="56" customWidth="1"/>
    <col min="7432" max="7432" width="12" style="56" customWidth="1"/>
    <col min="7433" max="7680" width="9" style="56"/>
    <col min="7681" max="7682" width="9.125" style="56" customWidth="1"/>
    <col min="7683" max="7683" width="12.5" style="56" customWidth="1"/>
    <col min="7684" max="7684" width="13.5" style="56" customWidth="1"/>
    <col min="7685" max="7685" width="18.625" style="56" customWidth="1"/>
    <col min="7686" max="7686" width="8.25" style="56" customWidth="1"/>
    <col min="7687" max="7687" width="9.625" style="56" customWidth="1"/>
    <col min="7688" max="7688" width="12" style="56" customWidth="1"/>
    <col min="7689" max="7936" width="9" style="56"/>
    <col min="7937" max="7938" width="9.125" style="56" customWidth="1"/>
    <col min="7939" max="7939" width="12.5" style="56" customWidth="1"/>
    <col min="7940" max="7940" width="13.5" style="56" customWidth="1"/>
    <col min="7941" max="7941" width="18.625" style="56" customWidth="1"/>
    <col min="7942" max="7942" width="8.25" style="56" customWidth="1"/>
    <col min="7943" max="7943" width="9.625" style="56" customWidth="1"/>
    <col min="7944" max="7944" width="12" style="56" customWidth="1"/>
    <col min="7945" max="8192" width="9" style="56"/>
    <col min="8193" max="8194" width="9.125" style="56" customWidth="1"/>
    <col min="8195" max="8195" width="12.5" style="56" customWidth="1"/>
    <col min="8196" max="8196" width="13.5" style="56" customWidth="1"/>
    <col min="8197" max="8197" width="18.625" style="56" customWidth="1"/>
    <col min="8198" max="8198" width="8.25" style="56" customWidth="1"/>
    <col min="8199" max="8199" width="9.625" style="56" customWidth="1"/>
    <col min="8200" max="8200" width="12" style="56" customWidth="1"/>
    <col min="8201" max="8448" width="9" style="56"/>
    <col min="8449" max="8450" width="9.125" style="56" customWidth="1"/>
    <col min="8451" max="8451" width="12.5" style="56" customWidth="1"/>
    <col min="8452" max="8452" width="13.5" style="56" customWidth="1"/>
    <col min="8453" max="8453" width="18.625" style="56" customWidth="1"/>
    <col min="8454" max="8454" width="8.25" style="56" customWidth="1"/>
    <col min="8455" max="8455" width="9.625" style="56" customWidth="1"/>
    <col min="8456" max="8456" width="12" style="56" customWidth="1"/>
    <col min="8457" max="8704" width="9" style="56"/>
    <col min="8705" max="8706" width="9.125" style="56" customWidth="1"/>
    <col min="8707" max="8707" width="12.5" style="56" customWidth="1"/>
    <col min="8708" max="8708" width="13.5" style="56" customWidth="1"/>
    <col min="8709" max="8709" width="18.625" style="56" customWidth="1"/>
    <col min="8710" max="8710" width="8.25" style="56" customWidth="1"/>
    <col min="8711" max="8711" width="9.625" style="56" customWidth="1"/>
    <col min="8712" max="8712" width="12" style="56" customWidth="1"/>
    <col min="8713" max="8960" width="9" style="56"/>
    <col min="8961" max="8962" width="9.125" style="56" customWidth="1"/>
    <col min="8963" max="8963" width="12.5" style="56" customWidth="1"/>
    <col min="8964" max="8964" width="13.5" style="56" customWidth="1"/>
    <col min="8965" max="8965" width="18.625" style="56" customWidth="1"/>
    <col min="8966" max="8966" width="8.25" style="56" customWidth="1"/>
    <col min="8967" max="8967" width="9.625" style="56" customWidth="1"/>
    <col min="8968" max="8968" width="12" style="56" customWidth="1"/>
    <col min="8969" max="9216" width="9" style="56"/>
    <col min="9217" max="9218" width="9.125" style="56" customWidth="1"/>
    <col min="9219" max="9219" width="12.5" style="56" customWidth="1"/>
    <col min="9220" max="9220" width="13.5" style="56" customWidth="1"/>
    <col min="9221" max="9221" width="18.625" style="56" customWidth="1"/>
    <col min="9222" max="9222" width="8.25" style="56" customWidth="1"/>
    <col min="9223" max="9223" width="9.625" style="56" customWidth="1"/>
    <col min="9224" max="9224" width="12" style="56" customWidth="1"/>
    <col min="9225" max="9472" width="9" style="56"/>
    <col min="9473" max="9474" width="9.125" style="56" customWidth="1"/>
    <col min="9475" max="9475" width="12.5" style="56" customWidth="1"/>
    <col min="9476" max="9476" width="13.5" style="56" customWidth="1"/>
    <col min="9477" max="9477" width="18.625" style="56" customWidth="1"/>
    <col min="9478" max="9478" width="8.25" style="56" customWidth="1"/>
    <col min="9479" max="9479" width="9.625" style="56" customWidth="1"/>
    <col min="9480" max="9480" width="12" style="56" customWidth="1"/>
    <col min="9481" max="9728" width="9" style="56"/>
    <col min="9729" max="9730" width="9.125" style="56" customWidth="1"/>
    <col min="9731" max="9731" width="12.5" style="56" customWidth="1"/>
    <col min="9732" max="9732" width="13.5" style="56" customWidth="1"/>
    <col min="9733" max="9733" width="18.625" style="56" customWidth="1"/>
    <col min="9734" max="9734" width="8.25" style="56" customWidth="1"/>
    <col min="9735" max="9735" width="9.625" style="56" customWidth="1"/>
    <col min="9736" max="9736" width="12" style="56" customWidth="1"/>
    <col min="9737" max="9984" width="9" style="56"/>
    <col min="9985" max="9986" width="9.125" style="56" customWidth="1"/>
    <col min="9987" max="9987" width="12.5" style="56" customWidth="1"/>
    <col min="9988" max="9988" width="13.5" style="56" customWidth="1"/>
    <col min="9989" max="9989" width="18.625" style="56" customWidth="1"/>
    <col min="9990" max="9990" width="8.25" style="56" customWidth="1"/>
    <col min="9991" max="9991" width="9.625" style="56" customWidth="1"/>
    <col min="9992" max="9992" width="12" style="56" customWidth="1"/>
    <col min="9993" max="10240" width="9" style="56"/>
    <col min="10241" max="10242" width="9.125" style="56" customWidth="1"/>
    <col min="10243" max="10243" width="12.5" style="56" customWidth="1"/>
    <col min="10244" max="10244" width="13.5" style="56" customWidth="1"/>
    <col min="10245" max="10245" width="18.625" style="56" customWidth="1"/>
    <col min="10246" max="10246" width="8.25" style="56" customWidth="1"/>
    <col min="10247" max="10247" width="9.625" style="56" customWidth="1"/>
    <col min="10248" max="10248" width="12" style="56" customWidth="1"/>
    <col min="10249" max="10496" width="9" style="56"/>
    <col min="10497" max="10498" width="9.125" style="56" customWidth="1"/>
    <col min="10499" max="10499" width="12.5" style="56" customWidth="1"/>
    <col min="10500" max="10500" width="13.5" style="56" customWidth="1"/>
    <col min="10501" max="10501" width="18.625" style="56" customWidth="1"/>
    <col min="10502" max="10502" width="8.25" style="56" customWidth="1"/>
    <col min="10503" max="10503" width="9.625" style="56" customWidth="1"/>
    <col min="10504" max="10504" width="12" style="56" customWidth="1"/>
    <col min="10505" max="10752" width="9" style="56"/>
    <col min="10753" max="10754" width="9.125" style="56" customWidth="1"/>
    <col min="10755" max="10755" width="12.5" style="56" customWidth="1"/>
    <col min="10756" max="10756" width="13.5" style="56" customWidth="1"/>
    <col min="10757" max="10757" width="18.625" style="56" customWidth="1"/>
    <col min="10758" max="10758" width="8.25" style="56" customWidth="1"/>
    <col min="10759" max="10759" width="9.625" style="56" customWidth="1"/>
    <col min="10760" max="10760" width="12" style="56" customWidth="1"/>
    <col min="10761" max="11008" width="9" style="56"/>
    <col min="11009" max="11010" width="9.125" style="56" customWidth="1"/>
    <col min="11011" max="11011" width="12.5" style="56" customWidth="1"/>
    <col min="11012" max="11012" width="13.5" style="56" customWidth="1"/>
    <col min="11013" max="11013" width="18.625" style="56" customWidth="1"/>
    <col min="11014" max="11014" width="8.25" style="56" customWidth="1"/>
    <col min="11015" max="11015" width="9.625" style="56" customWidth="1"/>
    <col min="11016" max="11016" width="12" style="56" customWidth="1"/>
    <col min="11017" max="11264" width="9" style="56"/>
    <col min="11265" max="11266" width="9.125" style="56" customWidth="1"/>
    <col min="11267" max="11267" width="12.5" style="56" customWidth="1"/>
    <col min="11268" max="11268" width="13.5" style="56" customWidth="1"/>
    <col min="11269" max="11269" width="18.625" style="56" customWidth="1"/>
    <col min="11270" max="11270" width="8.25" style="56" customWidth="1"/>
    <col min="11271" max="11271" width="9.625" style="56" customWidth="1"/>
    <col min="11272" max="11272" width="12" style="56" customWidth="1"/>
    <col min="11273" max="11520" width="9" style="56"/>
    <col min="11521" max="11522" width="9.125" style="56" customWidth="1"/>
    <col min="11523" max="11523" width="12.5" style="56" customWidth="1"/>
    <col min="11524" max="11524" width="13.5" style="56" customWidth="1"/>
    <col min="11525" max="11525" width="18.625" style="56" customWidth="1"/>
    <col min="11526" max="11526" width="8.25" style="56" customWidth="1"/>
    <col min="11527" max="11527" width="9.625" style="56" customWidth="1"/>
    <col min="11528" max="11528" width="12" style="56" customWidth="1"/>
    <col min="11529" max="11776" width="9" style="56"/>
    <col min="11777" max="11778" width="9.125" style="56" customWidth="1"/>
    <col min="11779" max="11779" width="12.5" style="56" customWidth="1"/>
    <col min="11780" max="11780" width="13.5" style="56" customWidth="1"/>
    <col min="11781" max="11781" width="18.625" style="56" customWidth="1"/>
    <col min="11782" max="11782" width="8.25" style="56" customWidth="1"/>
    <col min="11783" max="11783" width="9.625" style="56" customWidth="1"/>
    <col min="11784" max="11784" width="12" style="56" customWidth="1"/>
    <col min="11785" max="12032" width="9" style="56"/>
    <col min="12033" max="12034" width="9.125" style="56" customWidth="1"/>
    <col min="12035" max="12035" width="12.5" style="56" customWidth="1"/>
    <col min="12036" max="12036" width="13.5" style="56" customWidth="1"/>
    <col min="12037" max="12037" width="18.625" style="56" customWidth="1"/>
    <col min="12038" max="12038" width="8.25" style="56" customWidth="1"/>
    <col min="12039" max="12039" width="9.625" style="56" customWidth="1"/>
    <col min="12040" max="12040" width="12" style="56" customWidth="1"/>
    <col min="12041" max="12288" width="9" style="56"/>
    <col min="12289" max="12290" width="9.125" style="56" customWidth="1"/>
    <col min="12291" max="12291" width="12.5" style="56" customWidth="1"/>
    <col min="12292" max="12292" width="13.5" style="56" customWidth="1"/>
    <col min="12293" max="12293" width="18.625" style="56" customWidth="1"/>
    <col min="12294" max="12294" width="8.25" style="56" customWidth="1"/>
    <col min="12295" max="12295" width="9.625" style="56" customWidth="1"/>
    <col min="12296" max="12296" width="12" style="56" customWidth="1"/>
    <col min="12297" max="12544" width="9" style="56"/>
    <col min="12545" max="12546" width="9.125" style="56" customWidth="1"/>
    <col min="12547" max="12547" width="12.5" style="56" customWidth="1"/>
    <col min="12548" max="12548" width="13.5" style="56" customWidth="1"/>
    <col min="12549" max="12549" width="18.625" style="56" customWidth="1"/>
    <col min="12550" max="12550" width="8.25" style="56" customWidth="1"/>
    <col min="12551" max="12551" width="9.625" style="56" customWidth="1"/>
    <col min="12552" max="12552" width="12" style="56" customWidth="1"/>
    <col min="12553" max="12800" width="9" style="56"/>
    <col min="12801" max="12802" width="9.125" style="56" customWidth="1"/>
    <col min="12803" max="12803" width="12.5" style="56" customWidth="1"/>
    <col min="12804" max="12804" width="13.5" style="56" customWidth="1"/>
    <col min="12805" max="12805" width="18.625" style="56" customWidth="1"/>
    <col min="12806" max="12806" width="8.25" style="56" customWidth="1"/>
    <col min="12807" max="12807" width="9.625" style="56" customWidth="1"/>
    <col min="12808" max="12808" width="12" style="56" customWidth="1"/>
    <col min="12809" max="13056" width="9" style="56"/>
    <col min="13057" max="13058" width="9.125" style="56" customWidth="1"/>
    <col min="13059" max="13059" width="12.5" style="56" customWidth="1"/>
    <col min="13060" max="13060" width="13.5" style="56" customWidth="1"/>
    <col min="13061" max="13061" width="18.625" style="56" customWidth="1"/>
    <col min="13062" max="13062" width="8.25" style="56" customWidth="1"/>
    <col min="13063" max="13063" width="9.625" style="56" customWidth="1"/>
    <col min="13064" max="13064" width="12" style="56" customWidth="1"/>
    <col min="13065" max="13312" width="9" style="56"/>
    <col min="13313" max="13314" width="9.125" style="56" customWidth="1"/>
    <col min="13315" max="13315" width="12.5" style="56" customWidth="1"/>
    <col min="13316" max="13316" width="13.5" style="56" customWidth="1"/>
    <col min="13317" max="13317" width="18.625" style="56" customWidth="1"/>
    <col min="13318" max="13318" width="8.25" style="56" customWidth="1"/>
    <col min="13319" max="13319" width="9.625" style="56" customWidth="1"/>
    <col min="13320" max="13320" width="12" style="56" customWidth="1"/>
    <col min="13321" max="13568" width="9" style="56"/>
    <col min="13569" max="13570" width="9.125" style="56" customWidth="1"/>
    <col min="13571" max="13571" width="12.5" style="56" customWidth="1"/>
    <col min="13572" max="13572" width="13.5" style="56" customWidth="1"/>
    <col min="13573" max="13573" width="18.625" style="56" customWidth="1"/>
    <col min="13574" max="13574" width="8.25" style="56" customWidth="1"/>
    <col min="13575" max="13575" width="9.625" style="56" customWidth="1"/>
    <col min="13576" max="13576" width="12" style="56" customWidth="1"/>
    <col min="13577" max="13824" width="9" style="56"/>
    <col min="13825" max="13826" width="9.125" style="56" customWidth="1"/>
    <col min="13827" max="13827" width="12.5" style="56" customWidth="1"/>
    <col min="13828" max="13828" width="13.5" style="56" customWidth="1"/>
    <col min="13829" max="13829" width="18.625" style="56" customWidth="1"/>
    <col min="13830" max="13830" width="8.25" style="56" customWidth="1"/>
    <col min="13831" max="13831" width="9.625" style="56" customWidth="1"/>
    <col min="13832" max="13832" width="12" style="56" customWidth="1"/>
    <col min="13833" max="14080" width="9" style="56"/>
    <col min="14081" max="14082" width="9.125" style="56" customWidth="1"/>
    <col min="14083" max="14083" width="12.5" style="56" customWidth="1"/>
    <col min="14084" max="14084" width="13.5" style="56" customWidth="1"/>
    <col min="14085" max="14085" width="18.625" style="56" customWidth="1"/>
    <col min="14086" max="14086" width="8.25" style="56" customWidth="1"/>
    <col min="14087" max="14087" width="9.625" style="56" customWidth="1"/>
    <col min="14088" max="14088" width="12" style="56" customWidth="1"/>
    <col min="14089" max="14336" width="9" style="56"/>
    <col min="14337" max="14338" width="9.125" style="56" customWidth="1"/>
    <col min="14339" max="14339" width="12.5" style="56" customWidth="1"/>
    <col min="14340" max="14340" width="13.5" style="56" customWidth="1"/>
    <col min="14341" max="14341" width="18.625" style="56" customWidth="1"/>
    <col min="14342" max="14342" width="8.25" style="56" customWidth="1"/>
    <col min="14343" max="14343" width="9.625" style="56" customWidth="1"/>
    <col min="14344" max="14344" width="12" style="56" customWidth="1"/>
    <col min="14345" max="14592" width="9" style="56"/>
    <col min="14593" max="14594" width="9.125" style="56" customWidth="1"/>
    <col min="14595" max="14595" width="12.5" style="56" customWidth="1"/>
    <col min="14596" max="14596" width="13.5" style="56" customWidth="1"/>
    <col min="14597" max="14597" width="18.625" style="56" customWidth="1"/>
    <col min="14598" max="14598" width="8.25" style="56" customWidth="1"/>
    <col min="14599" max="14599" width="9.625" style="56" customWidth="1"/>
    <col min="14600" max="14600" width="12" style="56" customWidth="1"/>
    <col min="14601" max="14848" width="9" style="56"/>
    <col min="14849" max="14850" width="9.125" style="56" customWidth="1"/>
    <col min="14851" max="14851" width="12.5" style="56" customWidth="1"/>
    <col min="14852" max="14852" width="13.5" style="56" customWidth="1"/>
    <col min="14853" max="14853" width="18.625" style="56" customWidth="1"/>
    <col min="14854" max="14854" width="8.25" style="56" customWidth="1"/>
    <col min="14855" max="14855" width="9.625" style="56" customWidth="1"/>
    <col min="14856" max="14856" width="12" style="56" customWidth="1"/>
    <col min="14857" max="15104" width="9" style="56"/>
    <col min="15105" max="15106" width="9.125" style="56" customWidth="1"/>
    <col min="15107" max="15107" width="12.5" style="56" customWidth="1"/>
    <col min="15108" max="15108" width="13.5" style="56" customWidth="1"/>
    <col min="15109" max="15109" width="18.625" style="56" customWidth="1"/>
    <col min="15110" max="15110" width="8.25" style="56" customWidth="1"/>
    <col min="15111" max="15111" width="9.625" style="56" customWidth="1"/>
    <col min="15112" max="15112" width="12" style="56" customWidth="1"/>
    <col min="15113" max="15360" width="9" style="56"/>
    <col min="15361" max="15362" width="9.125" style="56" customWidth="1"/>
    <col min="15363" max="15363" width="12.5" style="56" customWidth="1"/>
    <col min="15364" max="15364" width="13.5" style="56" customWidth="1"/>
    <col min="15365" max="15365" width="18.625" style="56" customWidth="1"/>
    <col min="15366" max="15366" width="8.25" style="56" customWidth="1"/>
    <col min="15367" max="15367" width="9.625" style="56" customWidth="1"/>
    <col min="15368" max="15368" width="12" style="56" customWidth="1"/>
    <col min="15369" max="15616" width="9" style="56"/>
    <col min="15617" max="15618" width="9.125" style="56" customWidth="1"/>
    <col min="15619" max="15619" width="12.5" style="56" customWidth="1"/>
    <col min="15620" max="15620" width="13.5" style="56" customWidth="1"/>
    <col min="15621" max="15621" width="18.625" style="56" customWidth="1"/>
    <col min="15622" max="15622" width="8.25" style="56" customWidth="1"/>
    <col min="15623" max="15623" width="9.625" style="56" customWidth="1"/>
    <col min="15624" max="15624" width="12" style="56" customWidth="1"/>
    <col min="15625" max="15872" width="9" style="56"/>
    <col min="15873" max="15874" width="9.125" style="56" customWidth="1"/>
    <col min="15875" max="15875" width="12.5" style="56" customWidth="1"/>
    <col min="15876" max="15876" width="13.5" style="56" customWidth="1"/>
    <col min="15877" max="15877" width="18.625" style="56" customWidth="1"/>
    <col min="15878" max="15878" width="8.25" style="56" customWidth="1"/>
    <col min="15879" max="15879" width="9.625" style="56" customWidth="1"/>
    <col min="15880" max="15880" width="12" style="56" customWidth="1"/>
    <col min="15881" max="16128" width="9" style="56"/>
    <col min="16129" max="16130" width="9.125" style="56" customWidth="1"/>
    <col min="16131" max="16131" width="12.5" style="56" customWidth="1"/>
    <col min="16132" max="16132" width="13.5" style="56" customWidth="1"/>
    <col min="16133" max="16133" width="18.625" style="56" customWidth="1"/>
    <col min="16134" max="16134" width="8.25" style="56" customWidth="1"/>
    <col min="16135" max="16135" width="9.625" style="56" customWidth="1"/>
    <col min="16136" max="16136" width="12" style="56" customWidth="1"/>
    <col min="16137" max="16384" width="9" style="56"/>
  </cols>
  <sheetData>
    <row r="1" ht="22.5" customHeight="1" spans="1:8">
      <c r="A1" s="119" t="s">
        <v>463</v>
      </c>
      <c r="B1" s="119"/>
      <c r="C1" s="119"/>
      <c r="D1" s="119"/>
      <c r="E1" s="119"/>
      <c r="F1" s="119"/>
      <c r="G1" s="119"/>
      <c r="H1" s="119"/>
    </row>
    <row r="2" ht="20.25" customHeight="1" spans="1:8">
      <c r="A2" s="120" t="s">
        <v>464</v>
      </c>
      <c r="B2" s="338" t="str">
        <f>+柜体!D4</f>
        <v>S400374225</v>
      </c>
      <c r="C2" s="338"/>
      <c r="D2" s="120" t="s">
        <v>465</v>
      </c>
      <c r="E2" s="339" t="str">
        <f>+柜体!N4</f>
        <v>壁柜</v>
      </c>
      <c r="F2" s="122" t="s">
        <v>466</v>
      </c>
      <c r="G2" s="340" t="str">
        <f>+柜体!D3</f>
        <v>董婉卿</v>
      </c>
      <c r="H2" s="340"/>
    </row>
    <row r="3" ht="21.75" customHeight="1" spans="1:8">
      <c r="A3" s="120" t="s">
        <v>467</v>
      </c>
      <c r="B3" s="341">
        <f>柜体!X5</f>
        <v>0</v>
      </c>
      <c r="C3" s="341"/>
      <c r="D3" s="342" t="str">
        <f>+柜体!U3</f>
        <v>应完成日期</v>
      </c>
      <c r="E3" s="343" t="str">
        <f>+柜体!X3</f>
        <v>2017-</v>
      </c>
      <c r="F3" s="125" t="s">
        <v>468</v>
      </c>
      <c r="G3" s="341" t="str">
        <f>+柜体!X4</f>
        <v>天津</v>
      </c>
      <c r="H3" s="341"/>
    </row>
    <row r="4" spans="1:11">
      <c r="A4" s="127" t="s">
        <v>81</v>
      </c>
      <c r="B4" s="127"/>
      <c r="C4" s="127"/>
      <c r="D4" s="127"/>
      <c r="E4" s="128" t="s">
        <v>83</v>
      </c>
      <c r="F4" s="128" t="s">
        <v>84</v>
      </c>
      <c r="G4" s="128" t="s">
        <v>27</v>
      </c>
      <c r="H4" s="129" t="s">
        <v>315</v>
      </c>
      <c r="K4" s="383"/>
    </row>
    <row r="5" customHeight="1" spans="1:8">
      <c r="A5" s="344" t="s">
        <v>76</v>
      </c>
      <c r="B5" s="345" t="str">
        <f>+IF(OR(吸塑!AH29&gt;0),(柜体!$V$32),"")</f>
        <v/>
      </c>
      <c r="C5" s="346"/>
      <c r="D5" s="347"/>
      <c r="E5" s="348" t="str">
        <f>+IF(OR(吸塑!AH29&gt;0),"25*1220*2440","")</f>
        <v/>
      </c>
      <c r="F5" s="349" t="str">
        <f>+IF((吸塑!AH29&gt;0),吸塑!AH30,"")</f>
        <v/>
      </c>
      <c r="G5" s="348" t="str">
        <f>+IF(OR(吸塑!AH29&gt;0),"张","")</f>
        <v/>
      </c>
      <c r="H5" s="350"/>
    </row>
    <row r="6" customHeight="1" spans="1:8">
      <c r="A6" s="351"/>
      <c r="B6" s="345" t="str">
        <f>+IF(OR(吸塑!AI29&gt;0),(柜体!$V$32),"")</f>
        <v>暖白单贴三聚氰胺E1级镂铣中密度板</v>
      </c>
      <c r="C6" s="346"/>
      <c r="D6" s="347"/>
      <c r="E6" s="348" t="str">
        <f>+IF(OR(吸塑!AI29&gt;0),"18*1220*2440","")</f>
        <v>18*1220*2440</v>
      </c>
      <c r="F6" s="349">
        <f>+IF((吸塑!AI29&gt;0),吸塑!AI30,"")</f>
        <v>0.7</v>
      </c>
      <c r="G6" s="348" t="str">
        <f>+IF(OR(吸塑!AI29&gt;0),"张","")</f>
        <v>张</v>
      </c>
      <c r="H6" s="350"/>
    </row>
    <row r="7" customHeight="1" spans="1:8">
      <c r="A7" s="351"/>
      <c r="B7" s="345" t="str">
        <f>+IF(OR(吸塑!AJ29&gt;0),(柜体!$V$32),"")</f>
        <v>暖白单贴三聚氰胺E1级镂铣中密度板</v>
      </c>
      <c r="C7" s="346"/>
      <c r="D7" s="347"/>
      <c r="E7" s="348" t="str">
        <f>+IF(OR(吸塑!AJ29&gt;0),"免打磨22*1220*2440","")</f>
        <v>免打磨22*1220*2440</v>
      </c>
      <c r="F7" s="349">
        <f>+IF((吸塑!AJ29&gt;0),吸塑!AJ30,"")</f>
        <v>0.8</v>
      </c>
      <c r="G7" s="348" t="str">
        <f>+IF(OR(吸塑!AJ29&gt;0),"张","")</f>
        <v>张</v>
      </c>
      <c r="H7" s="350"/>
    </row>
    <row r="8" customHeight="1" spans="1:8">
      <c r="A8" s="351"/>
      <c r="B8" s="352"/>
      <c r="C8" s="353"/>
      <c r="D8" s="354"/>
      <c r="E8" s="348"/>
      <c r="F8" s="348"/>
      <c r="G8" s="348"/>
      <c r="H8" s="350"/>
    </row>
    <row r="9" customHeight="1" spans="1:8">
      <c r="A9" s="351"/>
      <c r="B9" s="352"/>
      <c r="C9" s="353"/>
      <c r="D9" s="354"/>
      <c r="E9" s="348"/>
      <c r="F9" s="348"/>
      <c r="G9" s="348"/>
      <c r="H9" s="350"/>
    </row>
    <row r="10" customHeight="1" spans="1:8">
      <c r="A10" s="355" t="s">
        <v>469</v>
      </c>
      <c r="B10" s="345" t="str">
        <f>+IF(OR(吸塑!X22="半成品"),"素罗马柱小方块（65*65*18）","")</f>
        <v/>
      </c>
      <c r="C10" s="346"/>
      <c r="D10" s="347"/>
      <c r="E10" s="348"/>
      <c r="F10" s="348" t="str">
        <f>+IF(B10&lt;&gt;"",吸塑!Q22,"")</f>
        <v/>
      </c>
      <c r="G10" s="348" t="str">
        <f>+IF(F10&lt;&gt;"","块","")</f>
        <v/>
      </c>
      <c r="H10" s="350"/>
    </row>
    <row r="11" customHeight="1" spans="1:8">
      <c r="A11" s="356"/>
      <c r="B11" s="345" t="str">
        <f>+IF(OR(吸塑!X23="半成品"),"罗马柱基（75*76.5*25）（单贴）","")</f>
        <v/>
      </c>
      <c r="C11" s="346"/>
      <c r="D11" s="347"/>
      <c r="E11" s="348"/>
      <c r="F11" s="348" t="str">
        <f>+IF(B11&lt;&gt;"",吸塑!Q23,"")</f>
        <v/>
      </c>
      <c r="G11" s="348" t="str">
        <f>+IF(F11&lt;&gt;"","块","")</f>
        <v/>
      </c>
      <c r="H11" s="350"/>
    </row>
    <row r="12" customHeight="1" spans="1:8">
      <c r="A12" s="356"/>
      <c r="B12" s="345" t="str">
        <f>+IF(OR(吸塑!X24="半成品"),"香草天空顶线（2440*83*22）（单贴）","")</f>
        <v/>
      </c>
      <c r="C12" s="346"/>
      <c r="D12" s="347"/>
      <c r="E12" s="348"/>
      <c r="F12" s="348" t="str">
        <f>+IF(B12&lt;&gt;"",吸塑!Q24,"")</f>
        <v/>
      </c>
      <c r="G12" s="348" t="str">
        <f>+IF(F12&lt;&gt;"","根","")</f>
        <v/>
      </c>
      <c r="H12" s="350"/>
    </row>
    <row r="13" customHeight="1" spans="1:8">
      <c r="A13" s="356"/>
      <c r="B13" s="345" t="str">
        <f>+IF(OR(吸塑!X25="半成品"),"香草天空花线（2440*60*18）（单贴）","")</f>
        <v>香草天空花线（2440*60*18）（单贴）</v>
      </c>
      <c r="C13" s="346"/>
      <c r="D13" s="347"/>
      <c r="E13" s="348"/>
      <c r="F13" s="348">
        <f>+IF(B13&lt;&gt;"",吸塑!Q25,"")</f>
        <v>1</v>
      </c>
      <c r="G13" s="348" t="str">
        <f>+IF(F13&lt;&gt;"","根","")</f>
        <v>根</v>
      </c>
      <c r="H13" s="350"/>
    </row>
    <row r="14" customHeight="1" spans="1:8">
      <c r="A14" s="356"/>
      <c r="B14" s="345" t="str">
        <f>+IF(OR(吸塑!X26="半成品"),"上望板(70*2440*18 )（单贴）","")</f>
        <v/>
      </c>
      <c r="C14" s="346"/>
      <c r="D14" s="347"/>
      <c r="E14" s="348"/>
      <c r="F14" s="348" t="str">
        <f>+IF(B14&lt;&gt;"",吸塑!Q26,"")</f>
        <v/>
      </c>
      <c r="G14" s="348" t="str">
        <f>+IF(F14&lt;&gt;"","根","")</f>
        <v/>
      </c>
      <c r="H14" s="350"/>
    </row>
    <row r="15" customHeight="1" spans="1:8">
      <c r="A15" s="357"/>
      <c r="B15" s="345" t="str">
        <f>+IF(OR(吸塑!X27="半成品"),"香草天空踢脚板（2440*74*22）（单贴）","")</f>
        <v>香草天空踢脚板（2440*74*22）（单贴）</v>
      </c>
      <c r="C15" s="346"/>
      <c r="D15" s="347"/>
      <c r="E15" s="348"/>
      <c r="F15" s="348">
        <f>+IF(B15&lt;&gt;"",吸塑!Q27,"")</f>
        <v>1</v>
      </c>
      <c r="G15" s="348" t="str">
        <f>+IF(F15&lt;&gt;"","根","")</f>
        <v>根</v>
      </c>
      <c r="H15" s="350"/>
    </row>
    <row r="16" customHeight="1" spans="1:8">
      <c r="A16" s="355" t="s">
        <v>15</v>
      </c>
      <c r="B16" s="358" t="str">
        <f>+柜体!V31</f>
        <v>月牙白吸塑膜</v>
      </c>
      <c r="C16" s="359"/>
      <c r="D16" s="360"/>
      <c r="E16" s="348" t="s">
        <v>470</v>
      </c>
      <c r="F16" s="361">
        <f>+ROUNDUP(吸塑!AM32,1)</f>
        <v>9.2</v>
      </c>
      <c r="G16" s="362" t="s">
        <v>53</v>
      </c>
      <c r="H16" s="350"/>
    </row>
    <row r="17" customHeight="1" spans="1:8">
      <c r="A17" s="356"/>
      <c r="B17" s="363" t="s">
        <v>471</v>
      </c>
      <c r="C17" s="364"/>
      <c r="D17" s="365"/>
      <c r="E17" s="348" t="s">
        <v>472</v>
      </c>
      <c r="F17" s="361">
        <f>+F18*20</f>
        <v>340</v>
      </c>
      <c r="G17" s="362" t="s">
        <v>333</v>
      </c>
      <c r="H17" s="350"/>
    </row>
    <row r="18" customHeight="1" spans="1:8">
      <c r="A18" s="356"/>
      <c r="B18" s="366"/>
      <c r="C18" s="367"/>
      <c r="D18" s="368"/>
      <c r="E18" s="348" t="s">
        <v>473</v>
      </c>
      <c r="F18" s="361">
        <f>ROUNDUP(吸塑!AO29*(1/21),0)</f>
        <v>17</v>
      </c>
      <c r="G18" s="362" t="s">
        <v>333</v>
      </c>
      <c r="H18" s="350"/>
    </row>
    <row r="19" customHeight="1" spans="1:8">
      <c r="A19" s="357"/>
      <c r="B19" s="352"/>
      <c r="C19" s="353"/>
      <c r="D19" s="354"/>
      <c r="E19" s="348"/>
      <c r="F19" s="348"/>
      <c r="G19" s="348"/>
      <c r="H19" s="350"/>
    </row>
    <row r="20" customHeight="1" spans="1:14">
      <c r="A20" s="369"/>
      <c r="B20" s="370"/>
      <c r="C20" s="371"/>
      <c r="D20" s="372"/>
      <c r="E20" s="348"/>
      <c r="F20" s="150"/>
      <c r="G20" s="128"/>
      <c r="H20" s="135"/>
      <c r="J20" s="118" t="s">
        <v>474</v>
      </c>
      <c r="L20" s="118" t="s">
        <v>475</v>
      </c>
      <c r="M20" s="118" t="s">
        <v>476</v>
      </c>
      <c r="N20" s="118" t="s">
        <v>53</v>
      </c>
    </row>
    <row r="21" customHeight="1" spans="1:14">
      <c r="A21" s="373"/>
      <c r="B21" s="370"/>
      <c r="C21" s="371"/>
      <c r="D21" s="372"/>
      <c r="E21" s="142"/>
      <c r="F21" s="150"/>
      <c r="G21" s="128"/>
      <c r="H21" s="135"/>
      <c r="J21" s="118" t="s">
        <v>477</v>
      </c>
      <c r="M21" s="118" t="str">
        <f>+M20</f>
        <v>长*宽/0.8/1000000</v>
      </c>
      <c r="N21" s="118" t="s">
        <v>53</v>
      </c>
    </row>
    <row r="22" customHeight="1" spans="1:14">
      <c r="A22" s="373"/>
      <c r="B22" s="374"/>
      <c r="C22" s="375"/>
      <c r="D22" s="376"/>
      <c r="E22" s="144"/>
      <c r="F22" s="128"/>
      <c r="G22" s="128"/>
      <c r="H22" s="145"/>
      <c r="J22" s="118" t="s">
        <v>478</v>
      </c>
      <c r="M22" s="383" t="s">
        <v>479</v>
      </c>
      <c r="N22" s="118" t="s">
        <v>346</v>
      </c>
    </row>
    <row r="23" customHeight="1" spans="1:8">
      <c r="A23" s="373"/>
      <c r="B23" s="374"/>
      <c r="C23" s="375"/>
      <c r="D23" s="376"/>
      <c r="E23" s="144"/>
      <c r="F23" s="128"/>
      <c r="G23" s="128"/>
      <c r="H23" s="145"/>
    </row>
    <row r="24" customHeight="1" spans="1:8">
      <c r="A24" s="373"/>
      <c r="B24" s="374"/>
      <c r="C24" s="375"/>
      <c r="D24" s="376"/>
      <c r="E24" s="377"/>
      <c r="F24" s="378"/>
      <c r="G24" s="128"/>
      <c r="H24" s="145"/>
    </row>
    <row r="25" customHeight="1" spans="1:8">
      <c r="A25" s="373"/>
      <c r="B25" s="370"/>
      <c r="C25" s="371"/>
      <c r="D25" s="372"/>
      <c r="E25" s="379"/>
      <c r="F25" s="380"/>
      <c r="G25" s="128"/>
      <c r="H25" s="161"/>
    </row>
    <row r="26" customHeight="1" spans="1:8">
      <c r="A26" s="373"/>
      <c r="B26" s="156"/>
      <c r="C26" s="156"/>
      <c r="D26" s="156"/>
      <c r="E26" s="381"/>
      <c r="F26" s="380"/>
      <c r="G26" s="128"/>
      <c r="H26" s="152"/>
    </row>
    <row r="27" customHeight="1" spans="1:8">
      <c r="A27" s="373"/>
      <c r="B27" s="370"/>
      <c r="C27" s="371"/>
      <c r="D27" s="372"/>
      <c r="E27" s="348"/>
      <c r="F27" s="150"/>
      <c r="G27" s="128"/>
      <c r="H27" s="135"/>
    </row>
    <row r="28" customHeight="1" spans="1:8">
      <c r="A28" s="373"/>
      <c r="B28" s="370"/>
      <c r="C28" s="371"/>
      <c r="D28" s="372"/>
      <c r="E28" s="142"/>
      <c r="F28" s="150"/>
      <c r="G28" s="128"/>
      <c r="H28" s="135"/>
    </row>
    <row r="29" customHeight="1" spans="1:8">
      <c r="A29" s="373"/>
      <c r="B29" s="374"/>
      <c r="C29" s="375"/>
      <c r="D29" s="376"/>
      <c r="E29" s="144"/>
      <c r="F29" s="128"/>
      <c r="G29" s="128"/>
      <c r="H29" s="145"/>
    </row>
    <row r="30" customHeight="1" spans="1:8">
      <c r="A30" s="373"/>
      <c r="B30" s="374"/>
      <c r="C30" s="375"/>
      <c r="D30" s="376"/>
      <c r="E30" s="377"/>
      <c r="F30" s="378"/>
      <c r="G30" s="128"/>
      <c r="H30" s="145"/>
    </row>
    <row r="31" customHeight="1" spans="1:8">
      <c r="A31" s="373"/>
      <c r="B31" s="370"/>
      <c r="C31" s="371"/>
      <c r="D31" s="372"/>
      <c r="E31" s="379"/>
      <c r="F31" s="380"/>
      <c r="G31" s="128"/>
      <c r="H31" s="161"/>
    </row>
    <row r="32" customHeight="1" spans="1:8">
      <c r="A32" s="382"/>
      <c r="B32" s="156"/>
      <c r="C32" s="156"/>
      <c r="D32" s="156"/>
      <c r="E32" s="381"/>
      <c r="F32" s="380"/>
      <c r="G32" s="128"/>
      <c r="H32" s="152"/>
    </row>
    <row r="33" s="118" customFormat="1" spans="1:1">
      <c r="A33" s="118" t="s">
        <v>480</v>
      </c>
    </row>
    <row r="34" s="118" customFormat="1"/>
    <row r="35" s="118" customFormat="1"/>
    <row r="36" s="118" customFormat="1"/>
    <row r="37" s="118" customFormat="1"/>
    <row r="38" s="118" customFormat="1"/>
    <row r="39" s="118" customFormat="1"/>
    <row r="40" s="118" customFormat="1"/>
    <row r="41" s="118" customFormat="1"/>
    <row r="42" s="118" customFormat="1"/>
    <row r="43" s="118" customFormat="1"/>
    <row r="44" s="118" customFormat="1"/>
    <row r="45" s="118" customFormat="1"/>
    <row r="46" s="118" customFormat="1"/>
    <row r="47" s="118" customFormat="1"/>
    <row r="48" s="118" customFormat="1"/>
    <row r="49" s="118" customFormat="1"/>
    <row r="50" s="118" customFormat="1"/>
    <row r="51" s="118" customFormat="1"/>
    <row r="52" s="118" customFormat="1"/>
    <row r="53" s="118" customFormat="1"/>
    <row r="54" s="118" customFormat="1"/>
    <row r="55" s="118" customFormat="1"/>
    <row r="56" s="118" customFormat="1"/>
    <row r="57" s="118" customFormat="1"/>
    <row r="58" s="118" customFormat="1"/>
    <row r="59" s="118" customFormat="1"/>
    <row r="60" s="118" customFormat="1"/>
    <row r="61" s="118" customFormat="1"/>
    <row r="62" s="118" customFormat="1"/>
    <row r="63" s="118" customFormat="1"/>
    <row r="64" s="118" customFormat="1"/>
    <row r="65" s="118" customFormat="1"/>
    <row r="66" s="118" customFormat="1"/>
    <row r="67" s="118" customFormat="1"/>
    <row r="68" s="118" customFormat="1"/>
    <row r="69" s="118" customFormat="1"/>
    <row r="70" s="118" customFormat="1"/>
    <row r="71" s="118" customFormat="1"/>
    <row r="72" s="118" customFormat="1"/>
    <row r="73" s="118" customFormat="1"/>
    <row r="74" s="118" customFormat="1"/>
    <row r="75" s="118" customFormat="1"/>
    <row r="76" s="118" customFormat="1"/>
    <row r="77" s="118" customFormat="1"/>
    <row r="78" s="118" customFormat="1"/>
    <row r="79" s="118" customFormat="1"/>
    <row r="80" s="118" customFormat="1"/>
    <row r="81" s="118" customFormat="1"/>
    <row r="82" s="118" customFormat="1"/>
    <row r="83" s="118" customFormat="1"/>
    <row r="84" s="118" customFormat="1"/>
    <row r="85" s="118" customFormat="1"/>
    <row r="86" s="118" customFormat="1"/>
    <row r="87" s="118" customFormat="1"/>
    <row r="88" s="118" customFormat="1"/>
    <row r="89" s="118" customFormat="1"/>
    <row r="90" s="118" customFormat="1"/>
    <row r="91" s="118" customFormat="1"/>
    <row r="92" s="118" customFormat="1"/>
    <row r="93" s="118" customFormat="1"/>
    <row r="94" s="118" customFormat="1"/>
    <row r="95" s="118" customFormat="1"/>
    <row r="96" s="118" customFormat="1"/>
    <row r="97" s="118" customFormat="1"/>
    <row r="98" s="118" customFormat="1"/>
    <row r="99" s="118" customFormat="1"/>
    <row r="100" s="118" customFormat="1"/>
    <row r="101" s="118" customFormat="1"/>
    <row r="102" s="118" customFormat="1"/>
    <row r="103" s="118" customFormat="1"/>
    <row r="104" s="118" customFormat="1"/>
    <row r="105" s="118" customFormat="1"/>
    <row r="106" s="118" customFormat="1"/>
    <row r="107" s="118" customFormat="1"/>
    <row r="108" s="118" customFormat="1"/>
    <row r="109" s="118" customFormat="1"/>
    <row r="110" s="118" customFormat="1"/>
    <row r="111" s="118" customFormat="1"/>
    <row r="112" s="118" customFormat="1"/>
    <row r="113" s="118" customFormat="1"/>
    <row r="114" s="118" customFormat="1"/>
    <row r="115" s="118" customFormat="1"/>
    <row r="116" s="118" customFormat="1"/>
    <row r="117" s="118" customFormat="1"/>
    <row r="118" s="118" customFormat="1"/>
    <row r="119" s="118" customFormat="1"/>
    <row r="120" s="118" customFormat="1"/>
    <row r="121" s="118" customFormat="1"/>
    <row r="122" s="118" customFormat="1"/>
    <row r="123" s="118" customFormat="1"/>
    <row r="124" s="118" customFormat="1"/>
    <row r="125" s="118" customFormat="1"/>
    <row r="126" s="118" customFormat="1"/>
    <row r="127" s="118" customFormat="1"/>
    <row r="128" s="118" customFormat="1"/>
    <row r="129" s="118" customFormat="1"/>
    <row r="130" s="118" customFormat="1"/>
    <row r="131" s="118" customFormat="1"/>
    <row r="132" s="118" customFormat="1"/>
    <row r="133" s="118" customFormat="1"/>
    <row r="134" s="118" customFormat="1"/>
    <row r="135" s="118" customFormat="1"/>
    <row r="136" s="118" customFormat="1"/>
    <row r="137" s="118" customFormat="1"/>
    <row r="138" s="118" customFormat="1"/>
    <row r="139" s="118" customFormat="1"/>
    <row r="140" s="118" customFormat="1"/>
    <row r="141" s="118" customFormat="1"/>
    <row r="142" s="118" customFormat="1"/>
    <row r="143" s="118" customFormat="1"/>
    <row r="144" s="118" customFormat="1"/>
    <row r="145" s="118" customFormat="1"/>
    <row r="146" s="118" customFormat="1"/>
    <row r="147" s="118" customFormat="1"/>
    <row r="148" s="118" customFormat="1"/>
    <row r="149" s="118" customFormat="1"/>
    <row r="150" s="118" customFormat="1"/>
    <row r="151" s="118" customFormat="1"/>
    <row r="152" s="118" customFormat="1"/>
    <row r="153" s="118" customFormat="1"/>
    <row r="154" s="118" customFormat="1"/>
    <row r="155" s="118" customFormat="1"/>
    <row r="156" s="118" customFormat="1"/>
    <row r="157" s="118" customFormat="1"/>
    <row r="158" s="118" customFormat="1"/>
    <row r="159" s="118" customFormat="1"/>
    <row r="160" s="118" customFormat="1"/>
    <row r="161" s="118" customFormat="1"/>
    <row r="162" s="118" customFormat="1"/>
    <row r="163" s="118" customFormat="1"/>
    <row r="164" s="118" customFormat="1"/>
    <row r="165" s="118" customFormat="1"/>
    <row r="166" s="118" customFormat="1"/>
    <row r="167" s="118" customFormat="1"/>
    <row r="168" s="118" customFormat="1"/>
    <row r="169" s="118" customFormat="1"/>
    <row r="170" s="118" customFormat="1"/>
    <row r="171" s="118" customFormat="1"/>
    <row r="172" s="118" customFormat="1"/>
    <row r="173" s="118" customFormat="1"/>
    <row r="174" s="118" customFormat="1"/>
    <row r="175" s="118" customFormat="1"/>
    <row r="176" s="118" customFormat="1"/>
    <row r="177" s="118" customFormat="1"/>
    <row r="178" s="118" customFormat="1"/>
    <row r="179" s="118" customFormat="1"/>
    <row r="180" s="118" customFormat="1"/>
    <row r="181" s="118" customFormat="1"/>
    <row r="182" s="118" customFormat="1"/>
    <row r="183" s="118" customFormat="1"/>
    <row r="184" s="118" customFormat="1"/>
    <row r="185" s="118" customFormat="1"/>
    <row r="186" s="118" customFormat="1"/>
    <row r="187" s="118" customFormat="1"/>
    <row r="188" s="118" customFormat="1"/>
    <row r="189" s="118" customFormat="1"/>
    <row r="190" s="118" customFormat="1"/>
    <row r="191" s="118" customFormat="1"/>
    <row r="192" s="118" customFormat="1"/>
    <row r="193" s="118" customFormat="1"/>
    <row r="194" s="118" customFormat="1"/>
    <row r="195" s="118" customFormat="1"/>
    <row r="196" s="118" customFormat="1"/>
    <row r="197" s="118" customFormat="1"/>
    <row r="198" s="118" customFormat="1"/>
    <row r="199" s="118" customFormat="1"/>
    <row r="200" s="118" customFormat="1"/>
    <row r="201" s="118" customFormat="1"/>
    <row r="202" s="118" customFormat="1"/>
    <row r="203" s="118" customFormat="1"/>
    <row r="204" s="118" customFormat="1"/>
    <row r="205" s="118" customFormat="1"/>
    <row r="206" s="118" customFormat="1"/>
    <row r="207" s="118" customFormat="1"/>
    <row r="208" s="118" customFormat="1"/>
    <row r="209" s="118" customFormat="1"/>
    <row r="210" s="118" customFormat="1"/>
    <row r="211" s="118" customFormat="1"/>
    <row r="212" s="118" customFormat="1"/>
    <row r="213" s="118" customFormat="1"/>
    <row r="214" s="118" customFormat="1"/>
    <row r="215" s="118" customFormat="1"/>
    <row r="216" s="118" customFormat="1"/>
    <row r="217" s="118" customFormat="1"/>
    <row r="218" s="118" customFormat="1"/>
    <row r="219" s="118" customFormat="1"/>
    <row r="220" s="118" customFormat="1"/>
    <row r="221" s="118" customFormat="1"/>
    <row r="222" s="118" customFormat="1"/>
    <row r="223" s="118" customFormat="1"/>
    <row r="224" s="118" customFormat="1"/>
    <row r="225" s="118" customFormat="1"/>
    <row r="226" s="118" customFormat="1"/>
    <row r="227" s="118" customFormat="1"/>
    <row r="228" s="118" customFormat="1"/>
    <row r="229" s="118" customFormat="1"/>
    <row r="230" s="118" customFormat="1"/>
    <row r="231" s="118" customFormat="1"/>
    <row r="232" s="118" customFormat="1"/>
    <row r="233" s="118" customFormat="1"/>
    <row r="234" s="118" customFormat="1"/>
    <row r="235" s="118" customFormat="1"/>
    <row r="236" s="118" customFormat="1"/>
    <row r="237" s="118" customFormat="1"/>
    <row r="238" s="118" customFormat="1"/>
    <row r="239" s="118" customFormat="1"/>
    <row r="240" s="118" customFormat="1"/>
    <row r="241" s="118" customFormat="1"/>
    <row r="242" s="118" customFormat="1"/>
    <row r="243" s="118" customFormat="1"/>
    <row r="244" s="118" customFormat="1"/>
    <row r="245" s="118" customFormat="1"/>
    <row r="246" s="118" customFormat="1"/>
    <row r="247" s="118" customFormat="1"/>
    <row r="248" s="118" customFormat="1"/>
    <row r="249" s="118" customFormat="1"/>
    <row r="250" s="118" customFormat="1"/>
    <row r="251" s="118" customFormat="1"/>
    <row r="252" s="118" customFormat="1"/>
    <row r="253" s="118" customFormat="1"/>
    <row r="254" s="118" customFormat="1"/>
    <row r="255" s="118" customFormat="1"/>
    <row r="256" s="118" customFormat="1"/>
    <row r="257" s="118" customFormat="1"/>
    <row r="258" s="118" customFormat="1"/>
    <row r="259" s="118" customFormat="1"/>
    <row r="260" s="118" customFormat="1"/>
    <row r="261" s="118" customFormat="1"/>
    <row r="262" s="118" customFormat="1"/>
    <row r="263" s="118" customFormat="1"/>
    <row r="264" s="118" customFormat="1"/>
    <row r="265" s="118" customFormat="1"/>
    <row r="266" s="118" customFormat="1"/>
    <row r="267" s="118" customFormat="1"/>
    <row r="268" s="118" customFormat="1"/>
    <row r="269" s="118" customFormat="1"/>
    <row r="270" s="118" customFormat="1"/>
    <row r="271" s="118" customFormat="1"/>
    <row r="272" s="118" customFormat="1"/>
    <row r="273" s="118" customFormat="1"/>
    <row r="274" s="118" customFormat="1"/>
    <row r="275" s="118" customFormat="1"/>
    <row r="276" s="118" customFormat="1"/>
    <row r="277" s="118" customFormat="1"/>
    <row r="278" s="118" customFormat="1"/>
    <row r="279" s="118" customFormat="1"/>
    <row r="280" s="118" customFormat="1"/>
    <row r="281" s="118" customFormat="1"/>
    <row r="282" s="118" customFormat="1"/>
    <row r="283" s="118" customFormat="1"/>
    <row r="284" s="118" customFormat="1"/>
    <row r="285" s="118" customFormat="1"/>
    <row r="286" s="118" customFormat="1"/>
    <row r="287" s="118" customFormat="1"/>
    <row r="288" s="118" customFormat="1"/>
  </sheetData>
  <mergeCells count="36">
    <mergeCell ref="A1:H1"/>
    <mergeCell ref="B2:C2"/>
    <mergeCell ref="G2:H2"/>
    <mergeCell ref="B3:C3"/>
    <mergeCell ref="G3:H3"/>
    <mergeCell ref="A4:D4"/>
    <mergeCell ref="B5:D5"/>
    <mergeCell ref="B6:D6"/>
    <mergeCell ref="B7:D7"/>
    <mergeCell ref="B8:D8"/>
    <mergeCell ref="B9:D9"/>
    <mergeCell ref="B10:D10"/>
    <mergeCell ref="B11:D11"/>
    <mergeCell ref="B12:D12"/>
    <mergeCell ref="B13:D13"/>
    <mergeCell ref="B14:D14"/>
    <mergeCell ref="B15:D15"/>
    <mergeCell ref="B16:D16"/>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A5:A9"/>
    <mergeCell ref="A10:A15"/>
    <mergeCell ref="A16:A19"/>
    <mergeCell ref="B17:D18"/>
  </mergeCells>
  <conditionalFormatting sqref="B31:F32 B27:D28 B25:F26 B20:D21">
    <cfRule type="expression" dxfId="1" priority="5" stopIfTrue="1">
      <formula>#REF!="直营"</formula>
    </cfRule>
  </conditionalFormatting>
  <conditionalFormatting sqref="H31 B31:F32 B27:D28 H25 B25:F26 B20:D21">
    <cfRule type="expression" dxfId="1" priority="4" stopIfTrue="1">
      <formula>#REF!="北分"</formula>
    </cfRule>
  </conditionalFormatting>
  <conditionalFormatting sqref="B32:F32 B26:F26">
    <cfRule type="expression" dxfId="1" priority="1" stopIfTrue="1">
      <formula>#REF!="北分"</formula>
    </cfRule>
    <cfRule type="expression" dxfId="1" priority="2" stopIfTrue="1">
      <formula>"$P$2=""北分"""</formula>
    </cfRule>
    <cfRule type="expression" priority="3" stopIfTrue="1">
      <formula>"$P$2""北分"""</formula>
    </cfRule>
  </conditionalFormatting>
  <printOptions horizontalCentered="1"/>
  <pageMargins left="0.275" right="0.275" top="0.550694444444444" bottom="2.6375" header="0.156944444444444" footer="0.236111111111111"/>
  <pageSetup paperSize="9" scale="99" orientation="portrait"/>
  <headerFooter>
    <oddFooter>&amp;L制单：&amp;"-,常规"&amp;11
日期：&amp;C  装箱人：
装箱日期：</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J47"/>
  <sheetViews>
    <sheetView view="pageBreakPreview" zoomScaleNormal="100" zoomScaleSheetLayoutView="100" topLeftCell="A16" workbookViewId="0">
      <selection activeCell="B5" sqref="B5:D5"/>
    </sheetView>
  </sheetViews>
  <sheetFormatPr defaultColWidth="9" defaultRowHeight="20.1" customHeight="1"/>
  <cols>
    <col min="1" max="1" width="9" style="309"/>
    <col min="2" max="2" width="10.375" style="310" customWidth="1"/>
    <col min="3" max="3" width="14" style="310" customWidth="1"/>
    <col min="4" max="4" width="10.5" style="309" customWidth="1"/>
    <col min="5" max="5" width="6.25" style="309" customWidth="1"/>
    <col min="6" max="6" width="7.75" style="309" customWidth="1"/>
    <col min="7" max="7" width="8.625" style="309" customWidth="1"/>
    <col min="8" max="8" width="10" style="309" customWidth="1"/>
    <col min="9" max="9" width="7.75" style="309" customWidth="1"/>
    <col min="10" max="10" width="8.25" style="309" customWidth="1"/>
    <col min="11" max="16384" width="9" style="309"/>
  </cols>
  <sheetData>
    <row r="1" customHeight="1" spans="1:10">
      <c r="A1" s="311" t="s">
        <v>0</v>
      </c>
      <c r="B1" s="311"/>
      <c r="C1" s="311"/>
      <c r="D1" s="311"/>
      <c r="E1" s="311"/>
      <c r="F1" s="311"/>
      <c r="G1" s="311"/>
      <c r="H1" s="311"/>
      <c r="I1" s="311"/>
      <c r="J1" s="311"/>
    </row>
    <row r="2" customHeight="1" spans="1:10">
      <c r="A2" s="312" t="s">
        <v>1</v>
      </c>
      <c r="B2" s="313" t="str">
        <f>混油!D4</f>
        <v>董婉卿</v>
      </c>
      <c r="C2" s="313"/>
      <c r="D2" s="313" t="s">
        <v>2</v>
      </c>
      <c r="E2" s="313" t="str">
        <f>混油!D3</f>
        <v>S400374225</v>
      </c>
      <c r="F2" s="313"/>
      <c r="G2" s="313"/>
      <c r="H2" s="313" t="s">
        <v>3</v>
      </c>
      <c r="I2" s="334">
        <f>柜转!I2</f>
        <v>0</v>
      </c>
      <c r="J2" s="334"/>
    </row>
    <row r="3" customHeight="1" spans="1:10">
      <c r="A3" s="313" t="s">
        <v>4</v>
      </c>
      <c r="B3" s="313" t="str">
        <f>混油!N3</f>
        <v>香草天空II</v>
      </c>
      <c r="C3" s="313"/>
      <c r="D3" s="313" t="s">
        <v>5</v>
      </c>
      <c r="E3" s="313">
        <f>混油!D5</f>
        <v>0</v>
      </c>
      <c r="F3" s="313"/>
      <c r="G3" s="313"/>
      <c r="H3" s="313" t="s">
        <v>6</v>
      </c>
      <c r="I3" s="334">
        <f>柜转!I3</f>
        <v>0</v>
      </c>
      <c r="J3" s="334"/>
    </row>
    <row r="4" customHeight="1" spans="1:10">
      <c r="A4" s="313" t="s">
        <v>7</v>
      </c>
      <c r="B4" s="314" t="str">
        <f>混油!X4</f>
        <v>天津</v>
      </c>
      <c r="C4" s="314"/>
      <c r="D4" s="315" t="s">
        <v>8</v>
      </c>
      <c r="E4" s="315">
        <f>混油!X5</f>
        <v>0</v>
      </c>
      <c r="F4" s="315"/>
      <c r="G4" s="315"/>
      <c r="H4" s="313" t="s">
        <v>9</v>
      </c>
      <c r="I4" s="334" t="str">
        <f>混油!X3</f>
        <v>2017-</v>
      </c>
      <c r="J4" s="334"/>
    </row>
    <row r="5" customHeight="1" spans="1:10">
      <c r="A5" s="313" t="s">
        <v>11</v>
      </c>
      <c r="B5" s="313" t="s">
        <v>12</v>
      </c>
      <c r="C5" s="313" t="s">
        <v>13</v>
      </c>
      <c r="D5" s="313" t="s">
        <v>14</v>
      </c>
      <c r="E5" s="313" t="s">
        <v>15</v>
      </c>
      <c r="F5" s="313" t="s">
        <v>16</v>
      </c>
      <c r="G5" s="313" t="s">
        <v>17</v>
      </c>
      <c r="H5" s="313" t="s">
        <v>18</v>
      </c>
      <c r="I5" s="313" t="s">
        <v>19</v>
      </c>
      <c r="J5" s="313"/>
    </row>
    <row r="6" customHeight="1" spans="1:10">
      <c r="A6" s="313" t="s">
        <v>20</v>
      </c>
      <c r="B6" s="313"/>
      <c r="C6" s="313"/>
      <c r="D6" s="313" t="s">
        <v>21</v>
      </c>
      <c r="E6" s="313"/>
      <c r="F6" s="313"/>
      <c r="G6" s="313"/>
      <c r="H6" s="313" t="s">
        <v>22</v>
      </c>
      <c r="I6" s="313">
        <f>柜转!I6</f>
        <v>0</v>
      </c>
      <c r="J6" s="313"/>
    </row>
    <row r="7" customHeight="1" spans="1:10">
      <c r="A7" s="313" t="s">
        <v>23</v>
      </c>
      <c r="B7" s="313" t="s">
        <v>24</v>
      </c>
      <c r="C7" s="313" t="s">
        <v>25</v>
      </c>
      <c r="D7" s="313" t="s">
        <v>26</v>
      </c>
      <c r="E7" s="313" t="s">
        <v>27</v>
      </c>
      <c r="F7" s="313" t="s">
        <v>3</v>
      </c>
      <c r="G7" s="313" t="s">
        <v>28</v>
      </c>
      <c r="H7" s="313" t="s">
        <v>29</v>
      </c>
      <c r="I7" s="313" t="s">
        <v>30</v>
      </c>
      <c r="J7" s="313" t="s">
        <v>31</v>
      </c>
    </row>
    <row r="8" customHeight="1" spans="1:10">
      <c r="A8" s="313">
        <v>1</v>
      </c>
      <c r="B8" s="316" t="s">
        <v>32</v>
      </c>
      <c r="C8" s="316" t="s">
        <v>33</v>
      </c>
      <c r="D8" s="313"/>
      <c r="E8" s="313" t="s">
        <v>34</v>
      </c>
      <c r="F8" s="313"/>
      <c r="G8" s="313"/>
      <c r="H8" s="313"/>
      <c r="I8" s="313"/>
      <c r="J8" s="335"/>
    </row>
    <row r="9" customHeight="1" spans="1:10">
      <c r="A9" s="313">
        <v>2</v>
      </c>
      <c r="B9" s="316"/>
      <c r="C9" s="316" t="s">
        <v>35</v>
      </c>
      <c r="D9" s="313"/>
      <c r="E9" s="313" t="s">
        <v>34</v>
      </c>
      <c r="F9" s="313"/>
      <c r="G9" s="313"/>
      <c r="H9" s="313"/>
      <c r="I9" s="313"/>
      <c r="J9" s="335"/>
    </row>
    <row r="10" customHeight="1" spans="1:10">
      <c r="A10" s="313">
        <v>3</v>
      </c>
      <c r="B10" s="316"/>
      <c r="C10" s="317" t="s">
        <v>36</v>
      </c>
      <c r="D10" s="313"/>
      <c r="E10" s="313" t="s">
        <v>34</v>
      </c>
      <c r="F10" s="313"/>
      <c r="G10" s="313"/>
      <c r="H10" s="313"/>
      <c r="I10" s="313"/>
      <c r="J10" s="335"/>
    </row>
    <row r="11" customHeight="1" spans="1:10">
      <c r="A11" s="313">
        <v>4</v>
      </c>
      <c r="B11" s="316" t="s">
        <v>37</v>
      </c>
      <c r="C11" s="316" t="s">
        <v>33</v>
      </c>
      <c r="D11" s="313"/>
      <c r="E11" s="313" t="s">
        <v>34</v>
      </c>
      <c r="F11" s="313"/>
      <c r="G11" s="313"/>
      <c r="H11" s="313"/>
      <c r="I11" s="313"/>
      <c r="J11" s="335"/>
    </row>
    <row r="12" customHeight="1" spans="1:10">
      <c r="A12" s="313">
        <v>5</v>
      </c>
      <c r="B12" s="316"/>
      <c r="C12" s="316" t="s">
        <v>35</v>
      </c>
      <c r="D12" s="313"/>
      <c r="E12" s="313" t="s">
        <v>34</v>
      </c>
      <c r="F12" s="313"/>
      <c r="G12" s="313"/>
      <c r="H12" s="313"/>
      <c r="I12" s="313"/>
      <c r="J12" s="335"/>
    </row>
    <row r="13" customHeight="1" spans="1:10">
      <c r="A13" s="313">
        <v>6</v>
      </c>
      <c r="B13" s="316"/>
      <c r="C13" s="317" t="s">
        <v>38</v>
      </c>
      <c r="D13" s="313"/>
      <c r="E13" s="313" t="s">
        <v>34</v>
      </c>
      <c r="F13" s="313"/>
      <c r="G13" s="313"/>
      <c r="H13" s="313"/>
      <c r="I13" s="313"/>
      <c r="J13" s="335"/>
    </row>
    <row r="14" customHeight="1" spans="1:10">
      <c r="A14" s="313">
        <v>7</v>
      </c>
      <c r="B14" s="318" t="s">
        <v>39</v>
      </c>
      <c r="C14" s="317" t="s">
        <v>40</v>
      </c>
      <c r="D14" s="313"/>
      <c r="E14" s="313" t="s">
        <v>34</v>
      </c>
      <c r="F14" s="313"/>
      <c r="G14" s="313"/>
      <c r="H14" s="313"/>
      <c r="I14" s="313"/>
      <c r="J14" s="335"/>
    </row>
    <row r="15" customHeight="1" spans="1:10">
      <c r="A15" s="313">
        <v>8</v>
      </c>
      <c r="B15" s="316" t="s">
        <v>41</v>
      </c>
      <c r="C15" s="316" t="s">
        <v>42</v>
      </c>
      <c r="D15" s="313"/>
      <c r="E15" s="313" t="s">
        <v>34</v>
      </c>
      <c r="F15" s="313"/>
      <c r="G15" s="313"/>
      <c r="H15" s="313"/>
      <c r="I15" s="313"/>
      <c r="J15" s="335"/>
    </row>
    <row r="16" customHeight="1" spans="1:10">
      <c r="A16" s="313">
        <v>9</v>
      </c>
      <c r="B16" s="316"/>
      <c r="C16" s="316" t="s">
        <v>43</v>
      </c>
      <c r="D16" s="313"/>
      <c r="E16" s="313" t="s">
        <v>34</v>
      </c>
      <c r="F16" s="313"/>
      <c r="G16" s="313"/>
      <c r="H16" s="313"/>
      <c r="I16" s="313"/>
      <c r="J16" s="335"/>
    </row>
    <row r="17" customHeight="1" spans="1:10">
      <c r="A17" s="313">
        <v>10</v>
      </c>
      <c r="B17" s="316" t="s">
        <v>44</v>
      </c>
      <c r="C17" s="316" t="s">
        <v>45</v>
      </c>
      <c r="D17" s="313"/>
      <c r="E17" s="313" t="s">
        <v>34</v>
      </c>
      <c r="F17" s="313"/>
      <c r="G17" s="313"/>
      <c r="H17" s="313"/>
      <c r="I17" s="313"/>
      <c r="J17" s="335"/>
    </row>
    <row r="18" customHeight="1" spans="1:10">
      <c r="A18" s="313">
        <v>11</v>
      </c>
      <c r="B18" s="316"/>
      <c r="C18" s="316" t="s">
        <v>46</v>
      </c>
      <c r="D18" s="313"/>
      <c r="E18" s="313" t="s">
        <v>34</v>
      </c>
      <c r="F18" s="313"/>
      <c r="G18" s="313"/>
      <c r="H18" s="313"/>
      <c r="I18" s="313"/>
      <c r="J18" s="335"/>
    </row>
    <row r="19" customHeight="1" spans="1:10">
      <c r="A19" s="313">
        <v>12</v>
      </c>
      <c r="B19" s="316"/>
      <c r="C19" s="316" t="s">
        <v>47</v>
      </c>
      <c r="D19" s="313"/>
      <c r="E19" s="313" t="s">
        <v>34</v>
      </c>
      <c r="F19" s="313"/>
      <c r="G19" s="313"/>
      <c r="H19" s="313"/>
      <c r="I19" s="313"/>
      <c r="J19" s="335"/>
    </row>
    <row r="20" customHeight="1" spans="1:10">
      <c r="A20" s="313">
        <v>13</v>
      </c>
      <c r="B20" s="316"/>
      <c r="C20" s="316" t="s">
        <v>48</v>
      </c>
      <c r="D20" s="313"/>
      <c r="E20" s="313" t="s">
        <v>34</v>
      </c>
      <c r="F20" s="313"/>
      <c r="G20" s="313"/>
      <c r="H20" s="313"/>
      <c r="I20" s="313"/>
      <c r="J20" s="335"/>
    </row>
    <row r="21" customHeight="1" spans="1:10">
      <c r="A21" s="313">
        <v>14</v>
      </c>
      <c r="B21" s="316" t="s">
        <v>49</v>
      </c>
      <c r="C21" s="316" t="s">
        <v>50</v>
      </c>
      <c r="D21" s="313"/>
      <c r="E21" s="313" t="s">
        <v>51</v>
      </c>
      <c r="F21" s="313"/>
      <c r="G21" s="313"/>
      <c r="H21" s="313"/>
      <c r="I21" s="313"/>
      <c r="J21" s="335"/>
    </row>
    <row r="22" customHeight="1" spans="1:10">
      <c r="A22" s="313">
        <v>15</v>
      </c>
      <c r="B22" s="316"/>
      <c r="C22" s="316" t="s">
        <v>52</v>
      </c>
      <c r="D22" s="313">
        <f>混油!V22</f>
        <v>0</v>
      </c>
      <c r="E22" s="313" t="s">
        <v>53</v>
      </c>
      <c r="F22" s="313"/>
      <c r="G22" s="313"/>
      <c r="H22" s="313"/>
      <c r="I22" s="313"/>
      <c r="J22" s="335"/>
    </row>
    <row r="23" customHeight="1" spans="1:10">
      <c r="A23" s="313">
        <v>16</v>
      </c>
      <c r="B23" s="316"/>
      <c r="C23" s="319" t="s">
        <v>54</v>
      </c>
      <c r="D23" s="313"/>
      <c r="E23" s="313" t="s">
        <v>55</v>
      </c>
      <c r="F23" s="313"/>
      <c r="G23" s="313"/>
      <c r="H23" s="313"/>
      <c r="I23" s="313"/>
      <c r="J23" s="335"/>
    </row>
    <row r="24" customHeight="1" spans="1:10">
      <c r="A24" s="313">
        <v>17</v>
      </c>
      <c r="B24" s="320" t="s">
        <v>56</v>
      </c>
      <c r="C24" s="321" t="s">
        <v>57</v>
      </c>
      <c r="D24" s="322" t="e">
        <f>混油!Z22</f>
        <v>#N/A</v>
      </c>
      <c r="E24" s="313" t="s">
        <v>53</v>
      </c>
      <c r="F24" s="313"/>
      <c r="G24" s="313"/>
      <c r="H24" s="313"/>
      <c r="I24" s="313"/>
      <c r="J24" s="335"/>
    </row>
    <row r="25" customHeight="1" spans="1:10">
      <c r="A25" s="313">
        <v>18</v>
      </c>
      <c r="B25" s="320"/>
      <c r="C25" s="321" t="s">
        <v>58</v>
      </c>
      <c r="D25" s="322" t="e">
        <f>D24</f>
        <v>#N/A</v>
      </c>
      <c r="E25" s="313" t="s">
        <v>53</v>
      </c>
      <c r="F25" s="313"/>
      <c r="G25" s="313"/>
      <c r="H25" s="313"/>
      <c r="I25" s="313"/>
      <c r="J25" s="335"/>
    </row>
    <row r="26" s="308" customFormat="1" customHeight="1" spans="1:10">
      <c r="A26" s="313">
        <v>19</v>
      </c>
      <c r="B26" s="323" t="s">
        <v>59</v>
      </c>
      <c r="C26" s="321" t="s">
        <v>60</v>
      </c>
      <c r="D26" s="322" t="e">
        <f>D24</f>
        <v>#N/A</v>
      </c>
      <c r="E26" s="313" t="s">
        <v>53</v>
      </c>
      <c r="F26" s="324"/>
      <c r="G26" s="324"/>
      <c r="H26" s="324"/>
      <c r="I26" s="324"/>
      <c r="J26" s="336"/>
    </row>
    <row r="27" s="308" customFormat="1" customHeight="1" spans="1:10">
      <c r="A27" s="313">
        <v>20</v>
      </c>
      <c r="B27" s="325"/>
      <c r="C27" s="321" t="s">
        <v>61</v>
      </c>
      <c r="D27" s="322"/>
      <c r="E27" s="313" t="s">
        <v>53</v>
      </c>
      <c r="F27" s="324"/>
      <c r="G27" s="324"/>
      <c r="H27" s="324"/>
      <c r="I27" s="324"/>
      <c r="J27" s="336"/>
    </row>
    <row r="28" customHeight="1" spans="1:10">
      <c r="A28" s="313">
        <v>21</v>
      </c>
      <c r="B28" s="317" t="s">
        <v>62</v>
      </c>
      <c r="C28" s="321" t="s">
        <v>63</v>
      </c>
      <c r="D28" s="313">
        <f>D17</f>
        <v>0</v>
      </c>
      <c r="E28" s="313" t="s">
        <v>34</v>
      </c>
      <c r="F28" s="313"/>
      <c r="G28" s="313"/>
      <c r="H28" s="313"/>
      <c r="I28" s="313"/>
      <c r="J28" s="335"/>
    </row>
    <row r="29" customHeight="1" spans="1:10">
      <c r="A29" s="326"/>
      <c r="B29" s="326"/>
      <c r="C29" s="327"/>
      <c r="D29" s="326"/>
      <c r="E29" s="326"/>
      <c r="F29" s="326"/>
      <c r="G29" s="326"/>
      <c r="H29" s="326"/>
      <c r="I29" s="326"/>
      <c r="J29" s="337"/>
    </row>
    <row r="30" customHeight="1" spans="1:10">
      <c r="A30" s="326"/>
      <c r="B30" s="326"/>
      <c r="C30" s="328"/>
      <c r="D30" s="326"/>
      <c r="E30" s="326"/>
      <c r="F30" s="326"/>
      <c r="G30" s="326"/>
      <c r="H30" s="326"/>
      <c r="I30" s="326"/>
      <c r="J30" s="337"/>
    </row>
    <row r="31" customHeight="1" spans="1:10">
      <c r="A31" s="326"/>
      <c r="B31" s="326"/>
      <c r="C31" s="329"/>
      <c r="D31" s="326"/>
      <c r="E31" s="326"/>
      <c r="F31" s="326"/>
      <c r="G31" s="326"/>
      <c r="H31" s="326"/>
      <c r="I31" s="326"/>
      <c r="J31" s="337"/>
    </row>
    <row r="32" customHeight="1" spans="1:10">
      <c r="A32" s="326"/>
      <c r="B32" s="326"/>
      <c r="C32" s="329"/>
      <c r="D32" s="326"/>
      <c r="E32" s="326"/>
      <c r="F32" s="326"/>
      <c r="G32" s="326"/>
      <c r="H32" s="326"/>
      <c r="I32" s="326"/>
      <c r="J32" s="337"/>
    </row>
    <row r="33" customHeight="1" spans="1:10">
      <c r="A33" s="326"/>
      <c r="B33" s="326"/>
      <c r="C33" s="326"/>
      <c r="D33" s="326"/>
      <c r="E33" s="326"/>
      <c r="F33" s="326"/>
      <c r="G33" s="326"/>
      <c r="H33" s="326"/>
      <c r="I33" s="326"/>
      <c r="J33" s="337"/>
    </row>
    <row r="34" customHeight="1" spans="1:10">
      <c r="A34" s="326"/>
      <c r="B34" s="326"/>
      <c r="C34" s="326"/>
      <c r="D34" s="326"/>
      <c r="E34" s="326"/>
      <c r="F34" s="326"/>
      <c r="G34" s="326"/>
      <c r="H34" s="326"/>
      <c r="I34" s="326"/>
      <c r="J34" s="337"/>
    </row>
    <row r="35" customHeight="1" spans="1:10">
      <c r="A35" s="326"/>
      <c r="B35" s="326"/>
      <c r="C35" s="326"/>
      <c r="D35" s="326"/>
      <c r="E35" s="326"/>
      <c r="F35" s="326"/>
      <c r="G35" s="326"/>
      <c r="H35" s="326"/>
      <c r="I35" s="326"/>
      <c r="J35" s="337"/>
    </row>
    <row r="36" customHeight="1" spans="1:10">
      <c r="A36" s="326"/>
      <c r="B36" s="326"/>
      <c r="C36" s="326"/>
      <c r="D36" s="326"/>
      <c r="E36" s="326"/>
      <c r="F36" s="326"/>
      <c r="G36" s="326"/>
      <c r="H36" s="326"/>
      <c r="I36" s="326"/>
      <c r="J36" s="337"/>
    </row>
    <row r="37" customHeight="1" spans="1:10">
      <c r="A37" s="326"/>
      <c r="B37" s="326"/>
      <c r="C37" s="327"/>
      <c r="D37" s="326"/>
      <c r="E37" s="326"/>
      <c r="F37" s="326"/>
      <c r="G37" s="326"/>
      <c r="H37" s="326"/>
      <c r="I37" s="326"/>
      <c r="J37" s="337"/>
    </row>
    <row r="38" customHeight="1" spans="1:10">
      <c r="A38" s="326"/>
      <c r="B38" s="326"/>
      <c r="C38" s="327"/>
      <c r="D38" s="326"/>
      <c r="E38" s="326"/>
      <c r="F38" s="326"/>
      <c r="G38" s="326"/>
      <c r="H38" s="326"/>
      <c r="I38" s="326"/>
      <c r="J38" s="337"/>
    </row>
    <row r="39" customHeight="1" spans="1:10">
      <c r="A39" s="326"/>
      <c r="B39" s="326"/>
      <c r="C39" s="330"/>
      <c r="D39" s="326"/>
      <c r="E39" s="326"/>
      <c r="F39" s="326"/>
      <c r="G39" s="326"/>
      <c r="H39" s="326"/>
      <c r="I39" s="326"/>
      <c r="J39" s="337"/>
    </row>
    <row r="40" customHeight="1" spans="1:10">
      <c r="A40" s="326"/>
      <c r="B40" s="326"/>
      <c r="C40" s="326"/>
      <c r="D40" s="326"/>
      <c r="E40" s="326"/>
      <c r="F40" s="326"/>
      <c r="G40" s="326"/>
      <c r="H40" s="326"/>
      <c r="I40" s="326"/>
      <c r="J40" s="337"/>
    </row>
    <row r="41" customHeight="1" spans="1:10">
      <c r="A41" s="326"/>
      <c r="B41" s="326"/>
      <c r="C41" s="326"/>
      <c r="D41" s="326"/>
      <c r="E41" s="326"/>
      <c r="F41" s="326"/>
      <c r="G41" s="326"/>
      <c r="H41" s="326"/>
      <c r="I41" s="326"/>
      <c r="J41" s="337"/>
    </row>
    <row r="42" customHeight="1" spans="1:10">
      <c r="A42" s="326"/>
      <c r="B42" s="326"/>
      <c r="C42" s="331"/>
      <c r="D42" s="326"/>
      <c r="E42" s="326"/>
      <c r="F42" s="326"/>
      <c r="G42" s="326"/>
      <c r="H42" s="326"/>
      <c r="I42" s="326"/>
      <c r="J42" s="337"/>
    </row>
    <row r="43" customHeight="1" spans="1:10">
      <c r="A43" s="326"/>
      <c r="B43" s="326"/>
      <c r="C43" s="331"/>
      <c r="D43" s="326"/>
      <c r="E43" s="326"/>
      <c r="F43" s="326"/>
      <c r="G43" s="326"/>
      <c r="H43" s="326"/>
      <c r="I43" s="326"/>
      <c r="J43" s="337"/>
    </row>
    <row r="44" customHeight="1" spans="1:10">
      <c r="A44" s="326"/>
      <c r="B44" s="326"/>
      <c r="C44" s="326"/>
      <c r="D44" s="326"/>
      <c r="E44" s="326"/>
      <c r="F44" s="326"/>
      <c r="G44" s="326"/>
      <c r="H44" s="326"/>
      <c r="I44" s="326"/>
      <c r="J44" s="337"/>
    </row>
    <row r="45" customHeight="1" spans="1:10">
      <c r="A45" s="326"/>
      <c r="B45" s="326"/>
      <c r="C45" s="326"/>
      <c r="D45" s="326"/>
      <c r="E45" s="326"/>
      <c r="F45" s="326"/>
      <c r="G45" s="326"/>
      <c r="H45" s="326"/>
      <c r="I45" s="326"/>
      <c r="J45" s="337"/>
    </row>
    <row r="46" customHeight="1" spans="1:10">
      <c r="A46" s="326"/>
      <c r="B46" s="326"/>
      <c r="C46" s="326"/>
      <c r="D46" s="326"/>
      <c r="E46" s="326"/>
      <c r="F46" s="326"/>
      <c r="G46" s="326"/>
      <c r="H46" s="326"/>
      <c r="I46" s="326"/>
      <c r="J46" s="337"/>
    </row>
    <row r="47" customHeight="1" spans="1:10">
      <c r="A47" s="332"/>
      <c r="B47" s="333"/>
      <c r="C47" s="333"/>
      <c r="D47" s="332"/>
      <c r="E47" s="332"/>
      <c r="F47" s="332"/>
      <c r="G47" s="332"/>
      <c r="H47" s="332"/>
      <c r="I47" s="332"/>
      <c r="J47" s="332"/>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349305555555556" top="0.432638888888889" bottom="0.236111111111111" header="0.236111111111111" footer="0.236111111111111"/>
  <pageSetup paperSize="9" scale="92"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Company>laiyin</Company>
  <Application>Microsoft Excel</Application>
  <HeadingPairs>
    <vt:vector size="2" baseType="variant">
      <vt:variant>
        <vt:lpstr>工作表</vt:lpstr>
      </vt:variant>
      <vt:variant>
        <vt:i4>13</vt:i4>
      </vt:variant>
    </vt:vector>
  </HeadingPairs>
  <TitlesOfParts>
    <vt:vector size="13" baseType="lpstr">
      <vt:lpstr>柜转</vt:lpstr>
      <vt:lpstr>柜体</vt:lpstr>
      <vt:lpstr>附页</vt:lpstr>
      <vt:lpstr>料单</vt:lpstr>
      <vt:lpstr>包装</vt:lpstr>
      <vt:lpstr>吸转</vt:lpstr>
      <vt:lpstr>吸塑</vt:lpstr>
      <vt:lpstr>吸料</vt:lpstr>
      <vt:lpstr>混转</vt:lpstr>
      <vt:lpstr>混油</vt:lpstr>
      <vt:lpstr>混料</vt:lpstr>
      <vt:lpstr>油漆料单</vt:lpstr>
      <vt:lpstr>香颂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工艺</dc:creator>
  <cp:lastModifiedBy>李玉森</cp:lastModifiedBy>
  <dcterms:created xsi:type="dcterms:W3CDTF">2004-03-15T00:13:00Z</dcterms:created>
  <cp:lastPrinted>2017-10-23T06:39:00Z</cp:lastPrinted>
  <dcterms:modified xsi:type="dcterms:W3CDTF">2017-12-11T01:16:57Z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