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423EB4C0-3617-4F69-B93E-936FC6D04708}" xr6:coauthVersionLast="47" xr6:coauthVersionMax="47" xr10:uidLastSave="{00000000-0000-0000-0000-000000000000}"/>
  <bookViews>
    <workbookView xWindow="-28065" yWindow="5970" windowWidth="24720" windowHeight="14355" firstSheet="1" activeTab="3" xr2:uid="{92F3D677-A32A-4EE8-AC44-3E7A0B434AE3}"/>
  </bookViews>
  <sheets>
    <sheet name="Sheet1" sheetId="1" state="hidden" r:id="rId1"/>
    <sheet name="GR Chinook" sheetId="2" r:id="rId2"/>
    <sheet name="LocNis Chinook" sheetId="3" r:id="rId3"/>
    <sheet name="Winter Chum" sheetId="4" r:id="rId4"/>
    <sheet name="Sheet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4" l="1"/>
  <c r="I8" i="4"/>
  <c r="I9" i="4"/>
  <c r="I10" i="4"/>
  <c r="I11" i="4"/>
  <c r="I12" i="4"/>
  <c r="I13" i="4"/>
  <c r="I14" i="4"/>
  <c r="I15" i="4"/>
  <c r="I6" i="4"/>
  <c r="J9" i="4"/>
  <c r="K9" i="4"/>
  <c r="L9" i="4"/>
  <c r="M9" i="4"/>
  <c r="N9" i="4" s="1"/>
  <c r="J10" i="4"/>
  <c r="K10" i="4"/>
  <c r="L10" i="4"/>
  <c r="M10" i="4"/>
  <c r="N10" i="4"/>
  <c r="O10" i="4"/>
  <c r="P10" i="4"/>
  <c r="Q10" i="4"/>
  <c r="S10" i="4" s="1"/>
  <c r="R10" i="4"/>
  <c r="J11" i="4"/>
  <c r="K11" i="4"/>
  <c r="X11" i="4" s="1"/>
  <c r="L11" i="4"/>
  <c r="M11" i="4"/>
  <c r="N11" i="4"/>
  <c r="O11" i="4"/>
  <c r="P11" i="4" s="1"/>
  <c r="Q11" i="4"/>
  <c r="R11" i="4"/>
  <c r="S11" i="4"/>
  <c r="T11" i="4"/>
  <c r="U11" i="4"/>
  <c r="V11" i="4"/>
  <c r="W11" i="4"/>
  <c r="J12" i="4"/>
  <c r="K12" i="4"/>
  <c r="L12" i="4"/>
  <c r="M12" i="4"/>
  <c r="N12" i="4"/>
  <c r="O12" i="4"/>
  <c r="P12" i="4"/>
  <c r="Q12" i="4"/>
  <c r="R12" i="4"/>
  <c r="S12" i="4"/>
  <c r="T12" i="4"/>
  <c r="U12" i="4"/>
  <c r="V12" i="4"/>
  <c r="W12" i="4"/>
  <c r="X12" i="4"/>
  <c r="J13" i="4"/>
  <c r="K13" i="4"/>
  <c r="L13" i="4"/>
  <c r="M13" i="4"/>
  <c r="N13" i="4" s="1"/>
  <c r="J14" i="4"/>
  <c r="K14" i="4"/>
  <c r="L14" i="4"/>
  <c r="M14" i="4"/>
  <c r="N14" i="4"/>
  <c r="O14" i="4"/>
  <c r="P14" i="4"/>
  <c r="Q14" i="4"/>
  <c r="S14" i="4" s="1"/>
  <c r="R14" i="4"/>
  <c r="J15" i="4"/>
  <c r="K15" i="4"/>
  <c r="X15" i="4" s="1"/>
  <c r="L15" i="4"/>
  <c r="M15" i="4"/>
  <c r="N15" i="4"/>
  <c r="O15" i="4"/>
  <c r="P15" i="4"/>
  <c r="Q15" i="4"/>
  <c r="R15" i="4"/>
  <c r="S15" i="4"/>
  <c r="T15" i="4"/>
  <c r="U15" i="4"/>
  <c r="V15" i="4"/>
  <c r="W15" i="4"/>
  <c r="J8" i="4"/>
  <c r="K8" i="4"/>
  <c r="L8" i="4"/>
  <c r="M8" i="4"/>
  <c r="N8" i="4"/>
  <c r="O8" i="4"/>
  <c r="P8" i="4" s="1"/>
  <c r="J7" i="4"/>
  <c r="K7" i="4"/>
  <c r="L7" i="4"/>
  <c r="M7" i="4"/>
  <c r="N7" i="4"/>
  <c r="O7" i="4"/>
  <c r="P7" i="4"/>
  <c r="Q7" i="4"/>
  <c r="R7" i="4"/>
  <c r="S7" i="4"/>
  <c r="T7" i="4"/>
  <c r="U7" i="4"/>
  <c r="V7" i="4"/>
  <c r="W7" i="4"/>
  <c r="X7" i="4"/>
  <c r="Y6" i="4"/>
  <c r="X6" i="4"/>
  <c r="W6" i="4"/>
  <c r="V6" i="4"/>
  <c r="U6" i="4"/>
  <c r="T6" i="4"/>
  <c r="S6" i="4"/>
  <c r="R6" i="4"/>
  <c r="Q6" i="4"/>
  <c r="P6" i="4"/>
  <c r="O6" i="4"/>
  <c r="N6" i="4"/>
  <c r="M6" i="4"/>
  <c r="L6" i="4"/>
  <c r="K6" i="4"/>
  <c r="J6" i="4"/>
  <c r="H15" i="4"/>
  <c r="H5" i="4"/>
  <c r="M7" i="3"/>
  <c r="M8" i="3"/>
  <c r="M9" i="3"/>
  <c r="M10" i="3"/>
  <c r="M11" i="3"/>
  <c r="M12" i="3"/>
  <c r="M13" i="3"/>
  <c r="M14" i="3"/>
  <c r="M15" i="3"/>
  <c r="M16" i="3"/>
  <c r="M17" i="3"/>
  <c r="M18" i="3"/>
  <c r="M19" i="3"/>
  <c r="M20" i="3"/>
  <c r="M21" i="3"/>
  <c r="M22" i="3"/>
  <c r="M6" i="3"/>
  <c r="T21" i="2"/>
  <c r="T9" i="2"/>
  <c r="T10" i="2"/>
  <c r="T11" i="2"/>
  <c r="T12" i="2"/>
  <c r="T13" i="2"/>
  <c r="T14" i="2"/>
  <c r="T15" i="2"/>
  <c r="T16" i="2"/>
  <c r="T17" i="2"/>
  <c r="T18" i="2"/>
  <c r="T19" i="2"/>
  <c r="T20" i="2"/>
  <c r="T8" i="2"/>
  <c r="G32" i="4"/>
  <c r="G33" i="4"/>
  <c r="G34" i="4"/>
  <c r="G35" i="4"/>
  <c r="G36" i="4"/>
  <c r="G37" i="4"/>
  <c r="G38" i="4"/>
  <c r="G39" i="4"/>
  <c r="G40" i="4"/>
  <c r="G41" i="4"/>
  <c r="G31" i="4"/>
  <c r="T14" i="4" l="1"/>
  <c r="U14" i="4"/>
  <c r="T10" i="4"/>
  <c r="U10" i="4"/>
  <c r="X14" i="4"/>
  <c r="X10" i="4"/>
  <c r="O13" i="4"/>
  <c r="O9" i="4"/>
  <c r="Q8" i="4"/>
  <c r="G7" i="4"/>
  <c r="H7" i="4" s="1"/>
  <c r="G8" i="4"/>
  <c r="H8" i="4" s="1"/>
  <c r="G9" i="4"/>
  <c r="H9" i="4" s="1"/>
  <c r="G10" i="4"/>
  <c r="H10" i="4" s="1"/>
  <c r="G11" i="4"/>
  <c r="H11" i="4" s="1"/>
  <c r="G12" i="4"/>
  <c r="H12" i="4" s="1"/>
  <c r="G13" i="4"/>
  <c r="H13" i="4" s="1"/>
  <c r="G14" i="4"/>
  <c r="H14" i="4" s="1"/>
  <c r="G6" i="4"/>
  <c r="H6" i="4" s="1"/>
  <c r="P9" i="4" l="1"/>
  <c r="Q9" i="4"/>
  <c r="P13" i="4"/>
  <c r="Q13" i="4"/>
  <c r="V10" i="4"/>
  <c r="W10" i="4"/>
  <c r="V14" i="4"/>
  <c r="W14" i="4"/>
  <c r="R8" i="4"/>
  <c r="S8" i="4"/>
  <c r="K8" i="3"/>
  <c r="K22" i="3"/>
  <c r="K21" i="3"/>
  <c r="K20" i="3"/>
  <c r="K19" i="3"/>
  <c r="K18" i="3"/>
  <c r="K17" i="3"/>
  <c r="K9" i="3"/>
  <c r="K10" i="3"/>
  <c r="K11" i="3"/>
  <c r="K12" i="3"/>
  <c r="E49" i="3"/>
  <c r="F49" i="3"/>
  <c r="G49" i="3"/>
  <c r="H49" i="3"/>
  <c r="I49" i="3"/>
  <c r="J49" i="3"/>
  <c r="D49" i="3"/>
  <c r="L3" i="3" s="1"/>
  <c r="S9" i="4" l="1"/>
  <c r="R9" i="4"/>
  <c r="R13" i="4"/>
  <c r="S13" i="4"/>
  <c r="T8" i="4"/>
  <c r="U8" i="4"/>
  <c r="L8" i="3"/>
  <c r="L12" i="3"/>
  <c r="L20" i="3"/>
  <c r="L9" i="3"/>
  <c r="L17" i="3"/>
  <c r="L18" i="3"/>
  <c r="L19" i="3"/>
  <c r="L10" i="3"/>
  <c r="L22" i="3"/>
  <c r="L21" i="3"/>
  <c r="L11" i="3"/>
  <c r="T9" i="4" l="1"/>
  <c r="U9" i="4"/>
  <c r="T13" i="4"/>
  <c r="U13" i="4"/>
  <c r="X13" i="4"/>
  <c r="V8" i="4"/>
  <c r="W8" i="4"/>
  <c r="X8" i="4"/>
  <c r="L24" i="3"/>
  <c r="V9" i="4" l="1"/>
  <c r="W9" i="4"/>
  <c r="X9" i="4"/>
  <c r="V13" i="4"/>
  <c r="W13" i="4"/>
  <c r="S20" i="2"/>
  <c r="S19" i="2"/>
  <c r="S18" i="2"/>
  <c r="S17" i="2"/>
  <c r="S9" i="2"/>
  <c r="S10" i="2"/>
  <c r="S11" i="2"/>
  <c r="S12" i="2"/>
  <c r="S8" i="2"/>
  <c r="S22" i="2" l="1"/>
  <c r="G43" i="3"/>
  <c r="H43" i="3"/>
  <c r="I43" i="3"/>
  <c r="J43" i="3"/>
  <c r="K43" i="3"/>
  <c r="L43" i="3"/>
  <c r="F43" i="3"/>
  <c r="G5" i="3"/>
  <c r="G6" i="3"/>
  <c r="G7" i="3"/>
  <c r="G8" i="3"/>
  <c r="G9" i="3"/>
  <c r="G10" i="3"/>
  <c r="G11" i="3"/>
  <c r="G12" i="3"/>
  <c r="G13" i="3"/>
  <c r="G14" i="3"/>
  <c r="G15" i="3"/>
  <c r="G16" i="3"/>
  <c r="G17" i="3"/>
  <c r="G18" i="3"/>
  <c r="G19" i="3"/>
  <c r="G20" i="3"/>
  <c r="G21" i="3"/>
  <c r="G22" i="3"/>
  <c r="N43" i="3" l="1"/>
  <c r="K24" i="3"/>
  <c r="D43" i="4"/>
  <c r="E31" i="4"/>
  <c r="E41" i="4"/>
  <c r="O6" i="2" l="1"/>
  <c r="O7" i="2"/>
  <c r="O8" i="2"/>
  <c r="O9" i="2"/>
  <c r="O10" i="2"/>
  <c r="O11" i="2"/>
  <c r="O12" i="2"/>
  <c r="O13" i="2"/>
  <c r="O14" i="2"/>
  <c r="O15" i="2"/>
  <c r="O16" i="2"/>
  <c r="O17" i="2"/>
  <c r="O18" i="2"/>
  <c r="O19" i="2"/>
  <c r="O20" i="2"/>
  <c r="O5" i="2"/>
  <c r="E32" i="4" l="1"/>
  <c r="E33" i="4"/>
  <c r="E34" i="4"/>
  <c r="E35" i="4"/>
  <c r="E36" i="4"/>
  <c r="E37" i="4"/>
  <c r="E38" i="4"/>
  <c r="E39" i="4"/>
  <c r="E40" i="4"/>
  <c r="E7" i="4"/>
  <c r="E8" i="4"/>
  <c r="E9" i="4"/>
  <c r="E10" i="4"/>
  <c r="E11" i="4"/>
  <c r="E12" i="4"/>
  <c r="E13" i="4"/>
  <c r="E14" i="4"/>
  <c r="E15" i="4"/>
  <c r="E6" i="4"/>
  <c r="O23" i="2"/>
  <c r="N23" i="2"/>
  <c r="G43" i="4" l="1"/>
  <c r="E43" i="4"/>
  <c r="E17" i="4"/>
  <c r="G17" i="4"/>
  <c r="G23" i="3"/>
  <c r="F23" i="3"/>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9" i="1" l="1"/>
  <c r="K20" i="1"/>
  <c r="K18" i="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L3" authorId="0" shapeId="0" xr:uid="{77C7ACFA-871E-4488-AE50-4C7085FEC92D}">
      <text>
        <r>
          <rPr>
            <b/>
            <sz val="9"/>
            <color indexed="81"/>
            <rFont val="Tahoma"/>
            <family val="2"/>
          </rPr>
          <t>Craig Smith:</t>
        </r>
        <r>
          <rPr>
            <sz val="9"/>
            <color indexed="81"/>
            <rFont val="Tahoma"/>
            <family val="2"/>
          </rPr>
          <t xml:space="preserve">
uses genetic ID proportion of LocNis to UMUT</t>
        </r>
      </text>
    </comment>
    <comment ref="G4" authorId="0" shapeId="0" xr:uid="{96BFD820-056E-46F7-A819-41CC87EADB43}">
      <text>
        <r>
          <rPr>
            <b/>
            <sz val="9"/>
            <color indexed="81"/>
            <rFont val="Tahoma"/>
            <family val="2"/>
          </rPr>
          <t>Craig Smith:</t>
        </r>
        <r>
          <rPr>
            <sz val="9"/>
            <color indexed="81"/>
            <rFont val="Tahoma"/>
            <family val="2"/>
          </rPr>
          <t xml:space="preserve">
2017-2023 Average LocNis 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E2" authorId="0" shapeId="0" xr:uid="{71773C00-BAAA-418B-8C62-4A59DFFBA47D}">
      <text>
        <r>
          <rPr>
            <b/>
            <sz val="9"/>
            <color indexed="81"/>
            <rFont val="Tahoma"/>
            <family val="2"/>
          </rPr>
          <t>Craig Smith:</t>
        </r>
        <r>
          <rPr>
            <sz val="9"/>
            <color indexed="81"/>
            <rFont val="Tahoma"/>
            <family val="2"/>
          </rPr>
          <t xml:space="preserve">
2014-2023 RS Average</t>
        </r>
      </text>
    </comment>
    <comment ref="F2" authorId="0" shapeId="0" xr:uid="{EEDBD6D4-7EE3-4D6E-A13B-F0C68CD5C1B2}">
      <text>
        <r>
          <rPr>
            <b/>
            <sz val="9"/>
            <color indexed="81"/>
            <rFont val="Tahoma"/>
            <family val="2"/>
          </rPr>
          <t>Craig Smith:</t>
        </r>
        <r>
          <rPr>
            <sz val="9"/>
            <color indexed="81"/>
            <rFont val="Tahoma"/>
            <family val="2"/>
          </rPr>
          <t xml:space="preserve">
Many years zero fishing. Instead used what recent low HR schedule would be and applied to average runsize. Escapement goal 25k so no harvestable surplus to fish. </t>
        </r>
      </text>
    </comment>
    <comment ref="G2" authorId="0" shapeId="0" xr:uid="{0E86DC77-DD91-4135-BEC4-3EBA520FE511}">
      <text>
        <r>
          <rPr>
            <b/>
            <sz val="9"/>
            <color indexed="81"/>
            <rFont val="Tahoma"/>
            <family val="2"/>
          </rPr>
          <t>Craig Smith:</t>
        </r>
        <r>
          <rPr>
            <sz val="9"/>
            <color indexed="81"/>
            <rFont val="Tahoma"/>
            <family val="2"/>
          </rPr>
          <t xml:space="preserve">
This would be the schedule that we would fish if run low. 19 days of fishing</t>
        </r>
      </text>
    </comment>
    <comment ref="E28" authorId="0" shapeId="0" xr:uid="{88115ECE-1C3C-4431-A73B-00E7912AE7EA}">
      <text>
        <r>
          <rPr>
            <b/>
            <sz val="9"/>
            <color indexed="81"/>
            <rFont val="Tahoma"/>
            <family val="2"/>
          </rPr>
          <t>Craig Smith:</t>
        </r>
        <r>
          <rPr>
            <sz val="9"/>
            <color indexed="81"/>
            <rFont val="Tahoma"/>
            <family val="2"/>
          </rPr>
          <t xml:space="preserve">
2004-2013 RS Average</t>
        </r>
      </text>
    </comment>
    <comment ref="F28" authorId="0" shapeId="0" xr:uid="{5F4ADC76-6E2C-4DA4-A3DF-2777A0B02E16}">
      <text>
        <r>
          <rPr>
            <b/>
            <sz val="9"/>
            <color indexed="81"/>
            <rFont val="Tahoma"/>
            <family val="2"/>
          </rPr>
          <t>Craig Smith:</t>
        </r>
        <r>
          <rPr>
            <sz val="9"/>
            <color indexed="81"/>
            <rFont val="Tahoma"/>
            <family val="2"/>
          </rPr>
          <t xml:space="preserve">
HR if fishing schedule "normal" and based on 2004-2013 HR</t>
        </r>
      </text>
    </comment>
    <comment ref="G28" authorId="0" shapeId="0" xr:uid="{AF9AB539-B4E2-4A6F-85A9-C9DDA5214342}">
      <text>
        <r>
          <rPr>
            <b/>
            <sz val="9"/>
            <color indexed="81"/>
            <rFont val="Tahoma"/>
            <family val="2"/>
          </rPr>
          <t>Craig Smith:</t>
        </r>
        <r>
          <rPr>
            <sz val="9"/>
            <color indexed="81"/>
            <rFont val="Tahoma"/>
            <family val="2"/>
          </rPr>
          <t xml:space="preserve">
normal fishing under healthy run was around 26 days</t>
        </r>
      </text>
    </comment>
    <comment ref="D29" authorId="0" shapeId="0" xr:uid="{C8E7FC01-B70F-4BD3-B626-0FE1352FB4B0}">
      <text>
        <r>
          <rPr>
            <b/>
            <sz val="9"/>
            <color indexed="81"/>
            <rFont val="Tahoma"/>
            <family val="2"/>
          </rPr>
          <t>Craig Smith:</t>
        </r>
        <r>
          <rPr>
            <sz val="9"/>
            <color indexed="81"/>
            <rFont val="Tahoma"/>
            <family val="2"/>
          </rPr>
          <t xml:space="preserve">
2004-2013 % catch per week
</t>
        </r>
      </text>
    </comment>
  </commentList>
</comments>
</file>

<file path=xl/sharedStrings.xml><?xml version="1.0" encoding="utf-8"?>
<sst xmlns="http://schemas.openxmlformats.org/spreadsheetml/2006/main" count="84" uniqueCount="57">
  <si>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</si>
  <si>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</si>
  <si>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</si>
  <si>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</si>
  <si>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</si>
  <si>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</si>
  <si>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</si>
  <si>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</si>
  <si>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</si>
  <si>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</si>
  <si>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</si>
  <si>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</si>
  <si>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</si>
  <si>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Gauntlet</t>
  </si>
  <si>
    <t>RM 13</t>
  </si>
  <si>
    <t>Est RS</t>
  </si>
  <si>
    <t>chum timing guantlet</t>
  </si>
  <si>
    <t>Runsize range 2k-62k. Average 26k</t>
  </si>
  <si>
    <t>% of treaty catch per week</t>
  </si>
  <si>
    <t>Runsize range 31k-94k. Average 63k</t>
  </si>
  <si>
    <t xml:space="preserve">average RS 2017-2023 </t>
  </si>
  <si>
    <t>All Marks Adult Chinook</t>
  </si>
  <si>
    <t>total</t>
  </si>
  <si>
    <t>catch</t>
  </si>
  <si>
    <t>averag RS</t>
  </si>
  <si>
    <t>LocNis RS by Genetic stock ID</t>
  </si>
  <si>
    <t>Tribal 83-D Nisq Local catch:</t>
  </si>
  <si>
    <t>Sports 83-D fish est. Nisq Local removed:</t>
  </si>
  <si>
    <t>River adult monitoring Nisq Local mortality:</t>
  </si>
  <si>
    <t xml:space="preserve"> Local Nisqually escapement:</t>
  </si>
  <si>
    <t>NIT Selective fishery total Nisq Local removal:</t>
  </si>
  <si>
    <t>Total Nisq Local:</t>
  </si>
  <si>
    <t>Recent Schedule</t>
  </si>
  <si>
    <t>recent schedule</t>
  </si>
  <si>
    <t xml:space="preserve">catch </t>
  </si>
  <si>
    <t>UMUT</t>
  </si>
  <si>
    <t>UMUT RS</t>
  </si>
  <si>
    <t xml:space="preserve">LocNis RS </t>
  </si>
  <si>
    <t>prop of LocNis</t>
  </si>
  <si>
    <t>average UMUT RS</t>
  </si>
  <si>
    <t>converted to LocNis</t>
  </si>
  <si>
    <t>Bulk LocNis Ave</t>
  </si>
  <si>
    <t>By wk LocNis Ave</t>
  </si>
  <si>
    <t xml:space="preserve">UMUT </t>
  </si>
  <si>
    <t xml:space="preserve">Weekly </t>
  </si>
  <si>
    <t>HR</t>
  </si>
  <si>
    <t>LocNis</t>
  </si>
  <si>
    <t xml:space="preserve">schedule when normal sized runs </t>
  </si>
  <si>
    <t xml:space="preserve">normal fishing </t>
  </si>
  <si>
    <t>If fished: schedule</t>
  </si>
  <si>
    <t>All marks</t>
  </si>
  <si>
    <t>2004-2013 Data prior to Sea Lion overrun average # of days fished 22</t>
  </si>
  <si>
    <t>2014-2023 Present Sea Lion envasion data. Recent average days fished 5.5.</t>
  </si>
  <si>
    <t>daily catch</t>
  </si>
  <si>
    <t>HR on total run</t>
  </si>
  <si>
    <t>on present fish</t>
  </si>
  <si>
    <t>avg catch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</si>
</sst>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
    <numFmt numFmtId="166" formatCode="0.000"/>
  </numFmts>
  <fonts count="8"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9999"/>
        <bgColor indexed="64"/>
      </patternFill>
    </fill>
    <fill>
      <patternFill patternType="solid">
        <fgColor rgb="FFFFC000"/>
        <bgColor indexed="64"/>
      </patternFill>
    </fill>
    <fill>
      <patternFill patternType="solid">
        <fgColor theme="4"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76">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10" fontId="0" fillId="0" borderId="0" xfId="0" applyNumberFormat="1"/>
    <xf numFmtId="0" fontId="0" fillId="0" borderId="2" xfId="0" applyBorder="1"/>
    <xf numFmtId="0" fontId="0" fillId="0" borderId="9" xfId="0" applyBorder="1"/>
    <xf numFmtId="0" fontId="0" fillId="0" borderId="3" xfId="0" applyBorder="1"/>
    <xf numFmtId="0" fontId="0" fillId="0" borderId="10" xfId="0" applyBorder="1"/>
    <xf numFmtId="3"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0" borderId="4" xfId="0" applyBorder="1"/>
    <xf numFmtId="0" fontId="0" fillId="0" borderId="5" xfId="0" applyBorder="1"/>
    <xf numFmtId="0" fontId="0" fillId="0" borderId="11" xfId="0" applyBorder="1"/>
    <xf numFmtId="1" fontId="0" fillId="0" borderId="0" xfId="0" applyNumberFormat="1" applyAlignment="1">
      <alignment horizontal="center"/>
    </xf>
    <xf numFmtId="1" fontId="0" fillId="2" borderId="0" xfId="0" applyNumberFormat="1" applyFill="1"/>
    <xf numFmtId="1" fontId="0" fillId="0" borderId="0" xfId="3" applyNumberFormat="1" applyFont="1"/>
    <xf numFmtId="0" fontId="0" fillId="0" borderId="2" xfId="0" applyBorder="1" applyAlignment="1">
      <alignment horizontal="center"/>
    </xf>
    <xf numFmtId="3" fontId="0" fillId="0" borderId="0" xfId="0" applyNumberFormat="1" applyAlignment="1">
      <alignment horizontal="center"/>
    </xf>
    <xf numFmtId="0" fontId="0" fillId="0" borderId="0" xfId="0" applyAlignment="1">
      <alignment horizontal="center"/>
    </xf>
    <xf numFmtId="1" fontId="0" fillId="2" borderId="0" xfId="0" applyNumberFormat="1" applyFill="1" applyAlignment="1">
      <alignment horizontal="center"/>
    </xf>
    <xf numFmtId="0" fontId="0" fillId="0" borderId="0" xfId="0" applyAlignment="1">
      <alignment horizontal="right"/>
    </xf>
    <xf numFmtId="9" fontId="0" fillId="0" borderId="0" xfId="3"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3" xfId="0" applyBorder="1" applyAlignment="1">
      <alignment horizontal="center"/>
    </xf>
    <xf numFmtId="0" fontId="0" fillId="0" borderId="15" xfId="0" applyBorder="1" applyAlignment="1">
      <alignment horizontal="center"/>
    </xf>
    <xf numFmtId="0" fontId="4" fillId="0" borderId="16" xfId="0" applyFont="1" applyBorder="1" applyAlignment="1">
      <alignment horizontal="center" vertical="center"/>
    </xf>
    <xf numFmtId="0" fontId="0" fillId="0" borderId="16" xfId="0" applyBorder="1" applyAlignment="1">
      <alignment horizontal="center"/>
    </xf>
    <xf numFmtId="0" fontId="0" fillId="0" borderId="17" xfId="0" applyBorder="1"/>
    <xf numFmtId="0" fontId="0" fillId="0" borderId="15" xfId="0" applyBorder="1"/>
    <xf numFmtId="0" fontId="0" fillId="0" borderId="16" xfId="0" applyBorder="1"/>
    <xf numFmtId="0" fontId="0" fillId="3" borderId="0" xfId="0" applyFill="1"/>
    <xf numFmtId="166" fontId="0" fillId="0" borderId="0" xfId="0" applyNumberFormat="1"/>
    <xf numFmtId="0" fontId="0" fillId="4" borderId="0" xfId="0" applyFill="1" applyAlignment="1">
      <alignment horizontal="center"/>
    </xf>
    <xf numFmtId="0" fontId="0" fillId="4" borderId="16" xfId="0" applyFill="1" applyBorder="1" applyAlignment="1">
      <alignment horizontal="center"/>
    </xf>
    <xf numFmtId="1" fontId="0" fillId="4" borderId="0" xfId="3" applyNumberFormat="1" applyFont="1" applyFill="1" applyBorder="1" applyAlignment="1">
      <alignment horizontal="center"/>
    </xf>
    <xf numFmtId="1" fontId="0" fillId="4" borderId="0" xfId="0" applyNumberFormat="1" applyFill="1" applyAlignment="1">
      <alignment horizontal="center"/>
    </xf>
    <xf numFmtId="2" fontId="0" fillId="4" borderId="0" xfId="3" applyNumberFormat="1" applyFont="1" applyFill="1" applyBorder="1" applyAlignment="1">
      <alignment horizontal="center"/>
    </xf>
    <xf numFmtId="1" fontId="5" fillId="4" borderId="0" xfId="0" applyNumberFormat="1" applyFont="1" applyFill="1" applyAlignment="1">
      <alignment horizontal="center" vertical="center"/>
    </xf>
    <xf numFmtId="0" fontId="0" fillId="4" borderId="16" xfId="0" applyFill="1" applyBorder="1"/>
    <xf numFmtId="0" fontId="0" fillId="4" borderId="0" xfId="0" applyFill="1"/>
    <xf numFmtId="1" fontId="0" fillId="4" borderId="0" xfId="0" applyNumberFormat="1" applyFill="1"/>
    <xf numFmtId="1" fontId="0" fillId="4" borderId="0" xfId="3" applyNumberFormat="1" applyFont="1" applyFill="1" applyAlignment="1"/>
    <xf numFmtId="0" fontId="0" fillId="0" borderId="1" xfId="0" applyBorder="1"/>
    <xf numFmtId="165" fontId="0" fillId="0" borderId="0" xfId="0" applyNumberFormat="1" applyAlignment="1">
      <alignment horizontal="center"/>
    </xf>
    <xf numFmtId="0" fontId="0" fillId="5" borderId="0" xfId="0" applyFill="1" applyAlignment="1">
      <alignment horizontal="center"/>
    </xf>
    <xf numFmtId="0" fontId="0" fillId="5" borderId="0" xfId="0" applyFill="1"/>
    <xf numFmtId="1" fontId="0" fillId="5" borderId="0" xfId="0" applyNumberFormat="1" applyFill="1"/>
    <xf numFmtId="0" fontId="0" fillId="5" borderId="16" xfId="0" applyFill="1" applyBorder="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0" borderId="0" xfId="0" applyAlignment="1">
      <alignment horizontal="center" wrapText="1"/>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Chinook'!$C$8:$C$22</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Chinook'!$E$8:$E$22</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154305</xdr:colOff>
      <xdr:row>5</xdr:row>
      <xdr:rowOff>150495</xdr:rowOff>
    </xdr:from>
    <xdr:to>
      <xdr:col>24</xdr:col>
      <xdr:colOff>9525</xdr:colOff>
      <xdr:row>21</xdr:row>
      <xdr:rowOff>59055</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72">
        <v>28</v>
      </c>
      <c r="B2" s="10"/>
      <c r="C2" s="3" t="s">
        <v>0</v>
      </c>
      <c r="D2" s="4" t="s">
        <v>0</v>
      </c>
    </row>
    <row r="3" spans="1:6" x14ac:dyDescent="0.25">
      <c r="A3" s="73"/>
      <c r="B3" s="11"/>
      <c r="C3" s="5" t="s">
        <v>0</v>
      </c>
      <c r="D3" s="6" t="s">
        <v>0</v>
      </c>
    </row>
    <row r="4" spans="1:6" x14ac:dyDescent="0.25">
      <c r="A4" s="73"/>
      <c r="B4" s="11"/>
      <c r="C4" s="5" t="s">
        <v>0</v>
      </c>
      <c r="D4" s="6" t="s">
        <v>0</v>
      </c>
    </row>
    <row r="5" spans="1:6" ht="15.75" thickBot="1" x14ac:dyDescent="0.3">
      <c r="A5" s="74"/>
      <c r="B5" s="12"/>
      <c r="C5" s="7" t="s">
        <v>0</v>
      </c>
      <c r="D5" s="8" t="s">
        <v>0</v>
      </c>
    </row>
    <row r="6" spans="1:6" x14ac:dyDescent="0.25">
      <c r="A6" s="72">
        <v>29</v>
      </c>
      <c r="B6" s="11"/>
      <c r="C6" s="5">
        <v>3.3597916929150391E-4</v>
      </c>
      <c r="D6" s="6">
        <v>0</v>
      </c>
      <c r="F6" s="9">
        <f>AVERAGE(C6:D6)</f>
        <v>1.6798958464575196E-4</v>
      </c>
    </row>
    <row r="7" spans="1:6" x14ac:dyDescent="0.25">
      <c r="A7" s="73"/>
      <c r="B7" s="11"/>
      <c r="C7" s="5">
        <v>7.1395573474444579E-4</v>
      </c>
      <c r="D7" s="6">
        <v>8.5095519720886699E-5</v>
      </c>
      <c r="F7" s="9">
        <f t="shared" ref="F7:F70" si="0">AVERAGE(C7:D7)</f>
        <v>3.9952562723266627E-4</v>
      </c>
    </row>
    <row r="8" spans="1:6" x14ac:dyDescent="0.25">
      <c r="A8" s="73"/>
      <c r="B8" s="11"/>
      <c r="C8" s="5">
        <v>4.6197135777581791E-4</v>
      </c>
      <c r="D8" s="6">
        <v>1.2764327958133005E-4</v>
      </c>
      <c r="F8" s="9">
        <f t="shared" si="0"/>
        <v>2.9480731867857399E-4</v>
      </c>
    </row>
    <row r="9" spans="1:6" ht="15.75" thickBot="1" x14ac:dyDescent="0.3">
      <c r="A9" s="74"/>
      <c r="B9" s="11"/>
      <c r="C9" s="5">
        <v>0</v>
      </c>
      <c r="D9" s="6">
        <v>4.254775986044335E-5</v>
      </c>
      <c r="F9" s="9">
        <f t="shared" si="0"/>
        <v>2.1273879930221675E-5</v>
      </c>
    </row>
    <row r="10" spans="1:6" x14ac:dyDescent="0.25">
      <c r="A10" s="72">
        <v>30</v>
      </c>
      <c r="B10" s="10"/>
      <c r="C10" s="3">
        <v>5.0396875393725587E-4</v>
      </c>
      <c r="D10" s="4">
        <v>4.254775986044335E-5</v>
      </c>
      <c r="F10" s="9">
        <f t="shared" si="0"/>
        <v>2.732582568988496E-4</v>
      </c>
    </row>
    <row r="11" spans="1:6" x14ac:dyDescent="0.25">
      <c r="A11" s="73"/>
      <c r="B11" s="11"/>
      <c r="C11" s="5">
        <v>4.6197135777581791E-4</v>
      </c>
      <c r="D11" s="6">
        <v>1.701910394417734E-4</v>
      </c>
      <c r="F11" s="9">
        <f t="shared" si="0"/>
        <v>3.1608119860879565E-4</v>
      </c>
    </row>
    <row r="12" spans="1:6" x14ac:dyDescent="0.25">
      <c r="A12" s="73"/>
      <c r="B12" s="11"/>
      <c r="C12" s="5">
        <v>2.5198437696862794E-4</v>
      </c>
      <c r="D12" s="6">
        <v>8.5095519720886699E-5</v>
      </c>
      <c r="F12" s="9">
        <f t="shared" si="0"/>
        <v>1.6853994834475732E-4</v>
      </c>
    </row>
    <row r="13" spans="1:6" ht="15.75" thickBot="1" x14ac:dyDescent="0.3">
      <c r="A13" s="74"/>
      <c r="B13" s="12"/>
      <c r="C13" s="7">
        <v>5.0396875393725587E-4</v>
      </c>
      <c r="D13" s="8">
        <v>8.5095519720886699E-5</v>
      </c>
      <c r="F13" s="9">
        <f t="shared" si="0"/>
        <v>2.9453213682907131E-4</v>
      </c>
    </row>
    <row r="14" spans="1:6" x14ac:dyDescent="0.25">
      <c r="A14" s="72">
        <v>31</v>
      </c>
      <c r="B14" s="11"/>
      <c r="C14" s="5">
        <v>2.4358489773634033E-3</v>
      </c>
      <c r="D14" s="6">
        <v>6.3821639790665016E-4</v>
      </c>
      <c r="F14" s="9">
        <f t="shared" si="0"/>
        <v>1.5370326876350269E-3</v>
      </c>
    </row>
    <row r="15" spans="1:6" x14ac:dyDescent="0.25">
      <c r="A15" s="73"/>
      <c r="B15" s="11"/>
      <c r="C15" s="5">
        <v>3.1498047121078492E-3</v>
      </c>
      <c r="D15" s="6">
        <v>1.701910394417734E-3</v>
      </c>
      <c r="F15" s="9">
        <f t="shared" si="0"/>
        <v>2.4258575532627915E-3</v>
      </c>
    </row>
    <row r="16" spans="1:6" x14ac:dyDescent="0.25">
      <c r="A16" s="73"/>
      <c r="B16" s="11"/>
      <c r="C16" s="5">
        <v>1.9318802234261476E-3</v>
      </c>
      <c r="D16" s="6">
        <v>8.9350295706931032E-4</v>
      </c>
      <c r="F16" s="9">
        <f t="shared" si="0"/>
        <v>1.4126915902477289E-3</v>
      </c>
    </row>
    <row r="17" spans="1:13" ht="15.75" thickBot="1" x14ac:dyDescent="0.3">
      <c r="A17" s="74"/>
      <c r="B17" s="11"/>
      <c r="C17" s="5">
        <v>9.2394271555163582E-4</v>
      </c>
      <c r="D17" s="6">
        <v>1.0211462366506404E-3</v>
      </c>
      <c r="F17" s="9">
        <f t="shared" si="0"/>
        <v>9.7254447610113811E-4</v>
      </c>
    </row>
    <row r="18" spans="1:13" x14ac:dyDescent="0.25">
      <c r="A18" s="72">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73"/>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73"/>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74"/>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72">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73"/>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73"/>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74"/>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72">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73"/>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73"/>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74"/>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72">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73"/>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73"/>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74"/>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72">
        <v>36</v>
      </c>
      <c r="B34" s="10">
        <v>3.0718340793254174E-2</v>
      </c>
      <c r="C34" s="3">
        <v>1.9654781403552979E-2</v>
      </c>
      <c r="D34" s="4">
        <v>4.178190018295537E-2</v>
      </c>
      <c r="F34" s="9">
        <f t="shared" si="0"/>
        <v>3.0718340793254174E-2</v>
      </c>
    </row>
    <row r="35" spans="1:13" x14ac:dyDescent="0.25">
      <c r="A35" s="73"/>
      <c r="B35" s="11">
        <v>3.3876125778997603E-2</v>
      </c>
      <c r="C35" s="5">
        <v>2.4736466339086976E-2</v>
      </c>
      <c r="D35" s="6">
        <v>4.3015785218908226E-2</v>
      </c>
      <c r="F35" s="9">
        <f t="shared" si="0"/>
        <v>3.3876125778997603E-2</v>
      </c>
      <c r="K35" s="9">
        <f>SUM(K18:K33)</f>
        <v>0.55249088507922983</v>
      </c>
    </row>
    <row r="36" spans="1:13" x14ac:dyDescent="0.25">
      <c r="A36" s="73"/>
      <c r="B36" s="11">
        <v>2.8383823064732316E-2</v>
      </c>
      <c r="C36" s="5">
        <v>1.2305237075301331E-2</v>
      </c>
      <c r="D36" s="6">
        <v>4.44624090541633E-2</v>
      </c>
      <c r="F36" s="9">
        <f t="shared" si="0"/>
        <v>2.8383823064732316E-2</v>
      </c>
    </row>
    <row r="37" spans="1:13" ht="15.75" thickBot="1" x14ac:dyDescent="0.3">
      <c r="A37" s="74"/>
      <c r="B37" s="12">
        <v>1.7453641994521405E-2</v>
      </c>
      <c r="C37" s="7">
        <v>8.3574818361261596E-3</v>
      </c>
      <c r="D37" s="8">
        <v>2.6549802152916649E-2</v>
      </c>
      <c r="F37" s="9">
        <f t="shared" si="0"/>
        <v>1.7453641994521405E-2</v>
      </c>
    </row>
    <row r="38" spans="1:13" x14ac:dyDescent="0.25">
      <c r="A38" s="72">
        <v>37</v>
      </c>
      <c r="B38" s="11">
        <v>2.984537104808509E-2</v>
      </c>
      <c r="C38" s="5">
        <v>2.3014573096468018E-2</v>
      </c>
      <c r="D38" s="6">
        <v>3.6676168999702163E-2</v>
      </c>
      <c r="F38" s="9">
        <f t="shared" si="0"/>
        <v>2.984537104808509E-2</v>
      </c>
    </row>
    <row r="39" spans="1:13" x14ac:dyDescent="0.25">
      <c r="A39" s="73"/>
      <c r="B39" s="11">
        <v>3.3659534433802346E-2</v>
      </c>
      <c r="C39" s="5">
        <v>2.5324429885347107E-2</v>
      </c>
      <c r="D39" s="6">
        <v>4.1994638982257582E-2</v>
      </c>
      <c r="F39" s="9">
        <f t="shared" si="0"/>
        <v>3.3659534433802346E-2</v>
      </c>
    </row>
    <row r="40" spans="1:13" x14ac:dyDescent="0.25">
      <c r="A40" s="73"/>
      <c r="B40" s="11">
        <v>2.0552368309434226E-2</v>
      </c>
      <c r="C40" s="5">
        <v>1.5959010541346436E-2</v>
      </c>
      <c r="D40" s="6">
        <v>2.5145726077522017E-2</v>
      </c>
      <c r="F40" s="9">
        <f t="shared" si="0"/>
        <v>2.0552368309434226E-2</v>
      </c>
    </row>
    <row r="41" spans="1:13" ht="15.75" thickBot="1" x14ac:dyDescent="0.3">
      <c r="A41" s="74"/>
      <c r="B41" s="11">
        <v>6.4953074981427055E-3</v>
      </c>
      <c r="C41" s="5">
        <v>5.4596615009869388E-3</v>
      </c>
      <c r="D41" s="6">
        <v>7.5309534952984723E-3</v>
      </c>
      <c r="F41" s="9">
        <f t="shared" si="0"/>
        <v>6.4953074981427055E-3</v>
      </c>
    </row>
    <row r="42" spans="1:13" x14ac:dyDescent="0.25">
      <c r="A42" s="72">
        <v>38</v>
      </c>
      <c r="B42" s="10">
        <v>2.3196362872176818E-2</v>
      </c>
      <c r="C42" s="3">
        <v>2.4778463735248415E-2</v>
      </c>
      <c r="D42" s="4">
        <v>2.1614262009105222E-2</v>
      </c>
      <c r="F42" s="9">
        <f t="shared" si="0"/>
        <v>2.3196362872176818E-2</v>
      </c>
    </row>
    <row r="43" spans="1:13" x14ac:dyDescent="0.25">
      <c r="A43" s="73"/>
      <c r="B43" s="11">
        <v>1.6663926373645208E-2</v>
      </c>
      <c r="C43" s="5">
        <v>1.5245054806601991E-2</v>
      </c>
      <c r="D43" s="6">
        <v>1.8082797940688424E-2</v>
      </c>
      <c r="F43" s="9">
        <f t="shared" si="0"/>
        <v>1.6663926373645208E-2</v>
      </c>
    </row>
    <row r="44" spans="1:13" x14ac:dyDescent="0.25">
      <c r="A44" s="73"/>
      <c r="B44" s="11">
        <v>1.2766043377454579E-2</v>
      </c>
      <c r="C44" s="5">
        <v>1.2725211036915712E-2</v>
      </c>
      <c r="D44" s="6">
        <v>1.2806875717993448E-2</v>
      </c>
      <c r="F44" s="9">
        <f t="shared" si="0"/>
        <v>1.2766043377454579E-2</v>
      </c>
    </row>
    <row r="45" spans="1:13" ht="15.75" thickBot="1" x14ac:dyDescent="0.3">
      <c r="A45" s="74"/>
      <c r="B45" s="12">
        <v>6.9981755246819512E-3</v>
      </c>
      <c r="C45" s="7">
        <v>6.6355885935072021E-3</v>
      </c>
      <c r="D45" s="8">
        <v>7.3607624558566995E-3</v>
      </c>
      <c r="F45" s="9">
        <f t="shared" si="0"/>
        <v>6.9981755246819512E-3</v>
      </c>
    </row>
    <row r="46" spans="1:13" x14ac:dyDescent="0.25">
      <c r="A46" s="72">
        <v>39</v>
      </c>
      <c r="B46" s="11">
        <v>1.225896274565428E-2</v>
      </c>
      <c r="C46" s="5">
        <v>8.9454453823862926E-3</v>
      </c>
      <c r="D46" s="6">
        <v>1.5572480108922265E-2</v>
      </c>
      <c r="F46" s="9">
        <f t="shared" si="0"/>
        <v>1.225896274565428E-2</v>
      </c>
    </row>
    <row r="47" spans="1:13" x14ac:dyDescent="0.25">
      <c r="A47" s="73"/>
      <c r="B47" s="11">
        <v>1.0799955727171583E-2</v>
      </c>
      <c r="C47" s="5">
        <v>1.0835328209651001E-2</v>
      </c>
      <c r="D47" s="6">
        <v>1.0764583244692167E-2</v>
      </c>
      <c r="F47" s="9">
        <f t="shared" si="0"/>
        <v>1.0799955727171583E-2</v>
      </c>
    </row>
    <row r="48" spans="1:13" x14ac:dyDescent="0.25">
      <c r="A48" s="73"/>
      <c r="B48" s="11">
        <v>7.5018690967697038E-3</v>
      </c>
      <c r="C48" s="5">
        <v>7.6855234975431522E-3</v>
      </c>
      <c r="D48" s="6">
        <v>7.3182146959962554E-3</v>
      </c>
      <c r="F48" s="9">
        <f t="shared" si="0"/>
        <v>7.5018690967697038E-3</v>
      </c>
    </row>
    <row r="49" spans="1:6" ht="15.75" thickBot="1" x14ac:dyDescent="0.3">
      <c r="A49" s="74"/>
      <c r="B49" s="11">
        <v>5.6937796070318488E-3</v>
      </c>
      <c r="C49" s="5">
        <v>4.4097265969509887E-3</v>
      </c>
      <c r="D49" s="6">
        <v>6.9778326171127088E-3</v>
      </c>
      <c r="F49" s="9">
        <f t="shared" si="0"/>
        <v>5.6937796070318488E-3</v>
      </c>
    </row>
    <row r="50" spans="1:6" x14ac:dyDescent="0.25">
      <c r="A50" s="72">
        <v>40</v>
      </c>
      <c r="B50" s="10">
        <v>8.7128291616953239E-3</v>
      </c>
      <c r="C50" s="3">
        <v>7.9375078745117806E-3</v>
      </c>
      <c r="D50" s="4">
        <v>9.4881504488788671E-3</v>
      </c>
      <c r="F50" s="9">
        <f t="shared" si="0"/>
        <v>8.7128291616953239E-3</v>
      </c>
    </row>
    <row r="51" spans="1:6" x14ac:dyDescent="0.25">
      <c r="A51" s="73"/>
      <c r="B51" s="11">
        <v>8.9092473543583659E-3</v>
      </c>
      <c r="C51" s="5">
        <v>7.1815547436058962E-3</v>
      </c>
      <c r="D51" s="6">
        <v>1.0636939965110837E-2</v>
      </c>
      <c r="F51" s="9">
        <f t="shared" si="0"/>
        <v>8.9092473543583659E-3</v>
      </c>
    </row>
    <row r="52" spans="1:6" x14ac:dyDescent="0.25">
      <c r="A52" s="73"/>
      <c r="B52" s="11">
        <v>5.7498961550364394E-3</v>
      </c>
      <c r="C52" s="5">
        <v>5.585653689471253E-3</v>
      </c>
      <c r="D52" s="6">
        <v>5.914138620601625E-3</v>
      </c>
      <c r="F52" s="9">
        <f t="shared" si="0"/>
        <v>5.7498961550364394E-3</v>
      </c>
    </row>
    <row r="53" spans="1:6" ht="15.75" thickBot="1" x14ac:dyDescent="0.3">
      <c r="A53" s="74"/>
      <c r="B53" s="12">
        <v>4.5518696370374454E-3</v>
      </c>
      <c r="C53" s="7">
        <v>3.3597916929150391E-3</v>
      </c>
      <c r="D53" s="8">
        <v>5.7439475811598521E-3</v>
      </c>
      <c r="F53" s="9">
        <f t="shared" si="0"/>
        <v>4.5518696370374454E-3</v>
      </c>
    </row>
    <row r="54" spans="1:6" x14ac:dyDescent="0.25">
      <c r="A54" s="72">
        <v>41</v>
      </c>
      <c r="B54" s="11"/>
      <c r="C54" s="5">
        <v>3.4437864852379153E-3</v>
      </c>
      <c r="D54" s="6">
        <v>3.0208909500914777E-3</v>
      </c>
      <c r="F54" s="9">
        <f t="shared" si="0"/>
        <v>3.2323387176646963E-3</v>
      </c>
    </row>
    <row r="55" spans="1:6" x14ac:dyDescent="0.25">
      <c r="A55" s="73"/>
      <c r="B55" s="11"/>
      <c r="C55" s="5">
        <v>2.0578724119104616E-3</v>
      </c>
      <c r="D55" s="6">
        <v>4.4249670254861082E-3</v>
      </c>
      <c r="F55" s="9">
        <f t="shared" si="0"/>
        <v>3.2414197186982846E-3</v>
      </c>
    </row>
    <row r="56" spans="1:6" x14ac:dyDescent="0.25">
      <c r="A56" s="73"/>
      <c r="B56" s="11"/>
      <c r="C56" s="5">
        <v>7.1395573474444579E-4</v>
      </c>
      <c r="D56" s="6">
        <v>2.8081521507892608E-3</v>
      </c>
      <c r="F56" s="9">
        <f t="shared" si="0"/>
        <v>1.7610539427668534E-3</v>
      </c>
    </row>
    <row r="57" spans="1:6" ht="15.75" thickBot="1" x14ac:dyDescent="0.3">
      <c r="A57" s="74"/>
      <c r="B57" s="11"/>
      <c r="C57" s="5">
        <v>1.6798958464575196E-4</v>
      </c>
      <c r="D57" s="6">
        <v>1.7870059141386206E-3</v>
      </c>
      <c r="F57" s="9">
        <f t="shared" si="0"/>
        <v>9.7749774939218624E-4</v>
      </c>
    </row>
    <row r="58" spans="1:6" x14ac:dyDescent="0.25">
      <c r="A58" s="72">
        <v>42</v>
      </c>
      <c r="B58" s="10"/>
      <c r="C58" s="3">
        <v>5.879635462601319E-4</v>
      </c>
      <c r="D58" s="4">
        <v>5.5312087818576352E-4</v>
      </c>
      <c r="F58" s="9">
        <f t="shared" si="0"/>
        <v>5.7054221222294771E-4</v>
      </c>
    </row>
    <row r="59" spans="1:6" x14ac:dyDescent="0.25">
      <c r="A59" s="73"/>
      <c r="B59" s="11"/>
      <c r="C59" s="5">
        <v>1.2599218848431397E-4</v>
      </c>
      <c r="D59" s="6">
        <v>2.552865591626601E-4</v>
      </c>
      <c r="F59" s="9">
        <f t="shared" si="0"/>
        <v>1.9063937382348702E-4</v>
      </c>
    </row>
    <row r="60" spans="1:6" x14ac:dyDescent="0.25">
      <c r="A60" s="73"/>
      <c r="B60" s="11"/>
      <c r="C60" s="5">
        <v>3.3597916929150391E-4</v>
      </c>
      <c r="D60" s="6">
        <v>2.552865591626601E-4</v>
      </c>
      <c r="F60" s="9">
        <f t="shared" si="0"/>
        <v>2.9563286422708203E-4</v>
      </c>
    </row>
    <row r="61" spans="1:6" ht="15.75" thickBot="1" x14ac:dyDescent="0.3">
      <c r="A61" s="74"/>
      <c r="B61" s="12"/>
      <c r="C61" s="7">
        <v>1.2599218848431397E-4</v>
      </c>
      <c r="D61" s="8">
        <v>1.2764327958133005E-4</v>
      </c>
      <c r="F61" s="9">
        <f t="shared" si="0"/>
        <v>1.2681773403282201E-4</v>
      </c>
    </row>
    <row r="62" spans="1:6" x14ac:dyDescent="0.25">
      <c r="A62" s="73">
        <v>43</v>
      </c>
      <c r="B62" s="11"/>
      <c r="C62" s="5">
        <v>1.2599218848431397E-4</v>
      </c>
      <c r="D62" s="6">
        <v>1.701910394417734E-4</v>
      </c>
      <c r="F62" s="9">
        <f t="shared" si="0"/>
        <v>1.480916139630437E-4</v>
      </c>
    </row>
    <row r="63" spans="1:6" x14ac:dyDescent="0.25">
      <c r="A63" s="73"/>
      <c r="B63" s="11"/>
      <c r="C63" s="5">
        <v>8.3994792322875979E-5</v>
      </c>
      <c r="D63" s="6">
        <v>4.254775986044335E-5</v>
      </c>
      <c r="F63" s="9">
        <f t="shared" si="0"/>
        <v>6.3271276091659664E-5</v>
      </c>
    </row>
    <row r="64" spans="1:6" x14ac:dyDescent="0.25">
      <c r="A64" s="73"/>
      <c r="B64" s="11"/>
      <c r="C64" s="5">
        <v>0</v>
      </c>
      <c r="D64" s="6">
        <v>0</v>
      </c>
      <c r="F64" s="9">
        <f t="shared" si="0"/>
        <v>0</v>
      </c>
    </row>
    <row r="65" spans="1:6" ht="15.75" thickBot="1" x14ac:dyDescent="0.3">
      <c r="A65" s="74"/>
      <c r="B65" s="11"/>
      <c r="C65" s="5">
        <v>0</v>
      </c>
      <c r="D65" s="6">
        <v>0</v>
      </c>
      <c r="F65" s="9">
        <f t="shared" si="0"/>
        <v>0</v>
      </c>
    </row>
    <row r="66" spans="1:6" x14ac:dyDescent="0.25">
      <c r="A66" s="72">
        <v>44</v>
      </c>
      <c r="B66" s="10"/>
      <c r="C66" s="3">
        <v>2.0998698080718995E-4</v>
      </c>
      <c r="D66" s="4">
        <v>0</v>
      </c>
      <c r="F66" s="9">
        <f t="shared" si="0"/>
        <v>1.0499349040359497E-4</v>
      </c>
    </row>
    <row r="67" spans="1:6" x14ac:dyDescent="0.25">
      <c r="A67" s="73"/>
      <c r="B67" s="11"/>
      <c r="C67" s="5">
        <v>0</v>
      </c>
      <c r="D67" s="6">
        <v>0</v>
      </c>
      <c r="F67" s="9">
        <f t="shared" si="0"/>
        <v>0</v>
      </c>
    </row>
    <row r="68" spans="1:6" x14ac:dyDescent="0.25">
      <c r="A68" s="73"/>
      <c r="B68" s="11"/>
      <c r="C68" s="5">
        <v>0</v>
      </c>
      <c r="D68" s="6">
        <v>0</v>
      </c>
      <c r="F68" s="9">
        <f t="shared" si="0"/>
        <v>0</v>
      </c>
    </row>
    <row r="69" spans="1:6" ht="15.75" thickBot="1" x14ac:dyDescent="0.3">
      <c r="A69" s="74"/>
      <c r="B69" s="12"/>
      <c r="C69" s="7">
        <v>0</v>
      </c>
      <c r="D69" s="8">
        <v>0</v>
      </c>
      <c r="F69" s="9">
        <f t="shared" si="0"/>
        <v>0</v>
      </c>
    </row>
    <row r="70" spans="1:6" x14ac:dyDescent="0.25">
      <c r="A70" s="72">
        <v>45</v>
      </c>
      <c r="B70" s="11"/>
      <c r="C70" s="5">
        <v>0</v>
      </c>
      <c r="D70" s="6">
        <v>0</v>
      </c>
      <c r="F70" s="9">
        <f t="shared" si="0"/>
        <v>0</v>
      </c>
    </row>
    <row r="71" spans="1:6" x14ac:dyDescent="0.25">
      <c r="A71" s="73"/>
      <c r="B71" s="11"/>
      <c r="C71" s="5">
        <v>0</v>
      </c>
      <c r="D71" s="6">
        <v>0</v>
      </c>
      <c r="F71" s="9">
        <f t="shared" ref="F71:F77" si="4">AVERAGE(C71:D71)</f>
        <v>0</v>
      </c>
    </row>
    <row r="72" spans="1:6" x14ac:dyDescent="0.25">
      <c r="A72" s="73"/>
      <c r="B72" s="11"/>
      <c r="C72" s="5">
        <v>0</v>
      </c>
      <c r="D72" s="6">
        <v>0</v>
      </c>
      <c r="F72" s="9">
        <f t="shared" si="4"/>
        <v>0</v>
      </c>
    </row>
    <row r="73" spans="1:6" ht="15.75" thickBot="1" x14ac:dyDescent="0.3">
      <c r="A73" s="74"/>
      <c r="B73" s="11"/>
      <c r="C73" s="5">
        <v>0</v>
      </c>
      <c r="D73" s="6">
        <v>0</v>
      </c>
      <c r="F73" s="9">
        <f t="shared" si="4"/>
        <v>0</v>
      </c>
    </row>
    <row r="74" spans="1:6" x14ac:dyDescent="0.25">
      <c r="A74" s="72">
        <v>46</v>
      </c>
      <c r="B74" s="10"/>
      <c r="C74" s="3">
        <v>0</v>
      </c>
      <c r="D74" s="4">
        <v>0</v>
      </c>
      <c r="F74" s="9">
        <f t="shared" si="4"/>
        <v>0</v>
      </c>
    </row>
    <row r="75" spans="1:6" x14ac:dyDescent="0.25">
      <c r="A75" s="73"/>
      <c r="B75" s="11"/>
      <c r="C75" s="5">
        <v>0</v>
      </c>
      <c r="D75" s="6">
        <v>0</v>
      </c>
      <c r="F75" s="9">
        <f t="shared" si="4"/>
        <v>0</v>
      </c>
    </row>
    <row r="76" spans="1:6" x14ac:dyDescent="0.25">
      <c r="A76" s="73"/>
      <c r="B76" s="11"/>
      <c r="C76" s="5">
        <v>0</v>
      </c>
      <c r="D76" s="6">
        <v>0</v>
      </c>
      <c r="F76" s="9">
        <f t="shared" si="4"/>
        <v>0</v>
      </c>
    </row>
    <row r="77" spans="1:6" ht="15.75" thickBot="1" x14ac:dyDescent="0.3">
      <c r="A77" s="74"/>
      <c r="B77" s="12"/>
      <c r="C77" s="7">
        <v>0</v>
      </c>
      <c r="D77" s="8">
        <v>0</v>
      </c>
      <c r="F77" s="9">
        <f t="shared" si="4"/>
        <v>0</v>
      </c>
    </row>
  </sheetData>
  <mergeCells count="19">
    <mergeCell ref="A66:A69"/>
    <mergeCell ref="A70:A73"/>
    <mergeCell ref="A74:A77"/>
    <mergeCell ref="A54:A57"/>
    <mergeCell ref="A58:A61"/>
    <mergeCell ref="A62:A65"/>
    <mergeCell ref="A2:A5"/>
    <mergeCell ref="A6:A9"/>
    <mergeCell ref="A10:A13"/>
    <mergeCell ref="A14:A17"/>
    <mergeCell ref="A18:A21"/>
    <mergeCell ref="A22:A25"/>
    <mergeCell ref="A26:A29"/>
    <mergeCell ref="A30:A33"/>
    <mergeCell ref="A34:A37"/>
    <mergeCell ref="A50:A53"/>
    <mergeCell ref="A38:A41"/>
    <mergeCell ref="A42:A45"/>
    <mergeCell ref="A46:A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A1:U38"/>
  <sheetViews>
    <sheetView workbookViewId="0">
      <selection activeCell="R12" sqref="R12"/>
    </sheetView>
  </sheetViews>
  <sheetFormatPr defaultRowHeight="15" x14ac:dyDescent="0.25"/>
  <cols>
    <col min="15" max="15" width="11.5703125" bestFit="1" customWidth="1"/>
    <col min="18" max="18" width="14.42578125" bestFit="1" customWidth="1"/>
    <col min="19" max="19" width="9" customWidth="1"/>
    <col min="21" max="21" width="9.5703125" bestFit="1" customWidth="1"/>
  </cols>
  <sheetData>
    <row r="1" spans="12:21" x14ac:dyDescent="0.25">
      <c r="L1" t="s">
        <v>21</v>
      </c>
      <c r="R1" t="s">
        <v>32</v>
      </c>
    </row>
    <row r="2" spans="12:21" x14ac:dyDescent="0.25">
      <c r="O2" t="s">
        <v>20</v>
      </c>
      <c r="R2" t="s">
        <v>50</v>
      </c>
    </row>
    <row r="3" spans="12:21" x14ac:dyDescent="0.25">
      <c r="O3" s="28">
        <v>18444.709827192644</v>
      </c>
      <c r="R3" s="22" t="s">
        <v>54</v>
      </c>
      <c r="T3" s="70"/>
      <c r="U3" s="69"/>
    </row>
    <row r="4" spans="12:21" x14ac:dyDescent="0.25">
      <c r="L4" s="53" t="s">
        <v>1</v>
      </c>
      <c r="M4" s="53" t="s">
        <v>2</v>
      </c>
      <c r="N4" s="53" t="s">
        <v>3</v>
      </c>
      <c r="O4" s="53"/>
      <c r="P4" s="53"/>
      <c r="Q4" s="53"/>
      <c r="R4" s="53"/>
      <c r="S4" s="62" t="s">
        <v>34</v>
      </c>
      <c r="T4" s="71" t="s">
        <v>53</v>
      </c>
      <c r="U4" s="71"/>
    </row>
    <row r="5" spans="12:21" x14ac:dyDescent="0.25">
      <c r="L5">
        <v>29</v>
      </c>
      <c r="M5" s="17">
        <v>45486</v>
      </c>
      <c r="N5" s="16">
        <v>1.599295905778612E-3</v>
      </c>
      <c r="O5" s="36">
        <f>N5*O$3</f>
        <v>29.498548909903725</v>
      </c>
      <c r="R5" s="37"/>
      <c r="S5" s="63"/>
      <c r="T5" s="69"/>
      <c r="U5" s="69"/>
    </row>
    <row r="6" spans="12:21" x14ac:dyDescent="0.25">
      <c r="L6">
        <v>30</v>
      </c>
      <c r="M6" s="17">
        <v>45493</v>
      </c>
      <c r="N6" s="16">
        <v>1.9048486936224351E-3</v>
      </c>
      <c r="O6" s="36">
        <f t="shared" ref="O6:O20" si="0">N6*O$3</f>
        <v>35.134381418572801</v>
      </c>
      <c r="R6" s="37"/>
      <c r="S6" s="63"/>
      <c r="T6" s="69"/>
      <c r="U6" s="69"/>
    </row>
    <row r="7" spans="12:21" x14ac:dyDescent="0.25">
      <c r="L7">
        <v>31</v>
      </c>
      <c r="M7" s="17">
        <v>45500</v>
      </c>
      <c r="N7" s="16">
        <v>1.1490010928119356E-2</v>
      </c>
      <c r="O7" s="36">
        <f t="shared" si="0"/>
        <v>211.92991748043397</v>
      </c>
      <c r="R7" s="37"/>
      <c r="S7" s="63"/>
      <c r="T7" s="69"/>
      <c r="U7" s="69"/>
    </row>
    <row r="8" spans="12:21" x14ac:dyDescent="0.25">
      <c r="L8">
        <v>32</v>
      </c>
      <c r="M8" s="17">
        <v>45507</v>
      </c>
      <c r="N8" s="16">
        <v>2.4235604026783007E-2</v>
      </c>
      <c r="O8" s="36">
        <f t="shared" si="0"/>
        <v>447.01868376075413</v>
      </c>
      <c r="R8">
        <v>5.378975542137409E-3</v>
      </c>
      <c r="S8" s="64">
        <f>R8*O$3</f>
        <v>99.213643042290755</v>
      </c>
      <c r="T8" s="69">
        <f>S8/7</f>
        <v>14.173377577470108</v>
      </c>
      <c r="U8" s="69"/>
    </row>
    <row r="9" spans="12:21" x14ac:dyDescent="0.25">
      <c r="L9">
        <v>33</v>
      </c>
      <c r="M9" s="17">
        <v>45514</v>
      </c>
      <c r="N9" s="16">
        <v>7.3087499792239677E-2</v>
      </c>
      <c r="O9" s="36">
        <f t="shared" si="0"/>
        <v>1348.0777256628635</v>
      </c>
      <c r="R9">
        <v>7.8767852459670218E-3</v>
      </c>
      <c r="S9" s="64">
        <f>R9*O$3</f>
        <v>145.28501823297395</v>
      </c>
      <c r="T9" s="69">
        <f t="shared" ref="T9:T21" si="1">S9/7</f>
        <v>20.755002604710565</v>
      </c>
      <c r="U9" s="69"/>
    </row>
    <row r="10" spans="12:21" x14ac:dyDescent="0.25">
      <c r="L10">
        <v>34</v>
      </c>
      <c r="M10" s="17">
        <v>45521</v>
      </c>
      <c r="N10" s="16">
        <v>0.12397082966702488</v>
      </c>
      <c r="O10" s="36">
        <f t="shared" si="0"/>
        <v>2286.6059802445993</v>
      </c>
      <c r="R10">
        <v>2.9131399305610206E-2</v>
      </c>
      <c r="S10" s="64">
        <f>R10*O$3</f>
        <v>537.32020705206151</v>
      </c>
      <c r="T10" s="69">
        <f t="shared" si="1"/>
        <v>76.760029578865925</v>
      </c>
      <c r="U10" s="69"/>
    </row>
    <row r="11" spans="12:21" x14ac:dyDescent="0.25">
      <c r="L11">
        <v>35</v>
      </c>
      <c r="M11" s="17">
        <v>45528</v>
      </c>
      <c r="N11" s="16">
        <v>0.15646256387936083</v>
      </c>
      <c r="O11" s="36">
        <f t="shared" si="0"/>
        <v>2885.9065895734038</v>
      </c>
      <c r="R11">
        <v>9.1085729938051918E-2</v>
      </c>
      <c r="S11" s="64">
        <f>R11*O$3</f>
        <v>1680.0498581054014</v>
      </c>
      <c r="T11" s="69">
        <f t="shared" si="1"/>
        <v>240.00712258648591</v>
      </c>
      <c r="U11" s="69"/>
    </row>
    <row r="12" spans="12:21" x14ac:dyDescent="0.25">
      <c r="L12">
        <v>36</v>
      </c>
      <c r="M12" s="17">
        <v>45535</v>
      </c>
      <c r="N12" s="16">
        <v>0.19988009687375935</v>
      </c>
      <c r="O12" s="36">
        <f t="shared" si="0"/>
        <v>3686.7303870676469</v>
      </c>
      <c r="R12">
        <v>0.11621413141444728</v>
      </c>
      <c r="S12" s="64">
        <f>R12*O$3</f>
        <v>2143.5359317587131</v>
      </c>
      <c r="T12" s="69">
        <f t="shared" si="1"/>
        <v>306.21941882267328</v>
      </c>
      <c r="U12" s="69"/>
    </row>
    <row r="13" spans="12:21" x14ac:dyDescent="0.25">
      <c r="L13">
        <v>37</v>
      </c>
      <c r="M13" s="17">
        <v>45542</v>
      </c>
      <c r="N13" s="16">
        <v>0.163898778667595</v>
      </c>
      <c r="O13" s="36">
        <f t="shared" si="0"/>
        <v>3023.0654135550617</v>
      </c>
      <c r="S13" s="64"/>
      <c r="T13" s="69">
        <f t="shared" si="1"/>
        <v>0</v>
      </c>
      <c r="U13" s="69"/>
    </row>
    <row r="14" spans="12:21" x14ac:dyDescent="0.25">
      <c r="L14">
        <v>38</v>
      </c>
      <c r="M14" s="17">
        <v>45549</v>
      </c>
      <c r="N14" s="16">
        <v>0.10791944221741888</v>
      </c>
      <c r="O14" s="36">
        <f t="shared" si="0"/>
        <v>1990.5427964127748</v>
      </c>
      <c r="S14" s="64"/>
      <c r="T14" s="69">
        <f t="shared" si="1"/>
        <v>0</v>
      </c>
      <c r="U14" s="69"/>
    </row>
    <row r="15" spans="12:21" x14ac:dyDescent="0.25">
      <c r="L15">
        <v>39</v>
      </c>
      <c r="M15" s="17">
        <v>45556</v>
      </c>
      <c r="N15" s="16">
        <v>6.5620208687114059E-2</v>
      </c>
      <c r="O15" s="36">
        <f t="shared" si="0"/>
        <v>1210.3457080336448</v>
      </c>
      <c r="S15" s="64"/>
      <c r="T15" s="69">
        <f t="shared" si="1"/>
        <v>0</v>
      </c>
      <c r="U15" s="69"/>
    </row>
    <row r="16" spans="12:21" x14ac:dyDescent="0.25">
      <c r="L16">
        <v>40</v>
      </c>
      <c r="M16" s="17">
        <v>45563</v>
      </c>
      <c r="N16" s="16">
        <v>5.0541724872299319E-2</v>
      </c>
      <c r="O16" s="36">
        <f t="shared" si="0"/>
        <v>932.22744943536611</v>
      </c>
      <c r="S16" s="64"/>
      <c r="T16" s="69">
        <f t="shared" si="1"/>
        <v>0</v>
      </c>
      <c r="U16" s="69"/>
    </row>
    <row r="17" spans="1:21" x14ac:dyDescent="0.25">
      <c r="L17">
        <v>41</v>
      </c>
      <c r="M17" s="17">
        <v>45570</v>
      </c>
      <c r="N17" s="16">
        <v>1.6674139569200188E-2</v>
      </c>
      <c r="O17" s="36">
        <f t="shared" si="0"/>
        <v>307.54966597200843</v>
      </c>
      <c r="R17">
        <v>3.0716379427932386E-2</v>
      </c>
      <c r="S17" s="64">
        <f>R17*O$3</f>
        <v>566.55470549016241</v>
      </c>
      <c r="T17" s="69">
        <f t="shared" si="1"/>
        <v>80.936386498594629</v>
      </c>
      <c r="U17" s="69"/>
    </row>
    <row r="18" spans="1:21" x14ac:dyDescent="0.25">
      <c r="L18">
        <v>42</v>
      </c>
      <c r="M18" s="17">
        <v>45577</v>
      </c>
      <c r="N18" s="16">
        <v>2.1423560392975541E-3</v>
      </c>
      <c r="O18" s="36">
        <f t="shared" si="0"/>
        <v>39.515135491377109</v>
      </c>
      <c r="R18">
        <v>2.6980765412138478E-3</v>
      </c>
      <c r="S18" s="64">
        <f>R18*O$3</f>
        <v>49.765238894245002</v>
      </c>
      <c r="T18" s="69">
        <f t="shared" si="1"/>
        <v>7.1093198420350001</v>
      </c>
      <c r="U18" s="69"/>
    </row>
    <row r="19" spans="1:21" x14ac:dyDescent="0.25">
      <c r="L19">
        <v>43</v>
      </c>
      <c r="M19" s="17">
        <v>45584</v>
      </c>
      <c r="N19" s="16">
        <v>3.8256357844599178E-4</v>
      </c>
      <c r="O19" s="36">
        <f t="shared" si="0"/>
        <v>7.0562741948887684</v>
      </c>
      <c r="R19">
        <v>2.214147856737534E-4</v>
      </c>
      <c r="S19" s="64">
        <f>R19*O$3</f>
        <v>4.0839314732024325</v>
      </c>
      <c r="T19" s="69">
        <f t="shared" si="1"/>
        <v>0.58341878188606178</v>
      </c>
      <c r="U19" s="69"/>
    </row>
    <row r="20" spans="1:21" x14ac:dyDescent="0.25">
      <c r="L20">
        <v>44</v>
      </c>
      <c r="M20" s="17">
        <v>45591</v>
      </c>
      <c r="N20" s="16">
        <v>1.9003660194057031E-4</v>
      </c>
      <c r="O20" s="36">
        <f t="shared" si="0"/>
        <v>3.5051699793395339</v>
      </c>
      <c r="R20">
        <v>2.7162372768036946E-5</v>
      </c>
      <c r="S20" s="64">
        <f>R20*O$3</f>
        <v>0.50100208392448098</v>
      </c>
      <c r="T20" s="69">
        <f t="shared" si="1"/>
        <v>7.1571726274925848E-2</v>
      </c>
      <c r="U20" s="69"/>
    </row>
    <row r="21" spans="1:21" x14ac:dyDescent="0.25">
      <c r="L21">
        <v>45</v>
      </c>
      <c r="M21" s="17"/>
      <c r="N21" s="16"/>
      <c r="O21" s="36">
        <v>0</v>
      </c>
      <c r="R21" s="15"/>
      <c r="S21" s="63">
        <v>0</v>
      </c>
      <c r="T21" s="69">
        <f t="shared" si="1"/>
        <v>0</v>
      </c>
      <c r="U21" s="69"/>
    </row>
    <row r="22" spans="1:21" x14ac:dyDescent="0.25">
      <c r="R22" s="37"/>
      <c r="S22" s="65">
        <f>SUM(S8:S20)</f>
        <v>5226.3095361329752</v>
      </c>
    </row>
    <row r="23" spans="1:21" x14ac:dyDescent="0.25">
      <c r="D23" t="s">
        <v>7</v>
      </c>
      <c r="M23" t="s">
        <v>22</v>
      </c>
      <c r="N23" s="23">
        <f>SUM(N5:N20)</f>
        <v>0.99999999999999967</v>
      </c>
      <c r="O23" s="13">
        <f>SUM(O5:O20)</f>
        <v>18444.709827192637</v>
      </c>
    </row>
    <row r="25" spans="1:21" x14ac:dyDescent="0.25">
      <c r="D25" t="s">
        <v>11</v>
      </c>
      <c r="M25" t="s">
        <v>4</v>
      </c>
    </row>
    <row r="28" spans="1:21" x14ac:dyDescent="0.25">
      <c r="A28">
        <v>5.378975542137409E-3</v>
      </c>
    </row>
    <row r="29" spans="1:21" x14ac:dyDescent="0.25">
      <c r="A29">
        <v>7.8767852459670218E-3</v>
      </c>
    </row>
    <row r="30" spans="1:21" x14ac:dyDescent="0.25">
      <c r="A30">
        <v>2.9131399305610206E-2</v>
      </c>
    </row>
    <row r="31" spans="1:21" x14ac:dyDescent="0.25">
      <c r="A31">
        <v>9.1085729938051918E-2</v>
      </c>
    </row>
    <row r="32" spans="1:21" x14ac:dyDescent="0.25">
      <c r="A32">
        <v>0.11621413141444728</v>
      </c>
    </row>
    <row r="33" spans="1:1" x14ac:dyDescent="0.25">
      <c r="A33">
        <v>3.0716379427932386E-2</v>
      </c>
    </row>
    <row r="34" spans="1:1" x14ac:dyDescent="0.25">
      <c r="A34">
        <v>2.6980765412138478E-3</v>
      </c>
    </row>
    <row r="35" spans="1:1" x14ac:dyDescent="0.25">
      <c r="A35">
        <v>2.214147856737534E-4</v>
      </c>
    </row>
    <row r="36" spans="1:1" x14ac:dyDescent="0.25">
      <c r="A36">
        <v>2.7162372768036946E-5</v>
      </c>
    </row>
    <row r="37" spans="1:1" x14ac:dyDescent="0.25">
      <c r="A37">
        <v>6.9963833684821299E-5</v>
      </c>
    </row>
    <row r="38" spans="1:1" x14ac:dyDescent="0.25">
      <c r="A38">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W72"/>
  <sheetViews>
    <sheetView workbookViewId="0">
      <selection activeCell="N4" sqref="N4:N22"/>
    </sheetView>
  </sheetViews>
  <sheetFormatPr defaultRowHeight="15" x14ac:dyDescent="0.25"/>
  <cols>
    <col min="5" max="5" width="11.85546875" customWidth="1"/>
    <col min="8" max="8" width="8.28515625" customWidth="1"/>
    <col min="9" max="9" width="8.7109375" customWidth="1"/>
    <col min="10" max="10" width="13.85546875" bestFit="1" customWidth="1"/>
    <col min="12" max="12" width="17.5703125" bestFit="1" customWidth="1"/>
  </cols>
  <sheetData>
    <row r="1" spans="3:14" x14ac:dyDescent="0.25">
      <c r="J1" s="40" t="s">
        <v>33</v>
      </c>
      <c r="K1" s="40"/>
      <c r="L1" s="40"/>
      <c r="M1" s="40"/>
    </row>
    <row r="2" spans="3:14" ht="28.9" customHeight="1" x14ac:dyDescent="0.25">
      <c r="I2" s="75" t="s">
        <v>39</v>
      </c>
      <c r="J2" s="40" t="s">
        <v>43</v>
      </c>
      <c r="K2" s="40"/>
      <c r="L2" s="40" t="s">
        <v>40</v>
      </c>
      <c r="M2" s="40"/>
    </row>
    <row r="3" spans="3:14" x14ac:dyDescent="0.25">
      <c r="G3" t="s">
        <v>24</v>
      </c>
      <c r="I3" s="75"/>
      <c r="J3" s="40" t="s">
        <v>44</v>
      </c>
      <c r="K3" s="40"/>
      <c r="L3" s="40">
        <f>AVERAGE(D49:J49)</f>
        <v>0.3417662508708873</v>
      </c>
      <c r="M3" s="40"/>
    </row>
    <row r="4" spans="3:14" x14ac:dyDescent="0.25">
      <c r="C4" t="s">
        <v>1</v>
      </c>
      <c r="D4" t="s">
        <v>2</v>
      </c>
      <c r="E4" s="54" t="s">
        <v>14</v>
      </c>
      <c r="F4" t="s">
        <v>13</v>
      </c>
      <c r="G4">
        <v>779</v>
      </c>
      <c r="I4">
        <v>1183</v>
      </c>
      <c r="J4" s="40" t="s">
        <v>45</v>
      </c>
      <c r="K4" s="40" t="s">
        <v>35</v>
      </c>
      <c r="L4" s="56" t="s">
        <v>46</v>
      </c>
      <c r="M4" s="68" t="s">
        <v>53</v>
      </c>
      <c r="N4" s="68"/>
    </row>
    <row r="5" spans="3:14" x14ac:dyDescent="0.25">
      <c r="C5" s="18">
        <v>29</v>
      </c>
      <c r="D5" s="20">
        <v>45489</v>
      </c>
      <c r="E5" s="18"/>
      <c r="F5" s="19">
        <v>0.01</v>
      </c>
      <c r="G5" s="18">
        <f>F5*G$4</f>
        <v>7.79</v>
      </c>
      <c r="I5" s="13"/>
      <c r="J5" s="40"/>
      <c r="K5" s="40" t="s">
        <v>23</v>
      </c>
      <c r="L5" s="56" t="s">
        <v>23</v>
      </c>
      <c r="M5" s="68">
        <v>0</v>
      </c>
      <c r="N5" s="69"/>
    </row>
    <row r="6" spans="3:14" x14ac:dyDescent="0.25">
      <c r="C6" s="18">
        <v>30</v>
      </c>
      <c r="D6" s="20">
        <v>45496</v>
      </c>
      <c r="E6" s="19">
        <v>0.01</v>
      </c>
      <c r="F6" s="19">
        <v>0.01</v>
      </c>
      <c r="G6" s="18">
        <f t="shared" ref="G6:G22" si="0">F6*G$4</f>
        <v>7.79</v>
      </c>
      <c r="I6" s="13"/>
      <c r="J6" s="40"/>
      <c r="K6" s="40"/>
      <c r="L6" s="56"/>
      <c r="M6" s="68">
        <f>L6/7</f>
        <v>0</v>
      </c>
      <c r="N6" s="69"/>
    </row>
    <row r="7" spans="3:14" x14ac:dyDescent="0.25">
      <c r="C7" s="18">
        <v>31</v>
      </c>
      <c r="D7" s="20">
        <v>45503</v>
      </c>
      <c r="E7" s="19">
        <v>0.01</v>
      </c>
      <c r="F7" s="21">
        <v>3.8461538461538464E-2</v>
      </c>
      <c r="G7" s="18">
        <f t="shared" si="0"/>
        <v>29.961538461538463</v>
      </c>
      <c r="I7" s="13"/>
      <c r="J7" s="40"/>
      <c r="K7" s="40"/>
      <c r="L7" s="56"/>
      <c r="M7" s="68">
        <f t="shared" ref="M7:M22" si="1">L7/7</f>
        <v>0</v>
      </c>
      <c r="N7" s="69"/>
    </row>
    <row r="8" spans="3:14" x14ac:dyDescent="0.25">
      <c r="C8">
        <v>32</v>
      </c>
      <c r="D8" s="17">
        <v>45510</v>
      </c>
      <c r="E8" s="15">
        <v>3.8461538461538464E-2</v>
      </c>
      <c r="F8" s="21">
        <v>0</v>
      </c>
      <c r="G8" s="18">
        <f t="shared" si="0"/>
        <v>0</v>
      </c>
      <c r="I8" s="55"/>
      <c r="J8" s="40">
        <v>2.4212381868995428E-3</v>
      </c>
      <c r="K8" s="35">
        <f>J8*I$4</f>
        <v>2.8643247751021592</v>
      </c>
      <c r="L8" s="59">
        <f>K8*L$3</f>
        <v>0.97892953966326235</v>
      </c>
      <c r="M8" s="68">
        <f t="shared" si="1"/>
        <v>0.13984707709475178</v>
      </c>
      <c r="N8" s="69"/>
    </row>
    <row r="9" spans="3:14" x14ac:dyDescent="0.25">
      <c r="C9">
        <v>33</v>
      </c>
      <c r="D9" s="17">
        <v>45517</v>
      </c>
      <c r="E9" s="15">
        <v>0</v>
      </c>
      <c r="F9" s="21">
        <v>3.8461538461538464E-2</v>
      </c>
      <c r="G9" s="18">
        <f t="shared" si="0"/>
        <v>29.961538461538463</v>
      </c>
      <c r="I9" s="55"/>
      <c r="J9" s="40">
        <v>5.9805189623605088E-3</v>
      </c>
      <c r="K9" s="35">
        <f>J9*I$4</f>
        <v>7.0749539324724822</v>
      </c>
      <c r="L9" s="59">
        <f>K9*L$3</f>
        <v>2.4179804805853609</v>
      </c>
      <c r="M9" s="68">
        <f t="shared" si="1"/>
        <v>0.34542578294076581</v>
      </c>
      <c r="N9" s="69"/>
    </row>
    <row r="10" spans="3:14" x14ac:dyDescent="0.25">
      <c r="C10">
        <v>34</v>
      </c>
      <c r="D10" s="17">
        <v>45524</v>
      </c>
      <c r="E10" s="15">
        <v>3.8461538461538464E-2</v>
      </c>
      <c r="F10" s="21">
        <v>5.128205128205128E-2</v>
      </c>
      <c r="G10" s="18">
        <f t="shared" si="0"/>
        <v>39.948717948717949</v>
      </c>
      <c r="I10" s="55"/>
      <c r="J10" s="40">
        <v>2.4122387307242886E-2</v>
      </c>
      <c r="K10" s="35">
        <f>J10*I$4</f>
        <v>28.536784184468335</v>
      </c>
      <c r="L10" s="59">
        <f>K10*L$3</f>
        <v>9.7529097426373745</v>
      </c>
      <c r="M10" s="68">
        <f t="shared" si="1"/>
        <v>1.3932728203767677</v>
      </c>
      <c r="N10" s="69"/>
    </row>
    <row r="11" spans="3:14" x14ac:dyDescent="0.25">
      <c r="C11">
        <v>35</v>
      </c>
      <c r="D11" s="17">
        <v>45531</v>
      </c>
      <c r="E11" s="15">
        <v>5.128205128205128E-2</v>
      </c>
      <c r="F11" s="21">
        <v>3.8461538461538464E-2</v>
      </c>
      <c r="G11" s="18">
        <f t="shared" si="0"/>
        <v>29.961538461538463</v>
      </c>
      <c r="I11" s="55"/>
      <c r="J11" s="40">
        <v>7.6420446062739705E-2</v>
      </c>
      <c r="K11" s="35">
        <f>J11*I$4</f>
        <v>90.405387692221069</v>
      </c>
      <c r="L11" s="59">
        <f>K11*L$3</f>
        <v>30.897510410099454</v>
      </c>
      <c r="M11" s="68">
        <f t="shared" si="1"/>
        <v>4.4139300585856365</v>
      </c>
      <c r="N11" s="69"/>
    </row>
    <row r="12" spans="3:14" x14ac:dyDescent="0.25">
      <c r="C12">
        <v>36</v>
      </c>
      <c r="D12" s="17">
        <v>45538</v>
      </c>
      <c r="E12" s="15">
        <v>3.8461538461538464E-2</v>
      </c>
      <c r="F12" s="21">
        <v>8.9743589743589744E-2</v>
      </c>
      <c r="G12" s="18">
        <f t="shared" si="0"/>
        <v>69.910256410256409</v>
      </c>
      <c r="I12" s="55"/>
      <c r="J12" s="40">
        <v>9.2095899696369582E-2</v>
      </c>
      <c r="K12" s="35">
        <f>J12*I$4</f>
        <v>108.94944934080522</v>
      </c>
      <c r="L12" s="59">
        <f>K12*L$3</f>
        <v>37.235244835654662</v>
      </c>
      <c r="M12" s="68">
        <f t="shared" si="1"/>
        <v>5.3193206908078086</v>
      </c>
      <c r="N12" s="69"/>
    </row>
    <row r="13" spans="3:14" x14ac:dyDescent="0.25">
      <c r="C13">
        <v>37</v>
      </c>
      <c r="D13" s="17">
        <v>45545</v>
      </c>
      <c r="E13" s="15">
        <v>8.9743589743589744E-2</v>
      </c>
      <c r="F13" s="21">
        <v>0.14102564102564102</v>
      </c>
      <c r="G13" s="18">
        <f t="shared" si="0"/>
        <v>109.85897435897436</v>
      </c>
      <c r="I13" s="55"/>
      <c r="J13" s="40"/>
      <c r="K13" s="35"/>
      <c r="L13" s="56"/>
      <c r="M13" s="68">
        <f t="shared" si="1"/>
        <v>0</v>
      </c>
      <c r="N13" s="69"/>
    </row>
    <row r="14" spans="3:14" x14ac:dyDescent="0.25">
      <c r="C14">
        <v>38</v>
      </c>
      <c r="D14" s="17">
        <v>45552</v>
      </c>
      <c r="E14" s="15">
        <v>0.14102564102564102</v>
      </c>
      <c r="F14" s="21">
        <v>6.4102564102564097E-2</v>
      </c>
      <c r="G14" s="18">
        <f t="shared" si="0"/>
        <v>49.935897435897431</v>
      </c>
      <c r="I14" s="55"/>
      <c r="J14" s="40"/>
      <c r="K14" s="35"/>
      <c r="L14" s="56"/>
      <c r="M14" s="68">
        <f t="shared" si="1"/>
        <v>0</v>
      </c>
      <c r="N14" s="69"/>
    </row>
    <row r="15" spans="3:14" x14ac:dyDescent="0.25">
      <c r="C15">
        <v>39</v>
      </c>
      <c r="D15" s="17">
        <v>45559</v>
      </c>
      <c r="E15" s="15">
        <v>6.4102564102564097E-2</v>
      </c>
      <c r="F15" s="21">
        <v>7.6923076923076927E-2</v>
      </c>
      <c r="G15" s="18">
        <f t="shared" si="0"/>
        <v>59.923076923076927</v>
      </c>
      <c r="I15" s="55"/>
      <c r="J15" s="40"/>
      <c r="K15" s="35"/>
      <c r="L15" s="56"/>
      <c r="M15" s="68">
        <f t="shared" si="1"/>
        <v>0</v>
      </c>
      <c r="N15" s="69"/>
    </row>
    <row r="16" spans="3:14" x14ac:dyDescent="0.25">
      <c r="C16">
        <v>40</v>
      </c>
      <c r="D16" s="17">
        <v>45566</v>
      </c>
      <c r="E16" s="15">
        <v>7.6923076923076927E-2</v>
      </c>
      <c r="F16" s="21">
        <v>5.128205128205128E-2</v>
      </c>
      <c r="G16" s="18">
        <f t="shared" si="0"/>
        <v>39.948717948717949</v>
      </c>
      <c r="I16" s="55"/>
      <c r="J16" s="40"/>
      <c r="K16" s="35"/>
      <c r="L16" s="56"/>
      <c r="M16" s="68">
        <f t="shared" si="1"/>
        <v>0</v>
      </c>
      <c r="N16" s="69"/>
    </row>
    <row r="17" spans="1:23" x14ac:dyDescent="0.25">
      <c r="C17">
        <v>41</v>
      </c>
      <c r="D17" s="17">
        <v>45573</v>
      </c>
      <c r="E17" s="15">
        <v>5.128205128205128E-2</v>
      </c>
      <c r="F17" s="21">
        <v>8.9743589743589744E-2</v>
      </c>
      <c r="G17" s="18">
        <f t="shared" si="0"/>
        <v>69.910256410256409</v>
      </c>
      <c r="I17" s="55"/>
      <c r="J17" s="40">
        <v>3.3067347080797414E-2</v>
      </c>
      <c r="K17" s="35">
        <f t="shared" ref="K17:K22" si="2">J17*I$4</f>
        <v>39.11867159658334</v>
      </c>
      <c r="L17" s="59">
        <f t="shared" ref="L17:L22" si="3">K17*L$3</f>
        <v>13.369441730613755</v>
      </c>
      <c r="M17" s="68">
        <f t="shared" si="1"/>
        <v>1.9099202472305363</v>
      </c>
      <c r="N17" s="69"/>
    </row>
    <row r="18" spans="1:23" x14ac:dyDescent="0.25">
      <c r="C18">
        <v>42</v>
      </c>
      <c r="D18" s="17">
        <v>45580</v>
      </c>
      <c r="E18" s="15">
        <v>8.9743589743589744E-2</v>
      </c>
      <c r="F18" s="21">
        <v>7.6923076923076927E-2</v>
      </c>
      <c r="G18" s="18">
        <f t="shared" si="0"/>
        <v>59.923076923076927</v>
      </c>
      <c r="I18" s="55"/>
      <c r="J18" s="40">
        <v>1.3175149615302295E-3</v>
      </c>
      <c r="K18" s="35">
        <f t="shared" si="2"/>
        <v>1.5586201994902615</v>
      </c>
      <c r="L18" s="59">
        <f t="shared" si="3"/>
        <v>0.53268378211142109</v>
      </c>
      <c r="M18" s="68">
        <f t="shared" si="1"/>
        <v>7.6097683158774437E-2</v>
      </c>
      <c r="N18" s="69"/>
    </row>
    <row r="19" spans="1:23" x14ac:dyDescent="0.25">
      <c r="C19">
        <v>43</v>
      </c>
      <c r="D19" s="17">
        <v>45587</v>
      </c>
      <c r="E19" s="15">
        <v>7.6923076923076927E-2</v>
      </c>
      <c r="F19" s="21">
        <v>0.14102564102564102</v>
      </c>
      <c r="G19" s="18">
        <f t="shared" si="0"/>
        <v>109.85897435897436</v>
      </c>
      <c r="I19" s="55"/>
      <c r="J19" s="40">
        <v>3.6683128646777243E-4</v>
      </c>
      <c r="K19" s="35">
        <f t="shared" si="2"/>
        <v>0.43396141189137477</v>
      </c>
      <c r="L19" s="59">
        <f t="shared" si="3"/>
        <v>0.14831336476475204</v>
      </c>
      <c r="M19" s="68">
        <f t="shared" si="1"/>
        <v>2.118762353782172E-2</v>
      </c>
      <c r="N19" s="69"/>
    </row>
    <row r="20" spans="1:23" x14ac:dyDescent="0.25">
      <c r="C20">
        <v>44</v>
      </c>
      <c r="D20" s="17">
        <v>45594</v>
      </c>
      <c r="E20" s="15">
        <v>0.14102564102564102</v>
      </c>
      <c r="F20" s="21">
        <v>8.9743589743589744E-2</v>
      </c>
      <c r="G20" s="18">
        <f t="shared" si="0"/>
        <v>69.910256410256409</v>
      </c>
      <c r="I20" s="55"/>
      <c r="J20" s="40">
        <v>0</v>
      </c>
      <c r="K20" s="35">
        <f t="shared" si="2"/>
        <v>0</v>
      </c>
      <c r="L20" s="59">
        <f t="shared" si="3"/>
        <v>0</v>
      </c>
      <c r="M20" s="68">
        <f t="shared" si="1"/>
        <v>0</v>
      </c>
      <c r="N20" s="69"/>
    </row>
    <row r="21" spans="1:23" x14ac:dyDescent="0.25">
      <c r="C21">
        <v>45</v>
      </c>
      <c r="D21" s="17">
        <v>45601</v>
      </c>
      <c r="E21" s="15">
        <v>8.9743589743589744E-2</v>
      </c>
      <c r="F21" s="21">
        <v>1.282051282051282E-2</v>
      </c>
      <c r="G21" s="18">
        <f t="shared" si="0"/>
        <v>9.9871794871794872</v>
      </c>
      <c r="I21" s="55"/>
      <c r="J21" s="40">
        <v>2.147439633613785E-4</v>
      </c>
      <c r="K21" s="35">
        <f t="shared" si="2"/>
        <v>0.25404210865651078</v>
      </c>
      <c r="L21" s="59">
        <f t="shared" si="3"/>
        <v>8.6823019038870269E-2</v>
      </c>
      <c r="M21" s="68">
        <f t="shared" si="1"/>
        <v>1.2403288434124323E-2</v>
      </c>
      <c r="N21" s="69"/>
    </row>
    <row r="22" spans="1:23" x14ac:dyDescent="0.25">
      <c r="C22">
        <v>46</v>
      </c>
      <c r="D22" s="17">
        <v>45608</v>
      </c>
      <c r="E22" s="15">
        <v>1.282051282051282E-2</v>
      </c>
      <c r="F22" s="19">
        <v>0</v>
      </c>
      <c r="G22" s="18">
        <f t="shared" si="0"/>
        <v>0</v>
      </c>
      <c r="I22" s="55"/>
      <c r="J22" s="40">
        <v>0</v>
      </c>
      <c r="K22" s="35">
        <f t="shared" si="2"/>
        <v>0</v>
      </c>
      <c r="L22" s="59">
        <f t="shared" si="3"/>
        <v>0</v>
      </c>
      <c r="M22" s="68">
        <f t="shared" si="1"/>
        <v>0</v>
      </c>
      <c r="N22" s="69"/>
    </row>
    <row r="23" spans="1:23" x14ac:dyDescent="0.25">
      <c r="F23" s="22">
        <f>SUM(F5:F22)</f>
        <v>1.0199999999999998</v>
      </c>
      <c r="G23" s="18">
        <f>SUM(G5:G22)</f>
        <v>794.57999999999993</v>
      </c>
      <c r="J23" s="40"/>
      <c r="K23" s="40"/>
      <c r="L23" s="56"/>
      <c r="M23" s="40"/>
    </row>
    <row r="24" spans="1:23" x14ac:dyDescent="0.25">
      <c r="I24" s="13"/>
      <c r="J24" s="40"/>
      <c r="K24" s="35">
        <f>SUM(K5:K22)</f>
        <v>279.19619524169076</v>
      </c>
      <c r="L24" s="59">
        <f>SUM(L3:L22)</f>
        <v>95.761603156039797</v>
      </c>
      <c r="M24" s="40"/>
    </row>
    <row r="25" spans="1:23" x14ac:dyDescent="0.25">
      <c r="J25" s="40"/>
      <c r="K25" s="40"/>
      <c r="L25" s="56"/>
      <c r="M25" s="40"/>
    </row>
    <row r="26" spans="1:23" x14ac:dyDescent="0.25">
      <c r="A26" s="54" t="s">
        <v>5</v>
      </c>
      <c r="B26" s="54"/>
      <c r="C26" s="54"/>
      <c r="D26" s="54"/>
      <c r="E26" s="54"/>
      <c r="F26" s="54"/>
      <c r="G26" s="54"/>
      <c r="H26" s="54"/>
      <c r="I26" s="54"/>
      <c r="J26" s="54"/>
      <c r="K26" s="54"/>
      <c r="L26" s="54"/>
      <c r="M26" s="54"/>
      <c r="N26" s="54"/>
      <c r="O26" s="54"/>
      <c r="P26" s="54"/>
      <c r="Q26" s="54"/>
      <c r="R26" s="54"/>
      <c r="S26" s="54"/>
      <c r="T26" s="54"/>
      <c r="U26" s="54"/>
      <c r="V26" s="54"/>
      <c r="W26" s="54"/>
    </row>
    <row r="28" spans="1:23" x14ac:dyDescent="0.25">
      <c r="A28" t="s">
        <v>7</v>
      </c>
    </row>
    <row r="30" spans="1:23" x14ac:dyDescent="0.25">
      <c r="A30" t="s">
        <v>12</v>
      </c>
    </row>
    <row r="33" spans="2:14" x14ac:dyDescent="0.25">
      <c r="B33" t="s">
        <v>25</v>
      </c>
      <c r="F33">
        <v>2017</v>
      </c>
      <c r="G33">
        <v>2018</v>
      </c>
      <c r="H33">
        <v>2019</v>
      </c>
      <c r="I33">
        <v>2020</v>
      </c>
      <c r="J33">
        <v>2021</v>
      </c>
      <c r="K33">
        <v>2022</v>
      </c>
      <c r="L33">
        <v>2023</v>
      </c>
    </row>
    <row r="34" spans="2:14" x14ac:dyDescent="0.25">
      <c r="E34" s="42" t="s">
        <v>26</v>
      </c>
      <c r="F34" s="13">
        <v>296.57074340527578</v>
      </c>
      <c r="G34" s="13">
        <v>108.98081534772182</v>
      </c>
      <c r="H34" s="13">
        <v>91.47242206235012</v>
      </c>
      <c r="I34" s="13">
        <v>63.26137355901831</v>
      </c>
      <c r="J34" s="13">
        <v>87.176557769591255</v>
      </c>
      <c r="K34" s="13">
        <v>14.88906801415834</v>
      </c>
      <c r="L34" s="13">
        <v>153.23010812975568</v>
      </c>
    </row>
    <row r="35" spans="2:14" x14ac:dyDescent="0.25">
      <c r="E35" s="42" t="s">
        <v>27</v>
      </c>
      <c r="F35" s="13">
        <v>44.785846713131335</v>
      </c>
      <c r="G35" s="13">
        <v>13.672009090380788</v>
      </c>
      <c r="H35" s="13">
        <v>8.1476549390192652</v>
      </c>
      <c r="I35" s="13">
        <v>9.8552910224888084</v>
      </c>
      <c r="J35" s="13">
        <v>11.874660433664033</v>
      </c>
      <c r="K35" s="13">
        <v>7.2329908509512872</v>
      </c>
      <c r="L35" s="13">
        <v>18.954958337746323</v>
      </c>
    </row>
    <row r="36" spans="2:14" x14ac:dyDescent="0.25">
      <c r="E36" s="42" t="s">
        <v>28</v>
      </c>
      <c r="F36" s="13">
        <v>6.4</v>
      </c>
      <c r="G36" s="13">
        <v>1.1200000000000001</v>
      </c>
      <c r="H36" s="13">
        <v>2.4000000000000004</v>
      </c>
      <c r="I36" s="13">
        <v>1.4000000000000001</v>
      </c>
      <c r="J36" s="13">
        <v>2.6105263157894738</v>
      </c>
      <c r="K36" s="13">
        <v>0.4</v>
      </c>
      <c r="L36" s="13">
        <v>6.3304347826086964</v>
      </c>
    </row>
    <row r="37" spans="2:14" x14ac:dyDescent="0.25">
      <c r="E37" s="42"/>
      <c r="F37" s="13"/>
      <c r="G37" s="13"/>
      <c r="H37" s="13"/>
      <c r="I37" s="13"/>
      <c r="J37" s="13"/>
      <c r="K37" s="13"/>
      <c r="L37" s="13"/>
    </row>
    <row r="38" spans="2:14" x14ac:dyDescent="0.25">
      <c r="E38" s="42" t="s">
        <v>29</v>
      </c>
      <c r="F38" s="13">
        <v>1428.5978067641324</v>
      </c>
      <c r="G38" s="13">
        <v>489.717257494313</v>
      </c>
      <c r="H38" s="13">
        <v>325.77956602964838</v>
      </c>
      <c r="I38" s="13">
        <v>399.2377592838871</v>
      </c>
      <c r="J38" s="13">
        <v>546.80242789318845</v>
      </c>
      <c r="K38" s="13">
        <v>410.17893261892743</v>
      </c>
      <c r="L38" s="13">
        <v>897.78764587107662</v>
      </c>
    </row>
    <row r="39" spans="2:14" x14ac:dyDescent="0.25">
      <c r="E39" s="42" t="s">
        <v>30</v>
      </c>
      <c r="F39" s="13"/>
      <c r="G39" s="13"/>
      <c r="H39" s="13"/>
      <c r="I39" s="13"/>
      <c r="J39" s="13"/>
      <c r="K39" s="13"/>
      <c r="L39" s="13">
        <v>3.2941176470588234</v>
      </c>
    </row>
    <row r="40" spans="2:14" x14ac:dyDescent="0.25">
      <c r="E40" s="42"/>
      <c r="F40" s="13"/>
      <c r="G40" s="13"/>
      <c r="H40" s="13"/>
      <c r="I40" s="13"/>
      <c r="J40" s="13"/>
      <c r="K40" s="13"/>
      <c r="L40" s="13"/>
    </row>
    <row r="41" spans="2:14" x14ac:dyDescent="0.25">
      <c r="E41" s="42" t="s">
        <v>31</v>
      </c>
      <c r="F41" s="13">
        <v>1776.3543968825395</v>
      </c>
      <c r="G41" s="13">
        <v>613.49008193241559</v>
      </c>
      <c r="H41" s="13">
        <v>427.79964303101775</v>
      </c>
      <c r="I41" s="13">
        <v>473.75442386539424</v>
      </c>
      <c r="J41" s="13">
        <v>648.46417241223321</v>
      </c>
      <c r="K41" s="13">
        <v>432.70099148403705</v>
      </c>
      <c r="L41" s="13">
        <v>1079.5972647682461</v>
      </c>
    </row>
    <row r="43" spans="2:14" x14ac:dyDescent="0.25">
      <c r="F43">
        <f>F34/F41</f>
        <v>0.16695471575140103</v>
      </c>
      <c r="G43">
        <f t="shared" ref="G43:L43" si="4">G34/G41</f>
        <v>0.17764071263295103</v>
      </c>
      <c r="H43">
        <f t="shared" si="4"/>
        <v>0.2138207068483175</v>
      </c>
      <c r="I43">
        <f t="shared" si="4"/>
        <v>0.13353199542257463</v>
      </c>
      <c r="J43">
        <f t="shared" si="4"/>
        <v>0.1344354267797119</v>
      </c>
      <c r="K43">
        <f t="shared" si="4"/>
        <v>3.4409599948207234E-2</v>
      </c>
      <c r="L43">
        <f t="shared" si="4"/>
        <v>0.14193265686223197</v>
      </c>
      <c r="N43">
        <f>AVERAGE(F43:L43)</f>
        <v>0.14324654489219932</v>
      </c>
    </row>
    <row r="44" spans="2:14" x14ac:dyDescent="0.25">
      <c r="B44" t="s">
        <v>41</v>
      </c>
    </row>
    <row r="45" spans="2:14" x14ac:dyDescent="0.25">
      <c r="B45">
        <v>2.4212381868995428E-3</v>
      </c>
    </row>
    <row r="46" spans="2:14" x14ac:dyDescent="0.25">
      <c r="B46">
        <v>5.9805189623605088E-3</v>
      </c>
      <c r="C46" t="s">
        <v>36</v>
      </c>
      <c r="D46">
        <v>830</v>
      </c>
      <c r="E46">
        <v>305</v>
      </c>
      <c r="F46">
        <v>256</v>
      </c>
      <c r="G46" s="13">
        <v>177.04693136987004</v>
      </c>
      <c r="H46" s="13">
        <v>206.57053906272711</v>
      </c>
      <c r="I46" s="13">
        <v>109.63768264971142</v>
      </c>
      <c r="J46" s="13">
        <v>378.07863636363629</v>
      </c>
    </row>
    <row r="47" spans="2:14" x14ac:dyDescent="0.25">
      <c r="B47">
        <v>2.4122387307242886E-2</v>
      </c>
      <c r="C47" t="s">
        <v>37</v>
      </c>
      <c r="D47" s="13">
        <v>296.57074340527578</v>
      </c>
      <c r="E47" s="13">
        <v>108.98081534772182</v>
      </c>
      <c r="F47" s="13">
        <v>91.47242206235012</v>
      </c>
      <c r="G47" s="13">
        <v>63.26137355901831</v>
      </c>
      <c r="H47" s="13">
        <v>87.176557769591255</v>
      </c>
      <c r="I47" s="13">
        <v>14.88906801415834</v>
      </c>
      <c r="J47" s="13">
        <v>153.23010812975568</v>
      </c>
    </row>
    <row r="48" spans="2:14" x14ac:dyDescent="0.25">
      <c r="B48">
        <v>7.6420446062739705E-2</v>
      </c>
    </row>
    <row r="49" spans="2:10" x14ac:dyDescent="0.25">
      <c r="B49">
        <v>9.2095899696369582E-2</v>
      </c>
      <c r="C49" t="s">
        <v>38</v>
      </c>
      <c r="D49">
        <f>D47/D46</f>
        <v>0.35731414868105515</v>
      </c>
      <c r="E49">
        <f t="shared" ref="E49:J49" si="5">E47/E46</f>
        <v>0.35731414868105515</v>
      </c>
      <c r="F49">
        <f t="shared" si="5"/>
        <v>0.35731414868105515</v>
      </c>
      <c r="G49">
        <f t="shared" si="5"/>
        <v>0.35731414868105515</v>
      </c>
      <c r="H49">
        <f t="shared" si="5"/>
        <v>0.42201834862385323</v>
      </c>
      <c r="I49">
        <f t="shared" si="5"/>
        <v>0.13580246913580246</v>
      </c>
      <c r="J49">
        <f t="shared" si="5"/>
        <v>0.40528634361233479</v>
      </c>
    </row>
    <row r="50" spans="2:10" x14ac:dyDescent="0.25">
      <c r="B50">
        <v>3.3067347080797414E-2</v>
      </c>
    </row>
    <row r="51" spans="2:10" x14ac:dyDescent="0.25">
      <c r="B51">
        <v>1.3175149615302295E-3</v>
      </c>
    </row>
    <row r="52" spans="2:10" x14ac:dyDescent="0.25">
      <c r="B52">
        <v>3.6683128646777243E-4</v>
      </c>
    </row>
    <row r="53" spans="2:10" x14ac:dyDescent="0.25">
      <c r="B53">
        <v>0</v>
      </c>
    </row>
    <row r="54" spans="2:10" x14ac:dyDescent="0.25">
      <c r="B54">
        <v>2.147439633613785E-4</v>
      </c>
    </row>
    <row r="55" spans="2:10" x14ac:dyDescent="0.25">
      <c r="B55">
        <v>0</v>
      </c>
    </row>
    <row r="56" spans="2:10" x14ac:dyDescent="0.25">
      <c r="B56" t="s">
        <v>42</v>
      </c>
    </row>
    <row r="57" spans="2:10" x14ac:dyDescent="0.25">
      <c r="B57">
        <v>0</v>
      </c>
    </row>
    <row r="58" spans="2:10" x14ac:dyDescent="0.25">
      <c r="B58">
        <v>4.9837658019670906E-4</v>
      </c>
    </row>
    <row r="59" spans="2:10" x14ac:dyDescent="0.25">
      <c r="B59">
        <v>3.7523713589044491E-3</v>
      </c>
    </row>
    <row r="60" spans="2:10" x14ac:dyDescent="0.25">
      <c r="B60">
        <v>1.708221735520064E-2</v>
      </c>
    </row>
    <row r="61" spans="2:10" x14ac:dyDescent="0.25">
      <c r="B61">
        <v>3.8884935427356049E-2</v>
      </c>
    </row>
    <row r="65" spans="2:2" x14ac:dyDescent="0.25">
      <c r="B65">
        <v>0</v>
      </c>
    </row>
    <row r="67" spans="2:2" x14ac:dyDescent="0.25">
      <c r="B67">
        <v>1.6533673540398707E-2</v>
      </c>
    </row>
    <row r="68" spans="2:2" x14ac:dyDescent="0.25">
      <c r="B68">
        <v>8.7834330768681956E-4</v>
      </c>
    </row>
    <row r="69" spans="2:2" x14ac:dyDescent="0.25">
      <c r="B69">
        <v>2.4455419097851492E-4</v>
      </c>
    </row>
    <row r="70" spans="2:2" x14ac:dyDescent="0.25">
      <c r="B70">
        <v>0</v>
      </c>
    </row>
    <row r="71" spans="2:2" x14ac:dyDescent="0.25">
      <c r="B71">
        <v>1.4316264224091898E-4</v>
      </c>
    </row>
    <row r="72" spans="2:2" x14ac:dyDescent="0.25">
      <c r="B72">
        <v>0</v>
      </c>
    </row>
  </sheetData>
  <mergeCells count="1">
    <mergeCell ref="I2:I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A1:Y70"/>
  <sheetViews>
    <sheetView tabSelected="1" topLeftCell="B1" workbookViewId="0">
      <selection activeCell="S9" sqref="S9"/>
    </sheetView>
  </sheetViews>
  <sheetFormatPr defaultRowHeight="15" x14ac:dyDescent="0.25"/>
  <cols>
    <col min="4" max="4" width="30.28515625" bestFit="1" customWidth="1"/>
    <col min="5" max="5" width="9.5703125" bestFit="1" customWidth="1"/>
    <col min="6" max="6" width="15.28515625" bestFit="1" customWidth="1"/>
    <col min="7" max="7" width="16.28515625" customWidth="1"/>
    <col min="10" max="10" width="9" customWidth="1"/>
    <col min="11" max="11" width="5" bestFit="1" customWidth="1"/>
    <col min="13" max="13" width="5" bestFit="1" customWidth="1"/>
    <col min="15" max="15" width="5" bestFit="1" customWidth="1"/>
    <col min="17" max="17" width="5" bestFit="1" customWidth="1"/>
    <col min="19" max="19" width="5" bestFit="1" customWidth="1"/>
    <col min="21" max="21" width="5" bestFit="1" customWidth="1"/>
    <col min="23" max="23" width="5" bestFit="1" customWidth="1"/>
  </cols>
  <sheetData>
    <row r="1" spans="1:25" ht="15.75" thickBot="1" x14ac:dyDescent="0.3">
      <c r="A1" t="s">
        <v>52</v>
      </c>
    </row>
    <row r="2" spans="1:25" x14ac:dyDescent="0.25">
      <c r="A2" s="66"/>
      <c r="B2" s="24"/>
      <c r="C2" s="24"/>
      <c r="D2" s="24"/>
      <c r="E2" s="38" t="s">
        <v>15</v>
      </c>
      <c r="F2" s="38" t="s">
        <v>49</v>
      </c>
      <c r="G2" s="38" t="s">
        <v>49</v>
      </c>
      <c r="H2" s="24"/>
      <c r="I2" s="25"/>
    </row>
    <row r="3" spans="1:25" x14ac:dyDescent="0.25">
      <c r="A3" s="26"/>
      <c r="D3" t="s">
        <v>18</v>
      </c>
      <c r="E3" s="39">
        <v>25912.3</v>
      </c>
      <c r="F3" s="40" t="s">
        <v>45</v>
      </c>
      <c r="G3" s="56" t="s">
        <v>23</v>
      </c>
      <c r="H3" t="s">
        <v>53</v>
      </c>
      <c r="I3" s="27" t="s">
        <v>56</v>
      </c>
    </row>
    <row r="4" spans="1:25" x14ac:dyDescent="0.25">
      <c r="A4" s="52"/>
      <c r="B4" s="49" t="s">
        <v>6</v>
      </c>
      <c r="C4" s="49" t="s">
        <v>2</v>
      </c>
      <c r="D4" s="49" t="s">
        <v>16</v>
      </c>
      <c r="E4" s="49"/>
      <c r="F4" s="50"/>
      <c r="G4" s="57"/>
      <c r="I4" s="53" t="s">
        <v>55</v>
      </c>
    </row>
    <row r="5" spans="1:25" x14ac:dyDescent="0.25">
      <c r="A5" s="26"/>
      <c r="B5" s="29">
        <v>1</v>
      </c>
      <c r="C5" s="29"/>
      <c r="D5" s="29"/>
      <c r="E5" s="29">
        <v>0</v>
      </c>
      <c r="F5" s="40">
        <v>0</v>
      </c>
      <c r="G5" s="56">
        <v>0</v>
      </c>
      <c r="H5">
        <f>G5/7</f>
        <v>0</v>
      </c>
      <c r="I5" s="27">
        <v>0</v>
      </c>
      <c r="J5">
        <v>1</v>
      </c>
      <c r="L5">
        <v>2</v>
      </c>
      <c r="N5">
        <v>3</v>
      </c>
      <c r="P5">
        <v>4</v>
      </c>
      <c r="R5">
        <v>5</v>
      </c>
      <c r="T5">
        <v>6</v>
      </c>
      <c r="V5">
        <v>7</v>
      </c>
    </row>
    <row r="6" spans="1:25" x14ac:dyDescent="0.25">
      <c r="A6" s="26"/>
      <c r="B6" s="29">
        <v>47</v>
      </c>
      <c r="C6" s="30">
        <v>45612</v>
      </c>
      <c r="D6" s="31">
        <v>0.02</v>
      </c>
      <c r="E6" s="41">
        <f>D6*E$3</f>
        <v>518.24599999999998</v>
      </c>
      <c r="F6" s="67">
        <v>8.2583323222820779E-3</v>
      </c>
      <c r="G6" s="58">
        <f>F6*E$3</f>
        <v>213.99238463466989</v>
      </c>
      <c r="H6">
        <f t="shared" ref="H6:H15" si="0">G6/7</f>
        <v>30.570340662095699</v>
      </c>
      <c r="I6" s="27">
        <f>X6</f>
        <v>7.1671356952847307E-2</v>
      </c>
      <c r="J6">
        <f>H6/E6</f>
        <v>5.8988088016300559E-2</v>
      </c>
      <c r="K6" s="13">
        <f>E6-H6</f>
        <v>487.67565933790428</v>
      </c>
      <c r="L6">
        <f>H6/K6</f>
        <v>6.2685803723728395E-2</v>
      </c>
      <c r="M6" s="13">
        <f>K6-H6</f>
        <v>457.10531867580858</v>
      </c>
      <c r="N6">
        <f>H6/M6</f>
        <v>6.6878111921023192E-2</v>
      </c>
      <c r="O6" s="13">
        <f>M6-H6</f>
        <v>426.53497801371287</v>
      </c>
      <c r="P6">
        <f>H6/O6</f>
        <v>7.167135695284732E-2</v>
      </c>
      <c r="Q6" s="13">
        <f>O6-H6</f>
        <v>395.96463735161717</v>
      </c>
      <c r="R6">
        <f>H6/Q6</f>
        <v>7.7204724307108244E-2</v>
      </c>
      <c r="S6" s="13">
        <f>Q6-H6</f>
        <v>365.39429668952147</v>
      </c>
      <c r="T6">
        <f>H6/S6</f>
        <v>8.3663978718506296E-2</v>
      </c>
      <c r="U6" s="13">
        <f>S6-H6</f>
        <v>334.82395602742577</v>
      </c>
      <c r="V6">
        <f>H6/U6</f>
        <v>9.1302728230090113E-2</v>
      </c>
      <c r="W6" s="13">
        <f>U6-H6</f>
        <v>304.25361536533006</v>
      </c>
      <c r="X6">
        <f>H6/AVERAGE(E6,K6,M6,O6,Q6,S6,U6)</f>
        <v>7.1671356952847307E-2</v>
      </c>
      <c r="Y6">
        <f>X6*AVERAGE(U6,E6)</f>
        <v>30.570340662095692</v>
      </c>
    </row>
    <row r="7" spans="1:25" x14ac:dyDescent="0.25">
      <c r="A7" s="26"/>
      <c r="B7" s="29">
        <v>48</v>
      </c>
      <c r="C7" s="30">
        <v>45619</v>
      </c>
      <c r="D7" s="31">
        <v>0.04</v>
      </c>
      <c r="E7" s="41">
        <f t="shared" ref="E7:E15" si="1">D7*E$3</f>
        <v>1036.492</v>
      </c>
      <c r="F7" s="67">
        <v>3.0043293288352257E-2</v>
      </c>
      <c r="G7" s="58">
        <f t="shared" ref="G7:G14" si="2">F7*E$3</f>
        <v>778.49082867577022</v>
      </c>
      <c r="H7">
        <f t="shared" si="0"/>
        <v>111.21297552511002</v>
      </c>
      <c r="I7" s="27">
        <f t="shared" ref="I7:I15" si="3">X7</f>
        <v>0.15823075935802897</v>
      </c>
      <c r="J7">
        <f>H7/E7</f>
        <v>0.10729747602982949</v>
      </c>
      <c r="K7" s="13">
        <f>E7-H7</f>
        <v>925.27902447488998</v>
      </c>
      <c r="L7">
        <f>H7/K7</f>
        <v>0.12019398752524958</v>
      </c>
      <c r="M7" s="13">
        <f>K7-H7</f>
        <v>814.06604894978</v>
      </c>
      <c r="N7">
        <f>H7/M7</f>
        <v>0.13661419201621905</v>
      </c>
      <c r="O7" s="13">
        <f>M7-H7</f>
        <v>702.85307342467001</v>
      </c>
      <c r="P7">
        <f>H7/O7</f>
        <v>0.15823075935802897</v>
      </c>
      <c r="Q7" s="13">
        <f>O7-H7</f>
        <v>591.64009789956003</v>
      </c>
      <c r="R7">
        <f>H7/Q7</f>
        <v>0.18797403340297286</v>
      </c>
      <c r="S7" s="13">
        <f>Q7-H7</f>
        <v>480.42712237444999</v>
      </c>
      <c r="T7">
        <f>H7/S7</f>
        <v>0.23148771238279395</v>
      </c>
      <c r="U7" s="13">
        <f>S7-H7</f>
        <v>369.21414684933995</v>
      </c>
      <c r="V7">
        <f>H7/U7</f>
        <v>0.30121536911339192</v>
      </c>
      <c r="W7" s="13">
        <f>U7-H7</f>
        <v>258.00117132422992</v>
      </c>
      <c r="X7">
        <f>H7/AVERAGE(E7,K7,M7,O7,Q7,S7,U7)</f>
        <v>0.15823075935802897</v>
      </c>
    </row>
    <row r="8" spans="1:25" x14ac:dyDescent="0.25">
      <c r="A8" s="26"/>
      <c r="B8" s="29">
        <v>49</v>
      </c>
      <c r="C8" s="30">
        <v>45626</v>
      </c>
      <c r="D8" s="31">
        <v>0.1</v>
      </c>
      <c r="E8" s="41">
        <f t="shared" si="1"/>
        <v>2591.23</v>
      </c>
      <c r="F8" s="67">
        <v>2.9188024261888126E-2</v>
      </c>
      <c r="G8" s="58">
        <f t="shared" si="2"/>
        <v>756.32884108132362</v>
      </c>
      <c r="H8">
        <f t="shared" si="0"/>
        <v>108.04697729733195</v>
      </c>
      <c r="I8" s="27">
        <f t="shared" si="3"/>
        <v>4.7658902694768142E-2</v>
      </c>
      <c r="J8">
        <f>H8/E8</f>
        <v>4.1697177516983035E-2</v>
      </c>
      <c r="K8" s="13">
        <f>E8-H8</f>
        <v>2483.183022702668</v>
      </c>
      <c r="L8">
        <f>H8/K8</f>
        <v>4.3511483571490775E-2</v>
      </c>
      <c r="M8" s="13">
        <f>K8-H8</f>
        <v>2375.1360454053361</v>
      </c>
      <c r="N8">
        <f>H8/M8</f>
        <v>4.5490858305294618E-2</v>
      </c>
      <c r="O8" s="13">
        <f>M8-H8</f>
        <v>2267.0890681080041</v>
      </c>
      <c r="P8">
        <f>H8/O8</f>
        <v>4.7658902694768142E-2</v>
      </c>
      <c r="Q8" s="13">
        <f>O8-H8</f>
        <v>2159.0420908106721</v>
      </c>
      <c r="R8">
        <f>H8/Q8</f>
        <v>5.0043942059861707E-2</v>
      </c>
      <c r="S8" s="13">
        <f>Q8-H8</f>
        <v>2050.9951135133401</v>
      </c>
      <c r="T8">
        <f>H8/S8</f>
        <v>5.2680270462589371E-2</v>
      </c>
      <c r="U8" s="13">
        <f>S8-H8</f>
        <v>1942.9481362160082</v>
      </c>
      <c r="V8">
        <f>H8/U8</f>
        <v>5.5609810310098665E-2</v>
      </c>
      <c r="W8" s="13">
        <f>U8-H8</f>
        <v>1834.9011589186762</v>
      </c>
      <c r="X8">
        <f>H8/AVERAGE(E8,K8,M8,O8,Q8,S8,U8)</f>
        <v>4.7658902694768142E-2</v>
      </c>
    </row>
    <row r="9" spans="1:25" x14ac:dyDescent="0.25">
      <c r="A9" s="26"/>
      <c r="B9" s="29">
        <v>50</v>
      </c>
      <c r="C9" s="30">
        <v>45633</v>
      </c>
      <c r="D9" s="31">
        <v>0.17</v>
      </c>
      <c r="E9" s="41">
        <f t="shared" si="1"/>
        <v>4405.0910000000003</v>
      </c>
      <c r="F9" s="67">
        <v>4.0593812603886177E-2</v>
      </c>
      <c r="G9" s="58">
        <f t="shared" si="2"/>
        <v>1051.8790503356797</v>
      </c>
      <c r="H9">
        <f t="shared" si="0"/>
        <v>150.26843576223996</v>
      </c>
      <c r="I9" s="27">
        <f t="shared" si="3"/>
        <v>3.8001410985338158E-2</v>
      </c>
      <c r="J9">
        <f t="shared" ref="J9:J15" si="4">H9/E9</f>
        <v>3.41124475662909E-2</v>
      </c>
      <c r="K9" s="13">
        <f t="shared" ref="K9:K15" si="5">E9-H9</f>
        <v>4254.8225642377602</v>
      </c>
      <c r="L9">
        <f t="shared" ref="L9:L15" si="6">H9/K9</f>
        <v>3.5317203830134369E-2</v>
      </c>
      <c r="M9" s="13">
        <f t="shared" ref="M9:M15" si="7">K9-H9</f>
        <v>4104.55412847552</v>
      </c>
      <c r="N9">
        <f t="shared" ref="N9:N15" si="8">H9/M9</f>
        <v>3.6610172763893223E-2</v>
      </c>
      <c r="O9" s="13">
        <f t="shared" ref="O9:O15" si="9">M9-H9</f>
        <v>3954.2856927132798</v>
      </c>
      <c r="P9">
        <f t="shared" ref="P9:P15" si="10">H9/O9</f>
        <v>3.8001410985338165E-2</v>
      </c>
      <c r="Q9" s="13">
        <f t="shared" ref="Q9:Q15" si="11">O9-H9</f>
        <v>3804.0172569510396</v>
      </c>
      <c r="R9">
        <f t="shared" ref="R9:R15" si="12">H9/Q9</f>
        <v>3.9502564160994819E-2</v>
      </c>
      <c r="S9" s="13">
        <f t="shared" ref="S9:S15" si="13">Q9-H9</f>
        <v>3653.7488211887994</v>
      </c>
      <c r="T9">
        <f t="shared" ref="T9:T15" si="14">H9/S9</f>
        <v>4.1127193771724017E-2</v>
      </c>
      <c r="U9" s="13">
        <f t="shared" ref="U9:U15" si="15">S9-H9</f>
        <v>3503.4803854265592</v>
      </c>
      <c r="V9">
        <f t="shared" ref="V9:V15" si="16">H9/U9</f>
        <v>4.289118797048562E-2</v>
      </c>
      <c r="W9" s="13">
        <f t="shared" ref="W9:W15" si="17">U9-H9</f>
        <v>3353.211949664319</v>
      </c>
      <c r="X9">
        <f t="shared" ref="X9:X15" si="18">H9/AVERAGE(E9,K9,M9,O9,Q9,S9,U9)</f>
        <v>3.8001410985338158E-2</v>
      </c>
    </row>
    <row r="10" spans="1:25" x14ac:dyDescent="0.25">
      <c r="A10" s="26"/>
      <c r="B10" s="29">
        <v>51</v>
      </c>
      <c r="C10" s="30">
        <v>45640</v>
      </c>
      <c r="D10" s="31">
        <v>0.21</v>
      </c>
      <c r="E10" s="41">
        <f t="shared" si="1"/>
        <v>5441.5829999999996</v>
      </c>
      <c r="F10" s="67">
        <v>4.5248433163820295E-2</v>
      </c>
      <c r="G10" s="58">
        <f t="shared" si="2"/>
        <v>1172.4909746708606</v>
      </c>
      <c r="H10">
        <f t="shared" si="0"/>
        <v>167.49871066726581</v>
      </c>
      <c r="I10" s="27">
        <f t="shared" si="3"/>
        <v>3.3912890204976814E-2</v>
      </c>
      <c r="J10">
        <f t="shared" si="4"/>
        <v>3.078124705021789E-2</v>
      </c>
      <c r="K10" s="13">
        <f t="shared" si="5"/>
        <v>5274.0842893327335</v>
      </c>
      <c r="L10">
        <f t="shared" si="6"/>
        <v>3.1758823234214445E-2</v>
      </c>
      <c r="M10" s="13">
        <f t="shared" si="7"/>
        <v>5106.5855786654674</v>
      </c>
      <c r="N10">
        <f t="shared" si="8"/>
        <v>3.2800529451038632E-2</v>
      </c>
      <c r="O10" s="13">
        <f t="shared" si="9"/>
        <v>4939.0868679982013</v>
      </c>
      <c r="P10">
        <f t="shared" si="10"/>
        <v>3.3912890204976814E-2</v>
      </c>
      <c r="Q10" s="13">
        <f t="shared" si="11"/>
        <v>4771.5881573309352</v>
      </c>
      <c r="R10">
        <f t="shared" si="12"/>
        <v>3.5103346128044485E-2</v>
      </c>
      <c r="S10" s="13">
        <f t="shared" si="13"/>
        <v>4604.0894466636692</v>
      </c>
      <c r="T10">
        <f t="shared" si="14"/>
        <v>3.638042062554691E-2</v>
      </c>
      <c r="U10" s="13">
        <f t="shared" si="15"/>
        <v>4436.5907359964031</v>
      </c>
      <c r="V10">
        <f t="shared" si="16"/>
        <v>3.7753924270783043E-2</v>
      </c>
      <c r="W10" s="13">
        <f t="shared" si="17"/>
        <v>4269.092025329137</v>
      </c>
      <c r="X10">
        <f t="shared" si="18"/>
        <v>3.3912890204976814E-2</v>
      </c>
    </row>
    <row r="11" spans="1:25" x14ac:dyDescent="0.25">
      <c r="A11" s="26"/>
      <c r="B11" s="29">
        <v>52</v>
      </c>
      <c r="C11" s="30">
        <v>45647</v>
      </c>
      <c r="D11" s="31">
        <v>0.19</v>
      </c>
      <c r="E11" s="41">
        <f t="shared" si="1"/>
        <v>4923.3369999999995</v>
      </c>
      <c r="F11" s="67">
        <v>4.0808034301407836E-2</v>
      </c>
      <c r="G11" s="58">
        <f t="shared" si="2"/>
        <v>1057.4300272283701</v>
      </c>
      <c r="H11">
        <f t="shared" si="0"/>
        <v>151.06143246119572</v>
      </c>
      <c r="I11" s="27">
        <f t="shared" si="3"/>
        <v>3.3793349469421578E-2</v>
      </c>
      <c r="J11">
        <f t="shared" si="4"/>
        <v>3.0682732557449497E-2</v>
      </c>
      <c r="K11" s="13">
        <f t="shared" si="5"/>
        <v>4772.2755675388034</v>
      </c>
      <c r="L11">
        <f t="shared" si="6"/>
        <v>3.1653962627120953E-2</v>
      </c>
      <c r="M11" s="13">
        <f t="shared" si="7"/>
        <v>4621.2141350776074</v>
      </c>
      <c r="N11">
        <f t="shared" si="8"/>
        <v>3.2688689172517396E-2</v>
      </c>
      <c r="O11" s="13">
        <f t="shared" si="9"/>
        <v>4470.1527026164113</v>
      </c>
      <c r="P11">
        <f t="shared" si="10"/>
        <v>3.3793349469421578E-2</v>
      </c>
      <c r="Q11" s="13">
        <f t="shared" si="11"/>
        <v>4319.0912701552152</v>
      </c>
      <c r="R11">
        <f t="shared" si="12"/>
        <v>3.4975281375743426E-2</v>
      </c>
      <c r="S11" s="13">
        <f t="shared" si="13"/>
        <v>4168.0298376940191</v>
      </c>
      <c r="T11">
        <f t="shared" si="14"/>
        <v>3.6242886529999296E-2</v>
      </c>
      <c r="U11" s="13">
        <f t="shared" si="15"/>
        <v>4016.9684052328234</v>
      </c>
      <c r="V11">
        <f t="shared" si="16"/>
        <v>3.7605830373077132E-2</v>
      </c>
      <c r="W11" s="13">
        <f t="shared" si="17"/>
        <v>3865.9069727716278</v>
      </c>
      <c r="X11">
        <f t="shared" si="18"/>
        <v>3.3793349469421578E-2</v>
      </c>
    </row>
    <row r="12" spans="1:25" x14ac:dyDescent="0.25">
      <c r="A12" s="26"/>
      <c r="B12" s="29">
        <v>53</v>
      </c>
      <c r="C12" s="30">
        <v>45654</v>
      </c>
      <c r="D12" s="31">
        <v>0.15</v>
      </c>
      <c r="E12" s="41">
        <f t="shared" si="1"/>
        <v>3886.8449999999998</v>
      </c>
      <c r="F12" s="67">
        <v>9.6831624641389481E-3</v>
      </c>
      <c r="G12" s="58">
        <f t="shared" si="2"/>
        <v>250.91301071950767</v>
      </c>
      <c r="H12">
        <f t="shared" si="0"/>
        <v>35.844715817072526</v>
      </c>
      <c r="I12" s="27">
        <f t="shared" si="3"/>
        <v>9.4844582029812927E-3</v>
      </c>
      <c r="J12">
        <f t="shared" si="4"/>
        <v>9.2220594896561415E-3</v>
      </c>
      <c r="K12" s="13">
        <f t="shared" si="5"/>
        <v>3851.0002841829273</v>
      </c>
      <c r="L12">
        <f t="shared" si="6"/>
        <v>9.307897473883919E-3</v>
      </c>
      <c r="M12" s="13">
        <f t="shared" si="7"/>
        <v>3815.1555683658548</v>
      </c>
      <c r="N12">
        <f t="shared" si="8"/>
        <v>9.3953484136495881E-3</v>
      </c>
      <c r="O12" s="13">
        <f t="shared" si="9"/>
        <v>3779.3108525487823</v>
      </c>
      <c r="P12">
        <f t="shared" si="10"/>
        <v>9.4844582029812944E-3</v>
      </c>
      <c r="Q12" s="13">
        <f t="shared" si="11"/>
        <v>3743.4661367317099</v>
      </c>
      <c r="R12">
        <f t="shared" si="12"/>
        <v>9.5752744936988526E-3</v>
      </c>
      <c r="S12" s="13">
        <f t="shared" si="13"/>
        <v>3707.6214209146374</v>
      </c>
      <c r="T12">
        <f t="shared" si="14"/>
        <v>9.6678467803840533E-3</v>
      </c>
      <c r="U12" s="13">
        <f t="shared" si="15"/>
        <v>3671.7767050975649</v>
      </c>
      <c r="V12">
        <f t="shared" si="16"/>
        <v>9.7622264903279507E-3</v>
      </c>
      <c r="W12" s="13">
        <f t="shared" si="17"/>
        <v>3635.9319892804924</v>
      </c>
      <c r="X12">
        <f t="shared" si="18"/>
        <v>9.4844582029812927E-3</v>
      </c>
    </row>
    <row r="13" spans="1:25" x14ac:dyDescent="0.25">
      <c r="A13" s="26"/>
      <c r="B13" s="29">
        <v>54</v>
      </c>
      <c r="C13" s="30">
        <v>45661</v>
      </c>
      <c r="D13" s="31">
        <v>0.09</v>
      </c>
      <c r="E13" s="41">
        <f t="shared" si="1"/>
        <v>2332.107</v>
      </c>
      <c r="F13" s="67">
        <v>4.4574321975344028E-2</v>
      </c>
      <c r="G13" s="58">
        <f t="shared" si="2"/>
        <v>1155.0232033217071</v>
      </c>
      <c r="H13">
        <f t="shared" si="0"/>
        <v>165.00331476024388</v>
      </c>
      <c r="I13" s="27">
        <f t="shared" si="3"/>
        <v>8.9817418326676862E-2</v>
      </c>
      <c r="J13">
        <f t="shared" si="4"/>
        <v>7.0752892024355613E-2</v>
      </c>
      <c r="K13" s="13">
        <f t="shared" si="5"/>
        <v>2167.103685239756</v>
      </c>
      <c r="L13">
        <f t="shared" si="6"/>
        <v>7.6140018534456441E-2</v>
      </c>
      <c r="M13" s="13">
        <f t="shared" si="7"/>
        <v>2002.1003704795121</v>
      </c>
      <c r="N13">
        <f t="shared" si="8"/>
        <v>8.2415106252003156E-2</v>
      </c>
      <c r="O13" s="13">
        <f t="shared" si="9"/>
        <v>1837.0970557192682</v>
      </c>
      <c r="P13">
        <f t="shared" si="10"/>
        <v>8.9817418326676848E-2</v>
      </c>
      <c r="Q13" s="13">
        <f t="shared" si="11"/>
        <v>1672.0937409590242</v>
      </c>
      <c r="R13">
        <f t="shared" si="12"/>
        <v>9.8680660490725089E-2</v>
      </c>
      <c r="S13" s="13">
        <f t="shared" si="13"/>
        <v>1507.0904261987803</v>
      </c>
      <c r="T13">
        <f t="shared" si="14"/>
        <v>0.10948468113915315</v>
      </c>
      <c r="U13" s="13">
        <f t="shared" si="15"/>
        <v>1342.0871114385363</v>
      </c>
      <c r="V13">
        <f t="shared" si="16"/>
        <v>0.12294530910395421</v>
      </c>
      <c r="W13" s="13">
        <f t="shared" si="17"/>
        <v>1177.0837966782924</v>
      </c>
      <c r="X13">
        <f t="shared" si="18"/>
        <v>8.9817418326676862E-2</v>
      </c>
    </row>
    <row r="14" spans="1:25" x14ac:dyDescent="0.25">
      <c r="A14" s="26"/>
      <c r="B14" s="29">
        <v>55</v>
      </c>
      <c r="C14" s="30">
        <v>45668</v>
      </c>
      <c r="D14" s="31">
        <v>0.02</v>
      </c>
      <c r="E14" s="41">
        <f t="shared" si="1"/>
        <v>518.24599999999998</v>
      </c>
      <c r="F14" s="67">
        <v>1.0152827255278366E-2</v>
      </c>
      <c r="G14" s="58">
        <f t="shared" si="2"/>
        <v>263.08310568694958</v>
      </c>
      <c r="H14">
        <f t="shared" si="0"/>
        <v>37.583300812421371</v>
      </c>
      <c r="I14" s="27">
        <f t="shared" si="3"/>
        <v>9.2684741082142502E-2</v>
      </c>
      <c r="J14">
        <f t="shared" si="4"/>
        <v>7.2520194680559757E-2</v>
      </c>
      <c r="K14" s="13">
        <f t="shared" si="5"/>
        <v>480.6626991875786</v>
      </c>
      <c r="L14">
        <f t="shared" si="6"/>
        <v>7.8190591606016199E-2</v>
      </c>
      <c r="M14" s="13">
        <f t="shared" si="7"/>
        <v>443.07939837515721</v>
      </c>
      <c r="N14">
        <f t="shared" si="8"/>
        <v>8.4822948099697995E-2</v>
      </c>
      <c r="O14" s="13">
        <f t="shared" si="9"/>
        <v>405.49609756273583</v>
      </c>
      <c r="P14">
        <f t="shared" si="10"/>
        <v>9.2684741082142516E-2</v>
      </c>
      <c r="Q14" s="13">
        <f t="shared" si="11"/>
        <v>367.91279675031444</v>
      </c>
      <c r="R14">
        <f t="shared" si="12"/>
        <v>0.10215274147674573</v>
      </c>
      <c r="S14" s="13">
        <f t="shared" si="13"/>
        <v>330.32949593789306</v>
      </c>
      <c r="T14">
        <f t="shared" si="14"/>
        <v>0.11377518893888786</v>
      </c>
      <c r="U14" s="13">
        <f t="shared" si="15"/>
        <v>292.74619512547167</v>
      </c>
      <c r="V14">
        <f t="shared" si="16"/>
        <v>0.12838185922899215</v>
      </c>
      <c r="W14" s="13">
        <f t="shared" si="17"/>
        <v>255.16289431305029</v>
      </c>
      <c r="X14">
        <f t="shared" si="18"/>
        <v>9.2684741082142502E-2</v>
      </c>
    </row>
    <row r="15" spans="1:25" x14ac:dyDescent="0.25">
      <c r="A15" s="26"/>
      <c r="B15" s="29">
        <v>56</v>
      </c>
      <c r="C15" s="30">
        <v>45675</v>
      </c>
      <c r="D15" s="31">
        <v>0.01</v>
      </c>
      <c r="E15" s="41">
        <f t="shared" si="1"/>
        <v>259.12299999999999</v>
      </c>
      <c r="F15" s="40"/>
      <c r="G15" s="58"/>
      <c r="H15">
        <f t="shared" si="0"/>
        <v>0</v>
      </c>
      <c r="I15" s="27">
        <f t="shared" si="3"/>
        <v>0</v>
      </c>
      <c r="J15">
        <f t="shared" si="4"/>
        <v>0</v>
      </c>
      <c r="K15" s="13">
        <f t="shared" si="5"/>
        <v>259.12299999999999</v>
      </c>
      <c r="L15">
        <f t="shared" si="6"/>
        <v>0</v>
      </c>
      <c r="M15" s="13">
        <f t="shared" si="7"/>
        <v>259.12299999999999</v>
      </c>
      <c r="N15">
        <f t="shared" si="8"/>
        <v>0</v>
      </c>
      <c r="O15" s="13">
        <f t="shared" si="9"/>
        <v>259.12299999999999</v>
      </c>
      <c r="P15">
        <f t="shared" si="10"/>
        <v>0</v>
      </c>
      <c r="Q15" s="13">
        <f t="shared" si="11"/>
        <v>259.12299999999999</v>
      </c>
      <c r="R15">
        <f t="shared" si="12"/>
        <v>0</v>
      </c>
      <c r="S15" s="13">
        <f t="shared" si="13"/>
        <v>259.12299999999999</v>
      </c>
      <c r="T15">
        <f t="shared" si="14"/>
        <v>0</v>
      </c>
      <c r="U15" s="13">
        <f t="shared" si="15"/>
        <v>259.12299999999999</v>
      </c>
      <c r="V15">
        <f t="shared" si="16"/>
        <v>0</v>
      </c>
      <c r="W15" s="13">
        <f t="shared" si="17"/>
        <v>259.12299999999999</v>
      </c>
      <c r="X15">
        <f t="shared" si="18"/>
        <v>0</v>
      </c>
    </row>
    <row r="16" spans="1:25" x14ac:dyDescent="0.25">
      <c r="A16" s="26"/>
      <c r="E16" s="40"/>
      <c r="F16" s="40"/>
      <c r="G16" s="56"/>
      <c r="I16" s="27"/>
    </row>
    <row r="17" spans="1:9" x14ac:dyDescent="0.25">
      <c r="A17" s="26"/>
      <c r="D17" s="42" t="s">
        <v>22</v>
      </c>
      <c r="E17" s="35">
        <f>SUM(E6:E15)</f>
        <v>25912.3</v>
      </c>
      <c r="F17" s="40"/>
      <c r="G17" s="59">
        <f>SUM(G6:G15)</f>
        <v>6699.6314263548384</v>
      </c>
      <c r="I17" s="27"/>
    </row>
    <row r="18" spans="1:9" x14ac:dyDescent="0.25">
      <c r="A18" s="26"/>
      <c r="C18" t="s">
        <v>8</v>
      </c>
      <c r="I18" s="27"/>
    </row>
    <row r="19" spans="1:9" x14ac:dyDescent="0.25">
      <c r="A19" s="26"/>
      <c r="C19" t="s">
        <v>9</v>
      </c>
      <c r="I19" s="27"/>
    </row>
    <row r="20" spans="1:9" x14ac:dyDescent="0.25">
      <c r="A20" s="26"/>
      <c r="I20" s="27"/>
    </row>
    <row r="21" spans="1:9" x14ac:dyDescent="0.25">
      <c r="A21" s="26"/>
      <c r="C21" t="s">
        <v>10</v>
      </c>
      <c r="I21" s="27"/>
    </row>
    <row r="22" spans="1:9" x14ac:dyDescent="0.25">
      <c r="A22" s="26"/>
      <c r="I22" s="27"/>
    </row>
    <row r="23" spans="1:9" x14ac:dyDescent="0.25">
      <c r="A23" s="26"/>
      <c r="C23" t="s">
        <v>17</v>
      </c>
      <c r="I23" s="27"/>
    </row>
    <row r="24" spans="1:9" ht="15.75" thickBot="1" x14ac:dyDescent="0.3">
      <c r="A24" s="32"/>
      <c r="B24" s="33"/>
      <c r="C24" s="33"/>
      <c r="D24" s="33"/>
      <c r="E24" s="33"/>
      <c r="F24" s="33"/>
      <c r="G24" s="33"/>
      <c r="H24" s="33"/>
      <c r="I24" s="34"/>
    </row>
    <row r="25" spans="1:9" ht="15.75" thickBot="1" x14ac:dyDescent="0.3"/>
    <row r="26" spans="1:9" ht="15.75" thickBot="1" x14ac:dyDescent="0.3">
      <c r="A26" s="44" t="s">
        <v>51</v>
      </c>
      <c r="B26" s="45"/>
      <c r="C26" s="45"/>
      <c r="D26" s="46"/>
      <c r="E26" s="24"/>
      <c r="F26" s="24"/>
      <c r="G26" s="24"/>
      <c r="H26" s="24"/>
      <c r="I26" s="25"/>
    </row>
    <row r="27" spans="1:9" x14ac:dyDescent="0.25">
      <c r="A27" s="26"/>
      <c r="I27" s="27"/>
    </row>
    <row r="28" spans="1:9" x14ac:dyDescent="0.25">
      <c r="A28" s="26"/>
      <c r="E28" t="s">
        <v>15</v>
      </c>
      <c r="F28" t="s">
        <v>48</v>
      </c>
      <c r="G28" t="s">
        <v>48</v>
      </c>
      <c r="I28" s="27"/>
    </row>
    <row r="29" spans="1:9" x14ac:dyDescent="0.25">
      <c r="A29" s="47"/>
      <c r="B29" s="40"/>
      <c r="C29" s="40"/>
      <c r="D29" s="40" t="s">
        <v>18</v>
      </c>
      <c r="E29" s="39">
        <v>62919.8</v>
      </c>
      <c r="F29" s="40" t="s">
        <v>45</v>
      </c>
      <c r="G29" s="60"/>
      <c r="H29" s="40"/>
      <c r="I29" s="27"/>
    </row>
    <row r="30" spans="1:9" ht="14.45" customHeight="1" x14ac:dyDescent="0.25">
      <c r="A30" s="48"/>
      <c r="B30" s="49" t="s">
        <v>6</v>
      </c>
      <c r="C30" s="49" t="s">
        <v>2</v>
      </c>
      <c r="D30" s="49" t="s">
        <v>16</v>
      </c>
      <c r="E30" s="50"/>
      <c r="F30" s="50"/>
      <c r="G30" s="57" t="s">
        <v>23</v>
      </c>
      <c r="H30" s="50"/>
      <c r="I30" s="51"/>
    </row>
    <row r="31" spans="1:9" x14ac:dyDescent="0.25">
      <c r="A31" s="47"/>
      <c r="B31" s="29">
        <v>47</v>
      </c>
      <c r="C31" s="30">
        <v>45612</v>
      </c>
      <c r="D31" s="43">
        <v>1.5130088651108065E-2</v>
      </c>
      <c r="E31" s="35">
        <f>D31*E$29</f>
        <v>951.98215190998928</v>
      </c>
      <c r="F31" s="40">
        <v>9.3109405468273943E-3</v>
      </c>
      <c r="G31" s="61">
        <f>E$29*F31</f>
        <v>585.84251701827031</v>
      </c>
      <c r="H31" s="35"/>
      <c r="I31" s="27"/>
    </row>
    <row r="32" spans="1:9" x14ac:dyDescent="0.25">
      <c r="A32" s="47"/>
      <c r="B32" s="29">
        <v>48</v>
      </c>
      <c r="C32" s="30">
        <v>45619</v>
      </c>
      <c r="D32" s="43">
        <v>4.1877009175387586E-2</v>
      </c>
      <c r="E32" s="35">
        <f t="shared" ref="E32:E41" si="19">D32*E$29</f>
        <v>2634.8930419135518</v>
      </c>
      <c r="F32" s="40">
        <v>1.7322391525776124E-2</v>
      </c>
      <c r="G32" s="61">
        <f t="shared" ref="G32:G41" si="20">E$29*F32</f>
        <v>1089.9214103235286</v>
      </c>
      <c r="H32" s="35"/>
      <c r="I32" s="27"/>
    </row>
    <row r="33" spans="1:9" x14ac:dyDescent="0.25">
      <c r="A33" s="47"/>
      <c r="B33" s="29">
        <v>49</v>
      </c>
      <c r="C33" s="30">
        <v>45626</v>
      </c>
      <c r="D33" s="43">
        <v>0.13755231785047886</v>
      </c>
      <c r="E33" s="35">
        <f t="shared" si="19"/>
        <v>8654.7643286885595</v>
      </c>
      <c r="F33" s="40">
        <v>5.4890886049515149E-2</v>
      </c>
      <c r="G33" s="61">
        <f t="shared" si="20"/>
        <v>3453.7235720582835</v>
      </c>
      <c r="H33" s="35"/>
      <c r="I33" s="27"/>
    </row>
    <row r="34" spans="1:9" x14ac:dyDescent="0.25">
      <c r="A34" s="47"/>
      <c r="B34" s="29">
        <v>50</v>
      </c>
      <c r="C34" s="30">
        <v>45633</v>
      </c>
      <c r="D34" s="43">
        <v>0.19396780095362728</v>
      </c>
      <c r="E34" s="35">
        <f t="shared" si="19"/>
        <v>12204.415242442039</v>
      </c>
      <c r="F34" s="40">
        <v>7.8647474562515154E-2</v>
      </c>
      <c r="G34" s="61">
        <f t="shared" si="20"/>
        <v>4948.4833699785413</v>
      </c>
      <c r="H34" s="35"/>
      <c r="I34" s="27"/>
    </row>
    <row r="35" spans="1:9" x14ac:dyDescent="0.25">
      <c r="A35" s="47"/>
      <c r="B35" s="29">
        <v>51</v>
      </c>
      <c r="C35" s="30">
        <v>45640</v>
      </c>
      <c r="D35" s="43">
        <v>0.20311899983834181</v>
      </c>
      <c r="E35" s="35">
        <f t="shared" si="19"/>
        <v>12780.206846028499</v>
      </c>
      <c r="F35" s="40">
        <v>8.440563621052824E-2</v>
      </c>
      <c r="G35" s="61">
        <f t="shared" si="20"/>
        <v>5310.785749239195</v>
      </c>
      <c r="H35" s="35"/>
      <c r="I35" s="27"/>
    </row>
    <row r="36" spans="1:9" x14ac:dyDescent="0.25">
      <c r="A36" s="47"/>
      <c r="B36" s="29">
        <v>52</v>
      </c>
      <c r="C36" s="30">
        <v>45647</v>
      </c>
      <c r="D36" s="43">
        <v>0.17847712529832935</v>
      </c>
      <c r="E36" s="35">
        <f t="shared" si="19"/>
        <v>11229.745028345824</v>
      </c>
      <c r="F36" s="40">
        <v>7.7517292720955977E-2</v>
      </c>
      <c r="G36" s="61">
        <f t="shared" si="20"/>
        <v>4877.3725545440066</v>
      </c>
      <c r="H36" s="35"/>
      <c r="I36" s="27"/>
    </row>
    <row r="37" spans="1:9" x14ac:dyDescent="0.25">
      <c r="A37" s="47"/>
      <c r="B37" s="29">
        <v>53</v>
      </c>
      <c r="C37" s="30">
        <v>45654</v>
      </c>
      <c r="D37" s="43">
        <v>0.12613381037007415</v>
      </c>
      <c r="E37" s="35">
        <f t="shared" si="19"/>
        <v>7936.3141217229922</v>
      </c>
      <c r="F37" s="40">
        <v>7.3840269091484848E-2</v>
      </c>
      <c r="G37" s="61">
        <f t="shared" si="20"/>
        <v>4646.0149631824088</v>
      </c>
      <c r="H37" s="35"/>
      <c r="I37" s="27"/>
    </row>
    <row r="38" spans="1:9" x14ac:dyDescent="0.25">
      <c r="A38" s="47"/>
      <c r="B38" s="29">
        <v>54</v>
      </c>
      <c r="C38" s="30">
        <v>45661</v>
      </c>
      <c r="D38" s="43">
        <v>7.5793773952497437E-2</v>
      </c>
      <c r="E38" s="35">
        <f t="shared" si="19"/>
        <v>4768.929098336348</v>
      </c>
      <c r="F38" s="40">
        <v>4.926434994082958E-2</v>
      </c>
      <c r="G38" s="61">
        <f t="shared" si="20"/>
        <v>3099.7030454070091</v>
      </c>
      <c r="H38" s="35"/>
      <c r="I38" s="27"/>
    </row>
    <row r="39" spans="1:9" x14ac:dyDescent="0.25">
      <c r="A39" s="47"/>
      <c r="B39" s="29">
        <v>55</v>
      </c>
      <c r="C39" s="30">
        <v>45668</v>
      </c>
      <c r="D39" s="43">
        <v>1.7041651638824873E-2</v>
      </c>
      <c r="E39" s="35">
        <f t="shared" si="19"/>
        <v>1072.2573127845333</v>
      </c>
      <c r="F39" s="40">
        <v>1.5211570171496427E-2</v>
      </c>
      <c r="G39" s="61">
        <f t="shared" si="20"/>
        <v>957.1089528765209</v>
      </c>
      <c r="H39" s="35"/>
      <c r="I39" s="27"/>
    </row>
    <row r="40" spans="1:9" x14ac:dyDescent="0.25">
      <c r="A40" s="47"/>
      <c r="B40" s="29">
        <v>56</v>
      </c>
      <c r="C40" s="30">
        <v>45675</v>
      </c>
      <c r="D40" s="43">
        <v>1.0209184029856589E-2</v>
      </c>
      <c r="E40" s="35">
        <f t="shared" si="19"/>
        <v>642.35981732177061</v>
      </c>
      <c r="F40" s="40">
        <v>1.3452779023284905E-2</v>
      </c>
      <c r="G40" s="61">
        <f t="shared" si="20"/>
        <v>846.44616558928158</v>
      </c>
      <c r="H40" s="35"/>
      <c r="I40" s="27"/>
    </row>
    <row r="41" spans="1:9" x14ac:dyDescent="0.25">
      <c r="A41" s="47"/>
      <c r="B41" s="29">
        <v>57</v>
      </c>
      <c r="C41" s="30">
        <v>45682</v>
      </c>
      <c r="D41" s="43">
        <v>6.9823824147405853E-4</v>
      </c>
      <c r="E41" s="35">
        <f t="shared" si="19"/>
        <v>43.933010505899468</v>
      </c>
      <c r="F41" s="40">
        <v>2.5121756196845244E-3</v>
      </c>
      <c r="G41" s="61">
        <f t="shared" si="20"/>
        <v>158.06558755542633</v>
      </c>
      <c r="H41" s="40"/>
      <c r="I41" s="27"/>
    </row>
    <row r="42" spans="1:9" x14ac:dyDescent="0.25">
      <c r="A42" s="47"/>
      <c r="B42" s="29"/>
      <c r="C42" s="30"/>
      <c r="D42" s="43"/>
      <c r="E42" s="35"/>
      <c r="F42" s="40"/>
      <c r="G42" s="61"/>
      <c r="H42" s="40"/>
      <c r="I42" s="27"/>
    </row>
    <row r="43" spans="1:9" x14ac:dyDescent="0.25">
      <c r="A43" s="47"/>
      <c r="B43" s="40"/>
      <c r="C43" s="40" t="s">
        <v>22</v>
      </c>
      <c r="D43" s="43">
        <f>SUM(D31:D41)</f>
        <v>1</v>
      </c>
      <c r="E43" s="35">
        <f>SUM(E31:E41)</f>
        <v>62919.8</v>
      </c>
      <c r="F43" s="35"/>
      <c r="G43" s="59">
        <f>SUM(G31:G41)</f>
        <v>29973.467887772473</v>
      </c>
      <c r="H43" s="40"/>
      <c r="I43" s="27"/>
    </row>
    <row r="44" spans="1:9" ht="15.75" thickBot="1" x14ac:dyDescent="0.3">
      <c r="A44" s="32"/>
      <c r="B44" s="33"/>
      <c r="C44" s="33" t="s">
        <v>19</v>
      </c>
      <c r="D44" s="33"/>
      <c r="E44" s="33"/>
      <c r="F44" s="33"/>
      <c r="G44" s="33"/>
      <c r="H44" s="33"/>
      <c r="I44" s="34"/>
    </row>
    <row r="48" spans="1:9" x14ac:dyDescent="0.25">
      <c r="B48">
        <v>8.2583323222820779E-3</v>
      </c>
    </row>
    <row r="49" spans="2:2" x14ac:dyDescent="0.25">
      <c r="B49">
        <v>3.0043293288352257E-2</v>
      </c>
    </row>
    <row r="50" spans="2:2" x14ac:dyDescent="0.25">
      <c r="B50">
        <v>2.9188024261888126E-2</v>
      </c>
    </row>
    <row r="51" spans="2:2" x14ac:dyDescent="0.25">
      <c r="B51">
        <v>4.0593812603886177E-2</v>
      </c>
    </row>
    <row r="52" spans="2:2" x14ac:dyDescent="0.25">
      <c r="B52">
        <v>4.5248433163820295E-2</v>
      </c>
    </row>
    <row r="53" spans="2:2" x14ac:dyDescent="0.25">
      <c r="B53">
        <v>4.0808034301407836E-2</v>
      </c>
    </row>
    <row r="54" spans="2:2" x14ac:dyDescent="0.25">
      <c r="B54">
        <v>9.6831624641389481E-3</v>
      </c>
    </row>
    <row r="55" spans="2:2" x14ac:dyDescent="0.25">
      <c r="B55">
        <v>4.4574321975344028E-2</v>
      </c>
    </row>
    <row r="56" spans="2:2" x14ac:dyDescent="0.25">
      <c r="B56">
        <v>1.0152827255278366E-2</v>
      </c>
    </row>
    <row r="59" spans="2:2" x14ac:dyDescent="0.25">
      <c r="B59" t="s">
        <v>47</v>
      </c>
    </row>
    <row r="60" spans="2:2" x14ac:dyDescent="0.25">
      <c r="B60">
        <v>9.3109405468273943E-3</v>
      </c>
    </row>
    <row r="61" spans="2:2" x14ac:dyDescent="0.25">
      <c r="B61">
        <v>1.7322391525776124E-2</v>
      </c>
    </row>
    <row r="62" spans="2:2" x14ac:dyDescent="0.25">
      <c r="B62">
        <v>5.4890886049515149E-2</v>
      </c>
    </row>
    <row r="63" spans="2:2" ht="18" customHeight="1" x14ac:dyDescent="0.25">
      <c r="B63">
        <v>7.8647474562515154E-2</v>
      </c>
    </row>
    <row r="64" spans="2:2" x14ac:dyDescent="0.25">
      <c r="B64">
        <v>8.440563621052824E-2</v>
      </c>
    </row>
    <row r="65" spans="2:2" x14ac:dyDescent="0.25">
      <c r="B65">
        <v>7.7517292720955977E-2</v>
      </c>
    </row>
    <row r="66" spans="2:2" x14ac:dyDescent="0.25">
      <c r="B66">
        <v>7.3840269091484848E-2</v>
      </c>
    </row>
    <row r="67" spans="2:2" x14ac:dyDescent="0.25">
      <c r="B67">
        <v>4.926434994082958E-2</v>
      </c>
    </row>
    <row r="68" spans="2:2" x14ac:dyDescent="0.25">
      <c r="B68">
        <v>1.5211570171496427E-2</v>
      </c>
    </row>
    <row r="69" spans="2:2" x14ac:dyDescent="0.25">
      <c r="B69">
        <v>1.3452779023284905E-2</v>
      </c>
    </row>
    <row r="70" spans="2:2" x14ac:dyDescent="0.25">
      <c r="B70">
        <v>2.5121756196845244E-3</v>
      </c>
    </row>
  </sheetData>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CA6E-CE6F-4229-AF8E-ABAE683A4B5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3F9B2A-3B8E-4C64-9F16-4BF0FA3AF67D}">
  <ds:schemaRefs>
    <ds:schemaRef ds:uri="http://purl.org/dc/terms/"/>
    <ds:schemaRef ds:uri="http://schemas.microsoft.com/office/2006/metadata/properties"/>
    <ds:schemaRef ds:uri="f5b128de-c6a3-4183-b93b-b89b90348e84"/>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63CBB38-F76E-4FFA-88CB-BC1901B39799}">
  <ds:schemaRefs>
    <ds:schemaRef ds:uri="http://schemas.microsoft.com/sharepoint/v3/contenttype/forms"/>
  </ds:schemaRefs>
</ds:datastoreItem>
</file>

<file path=customXml/itemProps3.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GR Chinook</vt:lpstr>
      <vt:lpstr>LocNis Chinook</vt:lpstr>
      <vt:lpstr>Winter Chum</vt:lpstr>
      <vt:lpstr>Sheet2</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2024-09-04T21:52:47Z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