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UNIVERSIDAD\SEPTIMO SEMESTRE\ELEMENTOS FINANCIEROS\proyecto\IngenieriaProg\public\"/>
    </mc:Choice>
  </mc:AlternateContent>
  <xr:revisionPtr revIDLastSave="0" documentId="8_{3F2F42BB-E4A9-436A-A258-CCD38F33DD83}" xr6:coauthVersionLast="47" xr6:coauthVersionMax="47" xr10:uidLastSave="{00000000-0000-0000-0000-000000000000}"/>
  <bookViews>
    <workbookView xWindow="2232" yWindow="2232" windowWidth="17280" windowHeight="8880" tabRatio="800" firstSheet="3" activeTab="4" xr2:uid="{199358CB-0B91-4202-9818-B4311DE157C8}"/>
  </bookViews>
  <sheets>
    <sheet name="balance_general" sheetId="1" r:id="rId1"/>
    <sheet name="balance_general_AV" sheetId="10" r:id="rId2"/>
    <sheet name="Ind_liquidez_endeudamiento " sheetId="11" r:id="rId3"/>
    <sheet name="salarios_empleados" sheetId="12" r:id="rId4"/>
    <sheet name="Estado_resultado" sheetId="9" r:id="rId5"/>
    <sheet name="Estado_resultadoav" sheetId="13" r:id="rId6"/>
    <sheet name="Ind_eficiencia_rentabilidad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1" l="1"/>
  <c r="E9" i="10"/>
  <c r="C13" i="14"/>
  <c r="C9" i="14" s="1"/>
  <c r="D24" i="14" s="1"/>
  <c r="D27" i="9"/>
  <c r="D20" i="10"/>
  <c r="D18" i="10"/>
  <c r="C12" i="1"/>
  <c r="D25" i="11"/>
  <c r="D23" i="11"/>
  <c r="D22" i="11"/>
  <c r="D21" i="11"/>
  <c r="D20" i="11"/>
  <c r="D19" i="11"/>
  <c r="C7" i="11"/>
  <c r="C15" i="11"/>
  <c r="C14" i="11"/>
  <c r="C11" i="11"/>
  <c r="C10" i="11"/>
  <c r="C9" i="11" s="1"/>
  <c r="C8" i="11"/>
  <c r="C6" i="11"/>
  <c r="C5" i="11"/>
  <c r="C4" i="11"/>
  <c r="C3" i="11"/>
  <c r="E9" i="13"/>
  <c r="E10" i="13"/>
  <c r="E27" i="13"/>
  <c r="E21" i="13"/>
  <c r="E22" i="13"/>
  <c r="E23" i="13"/>
  <c r="E24" i="13"/>
  <c r="E25" i="13"/>
  <c r="E20" i="13"/>
  <c r="E17" i="13"/>
  <c r="E14" i="13"/>
  <c r="E13" i="13"/>
  <c r="E11" i="13"/>
  <c r="C15" i="14"/>
  <c r="D22" i="14" s="1"/>
  <c r="C14" i="14"/>
  <c r="C7" i="14"/>
  <c r="C4" i="14"/>
  <c r="C18" i="12"/>
  <c r="E12" i="13" l="1"/>
  <c r="C10" i="14" s="1"/>
  <c r="E15" i="13" l="1"/>
  <c r="D21" i="14"/>
  <c r="F9" i="13"/>
  <c r="F24" i="13"/>
  <c r="F27" i="13"/>
  <c r="F13" i="13"/>
  <c r="F14" i="13"/>
  <c r="F17" i="13"/>
  <c r="E18" i="13"/>
  <c r="E26" i="13" s="1"/>
  <c r="F20" i="13"/>
  <c r="F21" i="13"/>
  <c r="F22" i="13"/>
  <c r="F23" i="13"/>
  <c r="F10" i="13"/>
  <c r="F25" i="13"/>
  <c r="F11" i="13"/>
  <c r="F15" i="13"/>
  <c r="F12" i="13"/>
  <c r="F18" i="13" l="1"/>
  <c r="F26" i="13"/>
  <c r="E28" i="13"/>
  <c r="F28" i="13" l="1"/>
  <c r="D10" i="9" l="1"/>
  <c r="D13" i="9" s="1"/>
  <c r="D16" i="9" s="1"/>
  <c r="D24" i="9" s="1"/>
  <c r="D26" i="9" s="1"/>
  <c r="D28" i="9" l="1"/>
  <c r="D29" i="9" s="1"/>
  <c r="E29" i="13"/>
  <c r="D30" i="9" l="1"/>
  <c r="E31" i="13"/>
  <c r="F31" i="13" s="1"/>
  <c r="F29" i="13"/>
  <c r="E30" i="13"/>
  <c r="C37" i="10"/>
  <c r="F30" i="13" l="1"/>
  <c r="E32" i="13"/>
  <c r="C36" i="1"/>
  <c r="F32" i="13" l="1"/>
  <c r="C11" i="14"/>
  <c r="C19" i="10"/>
  <c r="C31" i="1"/>
  <c r="C33" i="10"/>
  <c r="C28" i="10"/>
  <c r="C18" i="1"/>
  <c r="C5" i="14" l="1"/>
  <c r="D27" i="14"/>
  <c r="D28" i="14"/>
  <c r="D25" i="14"/>
  <c r="C13" i="10"/>
  <c r="C20" i="10"/>
  <c r="C19" i="1"/>
  <c r="C27" i="1"/>
  <c r="C38" i="10"/>
  <c r="C32" i="10"/>
  <c r="C32" i="1"/>
  <c r="C37" i="1" s="1"/>
  <c r="C8" i="14" l="1"/>
  <c r="C3" i="14"/>
  <c r="C6" i="14"/>
  <c r="D9" i="10"/>
  <c r="D10" i="10"/>
  <c r="D24" i="10"/>
  <c r="D23" i="10"/>
  <c r="D38" i="10"/>
  <c r="D37" i="10"/>
  <c r="D36" i="10"/>
  <c r="D35" i="10"/>
  <c r="D33" i="10"/>
  <c r="D32" i="10"/>
  <c r="D28" i="10"/>
  <c r="D31" i="10"/>
  <c r="D30" i="10"/>
  <c r="D25" i="10"/>
  <c r="D26" i="10"/>
  <c r="D27" i="10"/>
  <c r="D12" i="10"/>
  <c r="D16" i="10"/>
  <c r="D15" i="10"/>
  <c r="D17" i="10"/>
  <c r="D11" i="10"/>
  <c r="D19" i="10"/>
  <c r="D13" i="10"/>
  <c r="D20" i="14" l="1"/>
  <c r="D26" i="14"/>
</calcChain>
</file>

<file path=xl/sharedStrings.xml><?xml version="1.0" encoding="utf-8"?>
<sst xmlns="http://schemas.openxmlformats.org/spreadsheetml/2006/main" count="309" uniqueCount="176">
  <si>
    <t>TOTAL DE ACTIVOS</t>
  </si>
  <si>
    <t>TOTAL DE PASIVOS</t>
  </si>
  <si>
    <t>TOTAL DE PATRIMONIO</t>
  </si>
  <si>
    <t>PATRIMONIO</t>
  </si>
  <si>
    <t>Nota N.1</t>
  </si>
  <si>
    <t>Nota N.2</t>
  </si>
  <si>
    <t>Nota N.3</t>
  </si>
  <si>
    <t>Nota N.4</t>
  </si>
  <si>
    <t>Nota N.5</t>
  </si>
  <si>
    <t>Nota N.6</t>
  </si>
  <si>
    <t>Nota N.7</t>
  </si>
  <si>
    <t>Nota N.8</t>
  </si>
  <si>
    <t>INGENIERIAPROG S.A.S.</t>
  </si>
  <si>
    <t>BALANCE GENERAL</t>
  </si>
  <si>
    <t>NIT: 987654321-1</t>
  </si>
  <si>
    <t>Al 31 de Agosto del 2025</t>
  </si>
  <si>
    <t>ACTIVO</t>
  </si>
  <si>
    <t>PASIVO</t>
  </si>
  <si>
    <t>PASIVO CORRIENTE</t>
  </si>
  <si>
    <t>ACTIVO CORRIENTE</t>
  </si>
  <si>
    <t>ACTIVO NO CORRIENTE</t>
  </si>
  <si>
    <t>Nota N.9</t>
  </si>
  <si>
    <t>Nota N.10</t>
  </si>
  <si>
    <t>Nota N.11</t>
  </si>
  <si>
    <t>Nota N.12</t>
  </si>
  <si>
    <t>Nota N.13</t>
  </si>
  <si>
    <t>Nota N.14</t>
  </si>
  <si>
    <t>Nota N.15</t>
  </si>
  <si>
    <t>TOTAL ACTIVO CORRIENTE</t>
  </si>
  <si>
    <t>TOTAL ACTIVO NO CORRIENTE</t>
  </si>
  <si>
    <t>PASIVO NO CORRIENTE</t>
  </si>
  <si>
    <t>TOTAL PASIVO NO CORRIENTE</t>
  </si>
  <si>
    <t>TOTAL PASIVO CORRIENTE</t>
  </si>
  <si>
    <t>Nota N, 16</t>
  </si>
  <si>
    <t>Nota N, 17</t>
  </si>
  <si>
    <t>TOTAL PASIVO Y PATRIMONIO</t>
  </si>
  <si>
    <t>ESTADO DE RESULTADOS</t>
  </si>
  <si>
    <t>ANÁLISIS VERTICAL DE BALANCE GENERAL</t>
  </si>
  <si>
    <t>CUENTA</t>
  </si>
  <si>
    <t>VALOR</t>
  </si>
  <si>
    <t>NOTAS</t>
  </si>
  <si>
    <t>ANÁLISIS VERTICAL</t>
  </si>
  <si>
    <t>TOTAL DE ACTIVO</t>
  </si>
  <si>
    <t>Jefe de Operaciones y Tecnología</t>
  </si>
  <si>
    <t>Gerente</t>
  </si>
  <si>
    <t>Subgerente</t>
  </si>
  <si>
    <t>Jefe de RRHH</t>
  </si>
  <si>
    <t>Jefe De Ventas</t>
  </si>
  <si>
    <t>Jefe De Financiera</t>
  </si>
  <si>
    <t>Jefe De Mercadeo</t>
  </si>
  <si>
    <t>Auxiliar Administrativo</t>
  </si>
  <si>
    <t>Promotor</t>
  </si>
  <si>
    <t>Auxiliar Contable</t>
  </si>
  <si>
    <t>Marketing</t>
  </si>
  <si>
    <t>Desarrollador Backe End</t>
  </si>
  <si>
    <t>Desarrollador Front End</t>
  </si>
  <si>
    <t>Diseñador UX/UI</t>
  </si>
  <si>
    <t>Total de Salarios</t>
  </si>
  <si>
    <t>Cargo</t>
  </si>
  <si>
    <t>Salario</t>
  </si>
  <si>
    <t>ANÁLISIS VERTICAL DE ESTADO DE RESULTADOS</t>
  </si>
  <si>
    <t>INGRESOS</t>
  </si>
  <si>
    <t>ANALISI VERTICAL %</t>
  </si>
  <si>
    <t>NOTA 1</t>
  </si>
  <si>
    <t>NOTA 8</t>
  </si>
  <si>
    <t>NOTA 9</t>
  </si>
  <si>
    <t>NOTA 6</t>
  </si>
  <si>
    <t>NOTA 14</t>
  </si>
  <si>
    <t>COSTOS</t>
  </si>
  <si>
    <t>NOTA 2</t>
  </si>
  <si>
    <t>GASTOS</t>
  </si>
  <si>
    <t>NOTA 3</t>
  </si>
  <si>
    <t>NOTA 4</t>
  </si>
  <si>
    <t>NOTA 10</t>
  </si>
  <si>
    <t>NOTA 11</t>
  </si>
  <si>
    <t>NOTA 12</t>
  </si>
  <si>
    <t>NOTA 13</t>
  </si>
  <si>
    <t>NOTA 5</t>
  </si>
  <si>
    <t>NOTA 7</t>
  </si>
  <si>
    <t>NOTA 15</t>
  </si>
  <si>
    <t>Caja general</t>
  </si>
  <si>
    <t>Bancos</t>
  </si>
  <si>
    <t>Cuentas por cobrar a trabajadores</t>
  </si>
  <si>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Contratos en ejecución </t>
    </r>
  </si>
  <si>
    <t xml:space="preserve"> Muebles y enseres</t>
  </si>
  <si>
    <t xml:space="preserve"> Equipo de computación y comunicación </t>
  </si>
  <si>
    <t xml:space="preserve"> Derechos </t>
  </si>
  <si>
    <t xml:space="preserve"> Flota y equipo de transporte</t>
  </si>
  <si>
    <t xml:space="preserve"> Capital Social</t>
  </si>
  <si>
    <t xml:space="preserve"> Resultados Acumulados</t>
  </si>
  <si>
    <t xml:space="preserve"> Obligaciones financieras</t>
  </si>
  <si>
    <t xml:space="preserve"> Proveedores nacionales</t>
  </si>
  <si>
    <t xml:space="preserve"> Servicios públicos</t>
  </si>
  <si>
    <t xml:space="preserve"> Arrendamientos</t>
  </si>
  <si>
    <t xml:space="preserve"> Salarios por pagar </t>
  </si>
  <si>
    <t xml:space="preserve"> Cuentas de Operación Conjunta </t>
  </si>
  <si>
    <t xml:space="preserve"> Cuentas por cobrar a trabajadores</t>
  </si>
  <si>
    <t xml:space="preserve"> Contratos en ejecución </t>
  </si>
  <si>
    <t>(+)INGRESOS OPERACIONALES</t>
  </si>
  <si>
    <t>(+) INGRESOS POR SOPORTES O MANTENIMIENTOS</t>
  </si>
  <si>
    <t>(+) INGRESOS DIFERIDOS EJECUTADOS</t>
  </si>
  <si>
    <t>(=) INGRESOS NETOS</t>
  </si>
  <si>
    <t>(+) OTROS INGRESOS</t>
  </si>
  <si>
    <t>(+)  INGRESOS EXTRAORDINARIOS</t>
  </si>
  <si>
    <t xml:space="preserve"> (-) COSTOS DE VENTAS</t>
  </si>
  <si>
    <t>(=) UTILIDAD BRUTA EN VENTAS</t>
  </si>
  <si>
    <t>(-) GASTOS DE ADMINISTRACION</t>
  </si>
  <si>
    <t>(-) GASTOS DE VENTA Y MERCADEO</t>
  </si>
  <si>
    <t>(-) GASTOS DE INVESTIGACION Y DESARROLLO</t>
  </si>
  <si>
    <t>(=) TOTAL INGRESOS</t>
  </si>
  <si>
    <t>(-) GASTOS DE CAPACITACION</t>
  </si>
  <si>
    <t>(-) GASTOS LEGALES Y CONTABLES</t>
  </si>
  <si>
    <t>(-) DEPRECIACIONES Y AMORTIZACIONES</t>
  </si>
  <si>
    <t>(=) UTILIDAD OPERATIVA</t>
  </si>
  <si>
    <t xml:space="preserve"> Provisión para reparaciones y mantenimiento de oficina </t>
  </si>
  <si>
    <t>(=) UTILIDAD ANTES DE IMPUESTOS</t>
  </si>
  <si>
    <t>(-) IMPUESTO DE RENTA 35%</t>
  </si>
  <si>
    <t>(=) UTILIDAD LIQUIDA</t>
  </si>
  <si>
    <t>(-) RESERVA LEGAL 10%</t>
  </si>
  <si>
    <t>(=) UTILIDAD NETA OPERACIONAL</t>
  </si>
  <si>
    <t>(-) GASTOS FINANCIEROS</t>
  </si>
  <si>
    <t>Activo Corriente</t>
  </si>
  <si>
    <t>Pasivo Corriente</t>
  </si>
  <si>
    <t>Inventario</t>
  </si>
  <si>
    <t>Pasivo Total</t>
  </si>
  <si>
    <t>Activo Total</t>
  </si>
  <si>
    <t>Patrimonio Neto</t>
  </si>
  <si>
    <t>Pasivo No Corriente</t>
  </si>
  <si>
    <t>Utilidad Bruta</t>
  </si>
  <si>
    <t>Ventas Netas</t>
  </si>
  <si>
    <t xml:space="preserve">Utilidad Neta </t>
  </si>
  <si>
    <t>Patrimonio</t>
  </si>
  <si>
    <t>Costo Ventas</t>
  </si>
  <si>
    <t>Ventas a Crédito</t>
  </si>
  <si>
    <t>Promedio de Cuentas por Cobrar</t>
  </si>
  <si>
    <t>Cuentas por Pagar</t>
  </si>
  <si>
    <t>Inventario Promedio por Año</t>
  </si>
  <si>
    <t>Indicador</t>
  </si>
  <si>
    <t>Valores</t>
  </si>
  <si>
    <t>Interpretación</t>
  </si>
  <si>
    <t>Liquidez</t>
  </si>
  <si>
    <t>Fondo Maniobra</t>
  </si>
  <si>
    <t>Razón Corriente</t>
  </si>
  <si>
    <t>Prueba Ácida</t>
  </si>
  <si>
    <t xml:space="preserve">Endeudamiento </t>
  </si>
  <si>
    <t>Endeudamiento Total</t>
  </si>
  <si>
    <t xml:space="preserve">Endeudamiento a Corto Plazo </t>
  </si>
  <si>
    <t xml:space="preserve">Endeudamiento a Largo Plazo </t>
  </si>
  <si>
    <t xml:space="preserve">Apalancamiento Total </t>
  </si>
  <si>
    <t>Gestión o eficiencia</t>
  </si>
  <si>
    <t>Índice de Rotación</t>
  </si>
  <si>
    <t xml:space="preserve">Rotación de Cartera </t>
  </si>
  <si>
    <t xml:space="preserve">Rotación de Proveedores </t>
  </si>
  <si>
    <t xml:space="preserve">Inventario de Existencias </t>
  </si>
  <si>
    <t xml:space="preserve">Rentabilidad </t>
  </si>
  <si>
    <t>Margen de Utilidad Bruta</t>
  </si>
  <si>
    <t>ROA</t>
  </si>
  <si>
    <t>ROE</t>
  </si>
  <si>
    <t xml:space="preserve">Rentabilidad sobre Ventas </t>
  </si>
  <si>
    <t>Equilibrio financiero - La empresa tiene capacidad para operar normalmente</t>
  </si>
  <si>
    <t>La empresa posee excelente capacidad para cumplir con obligaciones a corto plazo</t>
  </si>
  <si>
    <t>Las deudas no superan los activos.</t>
  </si>
  <si>
    <t>Buen poder de negociación a corto plazo.</t>
  </si>
  <si>
    <t>Excelente solvencia a largo plazo</t>
  </si>
  <si>
    <t>Capacidad de cobertura de obligaciones con terceros.</t>
  </si>
  <si>
    <t>Margen de Utilidad Neta</t>
  </si>
  <si>
    <t xml:space="preserve">Excelente capacidad para cumplir con obligaciones </t>
  </si>
  <si>
    <t>La empresa presenta una gestión operativa estable, con un nivel de utilización de activos que, aunque moderado, refleja orden y capacidad para generar ventas de forma sostenida.</t>
  </si>
  <si>
    <t>La cartera rota aproximadamente cada 347 días, evidenciando una gestión de cobro constante, con oportunidad de agilizar los plazos para fortalecer la liquidez.</t>
  </si>
  <si>
    <t>La empresa paga a sus proveedores en promedio cada 151 días, lo que demuestra una administración financiera prudente y manejo de plazos que favorecen la liquidez operativa.</t>
  </si>
  <si>
    <t>Este indicador no aplica, ya que la empresa no maneja inventarios físicos por dedicarse al desarrollo de software y servicios tecnológicos.</t>
  </si>
  <si>
    <t>Por cada $100 vendidos, la empresa obtiene $47,22 de utilidad bruta, lo que refleja buena eficiencia en costos de producción y control de gastos directos.</t>
  </si>
  <si>
    <t>La empresa mantiene ganancias positivas, generando $9,02 de utilidad neta por cada $100 vendidos, lo que muestra solidez operativa y resultados sostenibles.</t>
  </si>
  <si>
    <t>Por cada peso invertido en activos, la empresa genera $0,026 de utilidad neta, demostrando capacidad de los recursos para generar beneficios.</t>
  </si>
  <si>
    <t>La rentabilidad del patrimonio refleja crecimiento y estabilidad, evidenciando que la empresa genera valor a los socios y mantiene un manejo financiero conservador.</t>
  </si>
  <si>
    <t>Los beneficios netos representan el 9,02% de las ventas, un nivel positivo y competitivo dentro del sector, resultado de una gestión eficiente y un control adecuado de los gastos.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</si>
</sst>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\ #,##0.00"/>
    <numFmt numFmtId="165" formatCode="&quot;$&quot;\ #,##0"/>
    <numFmt numFmtId="166" formatCode="_-&quot;$&quot;\ * #,##0_-;\-&quot;$&quot;\ * #,##0_-;_-&quot;$&quot;\ * &quot;-&quot;??_-;_-@_-"/>
    <numFmt numFmtId="167" formatCode="0.0%"/>
    <numFmt numFmtId="168" formatCode="_-[$$-240A]\ * #,##0_-;\-[$$-240A]\ * #,##0_-;_-[$$-240A]\ * &quot;-&quot;??_-;_-@_-"/>
    <numFmt numFmtId="169" formatCode="0.000"/>
    <numFmt numFmtId="170" formatCode="0.000%"/>
  </numFmts>
  <fonts count="18" x14ac:knownFonts="1">
    <font>
      <sz val="9"/>
      <color theme="1"/>
      <name val="Segoe U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Segoe UI"/>
      <family val="2"/>
    </font>
    <font>
      <b/>
      <sz val="9"/>
      <color theme="0"/>
      <name val="Segoe UI"/>
      <family val="2"/>
    </font>
    <font>
      <b/>
      <sz val="9"/>
      <color theme="1"/>
      <name val="Segoe UI"/>
      <family val="2"/>
    </font>
    <font>
      <sz val="8"/>
      <name val="Segoe UI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b/>
      <sz val="12"/>
      <color rgb="FF0070C0"/>
      <name val="Arial"/>
      <family val="2"/>
    </font>
    <font>
      <b/>
      <sz val="12"/>
      <color rgb="FF0070C0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Segoe UI"/>
      <family val="2"/>
    </font>
    <font>
      <b/>
      <sz val="11"/>
      <color theme="1"/>
      <name val="Segoe UI"/>
      <family val="2"/>
    </font>
    <font>
      <sz val="9"/>
      <color theme="0"/>
      <name val="Segoe UI"/>
      <family val="2"/>
    </font>
    <font>
      <sz val="12"/>
      <color theme="1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theme="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319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right" vertical="center" wrapText="1"/>
    </xf>
    <xf numFmtId="0" fontId="1" fillId="2" borderId="7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right" vertical="center" wrapText="1"/>
    </xf>
    <xf numFmtId="165" fontId="9" fillId="10" borderId="23" xfId="0" applyNumberFormat="1" applyFont="1" applyFill="1" applyBorder="1" applyAlignment="1">
      <alignment vertical="center" wrapText="1"/>
    </xf>
    <xf numFmtId="0" fontId="1" fillId="12" borderId="3" xfId="0" applyFont="1" applyFill="1" applyBorder="1" applyAlignment="1">
      <alignment horizontal="left" vertical="center" wrapText="1"/>
    </xf>
    <xf numFmtId="0" fontId="1" fillId="12" borderId="43" xfId="0" applyFont="1" applyFill="1" applyBorder="1" applyAlignment="1">
      <alignment horizontal="left" vertical="center" wrapText="1"/>
    </xf>
    <xf numFmtId="0" fontId="1" fillId="12" borderId="42" xfId="0" applyFont="1" applyFill="1" applyBorder="1" applyAlignment="1">
      <alignment vertical="center" wrapText="1"/>
    </xf>
    <xf numFmtId="0" fontId="1" fillId="12" borderId="3" xfId="0" applyFont="1" applyFill="1" applyBorder="1" applyAlignment="1">
      <alignment vertical="center" wrapText="1"/>
    </xf>
    <xf numFmtId="0" fontId="1" fillId="12" borderId="21" xfId="0" applyFont="1" applyFill="1" applyBorder="1" applyAlignment="1">
      <alignment horizontal="left" vertical="center" wrapText="1"/>
    </xf>
    <xf numFmtId="0" fontId="1" fillId="13" borderId="3" xfId="0" applyFont="1" applyFill="1" applyBorder="1" applyAlignment="1">
      <alignment vertical="center" wrapText="1"/>
    </xf>
    <xf numFmtId="0" fontId="1" fillId="13" borderId="9" xfId="0" applyFont="1" applyFill="1" applyBorder="1" applyAlignment="1">
      <alignment vertical="center" wrapText="1"/>
    </xf>
    <xf numFmtId="165" fontId="9" fillId="14" borderId="16" xfId="0" applyNumberFormat="1" applyFont="1" applyFill="1" applyBorder="1" applyAlignment="1">
      <alignment vertical="center" wrapText="1"/>
    </xf>
    <xf numFmtId="165" fontId="2" fillId="14" borderId="16" xfId="0" applyNumberFormat="1" applyFont="1" applyFill="1" applyBorder="1" applyAlignment="1">
      <alignment vertical="center" wrapText="1"/>
    </xf>
    <xf numFmtId="0" fontId="1" fillId="6" borderId="28" xfId="0" applyFont="1" applyFill="1" applyBorder="1" applyAlignment="1">
      <alignment vertical="center" wrapText="1"/>
    </xf>
    <xf numFmtId="165" fontId="1" fillId="6" borderId="25" xfId="0" applyNumberFormat="1" applyFont="1" applyFill="1" applyBorder="1" applyAlignment="1">
      <alignment vertical="center" wrapText="1"/>
    </xf>
    <xf numFmtId="165" fontId="10" fillId="15" borderId="16" xfId="0" applyNumberFormat="1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165" fontId="1" fillId="16" borderId="16" xfId="0" applyNumberFormat="1" applyFont="1" applyFill="1" applyBorder="1" applyAlignment="1">
      <alignment vertical="center" wrapText="1"/>
    </xf>
    <xf numFmtId="0" fontId="1" fillId="12" borderId="45" xfId="0" applyFont="1" applyFill="1" applyBorder="1" applyAlignment="1">
      <alignment horizontal="center" vertical="center" wrapText="1"/>
    </xf>
    <xf numFmtId="165" fontId="1" fillId="12" borderId="46" xfId="0" applyNumberFormat="1" applyFont="1" applyFill="1" applyBorder="1" applyAlignment="1">
      <alignment horizontal="right" vertical="center" wrapText="1"/>
    </xf>
    <xf numFmtId="0" fontId="1" fillId="12" borderId="7" xfId="0" applyFont="1" applyFill="1" applyBorder="1" applyAlignment="1">
      <alignment horizontal="center" vertical="center" wrapText="1"/>
    </xf>
    <xf numFmtId="165" fontId="1" fillId="12" borderId="8" xfId="0" applyNumberFormat="1" applyFont="1" applyFill="1" applyBorder="1" applyAlignment="1">
      <alignment horizontal="right" vertical="center" wrapText="1"/>
    </xf>
    <xf numFmtId="0" fontId="1" fillId="12" borderId="47" xfId="0" applyFont="1" applyFill="1" applyBorder="1" applyAlignment="1">
      <alignment horizontal="center" vertical="center" wrapText="1"/>
    </xf>
    <xf numFmtId="6" fontId="1" fillId="12" borderId="48" xfId="0" applyNumberFormat="1" applyFont="1" applyFill="1" applyBorder="1" applyAlignment="1">
      <alignment vertical="center" wrapText="1"/>
    </xf>
    <xf numFmtId="0" fontId="1" fillId="12" borderId="49" xfId="0" applyFont="1" applyFill="1" applyBorder="1" applyAlignment="1">
      <alignment horizontal="center" vertical="center" wrapText="1"/>
    </xf>
    <xf numFmtId="165" fontId="1" fillId="12" borderId="36" xfId="0" applyNumberFormat="1" applyFont="1" applyFill="1" applyBorder="1" applyAlignment="1">
      <alignment horizontal="right" vertical="center" wrapText="1"/>
    </xf>
    <xf numFmtId="165" fontId="1" fillId="12" borderId="48" xfId="0" applyNumberFormat="1" applyFont="1" applyFill="1" applyBorder="1" applyAlignment="1">
      <alignment vertical="center" wrapText="1"/>
    </xf>
    <xf numFmtId="165" fontId="9" fillId="10" borderId="51" xfId="0" applyNumberFormat="1" applyFont="1" applyFill="1" applyBorder="1" applyAlignment="1">
      <alignment vertical="center" wrapText="1"/>
    </xf>
    <xf numFmtId="164" fontId="10" fillId="11" borderId="38" xfId="0" applyNumberFormat="1" applyFont="1" applyFill="1" applyBorder="1" applyAlignment="1">
      <alignment vertical="center" wrapText="1"/>
    </xf>
    <xf numFmtId="0" fontId="1" fillId="13" borderId="7" xfId="0" applyFont="1" applyFill="1" applyBorder="1" applyAlignment="1">
      <alignment horizontal="center" vertical="center" wrapText="1"/>
    </xf>
    <xf numFmtId="165" fontId="1" fillId="13" borderId="8" xfId="0" applyNumberFormat="1" applyFont="1" applyFill="1" applyBorder="1" applyAlignment="1">
      <alignment horizontal="right" vertical="center" wrapText="1"/>
    </xf>
    <xf numFmtId="6" fontId="1" fillId="13" borderId="8" xfId="0" applyNumberFormat="1" applyFont="1" applyFill="1" applyBorder="1" applyAlignment="1">
      <alignment vertical="center" wrapText="1"/>
    </xf>
    <xf numFmtId="0" fontId="1" fillId="13" borderId="55" xfId="0" applyFont="1" applyFill="1" applyBorder="1" applyAlignment="1">
      <alignment horizontal="center" vertical="center" wrapText="1"/>
    </xf>
    <xf numFmtId="6" fontId="1" fillId="13" borderId="10" xfId="0" applyNumberFormat="1" applyFont="1" applyFill="1" applyBorder="1" applyAlignment="1">
      <alignment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vertical="center" wrapText="1"/>
    </xf>
    <xf numFmtId="165" fontId="1" fillId="6" borderId="6" xfId="0" applyNumberFormat="1" applyFont="1" applyFill="1" applyBorder="1" applyAlignment="1">
      <alignment vertical="center" wrapText="1"/>
    </xf>
    <xf numFmtId="0" fontId="1" fillId="6" borderId="24" xfId="0" applyFont="1" applyFill="1" applyBorder="1" applyAlignment="1">
      <alignment horizontal="center" vertical="center" wrapText="1"/>
    </xf>
    <xf numFmtId="165" fontId="1" fillId="12" borderId="18" xfId="0" applyNumberFormat="1" applyFont="1" applyFill="1" applyBorder="1" applyAlignment="1">
      <alignment horizontal="right" vertical="center" wrapText="1"/>
    </xf>
    <xf numFmtId="0" fontId="1" fillId="12" borderId="55" xfId="0" applyFont="1" applyFill="1" applyBorder="1" applyAlignment="1">
      <alignment horizontal="center" vertical="center" wrapText="1"/>
    </xf>
    <xf numFmtId="0" fontId="1" fillId="12" borderId="9" xfId="0" applyFont="1" applyFill="1" applyBorder="1" applyAlignment="1">
      <alignment horizontal="left" vertical="center" wrapText="1"/>
    </xf>
    <xf numFmtId="165" fontId="9" fillId="10" borderId="3" xfId="0" applyNumberFormat="1" applyFont="1" applyFill="1" applyBorder="1" applyAlignment="1">
      <alignment vertical="center" wrapText="1"/>
    </xf>
    <xf numFmtId="164" fontId="10" fillId="11" borderId="57" xfId="0" applyNumberFormat="1" applyFont="1" applyFill="1" applyBorder="1" applyAlignment="1">
      <alignment vertical="center" wrapText="1"/>
    </xf>
    <xf numFmtId="165" fontId="1" fillId="12" borderId="3" xfId="0" applyNumberFormat="1" applyFont="1" applyFill="1" applyBorder="1" applyAlignment="1">
      <alignment horizontal="right" vertical="center" wrapText="1"/>
    </xf>
    <xf numFmtId="165" fontId="1" fillId="12" borderId="3" xfId="0" applyNumberFormat="1" applyFont="1" applyFill="1" applyBorder="1" applyAlignment="1">
      <alignment vertical="center" wrapText="1"/>
    </xf>
    <xf numFmtId="165" fontId="1" fillId="13" borderId="18" xfId="0" applyNumberFormat="1" applyFont="1" applyFill="1" applyBorder="1" applyAlignment="1">
      <alignment horizontal="right" vertical="center" wrapText="1"/>
    </xf>
    <xf numFmtId="6" fontId="1" fillId="13" borderId="18" xfId="0" applyNumberFormat="1" applyFont="1" applyFill="1" applyBorder="1" applyAlignment="1">
      <alignment vertical="center" wrapText="1"/>
    </xf>
    <xf numFmtId="6" fontId="1" fillId="13" borderId="58" xfId="0" applyNumberFormat="1" applyFont="1" applyFill="1" applyBorder="1" applyAlignment="1">
      <alignment vertical="center" wrapText="1"/>
    </xf>
    <xf numFmtId="165" fontId="9" fillId="14" borderId="13" xfId="0" applyNumberFormat="1" applyFont="1" applyFill="1" applyBorder="1" applyAlignment="1">
      <alignment vertical="center" wrapText="1"/>
    </xf>
    <xf numFmtId="165" fontId="1" fillId="6" borderId="26" xfId="0" applyNumberFormat="1" applyFont="1" applyFill="1" applyBorder="1" applyAlignment="1">
      <alignment vertical="center" wrapText="1"/>
    </xf>
    <xf numFmtId="165" fontId="10" fillId="15" borderId="13" xfId="0" applyNumberFormat="1" applyFont="1" applyFill="1" applyBorder="1" applyAlignment="1">
      <alignment vertical="center" wrapText="1"/>
    </xf>
    <xf numFmtId="165" fontId="1" fillId="16" borderId="13" xfId="0" applyNumberFormat="1" applyFont="1" applyFill="1" applyBorder="1" applyAlignment="1">
      <alignment vertical="center" wrapText="1"/>
    </xf>
    <xf numFmtId="0" fontId="12" fillId="0" borderId="60" xfId="0" applyFont="1" applyBorder="1" applyAlignment="1">
      <alignment horizontal="center" vertical="center" wrapText="1"/>
    </xf>
    <xf numFmtId="0" fontId="1" fillId="6" borderId="55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 wrapText="1"/>
    </xf>
    <xf numFmtId="165" fontId="2" fillId="14" borderId="1" xfId="0" applyNumberFormat="1" applyFont="1" applyFill="1" applyBorder="1" applyAlignment="1">
      <alignment vertical="center" wrapText="1"/>
    </xf>
    <xf numFmtId="0" fontId="1" fillId="2" borderId="61" xfId="0" applyFont="1" applyFill="1" applyBorder="1" applyAlignment="1">
      <alignment horizontal="center" vertical="center" wrapText="1"/>
    </xf>
    <xf numFmtId="0" fontId="3" fillId="0" borderId="62" xfId="0" applyFont="1" applyBorder="1"/>
    <xf numFmtId="0" fontId="12" fillId="0" borderId="59" xfId="0" applyFont="1" applyBorder="1" applyAlignment="1">
      <alignment horizontal="center" vertical="center"/>
    </xf>
    <xf numFmtId="0" fontId="12" fillId="0" borderId="56" xfId="0" applyFont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vertical="center" wrapText="1"/>
    </xf>
    <xf numFmtId="165" fontId="1" fillId="12" borderId="26" xfId="0" applyNumberFormat="1" applyFont="1" applyFill="1" applyBorder="1" applyAlignment="1">
      <alignment horizontal="right" vertical="center" wrapText="1"/>
    </xf>
    <xf numFmtId="165" fontId="1" fillId="12" borderId="58" xfId="0" applyNumberFormat="1" applyFont="1" applyFill="1" applyBorder="1" applyAlignment="1">
      <alignment horizontal="right" vertical="center" wrapText="1"/>
    </xf>
    <xf numFmtId="0" fontId="1" fillId="12" borderId="59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left" vertical="center" wrapText="1"/>
    </xf>
    <xf numFmtId="165" fontId="9" fillId="10" borderId="12" xfId="0" applyNumberFormat="1" applyFont="1" applyFill="1" applyBorder="1" applyAlignment="1">
      <alignment vertical="center" wrapText="1"/>
    </xf>
    <xf numFmtId="9" fontId="5" fillId="11" borderId="36" xfId="1" applyFont="1" applyFill="1" applyBorder="1"/>
    <xf numFmtId="166" fontId="0" fillId="0" borderId="8" xfId="2" applyNumberFormat="1" applyFont="1" applyBorder="1" applyAlignment="1">
      <alignment horizontal="center" vertical="center"/>
    </xf>
    <xf numFmtId="0" fontId="0" fillId="16" borderId="7" xfId="0" applyFill="1" applyBorder="1" applyAlignment="1">
      <alignment horizontal="center" vertical="center" wrapText="1"/>
    </xf>
    <xf numFmtId="0" fontId="0" fillId="18" borderId="24" xfId="0" applyFill="1" applyBorder="1" applyAlignment="1">
      <alignment horizontal="center" vertical="center"/>
    </xf>
    <xf numFmtId="166" fontId="0" fillId="18" borderId="25" xfId="2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/>
    </xf>
    <xf numFmtId="167" fontId="0" fillId="0" borderId="8" xfId="1" applyNumberFormat="1" applyFont="1" applyBorder="1"/>
    <xf numFmtId="167" fontId="0" fillId="0" borderId="3" xfId="1" applyNumberFormat="1" applyFont="1" applyBorder="1"/>
    <xf numFmtId="167" fontId="0" fillId="0" borderId="9" xfId="1" applyNumberFormat="1" applyFont="1" applyBorder="1"/>
    <xf numFmtId="167" fontId="0" fillId="0" borderId="60" xfId="1" applyNumberFormat="1" applyFont="1" applyBorder="1"/>
    <xf numFmtId="167" fontId="0" fillId="10" borderId="32" xfId="1" applyNumberFormat="1" applyFont="1" applyFill="1" applyBorder="1"/>
    <xf numFmtId="167" fontId="0" fillId="10" borderId="8" xfId="1" applyNumberFormat="1" applyFont="1" applyFill="1" applyBorder="1"/>
    <xf numFmtId="167" fontId="0" fillId="14" borderId="32" xfId="1" applyNumberFormat="1" applyFont="1" applyFill="1" applyBorder="1"/>
    <xf numFmtId="167" fontId="0" fillId="14" borderId="60" xfId="1" applyNumberFormat="1" applyFont="1" applyFill="1" applyBorder="1"/>
    <xf numFmtId="167" fontId="16" fillId="15" borderId="32" xfId="1" applyNumberFormat="1" applyFont="1" applyFill="1" applyBorder="1"/>
    <xf numFmtId="167" fontId="0" fillId="0" borderId="10" xfId="1" applyNumberFormat="1" applyFont="1" applyBorder="1"/>
    <xf numFmtId="167" fontId="0" fillId="16" borderId="32" xfId="1" applyNumberFormat="1" applyFont="1" applyFill="1" applyBorder="1"/>
    <xf numFmtId="9" fontId="0" fillId="17" borderId="32" xfId="1" applyFont="1" applyFill="1" applyBorder="1"/>
    <xf numFmtId="0" fontId="6" fillId="0" borderId="0" xfId="0" applyFont="1"/>
    <xf numFmtId="0" fontId="17" fillId="0" borderId="0" xfId="0" applyFont="1" applyAlignment="1">
      <alignment horizontal="center"/>
    </xf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8" fontId="0" fillId="3" borderId="6" xfId="0" applyNumberFormat="1" applyFill="1" applyBorder="1" applyAlignment="1">
      <alignment horizontal="left"/>
    </xf>
    <xf numFmtId="168" fontId="0" fillId="3" borderId="8" xfId="0" applyNumberFormat="1" applyFill="1" applyBorder="1" applyAlignment="1">
      <alignment horizontal="left"/>
    </xf>
    <xf numFmtId="168" fontId="0" fillId="3" borderId="26" xfId="0" applyNumberFormat="1" applyFill="1" applyBorder="1" applyAlignment="1">
      <alignment horizontal="left"/>
    </xf>
    <xf numFmtId="168" fontId="6" fillId="19" borderId="25" xfId="0" applyNumberFormat="1" applyFont="1" applyFill="1" applyBorder="1" applyAlignment="1">
      <alignment horizontal="left"/>
    </xf>
    <xf numFmtId="0" fontId="6" fillId="0" borderId="0" xfId="0" applyFont="1" applyAlignment="1">
      <alignment horizontal="left"/>
    </xf>
    <xf numFmtId="168" fontId="0" fillId="7" borderId="6" xfId="0" applyNumberFormat="1" applyFill="1" applyBorder="1" applyAlignment="1">
      <alignment horizontal="left"/>
    </xf>
    <xf numFmtId="168" fontId="6" fillId="20" borderId="25" xfId="0" applyNumberFormat="1" applyFont="1" applyFill="1" applyBorder="1" applyAlignment="1">
      <alignment horizontal="left"/>
    </xf>
    <xf numFmtId="168" fontId="0" fillId="13" borderId="6" xfId="0" applyNumberFormat="1" applyFill="1" applyBorder="1" applyAlignment="1">
      <alignment horizontal="left"/>
    </xf>
    <xf numFmtId="168" fontId="0" fillId="13" borderId="8" xfId="0" applyNumberFormat="1" applyFill="1" applyBorder="1" applyAlignment="1">
      <alignment horizontal="left"/>
    </xf>
    <xf numFmtId="168" fontId="0" fillId="13" borderId="26" xfId="0" applyNumberFormat="1" applyFill="1" applyBorder="1" applyAlignment="1">
      <alignment horizontal="left"/>
    </xf>
    <xf numFmtId="168" fontId="6" fillId="6" borderId="25" xfId="0" applyNumberFormat="1" applyFont="1" applyFill="1" applyBorder="1" applyAlignment="1">
      <alignment horizontal="left"/>
    </xf>
    <xf numFmtId="168" fontId="6" fillId="6" borderId="27" xfId="0" applyNumberFormat="1" applyFont="1" applyFill="1" applyBorder="1" applyAlignment="1">
      <alignment horizontal="left"/>
    </xf>
    <xf numFmtId="168" fontId="6" fillId="4" borderId="25" xfId="0" applyNumberFormat="1" applyFont="1" applyFill="1" applyBorder="1" applyAlignment="1">
      <alignment horizontal="left"/>
    </xf>
    <xf numFmtId="0" fontId="17" fillId="0" borderId="0" xfId="0" applyFont="1" applyAlignment="1">
      <alignment horizontal="left"/>
    </xf>
    <xf numFmtId="168" fontId="6" fillId="4" borderId="27" xfId="0" applyNumberFormat="1" applyFont="1" applyFill="1" applyBorder="1" applyAlignment="1">
      <alignment horizontal="left"/>
    </xf>
    <xf numFmtId="0" fontId="6" fillId="0" borderId="62" xfId="0" applyFont="1" applyBorder="1" applyAlignment="1">
      <alignment horizontal="left"/>
    </xf>
    <xf numFmtId="0" fontId="6" fillId="0" borderId="35" xfId="0" applyFont="1" applyBorder="1" applyAlignment="1">
      <alignment horizontal="left" vertical="center"/>
    </xf>
    <xf numFmtId="0" fontId="0" fillId="0" borderId="34" xfId="0" applyBorder="1"/>
    <xf numFmtId="0" fontId="0" fillId="0" borderId="17" xfId="0" applyBorder="1"/>
    <xf numFmtId="0" fontId="0" fillId="0" borderId="33" xfId="0" applyBorder="1"/>
    <xf numFmtId="0" fontId="6" fillId="3" borderId="4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left"/>
    </xf>
    <xf numFmtId="0" fontId="6" fillId="13" borderId="4" xfId="0" applyFont="1" applyFill="1" applyBorder="1" applyAlignment="1">
      <alignment horizontal="left"/>
    </xf>
    <xf numFmtId="0" fontId="6" fillId="13" borderId="7" xfId="0" applyFont="1" applyFill="1" applyBorder="1" applyAlignment="1">
      <alignment horizontal="left"/>
    </xf>
    <xf numFmtId="10" fontId="0" fillId="13" borderId="8" xfId="1" applyNumberFormat="1" applyFont="1" applyFill="1" applyBorder="1" applyAlignment="1">
      <alignment horizontal="right" indent="1"/>
    </xf>
    <xf numFmtId="10" fontId="6" fillId="6" borderId="25" xfId="1" applyNumberFormat="1" applyFont="1" applyFill="1" applyBorder="1" applyAlignment="1">
      <alignment horizontal="right" indent="1"/>
    </xf>
    <xf numFmtId="10" fontId="6" fillId="4" borderId="25" xfId="1" applyNumberFormat="1" applyFont="1" applyFill="1" applyBorder="1" applyAlignment="1">
      <alignment horizontal="right" indent="1"/>
    </xf>
    <xf numFmtId="10" fontId="0" fillId="7" borderId="6" xfId="1" applyNumberFormat="1" applyFont="1" applyFill="1" applyBorder="1" applyAlignment="1">
      <alignment horizontal="right" indent="1"/>
    </xf>
    <xf numFmtId="10" fontId="6" fillId="20" borderId="25" xfId="1" applyNumberFormat="1" applyFont="1" applyFill="1" applyBorder="1" applyAlignment="1">
      <alignment horizontal="right" indent="1"/>
    </xf>
    <xf numFmtId="10" fontId="0" fillId="3" borderId="22" xfId="1" applyNumberFormat="1" applyFont="1" applyFill="1" applyBorder="1" applyAlignment="1">
      <alignment horizontal="right" indent="1"/>
    </xf>
    <xf numFmtId="10" fontId="0" fillId="3" borderId="19" xfId="1" applyNumberFormat="1" applyFont="1" applyFill="1" applyBorder="1" applyAlignment="1">
      <alignment horizontal="right" indent="1"/>
    </xf>
    <xf numFmtId="10" fontId="0" fillId="3" borderId="20" xfId="1" applyNumberFormat="1" applyFont="1" applyFill="1" applyBorder="1" applyAlignment="1">
      <alignment horizontal="right" indent="1"/>
    </xf>
    <xf numFmtId="10" fontId="6" fillId="19" borderId="67" xfId="1" applyNumberFormat="1" applyFont="1" applyFill="1" applyBorder="1" applyAlignment="1">
      <alignment horizontal="right" indent="1"/>
    </xf>
    <xf numFmtId="10" fontId="0" fillId="3" borderId="6" xfId="1" applyNumberFormat="1" applyFont="1" applyFill="1" applyBorder="1" applyAlignment="1">
      <alignment horizontal="right" indent="1"/>
    </xf>
    <xf numFmtId="10" fontId="0" fillId="3" borderId="8" xfId="1" applyNumberFormat="1" applyFont="1" applyFill="1" applyBorder="1" applyAlignment="1">
      <alignment horizontal="right" indent="1"/>
    </xf>
    <xf numFmtId="9" fontId="6" fillId="19" borderId="25" xfId="1" applyFont="1" applyFill="1" applyBorder="1" applyAlignment="1">
      <alignment horizontal="right" indent="1"/>
    </xf>
    <xf numFmtId="0" fontId="0" fillId="0" borderId="3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0" borderId="0" xfId="2" applyNumberFormat="1" applyFont="1" applyAlignment="1">
      <alignment horizontal="center" vertical="center"/>
    </xf>
    <xf numFmtId="166" fontId="6" fillId="0" borderId="9" xfId="2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66" fontId="0" fillId="4" borderId="5" xfId="2" applyNumberFormat="1" applyFont="1" applyFill="1" applyBorder="1" applyAlignment="1">
      <alignment horizontal="center" vertical="center"/>
    </xf>
    <xf numFmtId="3" fontId="0" fillId="4" borderId="5" xfId="0" applyNumberFormat="1" applyFill="1" applyBorder="1" applyAlignment="1">
      <alignment horizontal="center" vertical="center"/>
    </xf>
    <xf numFmtId="166" fontId="0" fillId="4" borderId="3" xfId="2" applyNumberFormat="1" applyFont="1" applyFill="1" applyBorder="1" applyAlignment="1">
      <alignment horizontal="center" vertical="center"/>
    </xf>
    <xf numFmtId="169" fontId="0" fillId="4" borderId="3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166" fontId="0" fillId="4" borderId="28" xfId="2" applyNumberFormat="1" applyFont="1" applyFill="1" applyBorder="1" applyAlignment="1">
      <alignment horizontal="center" vertical="center"/>
    </xf>
    <xf numFmtId="169" fontId="0" fillId="4" borderId="28" xfId="0" applyNumberFormat="1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 wrapText="1"/>
    </xf>
    <xf numFmtId="166" fontId="0" fillId="5" borderId="5" xfId="2" applyNumberFormat="1" applyFont="1" applyFill="1" applyBorder="1" applyAlignment="1">
      <alignment horizontal="center" vertical="center"/>
    </xf>
    <xf numFmtId="170" fontId="0" fillId="5" borderId="5" xfId="1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166" fontId="0" fillId="5" borderId="3" xfId="2" applyNumberFormat="1" applyFont="1" applyFill="1" applyBorder="1" applyAlignment="1">
      <alignment horizontal="center" vertical="center"/>
    </xf>
    <xf numFmtId="170" fontId="0" fillId="5" borderId="3" xfId="1" applyNumberFormat="1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169" fontId="0" fillId="5" borderId="3" xfId="0" applyNumberFormat="1" applyFill="1" applyBorder="1" applyAlignment="1">
      <alignment horizontal="center" vertical="center"/>
    </xf>
    <xf numFmtId="166" fontId="0" fillId="5" borderId="28" xfId="2" applyNumberFormat="1" applyFont="1" applyFill="1" applyBorder="1" applyAlignment="1">
      <alignment horizontal="center" vertical="center"/>
    </xf>
    <xf numFmtId="169" fontId="0" fillId="5" borderId="28" xfId="0" applyNumberFormat="1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 wrapText="1"/>
    </xf>
    <xf numFmtId="10" fontId="4" fillId="13" borderId="5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9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166" fontId="0" fillId="0" borderId="3" xfId="2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/>
    </xf>
    <xf numFmtId="166" fontId="6" fillId="0" borderId="9" xfId="2" applyNumberFormat="1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 wrapText="1"/>
    </xf>
    <xf numFmtId="166" fontId="0" fillId="9" borderId="5" xfId="2" applyNumberFormat="1" applyFont="1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 wrapText="1"/>
    </xf>
    <xf numFmtId="166" fontId="0" fillId="9" borderId="3" xfId="2" applyNumberFormat="1" applyFont="1" applyFill="1" applyBorder="1" applyAlignment="1">
      <alignment horizontal="left" vertical="center"/>
    </xf>
    <xf numFmtId="0" fontId="0" fillId="9" borderId="8" xfId="0" applyFill="1" applyBorder="1" applyAlignment="1">
      <alignment horizontal="left" vertical="center" wrapText="1"/>
    </xf>
    <xf numFmtId="166" fontId="0" fillId="9" borderId="28" xfId="2" applyNumberFormat="1" applyFont="1" applyFill="1" applyBorder="1" applyAlignment="1">
      <alignment horizontal="left" vertical="center"/>
    </xf>
    <xf numFmtId="0" fontId="0" fillId="9" borderId="25" xfId="0" applyFill="1" applyBorder="1" applyAlignment="1">
      <alignment horizontal="left" vertical="center" wrapText="1"/>
    </xf>
    <xf numFmtId="166" fontId="4" fillId="13" borderId="5" xfId="2" applyNumberFormat="1" applyFont="1" applyFill="1" applyBorder="1" applyAlignment="1">
      <alignment horizontal="left" vertical="center"/>
    </xf>
    <xf numFmtId="0" fontId="0" fillId="13" borderId="6" xfId="0" applyFill="1" applyBorder="1" applyAlignment="1">
      <alignment horizontal="left" vertical="center" wrapText="1"/>
    </xf>
    <xf numFmtId="166" fontId="4" fillId="13" borderId="3" xfId="2" applyNumberFormat="1" applyFont="1" applyFill="1" applyBorder="1" applyAlignment="1">
      <alignment horizontal="left" vertical="center"/>
    </xf>
    <xf numFmtId="0" fontId="0" fillId="13" borderId="8" xfId="0" applyFill="1" applyBorder="1" applyAlignment="1">
      <alignment horizontal="left" vertical="center" wrapText="1"/>
    </xf>
    <xf numFmtId="166" fontId="4" fillId="13" borderId="28" xfId="2" applyNumberFormat="1" applyFont="1" applyFill="1" applyBorder="1" applyAlignment="1">
      <alignment horizontal="left" vertical="center"/>
    </xf>
    <xf numFmtId="0" fontId="0" fillId="13" borderId="25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center"/>
    </xf>
    <xf numFmtId="10" fontId="0" fillId="13" borderId="3" xfId="1" applyNumberFormat="1" applyFont="1" applyFill="1" applyBorder="1" applyAlignment="1">
      <alignment horizontal="center" vertical="center"/>
    </xf>
    <xf numFmtId="10" fontId="4" fillId="13" borderId="21" xfId="1" applyNumberFormat="1" applyFont="1" applyFill="1" applyBorder="1" applyAlignment="1">
      <alignment horizontal="center" vertical="center"/>
    </xf>
    <xf numFmtId="0" fontId="0" fillId="13" borderId="36" xfId="0" applyFill="1" applyBorder="1" applyAlignment="1">
      <alignment horizontal="left" vertical="center" wrapText="1"/>
    </xf>
    <xf numFmtId="10" fontId="0" fillId="13" borderId="28" xfId="1" applyNumberFormat="1" applyFont="1" applyFill="1" applyBorder="1" applyAlignment="1">
      <alignment horizontal="center" vertical="center"/>
    </xf>
    <xf numFmtId="166" fontId="0" fillId="0" borderId="3" xfId="2" applyNumberFormat="1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9" fillId="10" borderId="34" xfId="0" applyFont="1" applyFill="1" applyBorder="1" applyAlignment="1">
      <alignment horizontal="right" vertical="center" wrapText="1"/>
    </xf>
    <xf numFmtId="0" fontId="9" fillId="10" borderId="17" xfId="0" applyFont="1" applyFill="1" applyBorder="1" applyAlignment="1">
      <alignment horizontal="right" vertical="center" wrapText="1"/>
    </xf>
    <xf numFmtId="0" fontId="9" fillId="10" borderId="50" xfId="0" applyFont="1" applyFill="1" applyBorder="1" applyAlignment="1">
      <alignment horizontal="right" vertical="center" wrapText="1"/>
    </xf>
    <xf numFmtId="0" fontId="9" fillId="10" borderId="41" xfId="0" applyFont="1" applyFill="1" applyBorder="1" applyAlignment="1">
      <alignment horizontal="righ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4" fillId="17" borderId="13" xfId="0" applyFont="1" applyFill="1" applyBorder="1" applyAlignment="1">
      <alignment horizontal="right"/>
    </xf>
    <xf numFmtId="0" fontId="14" fillId="17" borderId="15" xfId="0" applyFont="1" applyFill="1" applyBorder="1" applyAlignment="1">
      <alignment horizontal="right"/>
    </xf>
    <xf numFmtId="0" fontId="12" fillId="0" borderId="13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0" fillId="0" borderId="3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16" borderId="11" xfId="0" applyFont="1" applyFill="1" applyBorder="1" applyAlignment="1">
      <alignment horizontal="right" vertical="center" wrapText="1"/>
    </xf>
    <xf numFmtId="0" fontId="2" fillId="16" borderId="12" xfId="0" applyFont="1" applyFill="1" applyBorder="1" applyAlignment="1">
      <alignment horizontal="right" vertical="center" wrapText="1"/>
    </xf>
    <xf numFmtId="0" fontId="2" fillId="14" borderId="13" xfId="0" applyFont="1" applyFill="1" applyBorder="1" applyAlignment="1">
      <alignment horizontal="right" vertical="center" wrapText="1"/>
    </xf>
    <xf numFmtId="0" fontId="2" fillId="14" borderId="14" xfId="0" applyFont="1" applyFill="1" applyBorder="1" applyAlignment="1">
      <alignment horizontal="right" vertical="center" wrapText="1"/>
    </xf>
    <xf numFmtId="0" fontId="8" fillId="15" borderId="11" xfId="0" applyFont="1" applyFill="1" applyBorder="1" applyAlignment="1">
      <alignment horizontal="right" vertical="center" wrapText="1"/>
    </xf>
    <xf numFmtId="0" fontId="8" fillId="15" borderId="12" xfId="0" applyFont="1" applyFill="1" applyBorder="1" applyAlignment="1">
      <alignment horizontal="right" vertical="center" wrapText="1"/>
    </xf>
    <xf numFmtId="0" fontId="9" fillId="14" borderId="13" xfId="0" applyFont="1" applyFill="1" applyBorder="1" applyAlignment="1">
      <alignment horizontal="right" vertical="center" wrapText="1"/>
    </xf>
    <xf numFmtId="0" fontId="9" fillId="14" borderId="14" xfId="0" applyFont="1" applyFill="1" applyBorder="1" applyAlignment="1">
      <alignment horizontal="right" vertical="center" wrapText="1"/>
    </xf>
    <xf numFmtId="0" fontId="8" fillId="11" borderId="52" xfId="0" applyFont="1" applyFill="1" applyBorder="1" applyAlignment="1">
      <alignment horizontal="right" vertical="center" wrapText="1"/>
    </xf>
    <xf numFmtId="0" fontId="8" fillId="11" borderId="37" xfId="0" applyFont="1" applyFill="1" applyBorder="1" applyAlignment="1">
      <alignment horizontal="right" vertical="center" wrapText="1"/>
    </xf>
    <xf numFmtId="0" fontId="13" fillId="0" borderId="53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3" fillId="0" borderId="54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40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1" fillId="8" borderId="1" xfId="0" applyFont="1" applyFill="1" applyBorder="1" applyAlignment="1">
      <alignment horizontal="left" vertical="center" wrapText="1"/>
    </xf>
    <xf numFmtId="0" fontId="11" fillId="8" borderId="40" xfId="0" applyFont="1" applyFill="1" applyBorder="1" applyAlignment="1">
      <alignment horizontal="left" vertical="center" wrapText="1"/>
    </xf>
    <xf numFmtId="0" fontId="11" fillId="8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1" xfId="0" applyBorder="1" applyAlignment="1">
      <alignment horizontal="center"/>
    </xf>
    <xf numFmtId="0" fontId="11" fillId="0" borderId="3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31" xfId="0" applyFont="1" applyBorder="1" applyAlignment="1">
      <alignment horizontal="left" vertical="center" wrapText="1"/>
    </xf>
    <xf numFmtId="0" fontId="2" fillId="14" borderId="1" xfId="0" applyFont="1" applyFill="1" applyBorder="1" applyAlignment="1">
      <alignment horizontal="right" vertical="center" wrapText="1"/>
    </xf>
    <xf numFmtId="0" fontId="2" fillId="14" borderId="40" xfId="0" applyFont="1" applyFill="1" applyBorder="1" applyAlignment="1">
      <alignment horizontal="right" vertical="center" wrapText="1"/>
    </xf>
    <xf numFmtId="0" fontId="11" fillId="8" borderId="30" xfId="0" applyFont="1" applyFill="1" applyBorder="1" applyAlignment="1">
      <alignment horizontal="left" vertical="center" wrapText="1"/>
    </xf>
    <xf numFmtId="0" fontId="11" fillId="8" borderId="0" xfId="0" applyFont="1" applyFill="1" applyAlignment="1">
      <alignment horizontal="left" vertical="center" wrapText="1"/>
    </xf>
    <xf numFmtId="0" fontId="11" fillId="8" borderId="31" xfId="0" applyFont="1" applyFill="1" applyBorder="1" applyAlignment="1">
      <alignment horizontal="left" vertical="center" wrapText="1"/>
    </xf>
    <xf numFmtId="0" fontId="6" fillId="0" borderId="49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31" xfId="0" applyFont="1" applyBorder="1" applyAlignment="1">
      <alignment horizontal="center"/>
    </xf>
    <xf numFmtId="0" fontId="12" fillId="0" borderId="3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31" xfId="0" applyFont="1" applyBorder="1" applyAlignment="1">
      <alignment horizontal="left"/>
    </xf>
    <xf numFmtId="0" fontId="9" fillId="10" borderId="11" xfId="0" applyFont="1" applyFill="1" applyBorder="1" applyAlignment="1">
      <alignment horizontal="right" vertical="center" wrapText="1"/>
    </xf>
    <xf numFmtId="0" fontId="9" fillId="10" borderId="12" xfId="0" applyFont="1" applyFill="1" applyBorder="1" applyAlignment="1">
      <alignment horizontal="right" vertical="center" wrapText="1"/>
    </xf>
    <xf numFmtId="0" fontId="9" fillId="10" borderId="7" xfId="0" applyFont="1" applyFill="1" applyBorder="1" applyAlignment="1">
      <alignment horizontal="right" vertical="center" wrapText="1"/>
    </xf>
    <xf numFmtId="0" fontId="9" fillId="10" borderId="3" xfId="0" applyFont="1" applyFill="1" applyBorder="1" applyAlignment="1">
      <alignment horizontal="right" vertical="center" wrapText="1"/>
    </xf>
    <xf numFmtId="0" fontId="8" fillId="11" borderId="50" xfId="0" applyFont="1" applyFill="1" applyBorder="1" applyAlignment="1">
      <alignment horizontal="right" vertical="center" wrapText="1"/>
    </xf>
    <xf numFmtId="0" fontId="8" fillId="11" borderId="41" xfId="0" applyFont="1" applyFill="1" applyBorder="1" applyAlignment="1">
      <alignment horizontal="right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horizontal="left"/>
    </xf>
    <xf numFmtId="0" fontId="6" fillId="4" borderId="65" xfId="0" applyFont="1" applyFill="1" applyBorder="1" applyAlignment="1">
      <alignment horizontal="left"/>
    </xf>
    <xf numFmtId="0" fontId="6" fillId="4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13" borderId="26" xfId="0" applyFill="1" applyBorder="1" applyAlignment="1">
      <alignment horizontal="left"/>
    </xf>
    <xf numFmtId="0" fontId="0" fillId="13" borderId="64" xfId="0" applyFill="1" applyBorder="1" applyAlignment="1">
      <alignment horizontal="left"/>
    </xf>
    <xf numFmtId="0" fontId="6" fillId="6" borderId="44" xfId="0" applyFont="1" applyFill="1" applyBorder="1" applyAlignment="1">
      <alignment horizontal="left"/>
    </xf>
    <xf numFmtId="0" fontId="6" fillId="6" borderId="65" xfId="0" applyFont="1" applyFill="1" applyBorder="1" applyAlignment="1">
      <alignment horizontal="left"/>
    </xf>
    <xf numFmtId="0" fontId="6" fillId="6" borderId="66" xfId="0" applyFont="1" applyFill="1" applyBorder="1" applyAlignment="1">
      <alignment horizontal="left"/>
    </xf>
    <xf numFmtId="0" fontId="0" fillId="13" borderId="18" xfId="0" applyFill="1" applyBorder="1" applyAlignment="1">
      <alignment horizontal="left"/>
    </xf>
    <xf numFmtId="0" fontId="0" fillId="13" borderId="29" xfId="0" applyFill="1" applyBorder="1" applyAlignment="1">
      <alignment horizontal="left"/>
    </xf>
    <xf numFmtId="0" fontId="6" fillId="20" borderId="44" xfId="0" applyFont="1" applyFill="1" applyBorder="1" applyAlignment="1">
      <alignment horizontal="left"/>
    </xf>
    <xf numFmtId="0" fontId="6" fillId="20" borderId="65" xfId="0" applyFont="1" applyFill="1" applyBorder="1" applyAlignment="1">
      <alignment horizontal="left"/>
    </xf>
    <xf numFmtId="0" fontId="6" fillId="20" borderId="66" xfId="0" applyFont="1" applyFill="1" applyBorder="1" applyAlignment="1">
      <alignment horizontal="left"/>
    </xf>
    <xf numFmtId="0" fontId="13" fillId="6" borderId="13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3" fillId="6" borderId="15" xfId="0" applyFont="1" applyFill="1" applyBorder="1" applyAlignment="1">
      <alignment horizontal="center"/>
    </xf>
    <xf numFmtId="0" fontId="0" fillId="7" borderId="26" xfId="0" applyFill="1" applyBorder="1" applyAlignment="1">
      <alignment horizontal="left"/>
    </xf>
    <xf numFmtId="0" fontId="0" fillId="7" borderId="64" xfId="0" applyFill="1" applyBorder="1" applyAlignment="1">
      <alignment horizontal="left"/>
    </xf>
    <xf numFmtId="0" fontId="13" fillId="20" borderId="13" xfId="0" applyFont="1" applyFill="1" applyBorder="1" applyAlignment="1">
      <alignment horizontal="center"/>
    </xf>
    <xf numFmtId="0" fontId="13" fillId="20" borderId="14" xfId="0" applyFont="1" applyFill="1" applyBorder="1" applyAlignment="1">
      <alignment horizontal="center"/>
    </xf>
    <xf numFmtId="0" fontId="13" fillId="20" borderId="15" xfId="0" applyFont="1" applyFill="1" applyBorder="1" applyAlignment="1">
      <alignment horizontal="center"/>
    </xf>
    <xf numFmtId="0" fontId="6" fillId="19" borderId="44" xfId="0" applyFont="1" applyFill="1" applyBorder="1" applyAlignment="1">
      <alignment horizontal="left"/>
    </xf>
    <xf numFmtId="0" fontId="6" fillId="19" borderId="65" xfId="0" applyFont="1" applyFill="1" applyBorder="1" applyAlignment="1">
      <alignment horizontal="left"/>
    </xf>
    <xf numFmtId="0" fontId="6" fillId="19" borderId="66" xfId="0" applyFont="1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0" fillId="3" borderId="64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3" borderId="29" xfId="0" applyFill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63" xfId="0" applyBorder="1" applyAlignment="1">
      <alignment horizontal="center"/>
    </xf>
    <xf numFmtId="0" fontId="13" fillId="19" borderId="13" xfId="0" applyFont="1" applyFill="1" applyBorder="1" applyAlignment="1">
      <alignment horizontal="center"/>
    </xf>
    <xf numFmtId="0" fontId="13" fillId="19" borderId="14" xfId="0" applyFont="1" applyFill="1" applyBorder="1" applyAlignment="1">
      <alignment horizontal="center"/>
    </xf>
    <xf numFmtId="0" fontId="13" fillId="19" borderId="1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68" xfId="0" applyFont="1" applyBorder="1" applyAlignment="1">
      <alignment horizontal="center"/>
    </xf>
    <xf numFmtId="0" fontId="6" fillId="9" borderId="4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3" borderId="49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6" fillId="13" borderId="24" xfId="0" applyFont="1" applyFill="1" applyBorder="1" applyAlignment="1">
      <alignment horizontal="center" vertical="center"/>
    </xf>
    <xf numFmtId="165" fontId="14" fillId="17" borderId="15" xfId="0" applyNumberFormat="1" applyFont="1" applyFill="1" applyBorder="1"/>
    <xf numFmtId="165" fontId="14" fillId="17" borderId="14" xfId="0" applyNumberFormat="1" applyFont="1" applyFill="1" applyBorder="1"/>
    <xf numFmtId="167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4CE85-19C1-4497-89DB-A028807AD0F4}">
  <sheetPr codeName="Hoja1"/>
  <dimension ref="A1:C37"/>
  <sheetViews>
    <sheetView topLeftCell="A19" workbookViewId="0">
      <selection activeCell="A13" sqref="A13:C13"/>
    </sheetView>
  </sheetViews>
  <sheetFormatPr baseColWidth="10" defaultRowHeight="13.2" x14ac:dyDescent="0.3"/>
  <cols>
    <col min="1" max="1" width="13.625" customWidth="1"/>
    <col min="2" max="2" width="52.125" customWidth="1"/>
    <col min="3" max="3" width="23.125" customWidth="1"/>
    <col min="7" max="7" width="21.375" customWidth="1"/>
    <col min="9" max="9" width="19.5" customWidth="1"/>
  </cols>
  <sheetData>
    <row r="1" spans="1:3" ht="16.8" x14ac:dyDescent="0.4">
      <c r="A1" s="190" t="s">
        <v>12</v>
      </c>
      <c r="B1" s="191"/>
      <c r="C1" s="192"/>
    </row>
    <row r="2" spans="1:3" x14ac:dyDescent="0.3">
      <c r="A2" s="193" t="s">
        <v>14</v>
      </c>
      <c r="B2" s="194"/>
      <c r="C2" s="195"/>
    </row>
    <row r="3" spans="1:3" x14ac:dyDescent="0.3">
      <c r="A3" s="193" t="s">
        <v>13</v>
      </c>
      <c r="B3" s="194"/>
      <c r="C3" s="195"/>
    </row>
    <row r="4" spans="1:3" x14ac:dyDescent="0.3">
      <c r="A4" s="193" t="s">
        <v>15</v>
      </c>
      <c r="B4" s="194"/>
      <c r="C4" s="195"/>
    </row>
    <row r="5" spans="1:3" ht="13.8" thickBot="1" x14ac:dyDescent="0.35">
      <c r="A5" s="211"/>
      <c r="B5" s="212"/>
      <c r="C5" s="213"/>
    </row>
    <row r="6" spans="1:3" ht="19.8" thickBot="1" x14ac:dyDescent="0.5">
      <c r="A6" s="196" t="s">
        <v>16</v>
      </c>
      <c r="B6" s="197"/>
      <c r="C6" s="198"/>
    </row>
    <row r="7" spans="1:3" ht="19.8" thickBot="1" x14ac:dyDescent="0.5">
      <c r="A7" s="208" t="s">
        <v>19</v>
      </c>
      <c r="B7" s="209"/>
      <c r="C7" s="210"/>
    </row>
    <row r="8" spans="1:3" ht="13.8" x14ac:dyDescent="0.3">
      <c r="A8" s="21" t="s">
        <v>4</v>
      </c>
      <c r="B8" s="9" t="s">
        <v>80</v>
      </c>
      <c r="C8" s="22">
        <v>20835000</v>
      </c>
    </row>
    <row r="9" spans="1:3" ht="13.8" x14ac:dyDescent="0.3">
      <c r="A9" s="23" t="s">
        <v>5</v>
      </c>
      <c r="B9" s="10" t="s">
        <v>81</v>
      </c>
      <c r="C9" s="24">
        <v>96930000</v>
      </c>
    </row>
    <row r="10" spans="1:3" ht="13.8" x14ac:dyDescent="0.3">
      <c r="A10" s="23" t="s">
        <v>6</v>
      </c>
      <c r="B10" s="7" t="s">
        <v>82</v>
      </c>
      <c r="C10" s="24">
        <v>2000000</v>
      </c>
    </row>
    <row r="11" spans="1:3" ht="14.4" thickBot="1" x14ac:dyDescent="0.35">
      <c r="A11" s="25" t="s">
        <v>7</v>
      </c>
      <c r="B11" s="8" t="s">
        <v>83</v>
      </c>
      <c r="C11" s="26">
        <v>59250000</v>
      </c>
    </row>
    <row r="12" spans="1:3" ht="14.4" customHeight="1" thickBot="1" x14ac:dyDescent="0.35">
      <c r="A12" s="199" t="s">
        <v>28</v>
      </c>
      <c r="B12" s="200"/>
      <c r="C12" s="6">
        <f>SUM(C8:C11)</f>
        <v>179015000</v>
      </c>
    </row>
    <row r="13" spans="1:3" ht="14.4" customHeight="1" thickBot="1" x14ac:dyDescent="0.35">
      <c r="A13" s="203" t="s">
        <v>20</v>
      </c>
      <c r="B13" s="204"/>
      <c r="C13" s="205"/>
    </row>
    <row r="14" spans="1:3" ht="13.8" x14ac:dyDescent="0.3">
      <c r="A14" s="27" t="s">
        <v>8</v>
      </c>
      <c r="B14" s="11" t="s">
        <v>84</v>
      </c>
      <c r="C14" s="28">
        <v>6500000</v>
      </c>
    </row>
    <row r="15" spans="1:3" ht="13.8" x14ac:dyDescent="0.3">
      <c r="A15" s="23" t="s">
        <v>9</v>
      </c>
      <c r="B15" s="7" t="s">
        <v>85</v>
      </c>
      <c r="C15" s="24">
        <v>15000000</v>
      </c>
    </row>
    <row r="16" spans="1:3" ht="13.8" x14ac:dyDescent="0.3">
      <c r="A16" s="23" t="s">
        <v>10</v>
      </c>
      <c r="B16" s="7" t="s">
        <v>86</v>
      </c>
      <c r="C16" s="24">
        <v>5500000</v>
      </c>
    </row>
    <row r="17" spans="1:3" ht="14.4" thickBot="1" x14ac:dyDescent="0.35">
      <c r="A17" s="25" t="s">
        <v>11</v>
      </c>
      <c r="B17" s="8" t="s">
        <v>87</v>
      </c>
      <c r="C17" s="29">
        <v>15000000</v>
      </c>
    </row>
    <row r="18" spans="1:3" ht="14.4" customHeight="1" x14ac:dyDescent="0.3">
      <c r="A18" s="201" t="s">
        <v>29</v>
      </c>
      <c r="B18" s="202"/>
      <c r="C18" s="30">
        <f>SUM(C14:C17)</f>
        <v>42000000</v>
      </c>
    </row>
    <row r="19" spans="1:3" ht="13.8" x14ac:dyDescent="0.3">
      <c r="A19" s="222" t="s">
        <v>0</v>
      </c>
      <c r="B19" s="223"/>
      <c r="C19" s="31">
        <f>SUM(C8:C11)+SUM(C14:C17)</f>
        <v>221015000</v>
      </c>
    </row>
    <row r="20" spans="1:3" ht="19.8" thickBot="1" x14ac:dyDescent="0.5">
      <c r="A20" s="224" t="s">
        <v>17</v>
      </c>
      <c r="B20" s="225"/>
      <c r="C20" s="226"/>
    </row>
    <row r="21" spans="1:3" ht="19.2" x14ac:dyDescent="0.45">
      <c r="A21" s="227" t="s">
        <v>18</v>
      </c>
      <c r="B21" s="228"/>
      <c r="C21" s="229"/>
    </row>
    <row r="22" spans="1:3" ht="13.8" x14ac:dyDescent="0.3">
      <c r="A22" s="32" t="s">
        <v>21</v>
      </c>
      <c r="B22" s="12" t="s">
        <v>90</v>
      </c>
      <c r="C22" s="33">
        <v>10000000</v>
      </c>
    </row>
    <row r="23" spans="1:3" ht="13.8" x14ac:dyDescent="0.3">
      <c r="A23" s="32" t="s">
        <v>22</v>
      </c>
      <c r="B23" s="12" t="s">
        <v>91</v>
      </c>
      <c r="C23" s="34">
        <v>27000000</v>
      </c>
    </row>
    <row r="24" spans="1:3" ht="13.8" x14ac:dyDescent="0.3">
      <c r="A24" s="32" t="s">
        <v>23</v>
      </c>
      <c r="B24" s="12" t="s">
        <v>92</v>
      </c>
      <c r="C24" s="34">
        <v>835000</v>
      </c>
    </row>
    <row r="25" spans="1:3" ht="13.8" x14ac:dyDescent="0.3">
      <c r="A25" s="32" t="s">
        <v>24</v>
      </c>
      <c r="B25" s="12" t="s">
        <v>93</v>
      </c>
      <c r="C25" s="34">
        <v>1130000</v>
      </c>
    </row>
    <row r="26" spans="1:3" ht="14.4" thickBot="1" x14ac:dyDescent="0.35">
      <c r="A26" s="35" t="s">
        <v>25</v>
      </c>
      <c r="B26" s="13" t="s">
        <v>94</v>
      </c>
      <c r="C26" s="36">
        <v>33650000</v>
      </c>
    </row>
    <row r="27" spans="1:3" ht="14.4" thickBot="1" x14ac:dyDescent="0.35">
      <c r="A27" s="220" t="s">
        <v>32</v>
      </c>
      <c r="B27" s="221"/>
      <c r="C27" s="14">
        <f>SUM(C22:C26)</f>
        <v>72615000</v>
      </c>
    </row>
    <row r="28" spans="1:3" ht="16.2" thickBot="1" x14ac:dyDescent="0.35">
      <c r="A28" s="230" t="s">
        <v>30</v>
      </c>
      <c r="B28" s="231"/>
      <c r="C28" s="232"/>
    </row>
    <row r="29" spans="1:3" ht="27.6" x14ac:dyDescent="0.3">
      <c r="A29" s="37" t="s">
        <v>26</v>
      </c>
      <c r="B29" s="38" t="s">
        <v>114</v>
      </c>
      <c r="C29" s="39">
        <v>1300000</v>
      </c>
    </row>
    <row r="30" spans="1:3" ht="14.4" thickBot="1" x14ac:dyDescent="0.35">
      <c r="A30" s="40" t="s">
        <v>27</v>
      </c>
      <c r="B30" s="16" t="s">
        <v>95</v>
      </c>
      <c r="C30" s="17">
        <v>27100000</v>
      </c>
    </row>
    <row r="31" spans="1:3" ht="14.4" thickBot="1" x14ac:dyDescent="0.35">
      <c r="A31" s="216" t="s">
        <v>31</v>
      </c>
      <c r="B31" s="217"/>
      <c r="C31" s="15">
        <f>SUM(C29:C30)</f>
        <v>28400000</v>
      </c>
    </row>
    <row r="32" spans="1:3" ht="14.4" thickBot="1" x14ac:dyDescent="0.35">
      <c r="A32" s="218" t="s">
        <v>1</v>
      </c>
      <c r="B32" s="219"/>
      <c r="C32" s="18">
        <f>SUM(C22:C26)+SUM(C29:C30)</f>
        <v>101015000</v>
      </c>
    </row>
    <row r="33" spans="1:3" ht="13.8" thickBot="1" x14ac:dyDescent="0.35">
      <c r="A33" s="233" t="s">
        <v>3</v>
      </c>
      <c r="B33" s="234"/>
      <c r="C33" s="235"/>
    </row>
    <row r="34" spans="1:3" ht="15.6" thickBot="1" x14ac:dyDescent="0.35">
      <c r="A34" s="2" t="s">
        <v>33</v>
      </c>
      <c r="B34" s="77" t="s">
        <v>88</v>
      </c>
      <c r="C34" s="3">
        <v>90000000</v>
      </c>
    </row>
    <row r="35" spans="1:3" ht="16.2" thickBot="1" x14ac:dyDescent="0.35">
      <c r="A35" s="19" t="s">
        <v>34</v>
      </c>
      <c r="B35" s="78" t="s">
        <v>89</v>
      </c>
      <c r="C35" s="3">
        <v>30000000</v>
      </c>
    </row>
    <row r="36" spans="1:3" ht="14.4" thickBot="1" x14ac:dyDescent="0.35">
      <c r="A36" s="214" t="s">
        <v>2</v>
      </c>
      <c r="B36" s="215"/>
      <c r="C36" s="20">
        <f>SUM(C34:C35)</f>
        <v>120000000</v>
      </c>
    </row>
    <row r="37" spans="1:3" ht="19.8" thickBot="1" x14ac:dyDescent="0.5">
      <c r="A37" s="206" t="s">
        <v>35</v>
      </c>
      <c r="B37" s="207"/>
      <c r="C37" s="316">
        <f>C36+C32</f>
        <v>221015000</v>
      </c>
    </row>
  </sheetData>
  <mergeCells count="20">
    <mergeCell ref="A37:B37"/>
    <mergeCell ref="A7:C7"/>
    <mergeCell ref="A5:C5"/>
    <mergeCell ref="A4:C4"/>
    <mergeCell ref="A3:C3"/>
    <mergeCell ref="A36:B36"/>
    <mergeCell ref="A31:B31"/>
    <mergeCell ref="A32:B32"/>
    <mergeCell ref="A27:B27"/>
    <mergeCell ref="A19:B19"/>
    <mergeCell ref="A20:C20"/>
    <mergeCell ref="A21:C21"/>
    <mergeCell ref="A28:C28"/>
    <mergeCell ref="A33:C33"/>
    <mergeCell ref="A1:C1"/>
    <mergeCell ref="A2:C2"/>
    <mergeCell ref="A6:C6"/>
    <mergeCell ref="A12:B12"/>
    <mergeCell ref="A18:B18"/>
    <mergeCell ref="A13:C13"/>
  </mergeCells>
  <phoneticPr fontId="7" type="noConversion"/>
  <pageMargins left="0.7" right="0.7" top="0.75" bottom="0.75" header="0.3" footer="0.3"/>
  <pageSetup paperSize="259" orientation="portrait" horizont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B04F-E07E-449F-A313-09E32F877E4F}">
  <dimension ref="A1:E38"/>
  <sheetViews>
    <sheetView topLeftCell="A4" zoomScale="85" zoomScaleNormal="85" workbookViewId="0">
      <selection activeCell="E10" sqref="E10"/>
    </sheetView>
  </sheetViews>
  <sheetFormatPr baseColWidth="10" defaultRowHeight="13.2" x14ac:dyDescent="0.3"/>
  <cols>
    <col min="1" max="1" width="13.625" customWidth="1"/>
    <col min="2" max="2" width="52.125" customWidth="1"/>
    <col min="3" max="3" width="23.125" customWidth="1"/>
    <col min="4" max="4" width="17.125" customWidth="1"/>
    <col min="7" max="7" width="38.875" customWidth="1"/>
    <col min="8" max="8" width="29.875" customWidth="1"/>
    <col min="9" max="9" width="19.5" customWidth="1"/>
    <col min="10" max="10" width="81.875" customWidth="1"/>
  </cols>
  <sheetData>
    <row r="1" spans="1:5" ht="16.8" x14ac:dyDescent="0.4">
      <c r="A1" s="190" t="s">
        <v>12</v>
      </c>
      <c r="B1" s="191"/>
      <c r="C1" s="191"/>
      <c r="D1" s="192"/>
    </row>
    <row r="2" spans="1:5" x14ac:dyDescent="0.3">
      <c r="A2" s="236" t="s">
        <v>14</v>
      </c>
      <c r="B2" s="237"/>
      <c r="C2" s="237"/>
      <c r="D2" s="238"/>
    </row>
    <row r="3" spans="1:5" x14ac:dyDescent="0.3">
      <c r="A3" s="236" t="s">
        <v>37</v>
      </c>
      <c r="B3" s="237"/>
      <c r="C3" s="237"/>
      <c r="D3" s="238"/>
    </row>
    <row r="4" spans="1:5" x14ac:dyDescent="0.3">
      <c r="A4" s="236" t="s">
        <v>15</v>
      </c>
      <c r="B4" s="237"/>
      <c r="C4" s="237"/>
      <c r="D4" s="238"/>
    </row>
    <row r="5" spans="1:5" ht="13.8" thickBot="1" x14ac:dyDescent="0.35">
      <c r="A5" s="211"/>
      <c r="B5" s="212"/>
      <c r="C5" s="212"/>
      <c r="D5" s="213"/>
    </row>
    <row r="6" spans="1:5" ht="19.8" thickBot="1" x14ac:dyDescent="0.5">
      <c r="A6" s="196" t="s">
        <v>16</v>
      </c>
      <c r="B6" s="197"/>
      <c r="C6" s="197"/>
      <c r="D6" s="198"/>
    </row>
    <row r="7" spans="1:5" ht="19.8" thickBot="1" x14ac:dyDescent="0.5">
      <c r="A7" s="208" t="s">
        <v>19</v>
      </c>
      <c r="B7" s="209"/>
      <c r="C7" s="209"/>
      <c r="D7" s="210"/>
    </row>
    <row r="8" spans="1:5" ht="39" thickBot="1" x14ac:dyDescent="0.35">
      <c r="A8" s="61" t="s">
        <v>40</v>
      </c>
      <c r="B8" s="62" t="s">
        <v>38</v>
      </c>
      <c r="C8" s="62" t="s">
        <v>39</v>
      </c>
      <c r="D8" s="55" t="s">
        <v>41</v>
      </c>
    </row>
    <row r="9" spans="1:5" ht="13.8" x14ac:dyDescent="0.3">
      <c r="A9" s="63" t="s">
        <v>4</v>
      </c>
      <c r="B9" s="64" t="s">
        <v>80</v>
      </c>
      <c r="C9" s="65">
        <v>20835000</v>
      </c>
      <c r="D9" s="80">
        <f>C9/$C$20</f>
        <v>9.4269619709069524E-2</v>
      </c>
      <c r="E9" s="318">
        <f>D10+D9</f>
        <v>0.53283713775083141</v>
      </c>
    </row>
    <row r="10" spans="1:5" ht="13.8" x14ac:dyDescent="0.3">
      <c r="A10" s="23" t="s">
        <v>5</v>
      </c>
      <c r="B10" s="10" t="s">
        <v>81</v>
      </c>
      <c r="C10" s="41">
        <v>96930000</v>
      </c>
      <c r="D10" s="80">
        <f>C10/$C$20</f>
        <v>0.43856751804176186</v>
      </c>
    </row>
    <row r="11" spans="1:5" ht="14.4" thickBot="1" x14ac:dyDescent="0.35">
      <c r="A11" s="42" t="s">
        <v>6</v>
      </c>
      <c r="B11" s="43" t="s">
        <v>96</v>
      </c>
      <c r="C11" s="66">
        <v>2000000</v>
      </c>
      <c r="D11" s="81">
        <f>C11/$C$20</f>
        <v>9.049159559305929E-3</v>
      </c>
    </row>
    <row r="12" spans="1:5" ht="14.4" thickBot="1" x14ac:dyDescent="0.35">
      <c r="A12" s="67" t="s">
        <v>7</v>
      </c>
      <c r="B12" s="68" t="s">
        <v>97</v>
      </c>
      <c r="C12" s="26">
        <v>59250000</v>
      </c>
      <c r="D12" s="82">
        <f>C12/$C$20</f>
        <v>0.26808135194443816</v>
      </c>
    </row>
    <row r="13" spans="1:5" ht="14.4" thickBot="1" x14ac:dyDescent="0.35">
      <c r="A13" s="256" t="s">
        <v>28</v>
      </c>
      <c r="B13" s="257"/>
      <c r="C13" s="69">
        <f>SUM(C9:C12)</f>
        <v>179015000</v>
      </c>
      <c r="D13" s="83">
        <f>C13/$C$20</f>
        <v>0.80996764925457543</v>
      </c>
    </row>
    <row r="14" spans="1:5" ht="15.6" x14ac:dyDescent="0.3">
      <c r="A14" s="239" t="s">
        <v>20</v>
      </c>
      <c r="B14" s="240"/>
      <c r="C14" s="240"/>
      <c r="D14" s="241"/>
    </row>
    <row r="15" spans="1:5" ht="13.8" x14ac:dyDescent="0.3">
      <c r="A15" s="23" t="s">
        <v>8</v>
      </c>
      <c r="B15" s="7" t="s">
        <v>84</v>
      </c>
      <c r="C15" s="46">
        <v>6500000</v>
      </c>
      <c r="D15" s="79">
        <f>C15/$C$20</f>
        <v>2.9409768567744271E-2</v>
      </c>
    </row>
    <row r="16" spans="1:5" ht="13.8" x14ac:dyDescent="0.3">
      <c r="A16" s="23" t="s">
        <v>9</v>
      </c>
      <c r="B16" s="7" t="s">
        <v>85</v>
      </c>
      <c r="C16" s="46">
        <v>15000000</v>
      </c>
      <c r="D16" s="79">
        <f>C16/$C$20</f>
        <v>6.7868696694794464E-2</v>
      </c>
    </row>
    <row r="17" spans="1:4" ht="13.8" x14ac:dyDescent="0.3">
      <c r="A17" s="23" t="s">
        <v>10</v>
      </c>
      <c r="B17" s="7" t="s">
        <v>86</v>
      </c>
      <c r="C17" s="46">
        <v>5500000</v>
      </c>
      <c r="D17" s="79">
        <f>C17/$C$20</f>
        <v>2.4885188788091307E-2</v>
      </c>
    </row>
    <row r="18" spans="1:4" ht="13.8" x14ac:dyDescent="0.3">
      <c r="A18" s="23" t="s">
        <v>11</v>
      </c>
      <c r="B18" s="7" t="s">
        <v>87</v>
      </c>
      <c r="C18" s="47">
        <v>15000000</v>
      </c>
      <c r="D18" s="79">
        <f>C18/$C$20</f>
        <v>6.7868696694794464E-2</v>
      </c>
    </row>
    <row r="19" spans="1:4" ht="13.8" x14ac:dyDescent="0.3">
      <c r="A19" s="258" t="s">
        <v>29</v>
      </c>
      <c r="B19" s="259"/>
      <c r="C19" s="44">
        <f>SUM(C15:C18)</f>
        <v>42000000</v>
      </c>
      <c r="D19" s="84">
        <f>C19/$C$20</f>
        <v>0.19003235074542452</v>
      </c>
    </row>
    <row r="20" spans="1:4" ht="13.8" x14ac:dyDescent="0.3">
      <c r="A20" s="260" t="s">
        <v>42</v>
      </c>
      <c r="B20" s="261"/>
      <c r="C20" s="45">
        <f>SUM(C9:C12)+SUM(C15:C18)</f>
        <v>221015000</v>
      </c>
      <c r="D20" s="70">
        <f>C20/C20</f>
        <v>1</v>
      </c>
    </row>
    <row r="21" spans="1:4" ht="19.2" x14ac:dyDescent="0.45">
      <c r="A21" s="250" t="s">
        <v>17</v>
      </c>
      <c r="B21" s="251"/>
      <c r="C21" s="251"/>
      <c r="D21" s="252"/>
    </row>
    <row r="22" spans="1:4" ht="19.2" x14ac:dyDescent="0.45">
      <c r="A22" s="253" t="s">
        <v>18</v>
      </c>
      <c r="B22" s="254"/>
      <c r="C22" s="254"/>
      <c r="D22" s="255"/>
    </row>
    <row r="23" spans="1:4" ht="13.8" x14ac:dyDescent="0.3">
      <c r="A23" s="32" t="s">
        <v>21</v>
      </c>
      <c r="B23" s="12" t="s">
        <v>90</v>
      </c>
      <c r="C23" s="48">
        <v>10000000</v>
      </c>
      <c r="D23" s="79">
        <f>C23/$C$38</f>
        <v>4.5245797796529645E-2</v>
      </c>
    </row>
    <row r="24" spans="1:4" ht="13.8" x14ac:dyDescent="0.3">
      <c r="A24" s="32" t="s">
        <v>22</v>
      </c>
      <c r="B24" s="12" t="s">
        <v>91</v>
      </c>
      <c r="C24" s="49">
        <v>27000000</v>
      </c>
      <c r="D24" s="79">
        <f>C24/$C$38</f>
        <v>0.12216365405063005</v>
      </c>
    </row>
    <row r="25" spans="1:4" ht="13.8" x14ac:dyDescent="0.3">
      <c r="A25" s="32" t="s">
        <v>23</v>
      </c>
      <c r="B25" s="12" t="s">
        <v>92</v>
      </c>
      <c r="C25" s="49">
        <v>835000</v>
      </c>
      <c r="D25" s="79">
        <f>C25/$C$38</f>
        <v>3.7780241160102254E-3</v>
      </c>
    </row>
    <row r="26" spans="1:4" ht="13.8" x14ac:dyDescent="0.3">
      <c r="A26" s="32" t="s">
        <v>24</v>
      </c>
      <c r="B26" s="12" t="s">
        <v>93</v>
      </c>
      <c r="C26" s="49">
        <v>1130000</v>
      </c>
      <c r="D26" s="79">
        <f>C26/$C$38</f>
        <v>5.1127751510078503E-3</v>
      </c>
    </row>
    <row r="27" spans="1:4" ht="14.4" thickBot="1" x14ac:dyDescent="0.35">
      <c r="A27" s="35" t="s">
        <v>25</v>
      </c>
      <c r="B27" s="13" t="s">
        <v>94</v>
      </c>
      <c r="C27" s="50">
        <v>33650000</v>
      </c>
      <c r="D27" s="79">
        <f>C27/$C$38</f>
        <v>0.15225210958532226</v>
      </c>
    </row>
    <row r="28" spans="1:4" ht="14.4" thickBot="1" x14ac:dyDescent="0.35">
      <c r="A28" s="220" t="s">
        <v>32</v>
      </c>
      <c r="B28" s="221"/>
      <c r="C28" s="51">
        <f>SUM(C23:C27)</f>
        <v>72615000</v>
      </c>
      <c r="D28" s="85">
        <f>C28/C38</f>
        <v>0.32855236069950006</v>
      </c>
    </row>
    <row r="29" spans="1:4" ht="16.2" thickBot="1" x14ac:dyDescent="0.35">
      <c r="A29" s="244" t="s">
        <v>30</v>
      </c>
      <c r="B29" s="245"/>
      <c r="C29" s="245"/>
      <c r="D29" s="246"/>
    </row>
    <row r="30" spans="1:4" ht="27.6" x14ac:dyDescent="0.3">
      <c r="A30" s="37" t="s">
        <v>26</v>
      </c>
      <c r="B30" s="38" t="s">
        <v>114</v>
      </c>
      <c r="C30" s="52">
        <v>1300000</v>
      </c>
      <c r="D30" s="79">
        <f>C30/$C$38</f>
        <v>5.8819537135488542E-3</v>
      </c>
    </row>
    <row r="31" spans="1:4" ht="14.4" thickBot="1" x14ac:dyDescent="0.35">
      <c r="A31" s="56" t="s">
        <v>27</v>
      </c>
      <c r="B31" s="57" t="s">
        <v>95</v>
      </c>
      <c r="C31" s="17">
        <v>27100000</v>
      </c>
      <c r="D31" s="79">
        <f>C31/$C$38</f>
        <v>0.12261611202859535</v>
      </c>
    </row>
    <row r="32" spans="1:4" ht="14.4" thickBot="1" x14ac:dyDescent="0.35">
      <c r="A32" s="242" t="s">
        <v>31</v>
      </c>
      <c r="B32" s="243"/>
      <c r="C32" s="58">
        <f>SUM(C30:C31)</f>
        <v>28400000</v>
      </c>
      <c r="D32" s="86">
        <f>C32/C38</f>
        <v>0.1284980657421442</v>
      </c>
    </row>
    <row r="33" spans="1:4" ht="14.4" thickBot="1" x14ac:dyDescent="0.35">
      <c r="A33" s="218" t="s">
        <v>1</v>
      </c>
      <c r="B33" s="219"/>
      <c r="C33" s="53">
        <f>SUM(C23:C27)+SUM(C30:C31)</f>
        <v>101015000</v>
      </c>
      <c r="D33" s="87">
        <f>C33/$C$38</f>
        <v>0.45705042644164423</v>
      </c>
    </row>
    <row r="34" spans="1:4" x14ac:dyDescent="0.3">
      <c r="A34" s="247" t="s">
        <v>3</v>
      </c>
      <c r="B34" s="248"/>
      <c r="C34" s="248"/>
      <c r="D34" s="249"/>
    </row>
    <row r="35" spans="1:4" ht="13.8" x14ac:dyDescent="0.3">
      <c r="A35" s="4" t="s">
        <v>33</v>
      </c>
      <c r="B35" s="1" t="s">
        <v>88</v>
      </c>
      <c r="C35" s="5">
        <v>90000000</v>
      </c>
      <c r="D35" s="79">
        <f>C35/C38</f>
        <v>0.40721218016876681</v>
      </c>
    </row>
    <row r="36" spans="1:4" ht="16.2" thickBot="1" x14ac:dyDescent="0.35">
      <c r="A36" s="59" t="s">
        <v>34</v>
      </c>
      <c r="B36" s="60" t="s">
        <v>89</v>
      </c>
      <c r="C36" s="5">
        <v>30000000</v>
      </c>
      <c r="D36" s="88">
        <f>C36/C38</f>
        <v>0.13573739338958893</v>
      </c>
    </row>
    <row r="37" spans="1:4" ht="14.4" thickBot="1" x14ac:dyDescent="0.35">
      <c r="A37" s="214" t="s">
        <v>2</v>
      </c>
      <c r="B37" s="215"/>
      <c r="C37" s="54">
        <f>SUM(C35:C36)</f>
        <v>120000000</v>
      </c>
      <c r="D37" s="89">
        <f>C37/C38</f>
        <v>0.54294957355835571</v>
      </c>
    </row>
    <row r="38" spans="1:4" ht="19.8" thickBot="1" x14ac:dyDescent="0.5">
      <c r="A38" s="206" t="s">
        <v>35</v>
      </c>
      <c r="B38" s="207"/>
      <c r="C38" s="317">
        <f>C37+C33</f>
        <v>221015000</v>
      </c>
      <c r="D38" s="90">
        <f>C38/C38</f>
        <v>1</v>
      </c>
    </row>
  </sheetData>
  <mergeCells count="20">
    <mergeCell ref="A37:B37"/>
    <mergeCell ref="A38:B38"/>
    <mergeCell ref="A7:D7"/>
    <mergeCell ref="A6:D6"/>
    <mergeCell ref="A5:D5"/>
    <mergeCell ref="A32:B32"/>
    <mergeCell ref="A33:B33"/>
    <mergeCell ref="A29:D29"/>
    <mergeCell ref="A34:D34"/>
    <mergeCell ref="A21:D21"/>
    <mergeCell ref="A22:D22"/>
    <mergeCell ref="A28:B28"/>
    <mergeCell ref="A13:B13"/>
    <mergeCell ref="A19:B19"/>
    <mergeCell ref="A20:B20"/>
    <mergeCell ref="A3:D3"/>
    <mergeCell ref="A2:D2"/>
    <mergeCell ref="A1:D1"/>
    <mergeCell ref="A4:D4"/>
    <mergeCell ref="A14:D14"/>
  </mergeCells>
  <pageMargins left="0.7" right="0.7" top="0.75" bottom="0.75" header="0.3" footer="0.3"/>
  <pageSetup paperSize="259" orientation="portrait" horizontalDpi="20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5064-C80B-43AC-AB80-057DD456F449}">
  <dimension ref="B2:E25"/>
  <sheetViews>
    <sheetView topLeftCell="A4" workbookViewId="0">
      <selection activeCell="D6" sqref="D6"/>
    </sheetView>
  </sheetViews>
  <sheetFormatPr baseColWidth="10" defaultRowHeight="13.2" x14ac:dyDescent="0.3"/>
  <cols>
    <col min="2" max="2" width="23.625" customWidth="1"/>
    <col min="3" max="3" width="28.625" customWidth="1"/>
    <col min="5" max="5" width="34.375" style="162" customWidth="1"/>
  </cols>
  <sheetData>
    <row r="2" spans="2:5" x14ac:dyDescent="0.3">
      <c r="B2" s="133" t="s">
        <v>38</v>
      </c>
      <c r="C2" s="166" t="s">
        <v>39</v>
      </c>
      <c r="D2" s="134"/>
      <c r="E2" s="136"/>
    </row>
    <row r="3" spans="2:5" x14ac:dyDescent="0.3">
      <c r="B3" s="159" t="s">
        <v>121</v>
      </c>
      <c r="C3" s="166">
        <f>balance_general_AV!C13</f>
        <v>179015000</v>
      </c>
      <c r="D3" s="134"/>
      <c r="E3" s="136"/>
    </row>
    <row r="4" spans="2:5" x14ac:dyDescent="0.3">
      <c r="B4" s="159" t="s">
        <v>122</v>
      </c>
      <c r="C4" s="166">
        <f>balance_general_AV!C28</f>
        <v>72615000</v>
      </c>
      <c r="D4" s="134"/>
      <c r="E4" s="136"/>
    </row>
    <row r="5" spans="2:5" x14ac:dyDescent="0.3">
      <c r="B5" s="159" t="s">
        <v>124</v>
      </c>
      <c r="C5" s="166">
        <f>balance_general_AV!C33</f>
        <v>101015000</v>
      </c>
      <c r="D5" s="134"/>
      <c r="E5" s="136"/>
    </row>
    <row r="6" spans="2:5" x14ac:dyDescent="0.3">
      <c r="B6" s="159" t="s">
        <v>125</v>
      </c>
      <c r="C6" s="166">
        <f>balance_general_AV!C20</f>
        <v>221015000</v>
      </c>
      <c r="D6" s="134"/>
      <c r="E6" s="136"/>
    </row>
    <row r="7" spans="2:5" x14ac:dyDescent="0.3">
      <c r="B7" s="159" t="s">
        <v>126</v>
      </c>
      <c r="C7" s="166">
        <f>balance_general_AV!C37</f>
        <v>120000000</v>
      </c>
      <c r="D7" s="134"/>
      <c r="E7" s="136"/>
    </row>
    <row r="8" spans="2:5" x14ac:dyDescent="0.3">
      <c r="B8" s="159" t="s">
        <v>127</v>
      </c>
      <c r="C8" s="189">
        <f>balance_general_AV!C32</f>
        <v>28400000</v>
      </c>
      <c r="D8" s="134"/>
      <c r="E8" s="136"/>
    </row>
    <row r="9" spans="2:5" x14ac:dyDescent="0.3">
      <c r="B9" s="159" t="s">
        <v>128</v>
      </c>
      <c r="C9" s="189">
        <f>+C10-C13</f>
        <v>-1250000</v>
      </c>
      <c r="D9" s="134"/>
      <c r="E9" s="136"/>
    </row>
    <row r="10" spans="2:5" x14ac:dyDescent="0.3">
      <c r="B10" s="159" t="s">
        <v>129</v>
      </c>
      <c r="C10" s="189">
        <f>+Estado_resultadoav!E12+Estado_resultadoav!E13</f>
        <v>63750000</v>
      </c>
      <c r="D10" s="134"/>
      <c r="E10" s="136"/>
    </row>
    <row r="11" spans="2:5" x14ac:dyDescent="0.3">
      <c r="B11" s="159" t="s">
        <v>130</v>
      </c>
      <c r="C11" s="189">
        <f>+Estado_resultadoav!E32</f>
        <v>5748600.1950000003</v>
      </c>
      <c r="D11" s="134"/>
      <c r="E11" s="136"/>
    </row>
    <row r="12" spans="2:5" x14ac:dyDescent="0.3">
      <c r="B12" s="159" t="s">
        <v>131</v>
      </c>
      <c r="C12" s="189">
        <v>256000000</v>
      </c>
      <c r="D12" s="134"/>
      <c r="E12" s="136"/>
    </row>
    <row r="13" spans="2:5" x14ac:dyDescent="0.3">
      <c r="B13" s="159" t="s">
        <v>132</v>
      </c>
      <c r="C13" s="189">
        <v>65000000</v>
      </c>
      <c r="D13" s="134"/>
      <c r="E13" s="136"/>
    </row>
    <row r="14" spans="2:5" ht="26.4" x14ac:dyDescent="0.3">
      <c r="B14" s="159" t="s">
        <v>134</v>
      </c>
      <c r="C14" s="189">
        <f>+balance_general_AV!C11+balance_general_AV!C12</f>
        <v>61250000</v>
      </c>
      <c r="D14" s="134"/>
      <c r="E14" s="136"/>
    </row>
    <row r="15" spans="2:5" x14ac:dyDescent="0.3">
      <c r="B15" s="159" t="s">
        <v>135</v>
      </c>
      <c r="C15" s="189">
        <f>+balance_general_AV!C28</f>
        <v>72615000</v>
      </c>
      <c r="D15" s="134"/>
      <c r="E15" s="136"/>
    </row>
    <row r="16" spans="2:5" x14ac:dyDescent="0.3">
      <c r="B16" s="135"/>
      <c r="C16" s="137"/>
      <c r="D16" s="134"/>
      <c r="E16" s="136"/>
    </row>
    <row r="17" spans="2:5" x14ac:dyDescent="0.3">
      <c r="B17" s="135"/>
      <c r="C17" s="137"/>
      <c r="D17" s="134"/>
      <c r="E17" s="136"/>
    </row>
    <row r="18" spans="2:5" ht="13.8" thickBot="1" x14ac:dyDescent="0.35">
      <c r="B18" s="135"/>
      <c r="C18" s="138" t="s">
        <v>137</v>
      </c>
      <c r="D18" s="139" t="s">
        <v>138</v>
      </c>
      <c r="E18" s="160" t="s">
        <v>139</v>
      </c>
    </row>
    <row r="19" spans="2:5" ht="40.950000000000003" customHeight="1" x14ac:dyDescent="0.3">
      <c r="B19" s="262" t="s">
        <v>140</v>
      </c>
      <c r="C19" s="140" t="s">
        <v>141</v>
      </c>
      <c r="D19" s="141">
        <f>C3-C4</f>
        <v>106400000</v>
      </c>
      <c r="E19" s="161" t="s">
        <v>159</v>
      </c>
    </row>
    <row r="20" spans="2:5" ht="39.6" x14ac:dyDescent="0.3">
      <c r="B20" s="263"/>
      <c r="C20" s="142" t="s">
        <v>142</v>
      </c>
      <c r="D20" s="143">
        <f>C3/C4</f>
        <v>2.4652619982097361</v>
      </c>
      <c r="E20" s="144" t="s">
        <v>160</v>
      </c>
    </row>
    <row r="21" spans="2:5" ht="27" thickBot="1" x14ac:dyDescent="0.35">
      <c r="B21" s="264"/>
      <c r="C21" s="145" t="s">
        <v>143</v>
      </c>
      <c r="D21" s="146">
        <f>(C3-0)/C4</f>
        <v>2.4652619982097361</v>
      </c>
      <c r="E21" s="147" t="s">
        <v>166</v>
      </c>
    </row>
    <row r="22" spans="2:5" x14ac:dyDescent="0.3">
      <c r="B22" s="265" t="s">
        <v>144</v>
      </c>
      <c r="C22" s="148" t="s">
        <v>145</v>
      </c>
      <c r="D22" s="149">
        <f>(C5/C6)</f>
        <v>0.45705042644164423</v>
      </c>
      <c r="E22" s="150" t="s">
        <v>161</v>
      </c>
    </row>
    <row r="23" spans="2:5" ht="26.4" x14ac:dyDescent="0.3">
      <c r="B23" s="266"/>
      <c r="C23" s="151" t="s">
        <v>146</v>
      </c>
      <c r="D23" s="152">
        <f>(C4/C7)</f>
        <v>0.60512500000000002</v>
      </c>
      <c r="E23" s="153" t="s">
        <v>162</v>
      </c>
    </row>
    <row r="24" spans="2:5" x14ac:dyDescent="0.3">
      <c r="B24" s="266"/>
      <c r="C24" s="151" t="s">
        <v>147</v>
      </c>
      <c r="D24" s="154">
        <f>C8/C7</f>
        <v>0.23666666666666666</v>
      </c>
      <c r="E24" s="153" t="s">
        <v>163</v>
      </c>
    </row>
    <row r="25" spans="2:5" ht="27" thickBot="1" x14ac:dyDescent="0.35">
      <c r="B25" s="267"/>
      <c r="C25" s="155" t="s">
        <v>148</v>
      </c>
      <c r="D25" s="156">
        <f>C5/C7</f>
        <v>0.84179166666666672</v>
      </c>
      <c r="E25" s="157" t="s">
        <v>164</v>
      </c>
    </row>
  </sheetData>
  <mergeCells count="2">
    <mergeCell ref="B19:B21"/>
    <mergeCell ref="B22:B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38FD-F100-4095-AD7E-624745DBB003}">
  <dimension ref="B1:C18"/>
  <sheetViews>
    <sheetView workbookViewId="0">
      <selection activeCell="E9" sqref="E9"/>
    </sheetView>
  </sheetViews>
  <sheetFormatPr baseColWidth="10" defaultRowHeight="13.2" x14ac:dyDescent="0.3"/>
  <cols>
    <col min="2" max="2" width="28.125" customWidth="1"/>
    <col min="3" max="3" width="23.125" customWidth="1"/>
  </cols>
  <sheetData>
    <row r="1" spans="2:3" ht="13.8" thickBot="1" x14ac:dyDescent="0.35"/>
    <row r="2" spans="2:3" x14ac:dyDescent="0.3">
      <c r="B2" s="75" t="s">
        <v>58</v>
      </c>
      <c r="C2" s="76" t="s">
        <v>59</v>
      </c>
    </row>
    <row r="3" spans="2:3" x14ac:dyDescent="0.3">
      <c r="B3" s="72" t="s">
        <v>44</v>
      </c>
      <c r="C3" s="71">
        <v>3900000</v>
      </c>
    </row>
    <row r="4" spans="2:3" x14ac:dyDescent="0.3">
      <c r="B4" s="72" t="s">
        <v>45</v>
      </c>
      <c r="C4" s="71">
        <v>3250000</v>
      </c>
    </row>
    <row r="5" spans="2:3" x14ac:dyDescent="0.3">
      <c r="B5" s="72" t="s">
        <v>46</v>
      </c>
      <c r="C5" s="71">
        <v>2600000</v>
      </c>
    </row>
    <row r="6" spans="2:3" x14ac:dyDescent="0.3">
      <c r="B6" s="72" t="s">
        <v>47</v>
      </c>
      <c r="C6" s="71">
        <v>2600000</v>
      </c>
    </row>
    <row r="7" spans="2:3" x14ac:dyDescent="0.3">
      <c r="B7" s="72" t="s">
        <v>48</v>
      </c>
      <c r="C7" s="71">
        <v>2600000</v>
      </c>
    </row>
    <row r="8" spans="2:3" x14ac:dyDescent="0.3">
      <c r="B8" s="72" t="s">
        <v>49</v>
      </c>
      <c r="C8" s="71">
        <v>2600000</v>
      </c>
    </row>
    <row r="9" spans="2:3" ht="26.4" x14ac:dyDescent="0.3">
      <c r="B9" s="72" t="s">
        <v>43</v>
      </c>
      <c r="C9" s="71">
        <v>2600000</v>
      </c>
    </row>
    <row r="10" spans="2:3" x14ac:dyDescent="0.3">
      <c r="B10" s="72" t="s">
        <v>50</v>
      </c>
      <c r="C10" s="71">
        <v>1300000</v>
      </c>
    </row>
    <row r="11" spans="2:3" x14ac:dyDescent="0.3">
      <c r="B11" s="72" t="s">
        <v>51</v>
      </c>
      <c r="C11" s="71">
        <v>1300000</v>
      </c>
    </row>
    <row r="12" spans="2:3" x14ac:dyDescent="0.3">
      <c r="B12" s="72" t="s">
        <v>51</v>
      </c>
      <c r="C12" s="71">
        <v>1300000</v>
      </c>
    </row>
    <row r="13" spans="2:3" x14ac:dyDescent="0.3">
      <c r="B13" s="72" t="s">
        <v>52</v>
      </c>
      <c r="C13" s="71">
        <v>1300000</v>
      </c>
    </row>
    <row r="14" spans="2:3" x14ac:dyDescent="0.3">
      <c r="B14" s="72" t="s">
        <v>53</v>
      </c>
      <c r="C14" s="71">
        <v>1300000</v>
      </c>
    </row>
    <row r="15" spans="2:3" x14ac:dyDescent="0.3">
      <c r="B15" s="72" t="s">
        <v>54</v>
      </c>
      <c r="C15" s="71">
        <v>2600000</v>
      </c>
    </row>
    <row r="16" spans="2:3" x14ac:dyDescent="0.3">
      <c r="B16" s="72" t="s">
        <v>55</v>
      </c>
      <c r="C16" s="71">
        <v>2600000</v>
      </c>
    </row>
    <row r="17" spans="2:3" x14ac:dyDescent="0.3">
      <c r="B17" s="72" t="s">
        <v>56</v>
      </c>
      <c r="C17" s="71">
        <v>1800000</v>
      </c>
    </row>
    <row r="18" spans="2:3" ht="13.8" thickBot="1" x14ac:dyDescent="0.35">
      <c r="B18" s="73" t="s">
        <v>57</v>
      </c>
      <c r="C18" s="74">
        <f>SUM(C3:C17)</f>
        <v>33650000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CCC5-C990-428E-8A16-2DB09C4F0C0E}">
  <dimension ref="A1:J44"/>
  <sheetViews>
    <sheetView tabSelected="1" workbookViewId="0">
      <selection activeCell="A14" sqref="A14:D14"/>
    </sheetView>
  </sheetViews>
  <sheetFormatPr baseColWidth="10" defaultRowHeight="13.2" x14ac:dyDescent="0.3"/>
  <cols>
    <col min="1" max="1" width="11.625" customWidth="1"/>
    <col min="2" max="3" width="25.5" customWidth="1"/>
    <col min="4" max="4" width="21.125" customWidth="1"/>
    <col min="6" max="6" width="13.5" customWidth="1"/>
    <col min="7" max="8" width="23.625" customWidth="1"/>
    <col min="9" max="9" width="22" customWidth="1"/>
    <col min="10" max="10" width="20.375" customWidth="1"/>
  </cols>
  <sheetData>
    <row r="1" spans="1:5" x14ac:dyDescent="0.3">
      <c r="A1" s="303" t="s">
        <v>12</v>
      </c>
      <c r="B1" s="304"/>
      <c r="C1" s="304"/>
      <c r="D1" s="305"/>
      <c r="E1" s="94"/>
    </row>
    <row r="2" spans="1:5" x14ac:dyDescent="0.3">
      <c r="A2" s="193" t="s">
        <v>14</v>
      </c>
      <c r="B2" s="299"/>
      <c r="C2" s="299"/>
      <c r="D2" s="195"/>
      <c r="E2" s="94"/>
    </row>
    <row r="3" spans="1:5" x14ac:dyDescent="0.3">
      <c r="A3" s="193" t="s">
        <v>36</v>
      </c>
      <c r="B3" s="299"/>
      <c r="C3" s="299"/>
      <c r="D3" s="195"/>
      <c r="E3" s="94"/>
    </row>
    <row r="4" spans="1:5" x14ac:dyDescent="0.3">
      <c r="A4" s="193" t="s">
        <v>15</v>
      </c>
      <c r="B4" s="299"/>
      <c r="C4" s="299"/>
      <c r="D4" s="195"/>
      <c r="E4" s="94"/>
    </row>
    <row r="5" spans="1:5" ht="13.8" thickBot="1" x14ac:dyDescent="0.35">
      <c r="A5" s="297"/>
      <c r="B5" s="271"/>
      <c r="C5" s="271"/>
      <c r="D5" s="298"/>
      <c r="E5" s="95"/>
    </row>
    <row r="6" spans="1:5" ht="19.8" thickBot="1" x14ac:dyDescent="0.5">
      <c r="A6" s="300" t="s">
        <v>61</v>
      </c>
      <c r="B6" s="301"/>
      <c r="C6" s="301"/>
      <c r="D6" s="302"/>
      <c r="E6" s="95"/>
    </row>
    <row r="7" spans="1:5" x14ac:dyDescent="0.3">
      <c r="A7" s="116" t="s">
        <v>63</v>
      </c>
      <c r="B7" s="293" t="s">
        <v>98</v>
      </c>
      <c r="C7" s="294"/>
      <c r="D7" s="96">
        <v>30000000</v>
      </c>
      <c r="E7" s="95"/>
    </row>
    <row r="8" spans="1:5" x14ac:dyDescent="0.3">
      <c r="A8" s="117" t="s">
        <v>64</v>
      </c>
      <c r="B8" s="295" t="s">
        <v>99</v>
      </c>
      <c r="C8" s="296"/>
      <c r="D8" s="97">
        <v>20000000</v>
      </c>
      <c r="E8" s="95"/>
    </row>
    <row r="9" spans="1:5" x14ac:dyDescent="0.3">
      <c r="A9" s="117" t="s">
        <v>65</v>
      </c>
      <c r="B9" s="295" t="s">
        <v>100</v>
      </c>
      <c r="C9" s="296"/>
      <c r="D9" s="97">
        <v>9250000</v>
      </c>
      <c r="E9" s="95"/>
    </row>
    <row r="10" spans="1:5" ht="13.8" thickBot="1" x14ac:dyDescent="0.35">
      <c r="A10" s="290" t="s">
        <v>101</v>
      </c>
      <c r="B10" s="291"/>
      <c r="C10" s="292"/>
      <c r="D10" s="99">
        <f>SUM(D7:D9)</f>
        <v>59250000</v>
      </c>
      <c r="E10" s="100"/>
    </row>
    <row r="11" spans="1:5" x14ac:dyDescent="0.3">
      <c r="A11" s="116" t="s">
        <v>66</v>
      </c>
      <c r="B11" s="293" t="s">
        <v>102</v>
      </c>
      <c r="C11" s="294"/>
      <c r="D11" s="96">
        <v>4500000</v>
      </c>
      <c r="E11" s="100"/>
    </row>
    <row r="12" spans="1:5" x14ac:dyDescent="0.3">
      <c r="A12" s="117" t="s">
        <v>67</v>
      </c>
      <c r="B12" s="295" t="s">
        <v>103</v>
      </c>
      <c r="C12" s="296"/>
      <c r="D12" s="97">
        <v>2000000</v>
      </c>
      <c r="E12" s="100"/>
    </row>
    <row r="13" spans="1:5" ht="13.8" thickBot="1" x14ac:dyDescent="0.35">
      <c r="A13" s="290" t="s">
        <v>109</v>
      </c>
      <c r="B13" s="291"/>
      <c r="C13" s="292"/>
      <c r="D13" s="99">
        <f>+D10+D11+D12</f>
        <v>65750000</v>
      </c>
      <c r="E13" s="100"/>
    </row>
    <row r="14" spans="1:5" ht="19.8" thickBot="1" x14ac:dyDescent="0.5">
      <c r="A14" s="287" t="s">
        <v>68</v>
      </c>
      <c r="B14" s="288"/>
      <c r="C14" s="288"/>
      <c r="D14" s="289"/>
      <c r="E14" s="100"/>
    </row>
    <row r="15" spans="1:5" x14ac:dyDescent="0.3">
      <c r="A15" s="118" t="s">
        <v>69</v>
      </c>
      <c r="B15" s="285" t="s">
        <v>104</v>
      </c>
      <c r="C15" s="286"/>
      <c r="D15" s="101">
        <v>33650000</v>
      </c>
      <c r="E15" s="95"/>
    </row>
    <row r="16" spans="1:5" ht="13.8" thickBot="1" x14ac:dyDescent="0.35">
      <c r="A16" s="279" t="s">
        <v>105</v>
      </c>
      <c r="B16" s="280"/>
      <c r="C16" s="281"/>
      <c r="D16" s="102">
        <f>+D13-D15</f>
        <v>32100000</v>
      </c>
      <c r="E16" s="100"/>
    </row>
    <row r="17" spans="1:10" ht="19.8" thickBot="1" x14ac:dyDescent="0.5">
      <c r="A17" s="282" t="s">
        <v>70</v>
      </c>
      <c r="B17" s="283"/>
      <c r="C17" s="283"/>
      <c r="D17" s="284"/>
      <c r="E17" s="100"/>
    </row>
    <row r="18" spans="1:10" x14ac:dyDescent="0.3">
      <c r="A18" s="119" t="s">
        <v>71</v>
      </c>
      <c r="B18" s="272" t="s">
        <v>106</v>
      </c>
      <c r="C18" s="273"/>
      <c r="D18" s="103">
        <v>3965000</v>
      </c>
      <c r="E18" s="95"/>
    </row>
    <row r="19" spans="1:10" x14ac:dyDescent="0.3">
      <c r="A19" s="120" t="s">
        <v>72</v>
      </c>
      <c r="B19" s="277" t="s">
        <v>107</v>
      </c>
      <c r="C19" s="278"/>
      <c r="D19" s="104">
        <v>2500000</v>
      </c>
      <c r="E19" s="95"/>
    </row>
    <row r="20" spans="1:10" x14ac:dyDescent="0.3">
      <c r="A20" s="120" t="s">
        <v>73</v>
      </c>
      <c r="B20" s="277" t="s">
        <v>108</v>
      </c>
      <c r="C20" s="278"/>
      <c r="D20" s="104">
        <v>5500000</v>
      </c>
      <c r="E20" s="95"/>
    </row>
    <row r="21" spans="1:10" x14ac:dyDescent="0.3">
      <c r="A21" s="120" t="s">
        <v>74</v>
      </c>
      <c r="B21" s="277" t="s">
        <v>110</v>
      </c>
      <c r="C21" s="278"/>
      <c r="D21" s="104">
        <v>2800000</v>
      </c>
      <c r="E21" s="95"/>
    </row>
    <row r="22" spans="1:10" x14ac:dyDescent="0.3">
      <c r="A22" s="120" t="s">
        <v>75</v>
      </c>
      <c r="B22" s="277" t="s">
        <v>111</v>
      </c>
      <c r="C22" s="278"/>
      <c r="D22" s="104">
        <v>3600000</v>
      </c>
      <c r="E22" s="95"/>
    </row>
    <row r="23" spans="1:10" x14ac:dyDescent="0.3">
      <c r="A23" s="120" t="s">
        <v>76</v>
      </c>
      <c r="B23" s="277" t="s">
        <v>112</v>
      </c>
      <c r="C23" s="278"/>
      <c r="D23" s="104">
        <v>708333</v>
      </c>
      <c r="E23" s="95"/>
    </row>
    <row r="24" spans="1:10" ht="13.8" thickBot="1" x14ac:dyDescent="0.35">
      <c r="A24" s="274" t="s">
        <v>113</v>
      </c>
      <c r="B24" s="275"/>
      <c r="C24" s="276"/>
      <c r="D24" s="106">
        <f>+D16-D18-D19-D20-D21-D22-D23</f>
        <v>13026667</v>
      </c>
      <c r="E24" s="95"/>
    </row>
    <row r="25" spans="1:10" x14ac:dyDescent="0.3">
      <c r="A25" s="119" t="s">
        <v>77</v>
      </c>
      <c r="B25" s="272" t="s">
        <v>120</v>
      </c>
      <c r="C25" s="273"/>
      <c r="D25" s="103">
        <v>3200000</v>
      </c>
      <c r="E25" s="95"/>
    </row>
    <row r="26" spans="1:10" ht="13.8" thickBot="1" x14ac:dyDescent="0.35">
      <c r="A26" s="274" t="s">
        <v>115</v>
      </c>
      <c r="B26" s="275"/>
      <c r="C26" s="276"/>
      <c r="D26" s="106">
        <f>+D24-D25</f>
        <v>9826667</v>
      </c>
      <c r="E26" s="100"/>
    </row>
    <row r="27" spans="1:10" x14ac:dyDescent="0.3">
      <c r="A27" s="119" t="s">
        <v>78</v>
      </c>
      <c r="B27" s="272" t="s">
        <v>116</v>
      </c>
      <c r="C27" s="273"/>
      <c r="D27" s="103">
        <f>+D26*35%</f>
        <v>3439333.4499999997</v>
      </c>
      <c r="E27" s="95"/>
    </row>
    <row r="28" spans="1:10" ht="13.8" thickBot="1" x14ac:dyDescent="0.35">
      <c r="A28" s="274" t="s">
        <v>117</v>
      </c>
      <c r="B28" s="275"/>
      <c r="C28" s="276"/>
      <c r="D28" s="106">
        <f>+D26-D27</f>
        <v>6387333.5500000007</v>
      </c>
      <c r="E28" s="100"/>
    </row>
    <row r="29" spans="1:10" x14ac:dyDescent="0.3">
      <c r="A29" s="119" t="s">
        <v>79</v>
      </c>
      <c r="B29" s="272" t="s">
        <v>118</v>
      </c>
      <c r="C29" s="273"/>
      <c r="D29" s="103">
        <f>+D28*10%</f>
        <v>638733.3550000001</v>
      </c>
      <c r="E29" s="95"/>
    </row>
    <row r="30" spans="1:10" ht="13.8" thickBot="1" x14ac:dyDescent="0.35">
      <c r="A30" s="268" t="s">
        <v>119</v>
      </c>
      <c r="B30" s="269"/>
      <c r="C30" s="270"/>
      <c r="D30" s="108">
        <f>+D28-D29</f>
        <v>5748600.1950000003</v>
      </c>
      <c r="E30" s="100"/>
    </row>
    <row r="31" spans="1:10" ht="19.2" x14ac:dyDescent="0.45">
      <c r="A31" s="109"/>
      <c r="B31" s="100"/>
      <c r="C31" s="271"/>
      <c r="D31" s="271"/>
      <c r="E31" s="95"/>
    </row>
    <row r="32" spans="1:10" ht="19.2" x14ac:dyDescent="0.45">
      <c r="A32" s="92"/>
      <c r="B32" s="91"/>
      <c r="C32" s="237"/>
      <c r="D32" s="237"/>
      <c r="F32" s="92"/>
      <c r="G32" s="91"/>
      <c r="H32" s="237"/>
      <c r="I32" s="237"/>
      <c r="J32" s="93"/>
    </row>
    <row r="33" spans="1:10" ht="19.2" x14ac:dyDescent="0.45">
      <c r="A33" s="92"/>
      <c r="B33" s="91"/>
      <c r="C33" s="237"/>
      <c r="D33" s="237"/>
      <c r="F33" s="92"/>
      <c r="G33" s="91"/>
      <c r="H33" s="237"/>
      <c r="I33" s="237"/>
      <c r="J33" s="93"/>
    </row>
    <row r="34" spans="1:10" ht="19.2" x14ac:dyDescent="0.45">
      <c r="A34" s="92"/>
      <c r="B34" s="91"/>
      <c r="C34" s="237"/>
      <c r="D34" s="237"/>
      <c r="F34" s="92"/>
      <c r="G34" s="91"/>
      <c r="H34" s="237"/>
      <c r="I34" s="237"/>
      <c r="J34" s="93"/>
    </row>
    <row r="35" spans="1:10" ht="19.2" x14ac:dyDescent="0.45">
      <c r="A35" s="92"/>
      <c r="B35" s="91"/>
      <c r="C35" s="237"/>
      <c r="D35" s="237"/>
      <c r="F35" s="92"/>
      <c r="G35" s="91"/>
      <c r="H35" s="237"/>
      <c r="I35" s="237"/>
      <c r="J35" s="93"/>
    </row>
    <row r="36" spans="1:10" ht="19.2" x14ac:dyDescent="0.45">
      <c r="A36" s="92"/>
      <c r="B36" s="91"/>
      <c r="C36" s="237"/>
      <c r="D36" s="237"/>
      <c r="F36" s="92"/>
      <c r="G36" s="91"/>
      <c r="H36" s="237"/>
      <c r="I36" s="237"/>
      <c r="J36" s="93"/>
    </row>
    <row r="37" spans="1:10" ht="19.2" x14ac:dyDescent="0.45">
      <c r="A37" s="92"/>
      <c r="B37" s="91"/>
      <c r="C37" s="237"/>
      <c r="D37" s="237"/>
      <c r="F37" s="92"/>
      <c r="G37" s="91"/>
      <c r="H37" s="237"/>
      <c r="I37" s="237"/>
      <c r="J37" s="93"/>
    </row>
    <row r="38" spans="1:10" ht="19.2" x14ac:dyDescent="0.45">
      <c r="A38" s="92"/>
      <c r="B38" s="91"/>
      <c r="C38" s="237"/>
      <c r="D38" s="237"/>
      <c r="F38" s="92"/>
      <c r="G38" s="91"/>
      <c r="H38" s="237"/>
      <c r="I38" s="237"/>
      <c r="J38" s="93"/>
    </row>
    <row r="39" spans="1:10" ht="19.2" x14ac:dyDescent="0.45">
      <c r="A39" s="92"/>
      <c r="B39" s="91"/>
      <c r="C39" s="237"/>
      <c r="D39" s="237"/>
      <c r="F39" s="92"/>
      <c r="G39" s="91"/>
      <c r="H39" s="237"/>
      <c r="I39" s="237"/>
      <c r="J39" s="93"/>
    </row>
    <row r="40" spans="1:10" ht="19.2" x14ac:dyDescent="0.45">
      <c r="A40" s="92"/>
      <c r="B40" s="91"/>
      <c r="C40" s="237"/>
      <c r="D40" s="237"/>
      <c r="F40" s="92"/>
      <c r="G40" s="91"/>
      <c r="H40" s="237"/>
      <c r="I40" s="237"/>
      <c r="J40" s="93"/>
    </row>
    <row r="41" spans="1:10" ht="19.2" x14ac:dyDescent="0.45">
      <c r="A41" s="92"/>
      <c r="B41" s="91"/>
      <c r="C41" s="237"/>
      <c r="D41" s="237"/>
      <c r="F41" s="92"/>
      <c r="G41" s="91"/>
      <c r="H41" s="237"/>
      <c r="I41" s="237"/>
      <c r="J41" s="93"/>
    </row>
    <row r="42" spans="1:10" ht="19.2" x14ac:dyDescent="0.45">
      <c r="A42" s="92"/>
      <c r="B42" s="91"/>
      <c r="C42" s="237"/>
      <c r="D42" s="237"/>
      <c r="F42" s="92"/>
      <c r="G42" s="91"/>
      <c r="H42" s="237"/>
      <c r="I42" s="237"/>
      <c r="J42" s="93"/>
    </row>
    <row r="43" spans="1:10" ht="19.2" x14ac:dyDescent="0.45">
      <c r="A43" s="92"/>
      <c r="B43" s="91"/>
      <c r="C43" s="237"/>
      <c r="D43" s="237"/>
      <c r="F43" s="92"/>
      <c r="G43" s="91"/>
      <c r="H43" s="237"/>
      <c r="I43" s="237"/>
      <c r="J43" s="93"/>
    </row>
    <row r="44" spans="1:10" ht="19.2" x14ac:dyDescent="0.45">
      <c r="A44" s="92"/>
      <c r="B44" s="91"/>
      <c r="C44" s="237"/>
      <c r="D44" s="237"/>
      <c r="F44" s="92"/>
      <c r="G44" s="91"/>
      <c r="H44" s="237"/>
      <c r="I44" s="237"/>
      <c r="J44" s="93"/>
    </row>
  </sheetData>
  <mergeCells count="57">
    <mergeCell ref="A2:D2"/>
    <mergeCell ref="A3:D3"/>
    <mergeCell ref="A1:D1"/>
    <mergeCell ref="B7:C7"/>
    <mergeCell ref="B8:C8"/>
    <mergeCell ref="B9:C9"/>
    <mergeCell ref="A5:D5"/>
    <mergeCell ref="A4:D4"/>
    <mergeCell ref="A6:D6"/>
    <mergeCell ref="A13:C13"/>
    <mergeCell ref="B15:C15"/>
    <mergeCell ref="A14:D14"/>
    <mergeCell ref="A10:C10"/>
    <mergeCell ref="B11:C11"/>
    <mergeCell ref="B12:C12"/>
    <mergeCell ref="B19:C19"/>
    <mergeCell ref="B20:C20"/>
    <mergeCell ref="A16:C16"/>
    <mergeCell ref="A17:D17"/>
    <mergeCell ref="B18:C18"/>
    <mergeCell ref="A24:C24"/>
    <mergeCell ref="B25:C25"/>
    <mergeCell ref="A26:C26"/>
    <mergeCell ref="B21:C21"/>
    <mergeCell ref="B22:C22"/>
    <mergeCell ref="B23:C23"/>
    <mergeCell ref="A30:C30"/>
    <mergeCell ref="C31:D31"/>
    <mergeCell ref="C32:D32"/>
    <mergeCell ref="H32:I32"/>
    <mergeCell ref="B27:C27"/>
    <mergeCell ref="A28:C28"/>
    <mergeCell ref="B29:C29"/>
    <mergeCell ref="C33:D33"/>
    <mergeCell ref="H33:I33"/>
    <mergeCell ref="C34:D34"/>
    <mergeCell ref="H34:I34"/>
    <mergeCell ref="C35:D35"/>
    <mergeCell ref="H35:I35"/>
    <mergeCell ref="C36:D36"/>
    <mergeCell ref="H36:I36"/>
    <mergeCell ref="C37:D37"/>
    <mergeCell ref="H37:I37"/>
    <mergeCell ref="C38:D38"/>
    <mergeCell ref="H38:I38"/>
    <mergeCell ref="C39:D39"/>
    <mergeCell ref="H39:I39"/>
    <mergeCell ref="C40:D40"/>
    <mergeCell ref="H40:I40"/>
    <mergeCell ref="C44:D44"/>
    <mergeCell ref="H44:I44"/>
    <mergeCell ref="C41:D41"/>
    <mergeCell ref="H41:I41"/>
    <mergeCell ref="C42:D42"/>
    <mergeCell ref="H42:I42"/>
    <mergeCell ref="C43:D43"/>
    <mergeCell ref="H43:I4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B8449-7683-417E-91BA-EF92CCCDD936}">
  <dimension ref="B1:G32"/>
  <sheetViews>
    <sheetView topLeftCell="A2" workbookViewId="0">
      <selection activeCell="K38" sqref="K38"/>
    </sheetView>
  </sheetViews>
  <sheetFormatPr baseColWidth="10" defaultRowHeight="13.2" x14ac:dyDescent="0.3"/>
  <cols>
    <col min="3" max="4" width="25.625" customWidth="1"/>
    <col min="5" max="5" width="17.625" customWidth="1"/>
    <col min="6" max="6" width="21.125" customWidth="1"/>
  </cols>
  <sheetData>
    <row r="1" spans="2:7" ht="13.8" thickBot="1" x14ac:dyDescent="0.35"/>
    <row r="2" spans="2:7" x14ac:dyDescent="0.3">
      <c r="B2" s="303" t="s">
        <v>12</v>
      </c>
      <c r="C2" s="304"/>
      <c r="D2" s="304"/>
      <c r="E2" s="304"/>
      <c r="F2" s="305"/>
    </row>
    <row r="3" spans="2:7" x14ac:dyDescent="0.3">
      <c r="B3" s="236" t="s">
        <v>14</v>
      </c>
      <c r="C3" s="237"/>
      <c r="D3" s="237"/>
      <c r="E3" s="237"/>
      <c r="F3" s="238"/>
    </row>
    <row r="4" spans="2:7" x14ac:dyDescent="0.3">
      <c r="B4" s="236" t="s">
        <v>60</v>
      </c>
      <c r="C4" s="237"/>
      <c r="D4" s="237"/>
      <c r="E4" s="237"/>
      <c r="F4" s="238"/>
    </row>
    <row r="5" spans="2:7" x14ac:dyDescent="0.3">
      <c r="B5" s="236" t="s">
        <v>15</v>
      </c>
      <c r="C5" s="237"/>
      <c r="D5" s="237"/>
      <c r="E5" s="237"/>
      <c r="F5" s="238"/>
    </row>
    <row r="6" spans="2:7" ht="13.8" thickBot="1" x14ac:dyDescent="0.35">
      <c r="B6" s="113"/>
      <c r="C6" s="114"/>
      <c r="D6" s="114"/>
      <c r="E6" s="114"/>
      <c r="F6" s="115"/>
    </row>
    <row r="7" spans="2:7" ht="13.8" thickBot="1" x14ac:dyDescent="0.35">
      <c r="B7" s="306" t="s">
        <v>38</v>
      </c>
      <c r="C7" s="307"/>
      <c r="D7" s="308"/>
      <c r="E7" s="111" t="s">
        <v>39</v>
      </c>
      <c r="F7" s="112" t="s">
        <v>62</v>
      </c>
    </row>
    <row r="8" spans="2:7" ht="19.8" thickBot="1" x14ac:dyDescent="0.5">
      <c r="B8" s="300" t="s">
        <v>61</v>
      </c>
      <c r="C8" s="301"/>
      <c r="D8" s="301"/>
      <c r="E8" s="301"/>
      <c r="F8" s="302"/>
    </row>
    <row r="9" spans="2:7" ht="13.8" thickBot="1" x14ac:dyDescent="0.35">
      <c r="B9" s="116" t="s">
        <v>63</v>
      </c>
      <c r="C9" s="293" t="s">
        <v>98</v>
      </c>
      <c r="D9" s="294"/>
      <c r="E9" s="98">
        <f>+Estado_resultado!D7</f>
        <v>30000000</v>
      </c>
      <c r="F9" s="126">
        <f>E9/$E$15</f>
        <v>0.45627376425855515</v>
      </c>
      <c r="G9" s="95"/>
    </row>
    <row r="10" spans="2:7" ht="13.8" thickBot="1" x14ac:dyDescent="0.35">
      <c r="B10" s="117" t="s">
        <v>64</v>
      </c>
      <c r="C10" s="295" t="s">
        <v>99</v>
      </c>
      <c r="D10" s="296"/>
      <c r="E10" s="98">
        <f>+Estado_resultado!D8</f>
        <v>20000000</v>
      </c>
      <c r="F10" s="127">
        <f>E10/$E$15</f>
        <v>0.30418250950570341</v>
      </c>
      <c r="G10" s="95"/>
    </row>
    <row r="11" spans="2:7" ht="13.8" thickBot="1" x14ac:dyDescent="0.35">
      <c r="B11" s="117" t="s">
        <v>65</v>
      </c>
      <c r="C11" s="295" t="s">
        <v>100</v>
      </c>
      <c r="D11" s="296"/>
      <c r="E11" s="98">
        <f>+Estado_resultado!D9</f>
        <v>9250000</v>
      </c>
      <c r="F11" s="128">
        <f>E11/$E$15</f>
        <v>0.14068441064638784</v>
      </c>
      <c r="G11" s="95"/>
    </row>
    <row r="12" spans="2:7" ht="13.8" thickBot="1" x14ac:dyDescent="0.35">
      <c r="B12" s="290" t="s">
        <v>101</v>
      </c>
      <c r="C12" s="291"/>
      <c r="D12" s="292"/>
      <c r="E12" s="99">
        <f>SUM(E9:E11)</f>
        <v>59250000</v>
      </c>
      <c r="F12" s="129">
        <f>E12/E15</f>
        <v>0.90114068441064643</v>
      </c>
      <c r="G12" s="100"/>
    </row>
    <row r="13" spans="2:7" ht="13.8" thickBot="1" x14ac:dyDescent="0.35">
      <c r="B13" s="116" t="s">
        <v>66</v>
      </c>
      <c r="C13" s="293" t="s">
        <v>102</v>
      </c>
      <c r="D13" s="294"/>
      <c r="E13" s="96">
        <f>+Estado_resultado!D11</f>
        <v>4500000</v>
      </c>
      <c r="F13" s="130">
        <f>E13/E15</f>
        <v>6.8441064638783272E-2</v>
      </c>
      <c r="G13" s="100"/>
    </row>
    <row r="14" spans="2:7" x14ac:dyDescent="0.3">
      <c r="B14" s="117" t="s">
        <v>67</v>
      </c>
      <c r="C14" s="295" t="s">
        <v>103</v>
      </c>
      <c r="D14" s="296"/>
      <c r="E14" s="96">
        <f>+Estado_resultado!D12</f>
        <v>2000000</v>
      </c>
      <c r="F14" s="131">
        <f>E14/E15</f>
        <v>3.0418250950570342E-2</v>
      </c>
      <c r="G14" s="100"/>
    </row>
    <row r="15" spans="2:7" ht="13.8" thickBot="1" x14ac:dyDescent="0.35">
      <c r="B15" s="290" t="s">
        <v>109</v>
      </c>
      <c r="C15" s="291"/>
      <c r="D15" s="292"/>
      <c r="E15" s="99">
        <f>+E12+E13+E14</f>
        <v>65750000</v>
      </c>
      <c r="F15" s="132">
        <f>E15/E15</f>
        <v>1</v>
      </c>
      <c r="G15" s="100"/>
    </row>
    <row r="16" spans="2:7" ht="19.8" thickBot="1" x14ac:dyDescent="0.5">
      <c r="B16" s="287" t="s">
        <v>68</v>
      </c>
      <c r="C16" s="288"/>
      <c r="D16" s="288"/>
      <c r="E16" s="288"/>
      <c r="F16" s="289"/>
      <c r="G16" s="100"/>
    </row>
    <row r="17" spans="2:7" x14ac:dyDescent="0.3">
      <c r="B17" s="118" t="s">
        <v>69</v>
      </c>
      <c r="C17" s="285" t="s">
        <v>104</v>
      </c>
      <c r="D17" s="286"/>
      <c r="E17" s="101">
        <f>+Estado_resultado!D15</f>
        <v>33650000</v>
      </c>
      <c r="F17" s="124">
        <f>E17/E15</f>
        <v>0.51178707224334596</v>
      </c>
      <c r="G17" s="95"/>
    </row>
    <row r="18" spans="2:7" ht="13.8" thickBot="1" x14ac:dyDescent="0.35">
      <c r="B18" s="279" t="s">
        <v>105</v>
      </c>
      <c r="C18" s="280"/>
      <c r="D18" s="281"/>
      <c r="E18" s="102">
        <f>+E15-E17</f>
        <v>32100000</v>
      </c>
      <c r="F18" s="125">
        <f>+F15-F17</f>
        <v>0.48821292775665404</v>
      </c>
      <c r="G18" s="100"/>
    </row>
    <row r="19" spans="2:7" ht="19.8" thickBot="1" x14ac:dyDescent="0.5">
      <c r="B19" s="282" t="s">
        <v>70</v>
      </c>
      <c r="C19" s="283"/>
      <c r="D19" s="283"/>
      <c r="E19" s="283"/>
      <c r="F19" s="284"/>
      <c r="G19" s="100"/>
    </row>
    <row r="20" spans="2:7" ht="13.8" thickBot="1" x14ac:dyDescent="0.35">
      <c r="B20" s="119" t="s">
        <v>71</v>
      </c>
      <c r="C20" s="272" t="s">
        <v>106</v>
      </c>
      <c r="D20" s="273"/>
      <c r="E20" s="105">
        <f>+Estado_resultado!D18</f>
        <v>3965000</v>
      </c>
      <c r="F20" s="121">
        <f t="shared" ref="F20:F32" si="0">E20/$E$15</f>
        <v>6.0304182509505706E-2</v>
      </c>
      <c r="G20" s="95"/>
    </row>
    <row r="21" spans="2:7" ht="13.8" thickBot="1" x14ac:dyDescent="0.35">
      <c r="B21" s="120" t="s">
        <v>72</v>
      </c>
      <c r="C21" s="277" t="s">
        <v>107</v>
      </c>
      <c r="D21" s="278"/>
      <c r="E21" s="105">
        <f>+Estado_resultado!D19</f>
        <v>2500000</v>
      </c>
      <c r="F21" s="121">
        <f t="shared" si="0"/>
        <v>3.8022813688212927E-2</v>
      </c>
      <c r="G21" s="95"/>
    </row>
    <row r="22" spans="2:7" ht="13.8" thickBot="1" x14ac:dyDescent="0.35">
      <c r="B22" s="120" t="s">
        <v>73</v>
      </c>
      <c r="C22" s="277" t="s">
        <v>108</v>
      </c>
      <c r="D22" s="278"/>
      <c r="E22" s="105">
        <f>+Estado_resultado!D20</f>
        <v>5500000</v>
      </c>
      <c r="F22" s="121">
        <f t="shared" si="0"/>
        <v>8.3650190114068435E-2</v>
      </c>
      <c r="G22" s="95"/>
    </row>
    <row r="23" spans="2:7" ht="13.8" thickBot="1" x14ac:dyDescent="0.35">
      <c r="B23" s="120" t="s">
        <v>74</v>
      </c>
      <c r="C23" s="277" t="s">
        <v>110</v>
      </c>
      <c r="D23" s="278"/>
      <c r="E23" s="105">
        <f>+Estado_resultado!D21</f>
        <v>2800000</v>
      </c>
      <c r="F23" s="121">
        <f t="shared" si="0"/>
        <v>4.2585551330798478E-2</v>
      </c>
    </row>
    <row r="24" spans="2:7" ht="13.8" thickBot="1" x14ac:dyDescent="0.35">
      <c r="B24" s="120" t="s">
        <v>75</v>
      </c>
      <c r="C24" s="277" t="s">
        <v>111</v>
      </c>
      <c r="D24" s="278"/>
      <c r="E24" s="105">
        <f>+Estado_resultado!D22</f>
        <v>3600000</v>
      </c>
      <c r="F24" s="121">
        <f t="shared" si="0"/>
        <v>5.4752851711026618E-2</v>
      </c>
    </row>
    <row r="25" spans="2:7" x14ac:dyDescent="0.3">
      <c r="B25" s="120" t="s">
        <v>76</v>
      </c>
      <c r="C25" s="277" t="s">
        <v>112</v>
      </c>
      <c r="D25" s="278"/>
      <c r="E25" s="105">
        <f>+Estado_resultado!D23</f>
        <v>708333</v>
      </c>
      <c r="F25" s="121">
        <f t="shared" si="0"/>
        <v>1.077312547528517E-2</v>
      </c>
    </row>
    <row r="26" spans="2:7" ht="13.8" thickBot="1" x14ac:dyDescent="0.35">
      <c r="B26" s="274" t="s">
        <v>113</v>
      </c>
      <c r="C26" s="275"/>
      <c r="D26" s="276"/>
      <c r="E26" s="107">
        <f>+E18-E20-E21-E22-E23-E24-E25</f>
        <v>13026667</v>
      </c>
      <c r="F26" s="122">
        <f t="shared" si="0"/>
        <v>0.19812421292775664</v>
      </c>
    </row>
    <row r="27" spans="2:7" x14ac:dyDescent="0.3">
      <c r="B27" s="119" t="s">
        <v>77</v>
      </c>
      <c r="C27" s="272" t="s">
        <v>120</v>
      </c>
      <c r="D27" s="273"/>
      <c r="E27" s="105">
        <f>+Estado_resultado!D25</f>
        <v>3200000</v>
      </c>
      <c r="F27" s="121">
        <f t="shared" si="0"/>
        <v>4.8669201520912544E-2</v>
      </c>
    </row>
    <row r="28" spans="2:7" ht="13.8" thickBot="1" x14ac:dyDescent="0.35">
      <c r="B28" s="274" t="s">
        <v>115</v>
      </c>
      <c r="C28" s="275"/>
      <c r="D28" s="276"/>
      <c r="E28" s="107">
        <f>+E26-E27</f>
        <v>9826667</v>
      </c>
      <c r="F28" s="122">
        <f t="shared" si="0"/>
        <v>0.14945501140684411</v>
      </c>
    </row>
    <row r="29" spans="2:7" x14ac:dyDescent="0.3">
      <c r="B29" s="119" t="s">
        <v>78</v>
      </c>
      <c r="C29" s="272" t="s">
        <v>116</v>
      </c>
      <c r="D29" s="273"/>
      <c r="E29" s="105">
        <f>+Estado_resultado!D27</f>
        <v>3439333.4499999997</v>
      </c>
      <c r="F29" s="121">
        <f t="shared" si="0"/>
        <v>5.230925399239543E-2</v>
      </c>
    </row>
    <row r="30" spans="2:7" ht="13.8" thickBot="1" x14ac:dyDescent="0.35">
      <c r="B30" s="274" t="s">
        <v>117</v>
      </c>
      <c r="C30" s="275"/>
      <c r="D30" s="276"/>
      <c r="E30" s="107">
        <f>+E28-E29</f>
        <v>6387333.5500000007</v>
      </c>
      <c r="F30" s="122">
        <f t="shared" si="0"/>
        <v>9.7145757414448683E-2</v>
      </c>
    </row>
    <row r="31" spans="2:7" x14ac:dyDescent="0.3">
      <c r="B31" s="119" t="s">
        <v>79</v>
      </c>
      <c r="C31" s="272" t="s">
        <v>118</v>
      </c>
      <c r="D31" s="273"/>
      <c r="E31" s="105">
        <f>+Estado_resultado!D29</f>
        <v>638733.3550000001</v>
      </c>
      <c r="F31" s="121">
        <f t="shared" si="0"/>
        <v>9.7145757414448686E-3</v>
      </c>
    </row>
    <row r="32" spans="2:7" ht="13.8" thickBot="1" x14ac:dyDescent="0.35">
      <c r="B32" s="268" t="s">
        <v>119</v>
      </c>
      <c r="C32" s="269"/>
      <c r="D32" s="270"/>
      <c r="E32" s="110">
        <f>+E30-E31</f>
        <v>5748600.1950000003</v>
      </c>
      <c r="F32" s="123">
        <f t="shared" si="0"/>
        <v>8.7431181673003802E-2</v>
      </c>
    </row>
  </sheetData>
  <mergeCells count="30">
    <mergeCell ref="C25:D25"/>
    <mergeCell ref="B26:D26"/>
    <mergeCell ref="C27:D27"/>
    <mergeCell ref="C31:D31"/>
    <mergeCell ref="B32:D32"/>
    <mergeCell ref="B28:D28"/>
    <mergeCell ref="C29:D29"/>
    <mergeCell ref="B30:D30"/>
    <mergeCell ref="C22:D22"/>
    <mergeCell ref="C23:D23"/>
    <mergeCell ref="C24:D24"/>
    <mergeCell ref="C20:D20"/>
    <mergeCell ref="B19:F19"/>
    <mergeCell ref="C21:D21"/>
    <mergeCell ref="B2:F2"/>
    <mergeCell ref="B3:F3"/>
    <mergeCell ref="B4:F4"/>
    <mergeCell ref="C17:D17"/>
    <mergeCell ref="B18:D18"/>
    <mergeCell ref="C14:D14"/>
    <mergeCell ref="B15:D15"/>
    <mergeCell ref="B16:F16"/>
    <mergeCell ref="C11:D11"/>
    <mergeCell ref="B12:D12"/>
    <mergeCell ref="C13:D13"/>
    <mergeCell ref="C9:D9"/>
    <mergeCell ref="C10:D10"/>
    <mergeCell ref="B8:F8"/>
    <mergeCell ref="B7:D7"/>
    <mergeCell ref="B5:F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56B46-7B18-4F74-BB88-21E210C999B6}">
  <dimension ref="B2:J28"/>
  <sheetViews>
    <sheetView showGridLines="0" topLeftCell="A16" workbookViewId="0">
      <selection activeCell="B19" sqref="B19"/>
    </sheetView>
  </sheetViews>
  <sheetFormatPr baseColWidth="10" defaultRowHeight="13.2" x14ac:dyDescent="0.3"/>
  <cols>
    <col min="2" max="2" width="23.625" customWidth="1"/>
    <col min="3" max="3" width="28.625" style="95" customWidth="1"/>
    <col min="4" max="4" width="12.625" style="184" bestFit="1" customWidth="1"/>
    <col min="5" max="5" width="50.375" style="183" customWidth="1"/>
    <col min="9" max="9" width="36.875" customWidth="1"/>
    <col min="10" max="10" width="24.875" customWidth="1"/>
  </cols>
  <sheetData>
    <row r="2" spans="2:10" x14ac:dyDescent="0.3">
      <c r="B2" s="133" t="s">
        <v>38</v>
      </c>
      <c r="C2" s="166" t="s">
        <v>39</v>
      </c>
      <c r="D2" s="164"/>
      <c r="E2" s="167"/>
    </row>
    <row r="3" spans="2:10" x14ac:dyDescent="0.3">
      <c r="B3" s="159" t="s">
        <v>121</v>
      </c>
      <c r="C3" s="166">
        <f>balance_general_AV!C13</f>
        <v>179015000</v>
      </c>
      <c r="D3" s="164"/>
      <c r="E3" s="167"/>
      <c r="I3" s="133" t="s">
        <v>38</v>
      </c>
      <c r="J3" s="166" t="s">
        <v>39</v>
      </c>
    </row>
    <row r="4" spans="2:10" x14ac:dyDescent="0.3">
      <c r="B4" s="159" t="s">
        <v>122</v>
      </c>
      <c r="C4" s="166">
        <f>balance_general_AV!C28</f>
        <v>72615000</v>
      </c>
      <c r="D4" s="164"/>
      <c r="E4" s="167"/>
      <c r="I4" s="159" t="s">
        <v>121</v>
      </c>
      <c r="J4" s="166">
        <v>153415000</v>
      </c>
    </row>
    <row r="5" spans="2:10" x14ac:dyDescent="0.3">
      <c r="B5" s="159" t="s">
        <v>124</v>
      </c>
      <c r="C5" s="166">
        <f>balance_general_AV!C33</f>
        <v>101015000</v>
      </c>
      <c r="D5" s="164"/>
      <c r="E5" s="167"/>
      <c r="I5" s="159" t="s">
        <v>122</v>
      </c>
      <c r="J5" s="166">
        <v>72615000</v>
      </c>
    </row>
    <row r="6" spans="2:10" x14ac:dyDescent="0.3">
      <c r="B6" s="159" t="s">
        <v>125</v>
      </c>
      <c r="C6" s="166">
        <f>balance_general_AV!C20</f>
        <v>221015000</v>
      </c>
      <c r="D6" s="164"/>
      <c r="E6" s="167"/>
      <c r="I6" s="159" t="s">
        <v>123</v>
      </c>
      <c r="J6" s="166"/>
    </row>
    <row r="7" spans="2:10" x14ac:dyDescent="0.3">
      <c r="B7" s="159" t="s">
        <v>126</v>
      </c>
      <c r="C7" s="166">
        <f>balance_general_AV!C37</f>
        <v>120000000</v>
      </c>
      <c r="D7" s="164"/>
      <c r="E7" s="167"/>
      <c r="I7" s="159" t="s">
        <v>124</v>
      </c>
      <c r="J7" s="166">
        <v>75415000</v>
      </c>
    </row>
    <row r="8" spans="2:10" x14ac:dyDescent="0.3">
      <c r="B8" s="159" t="s">
        <v>127</v>
      </c>
      <c r="C8" s="189">
        <f>balance_general_AV!C32</f>
        <v>28400000</v>
      </c>
      <c r="D8" s="164"/>
      <c r="E8" s="167"/>
      <c r="I8" s="159" t="s">
        <v>125</v>
      </c>
      <c r="J8" s="166">
        <v>195415000</v>
      </c>
    </row>
    <row r="9" spans="2:10" x14ac:dyDescent="0.3">
      <c r="B9" s="159" t="s">
        <v>128</v>
      </c>
      <c r="C9" s="189">
        <f>+C10-C13</f>
        <v>30100000</v>
      </c>
      <c r="D9" s="164"/>
      <c r="E9" s="167"/>
      <c r="I9" s="159" t="s">
        <v>126</v>
      </c>
      <c r="J9" s="166">
        <v>120000000</v>
      </c>
    </row>
    <row r="10" spans="2:10" x14ac:dyDescent="0.3">
      <c r="B10" s="159" t="s">
        <v>129</v>
      </c>
      <c r="C10" s="189">
        <f>+Estado_resultadoav!E12+Estado_resultadoav!E13</f>
        <v>63750000</v>
      </c>
      <c r="D10" s="164"/>
      <c r="E10" s="167"/>
      <c r="I10" s="159" t="s">
        <v>127</v>
      </c>
      <c r="J10" s="166">
        <v>2800000</v>
      </c>
    </row>
    <row r="11" spans="2:10" x14ac:dyDescent="0.3">
      <c r="B11" s="159" t="s">
        <v>130</v>
      </c>
      <c r="C11" s="189">
        <f>+Estado_resultadoav!E32</f>
        <v>5748600.1950000003</v>
      </c>
      <c r="D11" s="164"/>
      <c r="E11" s="167"/>
      <c r="I11" s="159" t="s">
        <v>128</v>
      </c>
      <c r="J11" s="166"/>
    </row>
    <row r="12" spans="2:10" x14ac:dyDescent="0.3">
      <c r="B12" s="159" t="s">
        <v>131</v>
      </c>
      <c r="C12" s="189">
        <v>256000000</v>
      </c>
      <c r="D12" s="164"/>
      <c r="E12" s="167"/>
      <c r="I12" s="159" t="s">
        <v>129</v>
      </c>
      <c r="J12" s="166">
        <v>206620000</v>
      </c>
    </row>
    <row r="13" spans="2:10" x14ac:dyDescent="0.3">
      <c r="B13" s="159" t="s">
        <v>132</v>
      </c>
      <c r="C13" s="189">
        <f>+Estado_resultado!D15</f>
        <v>33650000</v>
      </c>
      <c r="D13" s="164"/>
      <c r="E13" s="167"/>
      <c r="I13" s="159" t="s">
        <v>130</v>
      </c>
      <c r="J13" s="166"/>
    </row>
    <row r="14" spans="2:10" ht="26.4" x14ac:dyDescent="0.3">
      <c r="B14" s="159" t="s">
        <v>134</v>
      </c>
      <c r="C14" s="189">
        <f>+balance_general_AV!C11+balance_general_AV!C12</f>
        <v>61250000</v>
      </c>
      <c r="D14" s="164"/>
      <c r="E14" s="167"/>
      <c r="I14" s="159" t="s">
        <v>131</v>
      </c>
      <c r="J14" s="166">
        <v>256000000</v>
      </c>
    </row>
    <row r="15" spans="2:10" x14ac:dyDescent="0.3">
      <c r="B15" s="159" t="s">
        <v>135</v>
      </c>
      <c r="C15" s="189">
        <f>+balance_general_AV!C28</f>
        <v>72615000</v>
      </c>
      <c r="D15" s="164"/>
      <c r="E15" s="167"/>
      <c r="I15" s="159" t="s">
        <v>132</v>
      </c>
      <c r="J15" s="166">
        <v>65000000</v>
      </c>
    </row>
    <row r="16" spans="2:10" x14ac:dyDescent="0.3">
      <c r="C16"/>
      <c r="D16" s="164"/>
      <c r="E16" s="167"/>
      <c r="I16" s="159" t="s">
        <v>133</v>
      </c>
      <c r="J16" s="166"/>
    </row>
    <row r="17" spans="2:10" x14ac:dyDescent="0.3">
      <c r="C17"/>
      <c r="D17" s="164"/>
      <c r="E17" s="167"/>
      <c r="I17" s="159" t="s">
        <v>134</v>
      </c>
      <c r="J17" s="166"/>
    </row>
    <row r="18" spans="2:10" x14ac:dyDescent="0.3">
      <c r="B18" s="135"/>
      <c r="C18" s="168"/>
      <c r="D18" s="164"/>
      <c r="E18" s="167"/>
      <c r="I18" s="159" t="s">
        <v>135</v>
      </c>
      <c r="J18" s="166"/>
    </row>
    <row r="19" spans="2:10" ht="13.8" thickBot="1" x14ac:dyDescent="0.35">
      <c r="B19" s="135"/>
      <c r="C19" s="169" t="s">
        <v>137</v>
      </c>
      <c r="D19" s="165" t="s">
        <v>138</v>
      </c>
      <c r="E19" s="170" t="s">
        <v>139</v>
      </c>
      <c r="I19" s="159" t="s">
        <v>136</v>
      </c>
      <c r="J19" s="166"/>
    </row>
    <row r="20" spans="2:10" ht="53.4" thickBot="1" x14ac:dyDescent="0.35">
      <c r="B20" s="309" t="s">
        <v>149</v>
      </c>
      <c r="C20" s="171" t="s">
        <v>150</v>
      </c>
      <c r="D20" s="163">
        <f>+C10/C6</f>
        <v>0.2884419609528765</v>
      </c>
      <c r="E20" s="172" t="s">
        <v>167</v>
      </c>
    </row>
    <row r="21" spans="2:10" ht="53.4" thickBot="1" x14ac:dyDescent="0.35">
      <c r="B21" s="310"/>
      <c r="C21" s="173" t="s">
        <v>151</v>
      </c>
      <c r="D21" s="163">
        <f>+C10/C14</f>
        <v>1.0408163265306123</v>
      </c>
      <c r="E21" s="174" t="s">
        <v>168</v>
      </c>
    </row>
    <row r="22" spans="2:10" ht="53.4" thickBot="1" x14ac:dyDescent="0.35">
      <c r="B22" s="310"/>
      <c r="C22" s="173" t="s">
        <v>152</v>
      </c>
      <c r="D22" s="163">
        <f>+C13/C15</f>
        <v>0.46340287819321074</v>
      </c>
      <c r="E22" s="174" t="s">
        <v>169</v>
      </c>
    </row>
    <row r="23" spans="2:10" ht="40.200000000000003" thickBot="1" x14ac:dyDescent="0.35">
      <c r="B23" s="311"/>
      <c r="C23" s="175" t="s">
        <v>153</v>
      </c>
      <c r="D23" s="163">
        <v>0</v>
      </c>
      <c r="E23" s="176" t="s">
        <v>170</v>
      </c>
    </row>
    <row r="24" spans="2:10" ht="40.200000000000003" thickBot="1" x14ac:dyDescent="0.35">
      <c r="B24" s="312" t="s">
        <v>154</v>
      </c>
      <c r="C24" s="177" t="s">
        <v>155</v>
      </c>
      <c r="D24" s="158">
        <f>+C9/C10</f>
        <v>0.47215686274509805</v>
      </c>
      <c r="E24" s="178" t="s">
        <v>171</v>
      </c>
    </row>
    <row r="25" spans="2:10" ht="39.6" x14ac:dyDescent="0.3">
      <c r="B25" s="313"/>
      <c r="C25" s="177" t="s">
        <v>165</v>
      </c>
      <c r="D25" s="186">
        <f>+C11/C10</f>
        <v>9.0174120705882363E-2</v>
      </c>
      <c r="E25" s="187" t="s">
        <v>172</v>
      </c>
    </row>
    <row r="26" spans="2:10" ht="39.6" x14ac:dyDescent="0.3">
      <c r="B26" s="314"/>
      <c r="C26" s="179" t="s">
        <v>156</v>
      </c>
      <c r="D26" s="185">
        <f>+C11/C6</f>
        <v>2.6010000203606092E-2</v>
      </c>
      <c r="E26" s="180" t="s">
        <v>173</v>
      </c>
    </row>
    <row r="27" spans="2:10" ht="39.6" x14ac:dyDescent="0.3">
      <c r="B27" s="314"/>
      <c r="C27" s="179" t="s">
        <v>157</v>
      </c>
      <c r="D27" s="185">
        <f>+C11/C7</f>
        <v>4.7905001625000006E-2</v>
      </c>
      <c r="E27" s="180" t="s">
        <v>174</v>
      </c>
    </row>
    <row r="28" spans="2:10" ht="53.4" thickBot="1" x14ac:dyDescent="0.35">
      <c r="B28" s="315"/>
      <c r="C28" s="181" t="s">
        <v>158</v>
      </c>
      <c r="D28" s="188">
        <f>+C11/C10</f>
        <v>9.0174120705882363E-2</v>
      </c>
      <c r="E28" s="182" t="s">
        <v>175</v>
      </c>
    </row>
  </sheetData>
  <mergeCells count="2">
    <mergeCell ref="B20:B23"/>
    <mergeCell ref="B24:B28"/>
  </mergeCells>
  <pageMargins left="0.7" right="0.7" top="0.75" bottom="0.75" header="0.3" footer="0.3"/>
  <pageSetup paperSize="259" orientation="portrait" horizont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balance_general</vt:lpstr>
      <vt:lpstr>balance_general_AV</vt:lpstr>
      <vt:lpstr>Ind_liquidez_endeudamiento </vt:lpstr>
      <vt:lpstr>salarios_empleados</vt:lpstr>
      <vt:lpstr>Estado_resultado</vt:lpstr>
      <vt:lpstr>Estado_resultadoav</vt:lpstr>
      <vt:lpstr>Ind_eficiencia_rentabilidad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2025-09-23T02:45:33Z</dcterms:created>
  <dcterms:modified xsi:type="dcterms:W3CDTF">2025-10-12T01:29:38Z</dcterms:modified>
</cp:coreProperties>
</file>