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0770" windowHeight="1890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3" i="2" l="1"/>
  <c r="O12" i="2"/>
  <c r="O11" i="2"/>
  <c r="P9" i="2" l="1"/>
  <c r="P8" i="2"/>
  <c r="Q9" i="2"/>
  <c r="Q8" i="2"/>
  <c r="Q2" i="2"/>
  <c r="R5" i="2" s="1"/>
  <c r="O2" i="2"/>
  <c r="O9" i="2"/>
  <c r="O8" i="2"/>
  <c r="P4" i="2"/>
  <c r="O4" i="2"/>
  <c r="Q7" i="2"/>
  <c r="W30" i="1"/>
  <c r="W27" i="1"/>
  <c r="W25" i="1"/>
  <c r="D19" i="2"/>
  <c r="D18" i="2"/>
  <c r="D17" i="2"/>
  <c r="D16" i="2"/>
  <c r="D15" i="2"/>
  <c r="D14" i="2"/>
  <c r="D13" i="2"/>
  <c r="D12" i="2"/>
  <c r="D11" i="2"/>
  <c r="D10" i="2"/>
  <c r="D9" i="2"/>
  <c r="D8" i="2"/>
  <c r="V4" i="2"/>
  <c r="V5" i="2"/>
  <c r="V6" i="2"/>
  <c r="V7" i="2"/>
  <c r="V8" i="2"/>
  <c r="V9" i="2"/>
  <c r="G4" i="2"/>
  <c r="O5" i="2" s="1"/>
  <c r="F4" i="2"/>
  <c r="R4" i="2" l="1"/>
  <c r="P2" i="2" s="1"/>
  <c r="R9" i="2"/>
  <c r="R8" i="2"/>
  <c r="R7" i="2"/>
  <c r="R6" i="2"/>
  <c r="P5" i="2"/>
  <c r="T10" i="2"/>
  <c r="V10" i="2" s="1"/>
  <c r="W20" i="2"/>
  <c r="Y20" i="2" s="1"/>
  <c r="W21" i="2"/>
  <c r="Y21" i="2" s="1"/>
  <c r="W22" i="2"/>
  <c r="Y22" i="2" s="1"/>
  <c r="W23" i="2"/>
  <c r="Y23" i="2" s="1"/>
  <c r="W24" i="2"/>
  <c r="Y24" i="2" s="1"/>
  <c r="W25" i="2"/>
  <c r="Y25" i="2" s="1"/>
  <c r="W19" i="2"/>
  <c r="V25" i="2"/>
  <c r="V20" i="2"/>
  <c r="V21" i="2"/>
  <c r="V22" i="2"/>
  <c r="V23" i="2"/>
  <c r="V24" i="2"/>
  <c r="V19" i="2"/>
  <c r="V26" i="2" s="1"/>
  <c r="V16" i="2"/>
  <c r="U15" i="2"/>
  <c r="U14" i="2"/>
  <c r="U13" i="2"/>
  <c r="U12" i="2"/>
  <c r="U11" i="2"/>
  <c r="K4" i="2"/>
  <c r="T29" i="2" s="1"/>
  <c r="J4" i="2"/>
  <c r="O7" i="2" l="1"/>
  <c r="P7" i="2" s="1"/>
  <c r="O6" i="2"/>
  <c r="W29" i="2"/>
  <c r="Y19" i="2"/>
  <c r="Y26" i="2" s="1"/>
  <c r="T13" i="2"/>
  <c r="V13" i="2" s="1"/>
  <c r="T14" i="2"/>
  <c r="V14" i="2" s="1"/>
  <c r="T12" i="2"/>
  <c r="V12" i="2" s="1"/>
  <c r="T11" i="2"/>
  <c r="V11" i="2" s="1"/>
  <c r="T15" i="2"/>
  <c r="V15" i="2" s="1"/>
  <c r="L4" i="2"/>
  <c r="P6" i="2" l="1"/>
  <c r="M4" i="2"/>
  <c r="Y29" i="2"/>
  <c r="Y37" i="2" s="1"/>
  <c r="T30" i="2"/>
  <c r="W30" i="2" s="1"/>
  <c r="Y30" i="2" s="1"/>
  <c r="V29" i="2"/>
  <c r="V37" i="2" s="1"/>
  <c r="T33" i="2" l="1"/>
  <c r="W33" i="2" s="1"/>
  <c r="Y33" i="2" s="1"/>
  <c r="T40" i="2"/>
  <c r="T44" i="2"/>
  <c r="V30" i="2"/>
  <c r="T31" i="2"/>
  <c r="W31" i="2" s="1"/>
  <c r="Y31" i="2" s="1"/>
  <c r="V44" i="2" l="1"/>
  <c r="V40" i="2"/>
  <c r="V48" i="2" s="1"/>
  <c r="V33" i="2"/>
  <c r="T34" i="2"/>
  <c r="W34" i="2" s="1"/>
  <c r="Y34" i="2" s="1"/>
  <c r="T45" i="2"/>
  <c r="V45" i="2" s="1"/>
  <c r="T41" i="2"/>
  <c r="T32" i="2"/>
  <c r="V31" i="2"/>
  <c r="T46" i="2" l="1"/>
  <c r="V46" i="2" s="1"/>
  <c r="V34" i="2"/>
  <c r="T35" i="2"/>
  <c r="W35" i="2" s="1"/>
  <c r="Y35" i="2" s="1"/>
  <c r="V41" i="2"/>
  <c r="T42" i="2"/>
  <c r="V32" i="2"/>
  <c r="W32" i="2"/>
  <c r="Y32" i="2" s="1"/>
  <c r="T36" i="2" l="1"/>
  <c r="V36" i="2" s="1"/>
  <c r="T47" i="2"/>
  <c r="V47" i="2" s="1"/>
  <c r="V35" i="2"/>
  <c r="T43" i="2"/>
  <c r="V42" i="2"/>
  <c r="W36" i="2" l="1"/>
  <c r="Y36" i="2" s="1"/>
  <c r="V43" i="2"/>
</calcChain>
</file>

<file path=xl/sharedStrings.xml><?xml version="1.0" encoding="utf-8"?>
<sst xmlns="http://schemas.openxmlformats.org/spreadsheetml/2006/main" count="448" uniqueCount="313">
  <si>
    <t>力</t>
    <phoneticPr fontId="1" type="noConversion"/>
  </si>
  <si>
    <t>长度</t>
    <phoneticPr fontId="1" type="noConversion"/>
  </si>
  <si>
    <t>热量</t>
    <phoneticPr fontId="1" type="noConversion"/>
  </si>
  <si>
    <t>温度</t>
    <phoneticPr fontId="1" type="noConversion"/>
  </si>
  <si>
    <t>项目信息</t>
    <phoneticPr fontId="1" type="noConversion"/>
  </si>
  <si>
    <t>用户</t>
    <phoneticPr fontId="1" type="noConversion"/>
  </si>
  <si>
    <t>地址</t>
    <phoneticPr fontId="1" type="noConversion"/>
  </si>
  <si>
    <t>结构类型</t>
    <phoneticPr fontId="1" type="noConversion"/>
  </si>
  <si>
    <t>类型</t>
    <phoneticPr fontId="1" type="noConversion"/>
  </si>
  <si>
    <t>集中质量</t>
    <phoneticPr fontId="1" type="noConversion"/>
  </si>
  <si>
    <t>转换为Z</t>
    <phoneticPr fontId="1" type="noConversion"/>
  </si>
  <si>
    <t>不考虑</t>
    <phoneticPr fontId="1" type="noConversion"/>
  </si>
  <si>
    <t>考虑</t>
    <phoneticPr fontId="1" type="noConversion"/>
  </si>
  <si>
    <t>重力加速度</t>
    <phoneticPr fontId="1" type="noConversion"/>
  </si>
  <si>
    <t>初始温度</t>
    <phoneticPr fontId="1" type="noConversion"/>
  </si>
  <si>
    <t>单位系统</t>
    <phoneticPr fontId="1" type="noConversion"/>
  </si>
  <si>
    <t>钢筋材料</t>
    <phoneticPr fontId="1" type="noConversion"/>
  </si>
  <si>
    <t>规范</t>
    <phoneticPr fontId="1" type="noConversion"/>
  </si>
  <si>
    <t>钢筋型号</t>
    <phoneticPr fontId="1" type="noConversion"/>
  </si>
  <si>
    <t>节点</t>
    <phoneticPr fontId="1" type="noConversion"/>
  </si>
  <si>
    <t>编号</t>
    <phoneticPr fontId="1" type="noConversion"/>
  </si>
  <si>
    <t>X坐标</t>
    <phoneticPr fontId="1" type="noConversion"/>
  </si>
  <si>
    <t>Y坐标</t>
    <phoneticPr fontId="1" type="noConversion"/>
  </si>
  <si>
    <t>Z坐标</t>
    <phoneticPr fontId="1" type="noConversion"/>
  </si>
  <si>
    <t>单元</t>
    <phoneticPr fontId="1" type="noConversion"/>
  </si>
  <si>
    <t>编号</t>
    <phoneticPr fontId="1" type="noConversion"/>
  </si>
  <si>
    <t>材料</t>
    <phoneticPr fontId="1" type="noConversion"/>
  </si>
  <si>
    <t>截面编号</t>
    <phoneticPr fontId="1" type="noConversion"/>
  </si>
  <si>
    <t>材料编号</t>
    <phoneticPr fontId="1" type="noConversion"/>
  </si>
  <si>
    <t>左节点</t>
    <phoneticPr fontId="1" type="noConversion"/>
  </si>
  <si>
    <t>右节点</t>
    <phoneticPr fontId="1" type="noConversion"/>
  </si>
  <si>
    <t>角度</t>
    <phoneticPr fontId="1" type="noConversion"/>
  </si>
  <si>
    <t>结构组</t>
    <phoneticPr fontId="1" type="noConversion"/>
  </si>
  <si>
    <t>边界组</t>
    <phoneticPr fontId="1" type="noConversion"/>
  </si>
  <si>
    <t>荷载组</t>
    <phoneticPr fontId="1" type="noConversion"/>
  </si>
  <si>
    <t>结构</t>
    <phoneticPr fontId="1" type="noConversion"/>
  </si>
  <si>
    <t>边界</t>
    <phoneticPr fontId="1" type="noConversion"/>
  </si>
  <si>
    <t>恒载</t>
    <phoneticPr fontId="1" type="noConversion"/>
  </si>
  <si>
    <t>预应力</t>
    <phoneticPr fontId="1" type="noConversion"/>
  </si>
  <si>
    <t>二期</t>
    <phoneticPr fontId="1" type="noConversion"/>
  </si>
  <si>
    <t>型号</t>
    <phoneticPr fontId="1" type="noConversion"/>
  </si>
  <si>
    <t>详细参数</t>
    <phoneticPr fontId="1" type="noConversion"/>
  </si>
  <si>
    <t>颜色系统</t>
    <phoneticPr fontId="1" type="noConversion"/>
  </si>
  <si>
    <t>时间依存材料</t>
    <phoneticPr fontId="1" type="noConversion"/>
  </si>
  <si>
    <t>规范</t>
    <phoneticPr fontId="1" type="noConversion"/>
  </si>
  <si>
    <t>时间依存连接</t>
    <phoneticPr fontId="1" type="noConversion"/>
  </si>
  <si>
    <t>材料编号</t>
    <phoneticPr fontId="1" type="noConversion"/>
  </si>
  <si>
    <t>修改依存特性</t>
    <phoneticPr fontId="1" type="noConversion"/>
  </si>
  <si>
    <t>单元编号</t>
    <phoneticPr fontId="1" type="noConversion"/>
  </si>
  <si>
    <t>理论厚度</t>
    <phoneticPr fontId="1" type="noConversion"/>
  </si>
  <si>
    <t>截面特性</t>
    <phoneticPr fontId="1" type="noConversion"/>
  </si>
  <si>
    <t>名称</t>
    <phoneticPr fontId="1" type="noConversion"/>
  </si>
  <si>
    <t>面积</t>
    <phoneticPr fontId="1" type="noConversion"/>
  </si>
  <si>
    <t>ASY</t>
    <phoneticPr fontId="1" type="noConversion"/>
  </si>
  <si>
    <t>ASZ</t>
    <phoneticPr fontId="1" type="noConversion"/>
  </si>
  <si>
    <t>IXX</t>
    <phoneticPr fontId="1" type="noConversion"/>
  </si>
  <si>
    <t>IYY</t>
    <phoneticPr fontId="1" type="noConversion"/>
  </si>
  <si>
    <t>IZZ</t>
    <phoneticPr fontId="1" type="noConversion"/>
  </si>
  <si>
    <t>CYP</t>
    <phoneticPr fontId="1" type="noConversion"/>
  </si>
  <si>
    <t>CYM</t>
    <phoneticPr fontId="1" type="noConversion"/>
  </si>
  <si>
    <t>CZP</t>
    <phoneticPr fontId="1" type="noConversion"/>
  </si>
  <si>
    <t>CZM</t>
    <phoneticPr fontId="1" type="noConversion"/>
  </si>
  <si>
    <t>QYB</t>
    <phoneticPr fontId="1" type="noConversion"/>
  </si>
  <si>
    <t>QZB</t>
    <phoneticPr fontId="1" type="noConversion"/>
  </si>
  <si>
    <t>外周长</t>
    <phoneticPr fontId="1" type="noConversion"/>
  </si>
  <si>
    <t>内周长</t>
    <phoneticPr fontId="1" type="noConversion"/>
  </si>
  <si>
    <t>中心Y</t>
    <phoneticPr fontId="1" type="noConversion"/>
  </si>
  <si>
    <t>中心Z</t>
    <phoneticPr fontId="1" type="noConversion"/>
  </si>
  <si>
    <t>T2</t>
    <phoneticPr fontId="1" type="noConversion"/>
  </si>
  <si>
    <t>设计参数HT</t>
    <phoneticPr fontId="1" type="noConversion"/>
  </si>
  <si>
    <t>BT</t>
    <phoneticPr fontId="1" type="noConversion"/>
  </si>
  <si>
    <t>T1</t>
    <phoneticPr fontId="1" type="noConversion"/>
  </si>
  <si>
    <t>考虑剪切变形</t>
    <phoneticPr fontId="1" type="noConversion"/>
  </si>
  <si>
    <t>剪切Z1</t>
    <phoneticPr fontId="1" type="noConversion"/>
  </si>
  <si>
    <t>Z3</t>
    <phoneticPr fontId="1" type="noConversion"/>
  </si>
  <si>
    <t>三自动</t>
    <phoneticPr fontId="1" type="noConversion"/>
  </si>
  <si>
    <t>扭转厚度</t>
    <phoneticPr fontId="1" type="noConversion"/>
  </si>
  <si>
    <t>三自动</t>
    <phoneticPr fontId="1" type="noConversion"/>
  </si>
  <si>
    <t>外部点坐标</t>
    <phoneticPr fontId="1" type="noConversion"/>
  </si>
  <si>
    <t>应力点坐标</t>
    <phoneticPr fontId="1" type="noConversion"/>
  </si>
  <si>
    <t>内部点坐标</t>
    <phoneticPr fontId="1" type="noConversion"/>
  </si>
  <si>
    <t>变截面参数</t>
    <phoneticPr fontId="1" type="noConversion"/>
  </si>
  <si>
    <t>名称</t>
    <phoneticPr fontId="1" type="noConversion"/>
  </si>
  <si>
    <t>偏心参数</t>
    <phoneticPr fontId="1" type="noConversion"/>
  </si>
  <si>
    <t>偏心参数</t>
    <phoneticPr fontId="1" type="noConversion"/>
  </si>
  <si>
    <t>左端特性</t>
    <phoneticPr fontId="1" type="noConversion"/>
  </si>
  <si>
    <t>右端特性</t>
    <phoneticPr fontId="1" type="noConversion"/>
  </si>
  <si>
    <t>左端设计</t>
    <phoneticPr fontId="1" type="noConversion"/>
  </si>
  <si>
    <t>右端设计</t>
    <phoneticPr fontId="1" type="noConversion"/>
  </si>
  <si>
    <t>左端外部</t>
    <phoneticPr fontId="1" type="noConversion"/>
  </si>
  <si>
    <t>左端内部</t>
    <phoneticPr fontId="1" type="noConversion"/>
  </si>
  <si>
    <t>右端外部</t>
    <phoneticPr fontId="1" type="noConversion"/>
  </si>
  <si>
    <t>右端内部</t>
    <phoneticPr fontId="1" type="noConversion"/>
  </si>
  <si>
    <t>截面钢筋</t>
    <phoneticPr fontId="1" type="noConversion"/>
  </si>
  <si>
    <t>箍筋间距</t>
    <phoneticPr fontId="1" type="noConversion"/>
  </si>
  <si>
    <t>变截面组</t>
    <phoneticPr fontId="1" type="noConversion"/>
  </si>
  <si>
    <t>单元号</t>
    <phoneticPr fontId="1" type="noConversion"/>
  </si>
  <si>
    <t>变化参数</t>
    <phoneticPr fontId="1" type="noConversion"/>
  </si>
  <si>
    <t>类型</t>
    <phoneticPr fontId="1" type="noConversion"/>
  </si>
  <si>
    <t>钢束特征</t>
    <phoneticPr fontId="1" type="noConversion"/>
  </si>
  <si>
    <t>材料号</t>
    <phoneticPr fontId="1" type="noConversion"/>
  </si>
  <si>
    <t>钢束面积</t>
    <phoneticPr fontId="1" type="noConversion"/>
  </si>
  <si>
    <t>导管直径</t>
    <phoneticPr fontId="1" type="noConversion"/>
  </si>
  <si>
    <t>松弛参数</t>
    <phoneticPr fontId="1" type="noConversion"/>
  </si>
  <si>
    <t>摩阻系数</t>
    <phoneticPr fontId="1" type="noConversion"/>
  </si>
  <si>
    <t>偏差系数</t>
    <phoneticPr fontId="1" type="noConversion"/>
  </si>
  <si>
    <t>规范参数</t>
    <phoneticPr fontId="1" type="noConversion"/>
  </si>
  <si>
    <t>钢束形状</t>
    <phoneticPr fontId="1" type="noConversion"/>
  </si>
  <si>
    <t>型号</t>
    <phoneticPr fontId="1" type="noConversion"/>
  </si>
  <si>
    <t>作用单元</t>
    <phoneticPr fontId="1" type="noConversion"/>
  </si>
  <si>
    <t>曲线类型</t>
    <phoneticPr fontId="1" type="noConversion"/>
  </si>
  <si>
    <t>输入类型</t>
    <phoneticPr fontId="1" type="noConversion"/>
  </si>
  <si>
    <t>无应力长度</t>
    <phoneticPr fontId="1" type="noConversion"/>
  </si>
  <si>
    <t>标准钢束</t>
    <phoneticPr fontId="1" type="noConversion"/>
  </si>
  <si>
    <t>数量</t>
    <phoneticPr fontId="1" type="noConversion"/>
  </si>
  <si>
    <t>坐标轴直线</t>
    <phoneticPr fontId="1" type="noConversion"/>
  </si>
  <si>
    <t>插入点</t>
    <phoneticPr fontId="1" type="noConversion"/>
  </si>
  <si>
    <t>X轴</t>
    <phoneticPr fontId="1" type="noConversion"/>
  </si>
  <si>
    <t>坐标X</t>
    <phoneticPr fontId="1" type="noConversion"/>
  </si>
  <si>
    <t>Y</t>
    <phoneticPr fontId="1" type="noConversion"/>
  </si>
  <si>
    <t>Z</t>
    <phoneticPr fontId="1" type="noConversion"/>
  </si>
  <si>
    <t>R</t>
    <phoneticPr fontId="1" type="noConversion"/>
  </si>
  <si>
    <t>静力荷载工况</t>
    <phoneticPr fontId="1" type="noConversion"/>
  </si>
  <si>
    <t>约束条件</t>
    <phoneticPr fontId="1" type="noConversion"/>
  </si>
  <si>
    <t>边界组</t>
    <phoneticPr fontId="1" type="noConversion"/>
  </si>
  <si>
    <t>边界支承</t>
    <phoneticPr fontId="1" type="noConversion"/>
  </si>
  <si>
    <t>弹性连接</t>
    <phoneticPr fontId="1" type="noConversion"/>
  </si>
  <si>
    <t>右节点</t>
    <phoneticPr fontId="1" type="noConversion"/>
  </si>
  <si>
    <t>角度</t>
    <phoneticPr fontId="1" type="noConversion"/>
  </si>
  <si>
    <t>剪弹位置</t>
    <phoneticPr fontId="1" type="noConversion"/>
  </si>
  <si>
    <t>距离比</t>
    <phoneticPr fontId="1" type="noConversion"/>
  </si>
  <si>
    <t>荷载转质量</t>
    <phoneticPr fontId="1" type="noConversion"/>
  </si>
  <si>
    <t>方向</t>
    <phoneticPr fontId="1" type="noConversion"/>
  </si>
  <si>
    <t>荷载工况</t>
    <phoneticPr fontId="1" type="noConversion"/>
  </si>
  <si>
    <t>系数</t>
    <phoneticPr fontId="1" type="noConversion"/>
  </si>
  <si>
    <t>工况</t>
    <phoneticPr fontId="1" type="noConversion"/>
  </si>
  <si>
    <t>自重</t>
    <phoneticPr fontId="1" type="noConversion"/>
  </si>
  <si>
    <t>自重系数</t>
    <phoneticPr fontId="1" type="noConversion"/>
  </si>
  <si>
    <t>二期（铺装）</t>
    <phoneticPr fontId="1" type="noConversion"/>
  </si>
  <si>
    <t>梁单元荷载</t>
    <phoneticPr fontId="1" type="noConversion"/>
  </si>
  <si>
    <t>线荷载</t>
    <phoneticPr fontId="1" type="noConversion"/>
  </si>
  <si>
    <t>分布荷载</t>
    <phoneticPr fontId="1" type="noConversion"/>
  </si>
  <si>
    <t>距离</t>
    <phoneticPr fontId="1" type="noConversion"/>
  </si>
  <si>
    <t>值</t>
    <phoneticPr fontId="1" type="noConversion"/>
  </si>
  <si>
    <t>二期（护栏）</t>
    <phoneticPr fontId="1" type="noConversion"/>
  </si>
  <si>
    <t>预应力荷载</t>
    <phoneticPr fontId="1" type="noConversion"/>
  </si>
  <si>
    <t>钢束名称</t>
    <phoneticPr fontId="1" type="noConversion"/>
  </si>
  <si>
    <t>应力控制</t>
    <phoneticPr fontId="1" type="noConversion"/>
  </si>
  <si>
    <t>张拉端</t>
    <phoneticPr fontId="1" type="noConversion"/>
  </si>
  <si>
    <t>控制应力</t>
    <phoneticPr fontId="1" type="noConversion"/>
  </si>
  <si>
    <t>灌浆阶段</t>
    <phoneticPr fontId="1" type="noConversion"/>
  </si>
  <si>
    <t>横梁荷载</t>
    <phoneticPr fontId="1" type="noConversion"/>
  </si>
  <si>
    <t>值</t>
    <phoneticPr fontId="1" type="noConversion"/>
  </si>
  <si>
    <t>整体升温</t>
    <phoneticPr fontId="1" type="noConversion"/>
  </si>
  <si>
    <t>系统温度</t>
    <phoneticPr fontId="1" type="noConversion"/>
  </si>
  <si>
    <t>整体降温</t>
    <phoneticPr fontId="1" type="noConversion"/>
  </si>
  <si>
    <t>梯度升温</t>
    <phoneticPr fontId="1" type="noConversion"/>
  </si>
  <si>
    <t>梁截面温度</t>
    <phoneticPr fontId="1" type="noConversion"/>
  </si>
  <si>
    <t>局部z方向</t>
    <phoneticPr fontId="1" type="noConversion"/>
  </si>
  <si>
    <t>顶对齐</t>
    <phoneticPr fontId="1" type="noConversion"/>
  </si>
  <si>
    <t>3组</t>
    <phoneticPr fontId="1" type="noConversion"/>
  </si>
  <si>
    <t>单元</t>
    <phoneticPr fontId="1" type="noConversion"/>
  </si>
  <si>
    <t>位置1</t>
    <phoneticPr fontId="1" type="noConversion"/>
  </si>
  <si>
    <t>温度1</t>
    <phoneticPr fontId="1" type="noConversion"/>
  </si>
  <si>
    <t>位置2</t>
    <phoneticPr fontId="1" type="noConversion"/>
  </si>
  <si>
    <t>温度2</t>
    <phoneticPr fontId="1" type="noConversion"/>
  </si>
  <si>
    <t>温度3</t>
    <phoneticPr fontId="1" type="noConversion"/>
  </si>
  <si>
    <t>位置4</t>
    <phoneticPr fontId="1" type="noConversion"/>
  </si>
  <si>
    <t>温度4</t>
    <phoneticPr fontId="1" type="noConversion"/>
  </si>
  <si>
    <t>宽度</t>
    <phoneticPr fontId="1" type="noConversion"/>
  </si>
  <si>
    <t>宽度</t>
    <phoneticPr fontId="1" type="noConversion"/>
  </si>
  <si>
    <t>位置3</t>
    <phoneticPr fontId="1" type="noConversion"/>
  </si>
  <si>
    <t>位置3</t>
    <phoneticPr fontId="1" type="noConversion"/>
  </si>
  <si>
    <t>梯度降温</t>
    <phoneticPr fontId="1" type="noConversion"/>
  </si>
  <si>
    <t>施工阶段</t>
    <phoneticPr fontId="1" type="noConversion"/>
  </si>
  <si>
    <t>结构组</t>
    <phoneticPr fontId="1" type="noConversion"/>
  </si>
  <si>
    <t>恒载组</t>
    <phoneticPr fontId="1" type="noConversion"/>
  </si>
  <si>
    <t>龄期7</t>
    <phoneticPr fontId="1" type="noConversion"/>
  </si>
  <si>
    <t>变形后</t>
    <phoneticPr fontId="1" type="noConversion"/>
  </si>
  <si>
    <t>开始</t>
    <phoneticPr fontId="1" type="noConversion"/>
  </si>
  <si>
    <t>开始</t>
    <phoneticPr fontId="1" type="noConversion"/>
  </si>
  <si>
    <t>成桥</t>
    <phoneticPr fontId="1" type="noConversion"/>
  </si>
  <si>
    <t>30天</t>
    <phoneticPr fontId="1" type="noConversion"/>
  </si>
  <si>
    <t>15天</t>
    <phoneticPr fontId="1" type="noConversion"/>
  </si>
  <si>
    <t>荷载</t>
    <phoneticPr fontId="1" type="noConversion"/>
  </si>
  <si>
    <t>二期</t>
    <phoneticPr fontId="1" type="noConversion"/>
  </si>
  <si>
    <t>收缩徐变</t>
    <phoneticPr fontId="1" type="noConversion"/>
  </si>
  <si>
    <t>3650天</t>
    <phoneticPr fontId="1" type="noConversion"/>
  </si>
  <si>
    <t>移动荷载</t>
    <phoneticPr fontId="1" type="noConversion"/>
  </si>
  <si>
    <t>中国规范</t>
    <phoneticPr fontId="1" type="noConversion"/>
  </si>
  <si>
    <t>车道线</t>
    <phoneticPr fontId="1" type="noConversion"/>
  </si>
  <si>
    <t>车道单元</t>
    <phoneticPr fontId="1" type="noConversion"/>
  </si>
  <si>
    <t>偏心0</t>
    <phoneticPr fontId="1" type="noConversion"/>
  </si>
  <si>
    <t>往返</t>
    <phoneticPr fontId="1" type="noConversion"/>
  </si>
  <si>
    <t>车轮距1.8</t>
    <phoneticPr fontId="1" type="noConversion"/>
  </si>
  <si>
    <t>不优化</t>
    <phoneticPr fontId="1" type="noConversion"/>
  </si>
  <si>
    <t>偏心0</t>
    <phoneticPr fontId="1" type="noConversion"/>
  </si>
  <si>
    <t>跨度30</t>
    <phoneticPr fontId="1" type="noConversion"/>
  </si>
  <si>
    <t>起点</t>
    <phoneticPr fontId="1" type="noConversion"/>
  </si>
  <si>
    <t>系数1</t>
    <phoneticPr fontId="1" type="noConversion"/>
  </si>
  <si>
    <t>单车道</t>
    <phoneticPr fontId="1" type="noConversion"/>
  </si>
  <si>
    <t>车道1</t>
    <phoneticPr fontId="1" type="noConversion"/>
  </si>
  <si>
    <t>系数变化</t>
    <phoneticPr fontId="1" type="noConversion"/>
  </si>
  <si>
    <t>车辆</t>
    <phoneticPr fontId="1" type="noConversion"/>
  </si>
  <si>
    <t>名称</t>
    <phoneticPr fontId="1" type="noConversion"/>
  </si>
  <si>
    <t>选1</t>
    <phoneticPr fontId="1" type="noConversion"/>
  </si>
  <si>
    <t>类型CD</t>
    <phoneticPr fontId="1" type="noConversion"/>
  </si>
  <si>
    <t>移动荷载工况</t>
    <phoneticPr fontId="1" type="noConversion"/>
  </si>
  <si>
    <t>无说明</t>
    <phoneticPr fontId="1" type="noConversion"/>
  </si>
  <si>
    <t>横向系数</t>
    <phoneticPr fontId="1" type="noConversion"/>
  </si>
  <si>
    <t>类型编号</t>
    <phoneticPr fontId="1" type="noConversion"/>
  </si>
  <si>
    <t>车辆组</t>
    <phoneticPr fontId="1" type="noConversion"/>
  </si>
  <si>
    <t>最少0车道</t>
    <phoneticPr fontId="1" type="noConversion"/>
  </si>
  <si>
    <t>最多1车道</t>
    <phoneticPr fontId="1" type="noConversion"/>
  </si>
  <si>
    <t>分配车道1</t>
    <phoneticPr fontId="1" type="noConversion"/>
  </si>
  <si>
    <t>沉降组</t>
    <phoneticPr fontId="1" type="noConversion"/>
  </si>
  <si>
    <t>节点号</t>
    <phoneticPr fontId="1" type="noConversion"/>
  </si>
  <si>
    <t>沉降工况</t>
    <phoneticPr fontId="1" type="noConversion"/>
  </si>
  <si>
    <t>最少1</t>
    <phoneticPr fontId="1" type="noConversion"/>
  </si>
  <si>
    <t>最多4</t>
    <phoneticPr fontId="1" type="noConversion"/>
  </si>
  <si>
    <t>系数1</t>
    <phoneticPr fontId="1" type="noConversion"/>
  </si>
  <si>
    <t>沉降组号</t>
    <phoneticPr fontId="1" type="noConversion"/>
  </si>
  <si>
    <t>阶段颜色</t>
    <phoneticPr fontId="1" type="noConversion"/>
  </si>
  <si>
    <t>阶段控制</t>
    <phoneticPr fontId="1" type="noConversion"/>
  </si>
  <si>
    <t>荷载组合</t>
    <phoneticPr fontId="1" type="noConversion"/>
  </si>
  <si>
    <t>荷载颜色</t>
    <phoneticPr fontId="1" type="noConversion"/>
  </si>
  <si>
    <t>特征值控制</t>
    <phoneticPr fontId="1" type="noConversion"/>
  </si>
  <si>
    <t>lanczos</t>
    <phoneticPr fontId="1" type="noConversion"/>
  </si>
  <si>
    <t>10阶</t>
    <phoneticPr fontId="1" type="noConversion"/>
  </si>
  <si>
    <t>移动荷载控制</t>
    <phoneticPr fontId="1" type="noConversion"/>
  </si>
  <si>
    <t>公路1级</t>
    <phoneticPr fontId="1" type="noConversion"/>
  </si>
  <si>
    <t>选规范</t>
    <phoneticPr fontId="1" type="noConversion"/>
  </si>
  <si>
    <t>基频值</t>
    <phoneticPr fontId="1" type="noConversion"/>
  </si>
  <si>
    <t>考虑冲击</t>
    <phoneticPr fontId="1" type="noConversion"/>
  </si>
  <si>
    <t>用户输入</t>
    <phoneticPr fontId="1" type="noConversion"/>
  </si>
  <si>
    <t>桥梁等级</t>
    <phoneticPr fontId="1" type="noConversion"/>
  </si>
  <si>
    <t>DGN材料</t>
    <phoneticPr fontId="1" type="noConversion"/>
  </si>
  <si>
    <t>DGN截面钢筋</t>
    <phoneticPr fontId="1" type="noConversion"/>
  </si>
  <si>
    <t>跨度信息</t>
    <phoneticPr fontId="1" type="noConversion"/>
  </si>
  <si>
    <t>计算跨度</t>
    <phoneticPr fontId="1" type="noConversion"/>
  </si>
  <si>
    <t>支承位置</t>
    <phoneticPr fontId="1" type="noConversion"/>
  </si>
  <si>
    <t>截面管理</t>
    <phoneticPr fontId="1" type="noConversion"/>
  </si>
  <si>
    <t>截面编号</t>
    <phoneticPr fontId="1" type="noConversion"/>
  </si>
  <si>
    <t>截面管理设计</t>
    <phoneticPr fontId="1" type="noConversion"/>
  </si>
  <si>
    <t>结束</t>
    <phoneticPr fontId="1" type="noConversion"/>
  </si>
  <si>
    <t>位置</t>
    <phoneticPr fontId="1" type="noConversion"/>
  </si>
  <si>
    <t>D0</t>
    <phoneticPr fontId="1" type="noConversion"/>
  </si>
  <si>
    <t>D3</t>
    <phoneticPr fontId="1" type="noConversion"/>
  </si>
  <si>
    <t>腹板厚</t>
    <phoneticPr fontId="1" type="noConversion"/>
  </si>
  <si>
    <t>腹板数</t>
    <phoneticPr fontId="1" type="noConversion"/>
  </si>
  <si>
    <t>悬臂</t>
    <phoneticPr fontId="1" type="noConversion"/>
  </si>
  <si>
    <t>分配宽度</t>
    <phoneticPr fontId="1" type="noConversion"/>
  </si>
  <si>
    <t>桥面宽</t>
    <phoneticPr fontId="1" type="noConversion"/>
  </si>
  <si>
    <t>底板宽</t>
    <phoneticPr fontId="1" type="noConversion"/>
  </si>
  <si>
    <t>腹板线距</t>
    <phoneticPr fontId="1" type="noConversion"/>
  </si>
  <si>
    <t>边箱</t>
    <phoneticPr fontId="1" type="noConversion"/>
  </si>
  <si>
    <t>外框x</t>
    <phoneticPr fontId="1" type="noConversion"/>
  </si>
  <si>
    <t>外框y</t>
    <phoneticPr fontId="1" type="noConversion"/>
  </si>
  <si>
    <t>外框</t>
    <phoneticPr fontId="1" type="noConversion"/>
  </si>
  <si>
    <t>小箱x</t>
    <phoneticPr fontId="1" type="noConversion"/>
  </si>
  <si>
    <t>小箱</t>
    <phoneticPr fontId="1" type="noConversion"/>
  </si>
  <si>
    <t>小箱y</t>
    <phoneticPr fontId="1" type="noConversion"/>
  </si>
  <si>
    <t>边腹板线位</t>
    <phoneticPr fontId="1" type="noConversion"/>
  </si>
  <si>
    <t>边箱x</t>
    <phoneticPr fontId="1" type="noConversion"/>
  </si>
  <si>
    <t>边箱y</t>
    <phoneticPr fontId="1" type="noConversion"/>
  </si>
  <si>
    <t>中箱x</t>
    <phoneticPr fontId="1" type="noConversion"/>
  </si>
  <si>
    <t>中箱y</t>
    <phoneticPr fontId="1" type="noConversion"/>
  </si>
  <si>
    <t>节点号</t>
    <phoneticPr fontId="1" type="noConversion"/>
  </si>
  <si>
    <t>计算截面</t>
    <phoneticPr fontId="1" type="noConversion"/>
  </si>
  <si>
    <t>特征</t>
    <phoneticPr fontId="1" type="noConversion"/>
  </si>
  <si>
    <t>D1-</t>
    <phoneticPr fontId="1" type="noConversion"/>
  </si>
  <si>
    <t>D1+</t>
    <phoneticPr fontId="1" type="noConversion"/>
  </si>
  <si>
    <t>D2-</t>
    <phoneticPr fontId="1" type="noConversion"/>
  </si>
  <si>
    <t>D2+</t>
    <phoneticPr fontId="1" type="noConversion"/>
  </si>
  <si>
    <t>D3-</t>
    <phoneticPr fontId="1" type="noConversion"/>
  </si>
  <si>
    <t>D0+</t>
    <phoneticPr fontId="1" type="noConversion"/>
  </si>
  <si>
    <t>D0</t>
    <phoneticPr fontId="1" type="noConversion"/>
  </si>
  <si>
    <t>D3</t>
    <phoneticPr fontId="1" type="noConversion"/>
  </si>
  <si>
    <t>段长</t>
    <phoneticPr fontId="1" type="noConversion"/>
  </si>
  <si>
    <t>加厚</t>
    <phoneticPr fontId="1" type="noConversion"/>
  </si>
  <si>
    <t>变厚</t>
    <phoneticPr fontId="1" type="noConversion"/>
  </si>
  <si>
    <t>变厚</t>
    <phoneticPr fontId="1" type="noConversion"/>
  </si>
  <si>
    <t>位置名称</t>
    <phoneticPr fontId="1" type="noConversion"/>
  </si>
  <si>
    <t>待求</t>
    <phoneticPr fontId="1" type="noConversion"/>
  </si>
  <si>
    <t>Asy</t>
    <phoneticPr fontId="1" type="noConversion"/>
  </si>
  <si>
    <t>Qyb</t>
    <phoneticPr fontId="1" type="noConversion"/>
  </si>
  <si>
    <t>by</t>
    <phoneticPr fontId="1" type="noConversion"/>
  </si>
  <si>
    <t>bz</t>
    <phoneticPr fontId="1" type="noConversion"/>
  </si>
  <si>
    <t>Asz</t>
    <phoneticPr fontId="1" type="noConversion"/>
  </si>
  <si>
    <t>Qzb</t>
    <phoneticPr fontId="1" type="noConversion"/>
  </si>
  <si>
    <t>Qz</t>
    <phoneticPr fontId="1" type="noConversion"/>
  </si>
  <si>
    <t>Qy</t>
    <phoneticPr fontId="1" type="noConversion"/>
  </si>
  <si>
    <t>待求</t>
    <phoneticPr fontId="1" type="noConversion"/>
  </si>
  <si>
    <t>问题</t>
    <phoneticPr fontId="1" type="noConversion"/>
  </si>
  <si>
    <t>A</t>
    <phoneticPr fontId="1" type="noConversion"/>
  </si>
  <si>
    <t>Y</t>
    <phoneticPr fontId="1" type="noConversion"/>
  </si>
  <si>
    <t>悬臂</t>
    <phoneticPr fontId="1" type="noConversion"/>
  </si>
  <si>
    <t>腹板</t>
    <phoneticPr fontId="1" type="noConversion"/>
  </si>
  <si>
    <t>顶板</t>
    <phoneticPr fontId="1" type="noConversion"/>
  </si>
  <si>
    <t>底板</t>
    <phoneticPr fontId="1" type="noConversion"/>
  </si>
  <si>
    <t>顶倒角</t>
    <phoneticPr fontId="1" type="noConversion"/>
  </si>
  <si>
    <t>底倒角</t>
    <phoneticPr fontId="1" type="noConversion"/>
  </si>
  <si>
    <t>IXX</t>
    <phoneticPr fontId="1" type="noConversion"/>
  </si>
  <si>
    <t>移轴</t>
    <phoneticPr fontId="1" type="noConversion"/>
  </si>
  <si>
    <t>分部</t>
    <phoneticPr fontId="1" type="noConversion"/>
  </si>
  <si>
    <t>整体</t>
    <phoneticPr fontId="1" type="noConversion"/>
  </si>
  <si>
    <t>Tb1</t>
    <phoneticPr fontId="1" type="noConversion"/>
  </si>
  <si>
    <t>Tb2</t>
    <phoneticPr fontId="1" type="noConversion"/>
  </si>
  <si>
    <t>Tb3</t>
    <phoneticPr fontId="1" type="noConversion"/>
  </si>
  <si>
    <t>问题</t>
    <phoneticPr fontId="1" type="noConversion"/>
  </si>
  <si>
    <t>面积矩</t>
    <phoneticPr fontId="1" type="noConversion"/>
  </si>
  <si>
    <t>厚度</t>
    <phoneticPr fontId="1" type="noConversion"/>
  </si>
  <si>
    <t>剪切系数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</si>
</sst>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.0000"/>
    <numFmt numFmtId="177" formatCode="0.000"/>
    <numFmt numFmtId="178" formatCode="0.000_ 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name val="等线"/>
      <family val="2"/>
      <scheme val="minor"/>
    </font>
    <font>
      <sz val="11"/>
      <color rgb="FFFF0000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0" xfId="0" applyFont="1"/>
    <xf numFmtId="0" fontId="4" fillId="0" borderId="0" xfId="0" applyFont="1"/>
    <xf numFmtId="0" fontId="3" fillId="0" borderId="0" xfId="0" applyFont="1"/>
    <xf numFmtId="0" fontId="0" fillId="0" borderId="0" xfId="0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177" fontId="0" fillId="0" borderId="0" xfId="0" applyNumberFormat="1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95250</xdr:colOff>
      <xdr:row>18</xdr:row>
      <xdr:rowOff>133350</xdr:rowOff>
    </xdr:from>
    <xdr:to>
      <xdr:col>15</xdr:col>
      <xdr:colOff>256469</xdr:colOff>
      <xdr:row>61</xdr:row>
      <xdr:rowOff>122853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95850" y="3390900"/>
          <a:ext cx="5647619" cy="7771428"/>
        </a:xfrm>
        <a:prstGeom prst="rect">
          <a:avLst/>
        </a:prstGeom>
      </xdr:spPr>
    </xdr:pic>
    <xdr:clientData/>
  </xdr:twoCellAnchor>
  <xdr:twoCellAnchor editAs="oneCell">
    <xdr:from>
      <xdr:col>17</xdr:col>
      <xdr:colOff>19050</xdr:colOff>
      <xdr:row>19</xdr:row>
      <xdr:rowOff>19050</xdr:rowOff>
    </xdr:from>
    <xdr:to>
      <xdr:col>20</xdr:col>
      <xdr:colOff>49902</xdr:colOff>
      <xdr:row>32</xdr:row>
      <xdr:rowOff>38100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677650" y="3457575"/>
          <a:ext cx="2088252" cy="2371725"/>
        </a:xfrm>
        <a:prstGeom prst="rect">
          <a:avLst/>
        </a:prstGeom>
      </xdr:spPr>
    </xdr:pic>
    <xdr:clientData/>
  </xdr:twoCellAnchor>
  <xdr:twoCellAnchor editAs="oneCell">
    <xdr:from>
      <xdr:col>17</xdr:col>
      <xdr:colOff>19050</xdr:colOff>
      <xdr:row>32</xdr:row>
      <xdr:rowOff>9525</xdr:rowOff>
    </xdr:from>
    <xdr:to>
      <xdr:col>20</xdr:col>
      <xdr:colOff>57150</xdr:colOff>
      <xdr:row>45</xdr:row>
      <xdr:rowOff>36807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677650" y="5800725"/>
          <a:ext cx="2095500" cy="23799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164"/>
  <sheetViews>
    <sheetView tabSelected="1" topLeftCell="H13" workbookViewId="0">
      <selection activeCell="Q62" sqref="Q62"/>
    </sheetView>
  </sheetViews>
  <sheetFormatPr defaultRowHeight="14.25" x14ac:dyDescent="0.2"/>
  <cols>
    <col min="17" max="17" width="9" style="2"/>
  </cols>
  <sheetData>
    <row r="2" spans="1:8" x14ac:dyDescent="0.2">
      <c r="A2" t="s">
        <v>15</v>
      </c>
    </row>
    <row r="3" spans="1:8" x14ac:dyDescent="0.2">
      <c r="B3" t="s">
        <v>0</v>
      </c>
      <c r="C3" t="s">
        <v>1</v>
      </c>
      <c r="D3" t="s">
        <v>2</v>
      </c>
      <c r="E3" t="s">
        <v>3</v>
      </c>
    </row>
    <row r="4" spans="1:8" x14ac:dyDescent="0.2">
      <c r="A4" t="s">
        <v>4</v>
      </c>
    </row>
    <row r="5" spans="1:8" x14ac:dyDescent="0.2">
      <c r="B5" t="s">
        <v>5</v>
      </c>
    </row>
    <row r="6" spans="1:8" x14ac:dyDescent="0.2">
      <c r="B6" t="s">
        <v>6</v>
      </c>
    </row>
    <row r="7" spans="1:8" x14ac:dyDescent="0.2">
      <c r="A7" t="s">
        <v>7</v>
      </c>
    </row>
    <row r="8" spans="1:8" x14ac:dyDescent="0.2">
      <c r="B8" t="s">
        <v>8</v>
      </c>
      <c r="C8" t="s">
        <v>9</v>
      </c>
      <c r="D8" t="s">
        <v>10</v>
      </c>
      <c r="E8" t="s">
        <v>11</v>
      </c>
      <c r="F8" t="s">
        <v>12</v>
      </c>
      <c r="G8" t="s">
        <v>13</v>
      </c>
      <c r="H8" t="s">
        <v>14</v>
      </c>
    </row>
    <row r="9" spans="1:8" x14ac:dyDescent="0.2">
      <c r="A9" t="s">
        <v>16</v>
      </c>
    </row>
    <row r="10" spans="1:8" x14ac:dyDescent="0.2">
      <c r="B10" t="s">
        <v>17</v>
      </c>
      <c r="C10" t="s">
        <v>18</v>
      </c>
    </row>
    <row r="11" spans="1:8" x14ac:dyDescent="0.2">
      <c r="A11" t="s">
        <v>19</v>
      </c>
    </row>
    <row r="12" spans="1:8" x14ac:dyDescent="0.2">
      <c r="B12" s="7" t="s">
        <v>20</v>
      </c>
      <c r="C12" s="8" t="s">
        <v>21</v>
      </c>
      <c r="D12" s="8" t="s">
        <v>22</v>
      </c>
      <c r="E12" s="8" t="s">
        <v>23</v>
      </c>
    </row>
    <row r="13" spans="1:8" x14ac:dyDescent="0.2">
      <c r="A13" t="s">
        <v>24</v>
      </c>
    </row>
    <row r="14" spans="1:8" x14ac:dyDescent="0.2">
      <c r="B14" t="s">
        <v>25</v>
      </c>
      <c r="C14" t="s">
        <v>8</v>
      </c>
      <c r="D14" t="s">
        <v>28</v>
      </c>
      <c r="E14" t="s">
        <v>27</v>
      </c>
      <c r="F14" t="s">
        <v>29</v>
      </c>
      <c r="G14" t="s">
        <v>30</v>
      </c>
      <c r="H14" t="s">
        <v>31</v>
      </c>
    </row>
    <row r="15" spans="1:8" x14ac:dyDescent="0.2">
      <c r="A15" t="s">
        <v>32</v>
      </c>
    </row>
    <row r="16" spans="1:8" x14ac:dyDescent="0.2">
      <c r="B16" t="s">
        <v>35</v>
      </c>
    </row>
    <row r="17" spans="1:23" x14ac:dyDescent="0.2">
      <c r="A17" t="s">
        <v>33</v>
      </c>
    </row>
    <row r="18" spans="1:23" x14ac:dyDescent="0.2">
      <c r="B18" t="s">
        <v>36</v>
      </c>
    </row>
    <row r="19" spans="1:23" x14ac:dyDescent="0.2">
      <c r="A19" t="s">
        <v>34</v>
      </c>
    </row>
    <row r="20" spans="1:23" x14ac:dyDescent="0.2">
      <c r="B20" t="s">
        <v>37</v>
      </c>
    </row>
    <row r="21" spans="1:23" x14ac:dyDescent="0.2">
      <c r="B21" t="s">
        <v>38</v>
      </c>
    </row>
    <row r="22" spans="1:23" x14ac:dyDescent="0.2">
      <c r="B22" t="s">
        <v>39</v>
      </c>
    </row>
    <row r="23" spans="1:23" x14ac:dyDescent="0.2">
      <c r="A23" t="s">
        <v>26</v>
      </c>
      <c r="Q23" s="2" t="s">
        <v>293</v>
      </c>
      <c r="V23" t="s">
        <v>284</v>
      </c>
    </row>
    <row r="24" spans="1:23" x14ac:dyDescent="0.2">
      <c r="B24" t="s">
        <v>25</v>
      </c>
      <c r="C24" t="s">
        <v>8</v>
      </c>
      <c r="D24" t="s">
        <v>40</v>
      </c>
      <c r="E24" t="s">
        <v>41</v>
      </c>
      <c r="Q24" s="2" t="s">
        <v>293</v>
      </c>
      <c r="V24" t="s">
        <v>288</v>
      </c>
    </row>
    <row r="25" spans="1:23" x14ac:dyDescent="0.2">
      <c r="A25" t="s">
        <v>42</v>
      </c>
      <c r="Q25" s="2" t="s">
        <v>309</v>
      </c>
      <c r="U25" t="s">
        <v>311</v>
      </c>
      <c r="V25" t="s">
        <v>287</v>
      </c>
      <c r="W25">
        <f>0.8*10+0.7148*2</f>
        <v>9.4296000000000006</v>
      </c>
    </row>
    <row r="26" spans="1:23" x14ac:dyDescent="0.2">
      <c r="Q26" s="2" t="s">
        <v>283</v>
      </c>
      <c r="U26" t="s">
        <v>310</v>
      </c>
      <c r="V26" t="s">
        <v>290</v>
      </c>
      <c r="W26">
        <v>25.158200000000001</v>
      </c>
    </row>
    <row r="27" spans="1:23" x14ac:dyDescent="0.2">
      <c r="A27" t="s">
        <v>43</v>
      </c>
      <c r="Q27" s="2" t="s">
        <v>292</v>
      </c>
      <c r="U27" t="s">
        <v>312</v>
      </c>
      <c r="V27" t="s">
        <v>289</v>
      </c>
      <c r="W27">
        <f>W26/W25</f>
        <v>2.6680028845338084</v>
      </c>
    </row>
    <row r="28" spans="1:23" x14ac:dyDescent="0.2">
      <c r="B28" t="s">
        <v>44</v>
      </c>
      <c r="V28" t="s">
        <v>286</v>
      </c>
      <c r="W28">
        <v>0.5</v>
      </c>
    </row>
    <row r="29" spans="1:23" x14ac:dyDescent="0.2">
      <c r="A29" t="s">
        <v>45</v>
      </c>
      <c r="V29" t="s">
        <v>291</v>
      </c>
      <c r="W29">
        <v>6.8470199999999997</v>
      </c>
    </row>
    <row r="30" spans="1:23" x14ac:dyDescent="0.2">
      <c r="B30" t="s">
        <v>46</v>
      </c>
      <c r="V30" t="s">
        <v>285</v>
      </c>
      <c r="W30">
        <f>W29/W28</f>
        <v>13.694039999999999</v>
      </c>
    </row>
    <row r="31" spans="1:23" x14ac:dyDescent="0.2">
      <c r="A31" t="s">
        <v>47</v>
      </c>
    </row>
    <row r="32" spans="1:23" x14ac:dyDescent="0.2">
      <c r="B32" t="s">
        <v>48</v>
      </c>
      <c r="C32" t="s">
        <v>8</v>
      </c>
      <c r="D32" t="s">
        <v>49</v>
      </c>
      <c r="Q32" s="2" t="s">
        <v>293</v>
      </c>
    </row>
    <row r="33" spans="1:17" x14ac:dyDescent="0.2">
      <c r="A33" t="s">
        <v>50</v>
      </c>
      <c r="Q33" s="2" t="s">
        <v>293</v>
      </c>
    </row>
    <row r="34" spans="1:17" x14ac:dyDescent="0.2">
      <c r="B34" t="s">
        <v>25</v>
      </c>
      <c r="C34" t="s">
        <v>8</v>
      </c>
      <c r="D34" t="s">
        <v>51</v>
      </c>
      <c r="E34" t="s">
        <v>84</v>
      </c>
    </row>
    <row r="35" spans="1:17" x14ac:dyDescent="0.2">
      <c r="B35" s="7" t="s">
        <v>52</v>
      </c>
      <c r="C35" s="7" t="s">
        <v>53</v>
      </c>
      <c r="D35" s="7" t="s">
        <v>54</v>
      </c>
      <c r="E35" s="7" t="s">
        <v>55</v>
      </c>
      <c r="F35" s="7" t="s">
        <v>56</v>
      </c>
      <c r="G35" s="7" t="s">
        <v>57</v>
      </c>
      <c r="H35" s="7"/>
      <c r="I35" s="7"/>
      <c r="J35" s="7"/>
      <c r="K35" s="7"/>
    </row>
    <row r="36" spans="1:17" x14ac:dyDescent="0.2">
      <c r="B36" s="7" t="s">
        <v>58</v>
      </c>
      <c r="C36" s="7" t="s">
        <v>59</v>
      </c>
      <c r="D36" s="7" t="s">
        <v>60</v>
      </c>
      <c r="E36" s="7" t="s">
        <v>61</v>
      </c>
      <c r="F36" s="7" t="s">
        <v>62</v>
      </c>
      <c r="G36" s="7" t="s">
        <v>63</v>
      </c>
      <c r="H36" s="7" t="s">
        <v>64</v>
      </c>
      <c r="I36" s="7" t="s">
        <v>65</v>
      </c>
      <c r="J36" s="7" t="s">
        <v>66</v>
      </c>
      <c r="K36" s="7" t="s">
        <v>67</v>
      </c>
    </row>
    <row r="37" spans="1:17" x14ac:dyDescent="0.2">
      <c r="B37" t="s">
        <v>79</v>
      </c>
    </row>
    <row r="38" spans="1:17" x14ac:dyDescent="0.2">
      <c r="B38" s="7" t="s">
        <v>69</v>
      </c>
      <c r="C38" s="8" t="s">
        <v>70</v>
      </c>
      <c r="D38" s="8" t="s">
        <v>71</v>
      </c>
      <c r="E38" s="8" t="s">
        <v>68</v>
      </c>
    </row>
    <row r="39" spans="1:17" x14ac:dyDescent="0.2">
      <c r="B39" t="s">
        <v>72</v>
      </c>
      <c r="C39" s="7" t="s">
        <v>73</v>
      </c>
      <c r="D39" s="8" t="s">
        <v>74</v>
      </c>
      <c r="E39" t="s">
        <v>75</v>
      </c>
      <c r="F39" s="7" t="s">
        <v>76</v>
      </c>
      <c r="G39" t="s">
        <v>77</v>
      </c>
    </row>
    <row r="40" spans="1:17" x14ac:dyDescent="0.2">
      <c r="B40" s="7" t="s">
        <v>78</v>
      </c>
    </row>
    <row r="41" spans="1:17" x14ac:dyDescent="0.2">
      <c r="B41" s="8" t="s">
        <v>80</v>
      </c>
    </row>
    <row r="42" spans="1:17" x14ac:dyDescent="0.2">
      <c r="A42" t="s">
        <v>81</v>
      </c>
    </row>
    <row r="43" spans="1:17" x14ac:dyDescent="0.2">
      <c r="B43" t="s">
        <v>25</v>
      </c>
      <c r="C43" t="s">
        <v>8</v>
      </c>
      <c r="D43" t="s">
        <v>82</v>
      </c>
      <c r="E43" t="s">
        <v>83</v>
      </c>
    </row>
    <row r="44" spans="1:17" x14ac:dyDescent="0.2">
      <c r="B44" s="7" t="s">
        <v>85</v>
      </c>
      <c r="C44" s="8"/>
    </row>
    <row r="45" spans="1:17" x14ac:dyDescent="0.2">
      <c r="B45" s="8" t="s">
        <v>86</v>
      </c>
      <c r="C45" s="8"/>
    </row>
    <row r="46" spans="1:17" x14ac:dyDescent="0.2">
      <c r="B46" s="8" t="s">
        <v>87</v>
      </c>
      <c r="C46" s="8" t="s">
        <v>88</v>
      </c>
    </row>
    <row r="47" spans="1:17" x14ac:dyDescent="0.2">
      <c r="B47" s="8" t="s">
        <v>89</v>
      </c>
      <c r="C47" s="8"/>
    </row>
    <row r="48" spans="1:17" x14ac:dyDescent="0.2">
      <c r="B48" s="8" t="s">
        <v>90</v>
      </c>
      <c r="C48" s="8"/>
    </row>
    <row r="49" spans="1:10" x14ac:dyDescent="0.2">
      <c r="B49" s="8" t="s">
        <v>91</v>
      </c>
      <c r="C49" s="8"/>
    </row>
    <row r="50" spans="1:10" x14ac:dyDescent="0.2">
      <c r="B50" s="8" t="s">
        <v>92</v>
      </c>
      <c r="C50" s="8"/>
    </row>
    <row r="51" spans="1:10" x14ac:dyDescent="0.2">
      <c r="A51" t="s">
        <v>93</v>
      </c>
    </row>
    <row r="52" spans="1:10" x14ac:dyDescent="0.2">
      <c r="B52" t="s">
        <v>25</v>
      </c>
      <c r="C52" t="s">
        <v>94</v>
      </c>
      <c r="D52" s="7" t="s">
        <v>52</v>
      </c>
    </row>
    <row r="53" spans="1:10" x14ac:dyDescent="0.2">
      <c r="A53" t="s">
        <v>95</v>
      </c>
    </row>
    <row r="54" spans="1:10" x14ac:dyDescent="0.2">
      <c r="B54" t="s">
        <v>51</v>
      </c>
      <c r="C54" t="s">
        <v>96</v>
      </c>
      <c r="D54" t="s">
        <v>97</v>
      </c>
    </row>
    <row r="55" spans="1:10" x14ac:dyDescent="0.2">
      <c r="A55" t="s">
        <v>99</v>
      </c>
    </row>
    <row r="56" spans="1:10" x14ac:dyDescent="0.2">
      <c r="B56" t="s">
        <v>51</v>
      </c>
      <c r="C56" t="s">
        <v>98</v>
      </c>
      <c r="D56" t="s">
        <v>100</v>
      </c>
      <c r="E56" t="s">
        <v>101</v>
      </c>
      <c r="F56" t="s">
        <v>102</v>
      </c>
      <c r="G56" t="s">
        <v>103</v>
      </c>
      <c r="H56" t="s">
        <v>104</v>
      </c>
      <c r="I56" t="s">
        <v>105</v>
      </c>
      <c r="J56" t="s">
        <v>106</v>
      </c>
    </row>
    <row r="57" spans="1:10" x14ac:dyDescent="0.2">
      <c r="A57" t="s">
        <v>107</v>
      </c>
    </row>
    <row r="58" spans="1:10" x14ac:dyDescent="0.2">
      <c r="B58" t="s">
        <v>51</v>
      </c>
      <c r="C58" s="7" t="s">
        <v>108</v>
      </c>
      <c r="D58" s="7" t="s">
        <v>109</v>
      </c>
      <c r="E58" t="s">
        <v>110</v>
      </c>
      <c r="F58" t="s">
        <v>111</v>
      </c>
    </row>
    <row r="59" spans="1:10" x14ac:dyDescent="0.2">
      <c r="B59" t="s">
        <v>112</v>
      </c>
      <c r="C59" t="s">
        <v>113</v>
      </c>
      <c r="D59" s="7" t="s">
        <v>114</v>
      </c>
    </row>
    <row r="60" spans="1:10" x14ac:dyDescent="0.2">
      <c r="B60" t="s">
        <v>115</v>
      </c>
      <c r="C60" t="s">
        <v>116</v>
      </c>
      <c r="D60" t="s">
        <v>117</v>
      </c>
    </row>
    <row r="61" spans="1:10" x14ac:dyDescent="0.2">
      <c r="B61" s="7" t="s">
        <v>118</v>
      </c>
      <c r="C61" s="8" t="s">
        <v>119</v>
      </c>
      <c r="D61" s="8" t="s">
        <v>120</v>
      </c>
      <c r="E61" s="8" t="s">
        <v>121</v>
      </c>
    </row>
    <row r="62" spans="1:10" x14ac:dyDescent="0.2">
      <c r="A62" t="s">
        <v>122</v>
      </c>
    </row>
    <row r="63" spans="1:10" x14ac:dyDescent="0.2">
      <c r="B63" t="s">
        <v>51</v>
      </c>
      <c r="C63" t="s">
        <v>8</v>
      </c>
    </row>
    <row r="64" spans="1:10" x14ac:dyDescent="0.2">
      <c r="A64" t="s">
        <v>125</v>
      </c>
    </row>
    <row r="65" spans="1:10" x14ac:dyDescent="0.2">
      <c r="B65" t="s">
        <v>267</v>
      </c>
      <c r="C65" t="s">
        <v>123</v>
      </c>
      <c r="D65" t="s">
        <v>124</v>
      </c>
    </row>
    <row r="66" spans="1:10" x14ac:dyDescent="0.2">
      <c r="A66" t="s">
        <v>126</v>
      </c>
    </row>
    <row r="67" spans="1:10" x14ac:dyDescent="0.2">
      <c r="B67" t="s">
        <v>25</v>
      </c>
      <c r="C67" t="s">
        <v>29</v>
      </c>
      <c r="D67" t="s">
        <v>127</v>
      </c>
      <c r="E67" t="s">
        <v>8</v>
      </c>
      <c r="F67" t="s">
        <v>128</v>
      </c>
      <c r="G67" t="s">
        <v>129</v>
      </c>
      <c r="H67" t="s">
        <v>130</v>
      </c>
      <c r="I67" t="s">
        <v>130</v>
      </c>
      <c r="J67" t="s">
        <v>33</v>
      </c>
    </row>
    <row r="68" spans="1:10" x14ac:dyDescent="0.2">
      <c r="A68" t="s">
        <v>131</v>
      </c>
    </row>
    <row r="69" spans="1:10" x14ac:dyDescent="0.2">
      <c r="B69" t="s">
        <v>132</v>
      </c>
    </row>
    <row r="70" spans="1:10" x14ac:dyDescent="0.2">
      <c r="B70" t="s">
        <v>133</v>
      </c>
      <c r="C70" t="s">
        <v>134</v>
      </c>
    </row>
    <row r="71" spans="1:10" x14ac:dyDescent="0.2">
      <c r="A71" t="s">
        <v>135</v>
      </c>
    </row>
    <row r="72" spans="1:10" x14ac:dyDescent="0.2">
      <c r="B72" t="s">
        <v>136</v>
      </c>
    </row>
    <row r="73" spans="1:10" x14ac:dyDescent="0.2">
      <c r="B73" t="s">
        <v>137</v>
      </c>
      <c r="C73" t="s">
        <v>34</v>
      </c>
    </row>
    <row r="74" spans="1:10" x14ac:dyDescent="0.2">
      <c r="A74" t="s">
        <v>135</v>
      </c>
    </row>
    <row r="75" spans="1:10" x14ac:dyDescent="0.2">
      <c r="B75" t="s">
        <v>138</v>
      </c>
    </row>
    <row r="76" spans="1:10" x14ac:dyDescent="0.2">
      <c r="B76" t="s">
        <v>139</v>
      </c>
    </row>
    <row r="77" spans="1:10" x14ac:dyDescent="0.2">
      <c r="B77" t="s">
        <v>48</v>
      </c>
      <c r="C77" t="s">
        <v>140</v>
      </c>
      <c r="D77" t="s">
        <v>141</v>
      </c>
      <c r="F77" t="s">
        <v>142</v>
      </c>
      <c r="G77" s="7" t="s">
        <v>143</v>
      </c>
      <c r="H77" t="s">
        <v>142</v>
      </c>
      <c r="I77" s="7" t="s">
        <v>143</v>
      </c>
      <c r="J77" t="s">
        <v>34</v>
      </c>
    </row>
    <row r="78" spans="1:10" x14ac:dyDescent="0.2">
      <c r="A78" t="s">
        <v>135</v>
      </c>
    </row>
    <row r="79" spans="1:10" x14ac:dyDescent="0.2">
      <c r="B79" t="s">
        <v>144</v>
      </c>
    </row>
    <row r="80" spans="1:10" x14ac:dyDescent="0.2">
      <c r="B80" t="s">
        <v>139</v>
      </c>
    </row>
    <row r="81" spans="1:10" x14ac:dyDescent="0.2">
      <c r="B81" t="s">
        <v>48</v>
      </c>
      <c r="C81" t="s">
        <v>140</v>
      </c>
      <c r="D81" t="s">
        <v>141</v>
      </c>
      <c r="F81" t="s">
        <v>142</v>
      </c>
      <c r="G81" s="7" t="s">
        <v>143</v>
      </c>
      <c r="H81" t="s">
        <v>142</v>
      </c>
      <c r="I81" s="7" t="s">
        <v>143</v>
      </c>
      <c r="J81" t="s">
        <v>34</v>
      </c>
    </row>
    <row r="82" spans="1:10" x14ac:dyDescent="0.2">
      <c r="A82" t="s">
        <v>135</v>
      </c>
    </row>
    <row r="83" spans="1:10" x14ac:dyDescent="0.2">
      <c r="B83" t="s">
        <v>38</v>
      </c>
    </row>
    <row r="84" spans="1:10" x14ac:dyDescent="0.2">
      <c r="B84" t="s">
        <v>145</v>
      </c>
    </row>
    <row r="85" spans="1:10" x14ac:dyDescent="0.2">
      <c r="B85" t="s">
        <v>146</v>
      </c>
      <c r="C85" t="s">
        <v>147</v>
      </c>
      <c r="D85" s="9" t="s">
        <v>148</v>
      </c>
      <c r="E85" t="s">
        <v>149</v>
      </c>
      <c r="F85" t="s">
        <v>150</v>
      </c>
      <c r="G85" t="s">
        <v>34</v>
      </c>
    </row>
    <row r="86" spans="1:10" x14ac:dyDescent="0.2">
      <c r="A86" t="s">
        <v>135</v>
      </c>
    </row>
    <row r="87" spans="1:10" x14ac:dyDescent="0.2">
      <c r="B87" t="s">
        <v>151</v>
      </c>
    </row>
    <row r="88" spans="1:10" x14ac:dyDescent="0.2">
      <c r="B88" t="s">
        <v>139</v>
      </c>
    </row>
    <row r="89" spans="1:10" x14ac:dyDescent="0.2">
      <c r="B89" t="s">
        <v>48</v>
      </c>
      <c r="C89" t="s">
        <v>140</v>
      </c>
      <c r="D89" t="s">
        <v>141</v>
      </c>
      <c r="F89" t="s">
        <v>142</v>
      </c>
      <c r="G89" s="7" t="s">
        <v>143</v>
      </c>
      <c r="H89" t="s">
        <v>142</v>
      </c>
      <c r="I89" s="7" t="s">
        <v>152</v>
      </c>
      <c r="J89" t="s">
        <v>34</v>
      </c>
    </row>
    <row r="90" spans="1:10" x14ac:dyDescent="0.2">
      <c r="A90" t="s">
        <v>135</v>
      </c>
    </row>
    <row r="91" spans="1:10" x14ac:dyDescent="0.2">
      <c r="B91" t="s">
        <v>153</v>
      </c>
    </row>
    <row r="92" spans="1:10" x14ac:dyDescent="0.2">
      <c r="B92" t="s">
        <v>154</v>
      </c>
    </row>
    <row r="93" spans="1:10" x14ac:dyDescent="0.2">
      <c r="B93">
        <v>24</v>
      </c>
    </row>
    <row r="94" spans="1:10" x14ac:dyDescent="0.2">
      <c r="A94" t="s">
        <v>135</v>
      </c>
    </row>
    <row r="95" spans="1:10" x14ac:dyDescent="0.2">
      <c r="B95" t="s">
        <v>155</v>
      </c>
    </row>
    <row r="96" spans="1:10" x14ac:dyDescent="0.2">
      <c r="B96" t="s">
        <v>154</v>
      </c>
    </row>
    <row r="97" spans="1:7" x14ac:dyDescent="0.2">
      <c r="B97">
        <v>-43</v>
      </c>
    </row>
    <row r="98" spans="1:7" x14ac:dyDescent="0.2">
      <c r="A98" t="s">
        <v>135</v>
      </c>
    </row>
    <row r="99" spans="1:7" x14ac:dyDescent="0.2">
      <c r="B99" t="s">
        <v>156</v>
      </c>
    </row>
    <row r="100" spans="1:7" x14ac:dyDescent="0.2">
      <c r="B100" t="s">
        <v>157</v>
      </c>
    </row>
    <row r="101" spans="1:7" x14ac:dyDescent="0.2">
      <c r="B101" t="s">
        <v>48</v>
      </c>
      <c r="C101" t="s">
        <v>158</v>
      </c>
      <c r="D101" t="s">
        <v>159</v>
      </c>
      <c r="E101" t="s">
        <v>160</v>
      </c>
    </row>
    <row r="102" spans="1:7" x14ac:dyDescent="0.2">
      <c r="B102" t="s">
        <v>161</v>
      </c>
      <c r="C102" s="7" t="s">
        <v>169</v>
      </c>
      <c r="D102" t="s">
        <v>162</v>
      </c>
      <c r="E102" t="s">
        <v>163</v>
      </c>
      <c r="F102" t="s">
        <v>164</v>
      </c>
      <c r="G102" t="s">
        <v>165</v>
      </c>
    </row>
    <row r="103" spans="1:7" x14ac:dyDescent="0.2">
      <c r="B103" t="s">
        <v>24</v>
      </c>
      <c r="C103" s="7" t="s">
        <v>169</v>
      </c>
      <c r="D103" t="s">
        <v>164</v>
      </c>
      <c r="E103" t="s">
        <v>165</v>
      </c>
      <c r="F103" t="s">
        <v>171</v>
      </c>
      <c r="G103" t="s">
        <v>166</v>
      </c>
    </row>
    <row r="104" spans="1:7" x14ac:dyDescent="0.2">
      <c r="B104" t="s">
        <v>24</v>
      </c>
      <c r="C104" s="7" t="s">
        <v>170</v>
      </c>
      <c r="D104" t="s">
        <v>172</v>
      </c>
      <c r="E104" t="s">
        <v>166</v>
      </c>
      <c r="F104" t="s">
        <v>167</v>
      </c>
      <c r="G104" t="s">
        <v>168</v>
      </c>
    </row>
    <row r="105" spans="1:7" x14ac:dyDescent="0.2">
      <c r="A105" t="s">
        <v>135</v>
      </c>
    </row>
    <row r="106" spans="1:7" x14ac:dyDescent="0.2">
      <c r="B106" t="s">
        <v>173</v>
      </c>
    </row>
    <row r="107" spans="1:7" x14ac:dyDescent="0.2">
      <c r="B107" t="s">
        <v>157</v>
      </c>
    </row>
    <row r="108" spans="1:7" x14ac:dyDescent="0.2">
      <c r="B108" t="s">
        <v>48</v>
      </c>
      <c r="C108" t="s">
        <v>158</v>
      </c>
      <c r="D108" t="s">
        <v>159</v>
      </c>
      <c r="E108" t="s">
        <v>160</v>
      </c>
    </row>
    <row r="109" spans="1:7" x14ac:dyDescent="0.2">
      <c r="B109" t="s">
        <v>161</v>
      </c>
      <c r="C109" s="7" t="s">
        <v>169</v>
      </c>
      <c r="D109" t="s">
        <v>162</v>
      </c>
      <c r="E109" t="s">
        <v>163</v>
      </c>
      <c r="F109" t="s">
        <v>164</v>
      </c>
      <c r="G109" t="s">
        <v>165</v>
      </c>
    </row>
    <row r="110" spans="1:7" x14ac:dyDescent="0.2">
      <c r="B110" t="s">
        <v>24</v>
      </c>
      <c r="C110" s="8" t="s">
        <v>169</v>
      </c>
      <c r="D110" t="s">
        <v>164</v>
      </c>
      <c r="E110" t="s">
        <v>165</v>
      </c>
      <c r="F110" t="s">
        <v>171</v>
      </c>
      <c r="G110" t="s">
        <v>166</v>
      </c>
    </row>
    <row r="111" spans="1:7" x14ac:dyDescent="0.2">
      <c r="B111" t="s">
        <v>24</v>
      </c>
      <c r="C111" s="8" t="s">
        <v>170</v>
      </c>
      <c r="D111" t="s">
        <v>172</v>
      </c>
      <c r="E111" t="s">
        <v>166</v>
      </c>
      <c r="F111" t="s">
        <v>167</v>
      </c>
      <c r="G111" t="s">
        <v>168</v>
      </c>
    </row>
    <row r="112" spans="1:7" x14ac:dyDescent="0.2">
      <c r="A112" t="s">
        <v>174</v>
      </c>
    </row>
    <row r="113" spans="1:7" x14ac:dyDescent="0.2">
      <c r="B113" t="s">
        <v>181</v>
      </c>
      <c r="C113" t="s">
        <v>182</v>
      </c>
    </row>
    <row r="114" spans="1:7" x14ac:dyDescent="0.2">
      <c r="B114" t="s">
        <v>24</v>
      </c>
      <c r="C114" t="s">
        <v>175</v>
      </c>
      <c r="D114" t="s">
        <v>177</v>
      </c>
    </row>
    <row r="115" spans="1:7" x14ac:dyDescent="0.2">
      <c r="B115" t="s">
        <v>36</v>
      </c>
      <c r="C115" t="s">
        <v>33</v>
      </c>
      <c r="D115" t="s">
        <v>178</v>
      </c>
    </row>
    <row r="116" spans="1:7" x14ac:dyDescent="0.2">
      <c r="B116" t="s">
        <v>184</v>
      </c>
      <c r="C116" t="s">
        <v>176</v>
      </c>
      <c r="D116" t="s">
        <v>179</v>
      </c>
      <c r="E116" t="s">
        <v>38</v>
      </c>
      <c r="F116" t="s">
        <v>180</v>
      </c>
    </row>
    <row r="117" spans="1:7" x14ac:dyDescent="0.2">
      <c r="B117" t="s">
        <v>39</v>
      </c>
      <c r="C117" t="s">
        <v>183</v>
      </c>
    </row>
    <row r="118" spans="1:7" x14ac:dyDescent="0.2">
      <c r="B118" t="s">
        <v>184</v>
      </c>
      <c r="C118" t="s">
        <v>185</v>
      </c>
    </row>
    <row r="119" spans="1:7" x14ac:dyDescent="0.2">
      <c r="B119" t="s">
        <v>186</v>
      </c>
      <c r="C119" t="s">
        <v>187</v>
      </c>
    </row>
    <row r="120" spans="1:7" x14ac:dyDescent="0.2">
      <c r="A120" t="s">
        <v>188</v>
      </c>
    </row>
    <row r="121" spans="1:7" x14ac:dyDescent="0.2">
      <c r="B121" t="s">
        <v>189</v>
      </c>
    </row>
    <row r="122" spans="1:7" x14ac:dyDescent="0.2">
      <c r="A122" t="s">
        <v>190</v>
      </c>
    </row>
    <row r="123" spans="1:7" x14ac:dyDescent="0.2">
      <c r="B123" t="s">
        <v>200</v>
      </c>
      <c r="C123" t="s">
        <v>191</v>
      </c>
      <c r="D123" t="s">
        <v>192</v>
      </c>
      <c r="E123" t="s">
        <v>193</v>
      </c>
      <c r="F123" t="s">
        <v>194</v>
      </c>
      <c r="G123" t="s">
        <v>195</v>
      </c>
    </row>
    <row r="124" spans="1:7" x14ac:dyDescent="0.2">
      <c r="B124" t="s">
        <v>96</v>
      </c>
      <c r="C124" t="s">
        <v>196</v>
      </c>
      <c r="D124" s="7" t="s">
        <v>197</v>
      </c>
      <c r="E124" t="s">
        <v>198</v>
      </c>
      <c r="F124" t="s">
        <v>199</v>
      </c>
    </row>
    <row r="125" spans="1:7" x14ac:dyDescent="0.2">
      <c r="B125" t="s">
        <v>201</v>
      </c>
      <c r="C125" t="s">
        <v>191</v>
      </c>
      <c r="D125" t="s">
        <v>192</v>
      </c>
      <c r="E125" t="s">
        <v>193</v>
      </c>
      <c r="F125" t="s">
        <v>194</v>
      </c>
      <c r="G125" t="s">
        <v>195</v>
      </c>
    </row>
    <row r="126" spans="1:7" x14ac:dyDescent="0.2">
      <c r="B126" t="s">
        <v>96</v>
      </c>
      <c r="C126" t="s">
        <v>196</v>
      </c>
      <c r="D126" s="7" t="s">
        <v>197</v>
      </c>
      <c r="E126" t="s">
        <v>198</v>
      </c>
      <c r="F126" s="7" t="s">
        <v>202</v>
      </c>
    </row>
    <row r="127" spans="1:7" x14ac:dyDescent="0.2">
      <c r="A127" t="s">
        <v>203</v>
      </c>
    </row>
    <row r="128" spans="1:7" x14ac:dyDescent="0.2">
      <c r="B128" t="s">
        <v>204</v>
      </c>
      <c r="C128" t="s">
        <v>205</v>
      </c>
      <c r="D128" t="s">
        <v>206</v>
      </c>
      <c r="E128" t="s">
        <v>44</v>
      </c>
    </row>
    <row r="129" spans="1:6" x14ac:dyDescent="0.2">
      <c r="A129" t="s">
        <v>207</v>
      </c>
    </row>
    <row r="130" spans="1:6" x14ac:dyDescent="0.2">
      <c r="B130" t="s">
        <v>51</v>
      </c>
      <c r="C130" t="s">
        <v>208</v>
      </c>
      <c r="D130" t="s">
        <v>195</v>
      </c>
      <c r="E130" t="s">
        <v>210</v>
      </c>
    </row>
    <row r="131" spans="1:6" x14ac:dyDescent="0.2">
      <c r="B131" t="s">
        <v>209</v>
      </c>
    </row>
    <row r="132" spans="1:6" x14ac:dyDescent="0.2">
      <c r="B132" t="s">
        <v>209</v>
      </c>
    </row>
    <row r="133" spans="1:6" x14ac:dyDescent="0.2">
      <c r="B133" t="s">
        <v>209</v>
      </c>
    </row>
    <row r="134" spans="1:6" x14ac:dyDescent="0.2">
      <c r="B134" t="s">
        <v>211</v>
      </c>
      <c r="C134" s="7" t="s">
        <v>134</v>
      </c>
      <c r="D134" t="s">
        <v>212</v>
      </c>
      <c r="E134" t="s">
        <v>213</v>
      </c>
      <c r="F134" t="s">
        <v>214</v>
      </c>
    </row>
    <row r="135" spans="1:6" x14ac:dyDescent="0.2">
      <c r="A135" t="s">
        <v>215</v>
      </c>
    </row>
    <row r="136" spans="1:6" x14ac:dyDescent="0.2">
      <c r="B136" t="s">
        <v>25</v>
      </c>
      <c r="C136" s="7" t="s">
        <v>143</v>
      </c>
      <c r="D136" t="s">
        <v>216</v>
      </c>
    </row>
    <row r="137" spans="1:6" x14ac:dyDescent="0.2">
      <c r="A137" t="s">
        <v>217</v>
      </c>
    </row>
    <row r="138" spans="1:6" x14ac:dyDescent="0.2">
      <c r="B138" t="s">
        <v>51</v>
      </c>
      <c r="C138" t="s">
        <v>218</v>
      </c>
      <c r="D138" s="9" t="s">
        <v>219</v>
      </c>
      <c r="E138" t="s">
        <v>220</v>
      </c>
    </row>
    <row r="139" spans="1:6" x14ac:dyDescent="0.2">
      <c r="B139" s="9" t="s">
        <v>221</v>
      </c>
    </row>
    <row r="140" spans="1:6" x14ac:dyDescent="0.2">
      <c r="A140" t="s">
        <v>222</v>
      </c>
    </row>
    <row r="142" spans="1:6" x14ac:dyDescent="0.2">
      <c r="A142" t="s">
        <v>223</v>
      </c>
    </row>
    <row r="144" spans="1:6" x14ac:dyDescent="0.2">
      <c r="A144" t="s">
        <v>224</v>
      </c>
    </row>
    <row r="146" spans="1:7" x14ac:dyDescent="0.2">
      <c r="A146" t="s">
        <v>225</v>
      </c>
    </row>
    <row r="148" spans="1:7" x14ac:dyDescent="0.2">
      <c r="A148" t="s">
        <v>226</v>
      </c>
    </row>
    <row r="149" spans="1:7" x14ac:dyDescent="0.2">
      <c r="B149" t="s">
        <v>227</v>
      </c>
      <c r="C149" t="s">
        <v>228</v>
      </c>
    </row>
    <row r="150" spans="1:7" x14ac:dyDescent="0.2">
      <c r="A150" t="s">
        <v>229</v>
      </c>
    </row>
    <row r="151" spans="1:7" x14ac:dyDescent="0.2">
      <c r="B151" t="s">
        <v>235</v>
      </c>
      <c r="C151" t="s">
        <v>230</v>
      </c>
      <c r="D151" t="s">
        <v>231</v>
      </c>
      <c r="E151" t="s">
        <v>233</v>
      </c>
      <c r="F151" t="s">
        <v>234</v>
      </c>
      <c r="G151" s="7" t="s">
        <v>232</v>
      </c>
    </row>
    <row r="152" spans="1:7" x14ac:dyDescent="0.2">
      <c r="A152" t="s">
        <v>236</v>
      </c>
    </row>
    <row r="154" spans="1:7" x14ac:dyDescent="0.2">
      <c r="A154" t="s">
        <v>237</v>
      </c>
    </row>
    <row r="156" spans="1:7" x14ac:dyDescent="0.2">
      <c r="A156" t="s">
        <v>238</v>
      </c>
    </row>
    <row r="157" spans="1:7" x14ac:dyDescent="0.2">
      <c r="B157" t="s">
        <v>51</v>
      </c>
    </row>
    <row r="158" spans="1:7" x14ac:dyDescent="0.2">
      <c r="B158" s="7" t="s">
        <v>239</v>
      </c>
      <c r="C158" s="8">
        <v>0.6</v>
      </c>
      <c r="D158" s="8">
        <v>29.35</v>
      </c>
      <c r="E158" s="8">
        <v>30</v>
      </c>
      <c r="F158" s="8">
        <v>29.35</v>
      </c>
      <c r="G158" s="8">
        <v>0.6</v>
      </c>
    </row>
    <row r="159" spans="1:7" x14ac:dyDescent="0.2">
      <c r="B159" t="s">
        <v>96</v>
      </c>
      <c r="C159" t="s">
        <v>240</v>
      </c>
      <c r="D159" t="s">
        <v>96</v>
      </c>
      <c r="E159" t="s">
        <v>240</v>
      </c>
    </row>
    <row r="160" spans="1:7" x14ac:dyDescent="0.2">
      <c r="A160" t="s">
        <v>241</v>
      </c>
    </row>
    <row r="161" spans="1:2" x14ac:dyDescent="0.2">
      <c r="B161" t="s">
        <v>242</v>
      </c>
    </row>
    <row r="162" spans="1:2" x14ac:dyDescent="0.2">
      <c r="A162" t="s">
        <v>243</v>
      </c>
    </row>
    <row r="163" spans="1:2" x14ac:dyDescent="0.2">
      <c r="B163" t="s">
        <v>27</v>
      </c>
    </row>
    <row r="164" spans="1:2" x14ac:dyDescent="0.2">
      <c r="A164" t="s">
        <v>244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8"/>
  <sheetViews>
    <sheetView topLeftCell="L1" workbookViewId="0">
      <selection activeCell="P4" sqref="P4"/>
    </sheetView>
  </sheetViews>
  <sheetFormatPr defaultRowHeight="14.25" x14ac:dyDescent="0.2"/>
  <cols>
    <col min="1" max="2" width="9" style="2"/>
    <col min="3" max="13" width="9" style="1"/>
    <col min="14" max="17" width="9" style="2"/>
    <col min="18" max="18" width="9" style="2" customWidth="1"/>
    <col min="19" max="19" width="9" style="2"/>
    <col min="20" max="21" width="9" style="1"/>
    <col min="22" max="22" width="12.625" style="1" customWidth="1"/>
    <col min="23" max="24" width="9" style="1"/>
    <col min="25" max="30" width="12.625" style="1" customWidth="1"/>
    <col min="31" max="16384" width="9" style="1"/>
  </cols>
  <sheetData>
    <row r="1" spans="1:22" s="2" customFormat="1" x14ac:dyDescent="0.2"/>
    <row r="2" spans="1:22" x14ac:dyDescent="0.2">
      <c r="N2" s="4" t="s">
        <v>305</v>
      </c>
      <c r="O2" s="20">
        <f>SUM(O4:O9)</f>
        <v>40.504999999999995</v>
      </c>
      <c r="P2" s="21">
        <f>SUM(P4:P9)+SUMPRODUCT(O4:O9,R4:R9,R4:R9)</f>
        <v>21.165851962226476</v>
      </c>
      <c r="Q2" s="21">
        <f>SUMPRODUCT(O4:O9,Q4:Q9)/SUM(O4:O9)</f>
        <v>0.88293123071225799</v>
      </c>
      <c r="R2" s="4"/>
    </row>
    <row r="3" spans="1:22" x14ac:dyDescent="0.2">
      <c r="D3" s="4" t="s">
        <v>245</v>
      </c>
      <c r="E3" s="4" t="s">
        <v>20</v>
      </c>
      <c r="F3" s="4" t="s">
        <v>252</v>
      </c>
      <c r="G3" s="4" t="s">
        <v>248</v>
      </c>
      <c r="H3" s="4" t="s">
        <v>249</v>
      </c>
      <c r="I3" s="4" t="s">
        <v>250</v>
      </c>
      <c r="J3" s="4" t="s">
        <v>253</v>
      </c>
      <c r="K3" s="4" t="s">
        <v>262</v>
      </c>
      <c r="L3" s="4" t="s">
        <v>251</v>
      </c>
      <c r="M3" s="13" t="s">
        <v>254</v>
      </c>
      <c r="N3" s="4" t="s">
        <v>304</v>
      </c>
      <c r="O3" s="4" t="s">
        <v>294</v>
      </c>
      <c r="P3" s="4" t="s">
        <v>302</v>
      </c>
      <c r="Q3" s="4" t="s">
        <v>295</v>
      </c>
      <c r="R3" s="4" t="s">
        <v>303</v>
      </c>
      <c r="S3" s="10"/>
      <c r="T3" s="4" t="s">
        <v>256</v>
      </c>
      <c r="U3" s="4" t="s">
        <v>257</v>
      </c>
      <c r="V3" s="4" t="s">
        <v>258</v>
      </c>
    </row>
    <row r="4" spans="1:22" x14ac:dyDescent="0.2">
      <c r="C4" s="3"/>
      <c r="D4" s="4" t="s">
        <v>268</v>
      </c>
      <c r="E4" s="4">
        <v>1</v>
      </c>
      <c r="F4" s="4">
        <f>VLOOKUP(E4,E7:G20,2,0)</f>
        <v>49.96</v>
      </c>
      <c r="G4" s="4">
        <f>VLOOKUP(E4,E7:G20,3,0)</f>
        <v>0.8</v>
      </c>
      <c r="H4" s="4">
        <v>10</v>
      </c>
      <c r="I4" s="4">
        <v>5</v>
      </c>
      <c r="J4" s="4">
        <f>F4-I4*2</f>
        <v>39.96</v>
      </c>
      <c r="K4" s="4">
        <f>0.2+0.25</f>
        <v>0.45</v>
      </c>
      <c r="L4" s="4">
        <f>J4-K4*2</f>
        <v>39.06</v>
      </c>
      <c r="M4" s="13">
        <f>ROUND(L4/(H4-1),5)</f>
        <v>4.34</v>
      </c>
      <c r="N4" s="4" t="s">
        <v>296</v>
      </c>
      <c r="O4" s="4">
        <f>2.9225*2</f>
        <v>5.8449999999999998</v>
      </c>
      <c r="P4" s="4">
        <f>0.7453*2</f>
        <v>1.4905999999999999</v>
      </c>
      <c r="Q4" s="4">
        <v>0.50109999999999999</v>
      </c>
      <c r="R4" s="20">
        <f t="shared" ref="R4:R9" si="0">$Q$2-Q4</f>
        <v>0.381831230712258</v>
      </c>
      <c r="S4" s="10"/>
      <c r="T4" s="6">
        <v>0</v>
      </c>
      <c r="U4" s="6">
        <v>0</v>
      </c>
      <c r="V4" s="4" t="str">
        <f>T4&amp;","&amp;U4</f>
        <v>0,0</v>
      </c>
    </row>
    <row r="5" spans="1:22" x14ac:dyDescent="0.2">
      <c r="N5" s="4" t="s">
        <v>297</v>
      </c>
      <c r="O5" s="4">
        <f>G4*2*H4</f>
        <v>16</v>
      </c>
      <c r="P5" s="21">
        <f>O5*2*2/12</f>
        <v>5.333333333333333</v>
      </c>
      <c r="Q5" s="22">
        <v>1</v>
      </c>
      <c r="R5" s="20">
        <f t="shared" si="0"/>
        <v>-0.11706876928774201</v>
      </c>
      <c r="S5" s="18"/>
      <c r="T5" s="6">
        <v>0</v>
      </c>
      <c r="U5" s="6">
        <v>-0.185</v>
      </c>
      <c r="V5" s="4" t="str">
        <f t="shared" ref="V5:V15" si="1">T5&amp;","&amp;U5</f>
        <v>0,-0.185</v>
      </c>
    </row>
    <row r="6" spans="1:22" x14ac:dyDescent="0.2">
      <c r="B6" s="2" t="s">
        <v>278</v>
      </c>
      <c r="C6" s="4" t="s">
        <v>269</v>
      </c>
      <c r="D6" s="4" t="s">
        <v>282</v>
      </c>
      <c r="E6" s="4" t="s">
        <v>20</v>
      </c>
      <c r="F6" s="4" t="s">
        <v>252</v>
      </c>
      <c r="G6" s="4" t="s">
        <v>248</v>
      </c>
      <c r="N6" s="4" t="s">
        <v>298</v>
      </c>
      <c r="O6" s="22">
        <f>(J4-0.4-G4*H4)*0.28</f>
        <v>8.836800000000002</v>
      </c>
      <c r="P6" s="21">
        <f>O6*0.28*0.28/12</f>
        <v>5.773376000000003E-2</v>
      </c>
      <c r="Q6" s="4">
        <v>0.14000000000000001</v>
      </c>
      <c r="R6" s="20">
        <f t="shared" si="0"/>
        <v>0.74293123071225797</v>
      </c>
      <c r="S6" s="10"/>
      <c r="T6" s="6">
        <v>1.36</v>
      </c>
      <c r="U6" s="6">
        <v>-0.35599999999999998</v>
      </c>
      <c r="V6" s="4" t="str">
        <f t="shared" si="1"/>
        <v>1.36,-0.356</v>
      </c>
    </row>
    <row r="7" spans="1:22" x14ac:dyDescent="0.2">
      <c r="A7" s="2" t="s">
        <v>279</v>
      </c>
      <c r="B7" s="2">
        <v>9.4</v>
      </c>
      <c r="C7" s="4" t="s">
        <v>276</v>
      </c>
      <c r="D7" s="4" t="s">
        <v>246</v>
      </c>
      <c r="E7" s="4">
        <v>1</v>
      </c>
      <c r="F7" s="5">
        <v>49.96</v>
      </c>
      <c r="G7" s="4">
        <v>0.8</v>
      </c>
      <c r="N7" s="4" t="s">
        <v>299</v>
      </c>
      <c r="O7" s="4">
        <f>(J4-0.4-G4*H4)*0.22</f>
        <v>6.9432000000000009</v>
      </c>
      <c r="P7" s="21">
        <f>O7*0.22*0.22/12</f>
        <v>2.8004240000000003E-2</v>
      </c>
      <c r="Q7" s="4">
        <f>2-0.11</f>
        <v>1.89</v>
      </c>
      <c r="R7" s="20">
        <f t="shared" si="0"/>
        <v>-1.0070687692877418</v>
      </c>
      <c r="T7" s="6">
        <v>2.9260000000000002</v>
      </c>
      <c r="U7" s="6">
        <v>-0.755</v>
      </c>
      <c r="V7" s="4" t="str">
        <f t="shared" si="1"/>
        <v>2.926,-0.755</v>
      </c>
    </row>
    <row r="8" spans="1:22" x14ac:dyDescent="0.2">
      <c r="A8" s="2" t="s">
        <v>280</v>
      </c>
      <c r="B8" s="2">
        <v>3.6</v>
      </c>
      <c r="C8" s="23" t="s">
        <v>275</v>
      </c>
      <c r="D8" s="4" t="str">
        <f>C8&amp;B7</f>
        <v>D0+9.4</v>
      </c>
      <c r="E8" s="4">
        <v>2</v>
      </c>
      <c r="F8" s="5">
        <v>49.488</v>
      </c>
      <c r="G8" s="4">
        <v>0.8</v>
      </c>
      <c r="N8" s="4" t="s">
        <v>300</v>
      </c>
      <c r="O8" s="4">
        <f>1*0.2*(H4-1)</f>
        <v>1.8</v>
      </c>
      <c r="P8" s="4">
        <f>O8*0.2*0.2/12/3</f>
        <v>2.0000000000000005E-3</v>
      </c>
      <c r="Q8" s="21">
        <f>0.28+0.2/3</f>
        <v>0.34666666666666668</v>
      </c>
      <c r="R8" s="20">
        <f t="shared" si="0"/>
        <v>0.53626456404559131</v>
      </c>
      <c r="T8" s="6">
        <v>4.3449999999999998</v>
      </c>
      <c r="U8" s="6">
        <v>-1.5289999999999999</v>
      </c>
      <c r="V8" s="4" t="str">
        <f t="shared" si="1"/>
        <v>4.345,-1.529</v>
      </c>
    </row>
    <row r="9" spans="1:22" x14ac:dyDescent="0.2">
      <c r="C9" s="23"/>
      <c r="D9" s="4" t="str">
        <f>C8&amp;B7+B8</f>
        <v>D0+13</v>
      </c>
      <c r="E9" s="4">
        <v>3</v>
      </c>
      <c r="F9" s="5">
        <v>49.247999999999998</v>
      </c>
      <c r="G9" s="4">
        <v>0.5</v>
      </c>
      <c r="N9" s="4" t="s">
        <v>301</v>
      </c>
      <c r="O9" s="4">
        <f>0.6*0.2*(H4-1)</f>
        <v>1.08</v>
      </c>
      <c r="P9" s="4">
        <f>O9*0.2*0.2/12/3</f>
        <v>1.2000000000000003E-3</v>
      </c>
      <c r="Q9" s="21">
        <f>2-0.22-0.2/3</f>
        <v>1.7133333333333334</v>
      </c>
      <c r="R9" s="20">
        <f t="shared" si="0"/>
        <v>-0.83040210262107539</v>
      </c>
      <c r="T9" s="6">
        <v>5</v>
      </c>
      <c r="U9" s="6">
        <v>-2</v>
      </c>
      <c r="V9" s="4" t="str">
        <f t="shared" si="1"/>
        <v>5,-2</v>
      </c>
    </row>
    <row r="10" spans="1:22" x14ac:dyDescent="0.2">
      <c r="A10" s="2" t="s">
        <v>280</v>
      </c>
      <c r="B10" s="2">
        <v>3.6</v>
      </c>
      <c r="C10" s="23" t="s">
        <v>270</v>
      </c>
      <c r="D10" s="4" t="str">
        <f>C10&amp;B10+B11</f>
        <v>D1-9.5</v>
      </c>
      <c r="E10" s="4">
        <v>4</v>
      </c>
      <c r="F10" s="5">
        <v>48.712000000000003</v>
      </c>
      <c r="G10" s="4">
        <v>0.5</v>
      </c>
      <c r="T10" s="5">
        <f>F4-T9</f>
        <v>44.96</v>
      </c>
      <c r="U10" s="6">
        <v>-2</v>
      </c>
      <c r="V10" s="4" t="str">
        <f t="shared" si="1"/>
        <v>44.96,-2</v>
      </c>
    </row>
    <row r="11" spans="1:22" x14ac:dyDescent="0.2">
      <c r="A11" s="2" t="s">
        <v>279</v>
      </c>
      <c r="B11" s="2">
        <v>5.9</v>
      </c>
      <c r="C11" s="23"/>
      <c r="D11" s="4" t="str">
        <f>C10&amp;B11</f>
        <v>D1-5.9</v>
      </c>
      <c r="E11" s="4">
        <v>5</v>
      </c>
      <c r="F11" s="5">
        <v>48.390999999999998</v>
      </c>
      <c r="G11" s="4">
        <v>0.8</v>
      </c>
      <c r="N11" s="2" t="s">
        <v>306</v>
      </c>
      <c r="O11" s="2">
        <f>F4</f>
        <v>49.96</v>
      </c>
      <c r="R11" s="19"/>
      <c r="S11" s="19"/>
      <c r="T11" s="4">
        <f>T10+T9-T8</f>
        <v>45.615000000000002</v>
      </c>
      <c r="U11" s="4">
        <f>U8</f>
        <v>-1.5289999999999999</v>
      </c>
      <c r="V11" s="4" t="str">
        <f t="shared" si="1"/>
        <v>45.615,-1.529</v>
      </c>
    </row>
    <row r="12" spans="1:22" x14ac:dyDescent="0.2">
      <c r="A12" s="2" t="s">
        <v>279</v>
      </c>
      <c r="B12" s="2">
        <v>5.9</v>
      </c>
      <c r="C12" s="23" t="s">
        <v>271</v>
      </c>
      <c r="D12" s="4" t="str">
        <f>C12&amp;B12</f>
        <v>D1+5.9</v>
      </c>
      <c r="E12" s="4">
        <v>6</v>
      </c>
      <c r="F12" s="5">
        <v>47.2</v>
      </c>
      <c r="G12" s="4">
        <v>0.8</v>
      </c>
      <c r="N12" s="2" t="s">
        <v>307</v>
      </c>
      <c r="O12" s="2">
        <f>F4</f>
        <v>49.96</v>
      </c>
      <c r="T12" s="4">
        <f>T10+T9-T7</f>
        <v>47.033999999999999</v>
      </c>
      <c r="U12" s="4">
        <f>U7</f>
        <v>-0.755</v>
      </c>
      <c r="V12" s="4" t="str">
        <f t="shared" si="1"/>
        <v>47.034,-0.755</v>
      </c>
    </row>
    <row r="13" spans="1:22" x14ac:dyDescent="0.2">
      <c r="A13" s="2" t="s">
        <v>280</v>
      </c>
      <c r="B13" s="2">
        <v>3.6</v>
      </c>
      <c r="C13" s="23"/>
      <c r="D13" s="4" t="str">
        <f>C12&amp;B12+B13</f>
        <v>D1+9.5</v>
      </c>
      <c r="E13" s="4">
        <v>7</v>
      </c>
      <c r="F13" s="5">
        <v>46.835999999999999</v>
      </c>
      <c r="G13" s="4">
        <v>0.5</v>
      </c>
      <c r="N13" s="2" t="s">
        <v>308</v>
      </c>
      <c r="O13" s="2">
        <f>2.4*H4+5</f>
        <v>29</v>
      </c>
      <c r="T13" s="4">
        <f>T10+T9-T6</f>
        <v>48.6</v>
      </c>
      <c r="U13" s="4">
        <f>U6</f>
        <v>-0.35599999999999998</v>
      </c>
      <c r="V13" s="4" t="str">
        <f t="shared" si="1"/>
        <v>48.6,-0.356</v>
      </c>
    </row>
    <row r="14" spans="1:22" x14ac:dyDescent="0.2">
      <c r="A14" s="2" t="s">
        <v>281</v>
      </c>
      <c r="B14" s="2">
        <v>3.6</v>
      </c>
      <c r="C14" s="23" t="s">
        <v>272</v>
      </c>
      <c r="D14" s="4" t="str">
        <f>C14&amp;B14+B15</f>
        <v>D2-9.5</v>
      </c>
      <c r="E14" s="4">
        <v>8</v>
      </c>
      <c r="F14" s="5">
        <v>45.725999999999999</v>
      </c>
      <c r="G14" s="4">
        <v>0.5</v>
      </c>
      <c r="T14" s="4">
        <f>T10+T9-T5</f>
        <v>49.96</v>
      </c>
      <c r="U14" s="4">
        <f>U5</f>
        <v>-0.185</v>
      </c>
      <c r="V14" s="4" t="str">
        <f t="shared" si="1"/>
        <v>49.96,-0.185</v>
      </c>
    </row>
    <row r="15" spans="1:22" x14ac:dyDescent="0.2">
      <c r="A15" s="2" t="s">
        <v>279</v>
      </c>
      <c r="B15" s="2">
        <v>5.9</v>
      </c>
      <c r="C15" s="23"/>
      <c r="D15" s="4" t="str">
        <f>C14&amp;B15</f>
        <v>D2-5.9</v>
      </c>
      <c r="E15" s="4">
        <v>9</v>
      </c>
      <c r="F15" s="5">
        <v>45.363</v>
      </c>
      <c r="G15" s="4">
        <v>0.8</v>
      </c>
      <c r="T15" s="4">
        <f>T10+T9-T4</f>
        <v>49.96</v>
      </c>
      <c r="U15" s="4">
        <f>U4</f>
        <v>0</v>
      </c>
      <c r="V15" s="4" t="str">
        <f t="shared" si="1"/>
        <v>49.96,0</v>
      </c>
    </row>
    <row r="16" spans="1:22" s="2" customFormat="1" x14ac:dyDescent="0.2">
      <c r="A16" s="2" t="s">
        <v>279</v>
      </c>
      <c r="B16" s="2">
        <v>5.9</v>
      </c>
      <c r="C16" s="23" t="s">
        <v>273</v>
      </c>
      <c r="D16" s="4" t="str">
        <f>C16&amp;B16</f>
        <v>D2+5.9</v>
      </c>
      <c r="E16" s="4">
        <v>10</v>
      </c>
      <c r="F16" s="5">
        <v>44.171999999999997</v>
      </c>
      <c r="G16" s="4">
        <v>0.8</v>
      </c>
      <c r="T16" s="15"/>
      <c r="U16" s="15"/>
      <c r="V16" s="12" t="str">
        <f>V4</f>
        <v>0,0</v>
      </c>
    </row>
    <row r="17" spans="1:25" x14ac:dyDescent="0.2">
      <c r="A17" s="2" t="s">
        <v>280</v>
      </c>
      <c r="B17" s="2">
        <v>3.6</v>
      </c>
      <c r="C17" s="23"/>
      <c r="D17" s="4" t="str">
        <f>C16&amp;B16+B17</f>
        <v>D2+9.5</v>
      </c>
      <c r="E17" s="4">
        <v>11</v>
      </c>
      <c r="F17" s="5">
        <v>43.808</v>
      </c>
      <c r="G17" s="4">
        <v>0.5</v>
      </c>
    </row>
    <row r="18" spans="1:25" x14ac:dyDescent="0.2">
      <c r="C18" s="23" t="s">
        <v>274</v>
      </c>
      <c r="D18" s="4" t="str">
        <f>C18&amp;B19+B20</f>
        <v>D3-13</v>
      </c>
      <c r="E18" s="4">
        <v>12</v>
      </c>
      <c r="F18" s="5">
        <v>43.055999999999997</v>
      </c>
      <c r="G18" s="4">
        <v>0.5</v>
      </c>
      <c r="M18" s="10"/>
      <c r="N18" s="10"/>
      <c r="O18" s="10"/>
      <c r="P18" s="10"/>
      <c r="Q18" s="10"/>
      <c r="R18" s="10"/>
      <c r="S18" s="10"/>
      <c r="T18" s="4" t="s">
        <v>259</v>
      </c>
      <c r="U18" s="4" t="s">
        <v>261</v>
      </c>
      <c r="V18" s="4" t="s">
        <v>260</v>
      </c>
      <c r="W18" s="4" t="s">
        <v>259</v>
      </c>
      <c r="X18" s="4" t="s">
        <v>261</v>
      </c>
      <c r="Y18" s="4" t="s">
        <v>260</v>
      </c>
    </row>
    <row r="19" spans="1:25" x14ac:dyDescent="0.2">
      <c r="A19" s="2" t="s">
        <v>280</v>
      </c>
      <c r="B19" s="2">
        <v>3.6</v>
      </c>
      <c r="C19" s="23"/>
      <c r="D19" s="4" t="str">
        <f>C18&amp;B20</f>
        <v>D3-9.4</v>
      </c>
      <c r="E19" s="4">
        <v>13</v>
      </c>
      <c r="F19" s="5">
        <v>42.692999999999998</v>
      </c>
      <c r="G19" s="4">
        <v>0.8</v>
      </c>
      <c r="M19" s="10"/>
      <c r="N19" s="10"/>
      <c r="O19" s="10"/>
      <c r="P19" s="10"/>
      <c r="Q19" s="10"/>
      <c r="R19" s="10"/>
      <c r="S19" s="10"/>
      <c r="T19" s="6">
        <v>3.5</v>
      </c>
      <c r="U19" s="6">
        <v>-0.28000000000000003</v>
      </c>
      <c r="V19" s="4" t="str">
        <f>T19&amp;","&amp;U19</f>
        <v>3.5,-0.28</v>
      </c>
      <c r="W19" s="5">
        <f>$F$4-T19</f>
        <v>46.46</v>
      </c>
      <c r="X19" s="6">
        <v>-0.28000000000000003</v>
      </c>
      <c r="Y19" s="4" t="str">
        <f t="shared" ref="Y19:Y25" si="2">W19&amp;","&amp;X19</f>
        <v>46.46,-0.28</v>
      </c>
    </row>
    <row r="20" spans="1:25" x14ac:dyDescent="0.2">
      <c r="A20" s="2" t="s">
        <v>279</v>
      </c>
      <c r="B20" s="2">
        <v>9.4</v>
      </c>
      <c r="C20" s="4" t="s">
        <v>277</v>
      </c>
      <c r="D20" s="4" t="s">
        <v>247</v>
      </c>
      <c r="E20" s="4">
        <v>14</v>
      </c>
      <c r="F20" s="5">
        <v>41.744</v>
      </c>
      <c r="G20" s="4">
        <v>0.8</v>
      </c>
      <c r="M20" s="10"/>
      <c r="N20" s="10"/>
      <c r="O20" s="10"/>
      <c r="P20" s="10"/>
      <c r="Q20" s="10"/>
      <c r="R20" s="10"/>
      <c r="S20" s="10"/>
      <c r="T20" s="6">
        <v>3.4</v>
      </c>
      <c r="U20" s="6">
        <v>-0.38</v>
      </c>
      <c r="V20" s="4" t="str">
        <f t="shared" ref="V20:V25" si="3">T20&amp;","&amp;U20</f>
        <v>3.4,-0.38</v>
      </c>
      <c r="W20" s="5">
        <f t="shared" ref="W20:W25" si="4">$F$4-T20</f>
        <v>46.56</v>
      </c>
      <c r="X20" s="6">
        <v>-0.38</v>
      </c>
      <c r="Y20" s="4" t="str">
        <f t="shared" si="2"/>
        <v>46.56,-0.38</v>
      </c>
    </row>
    <row r="21" spans="1:25" x14ac:dyDescent="0.2">
      <c r="M21" s="10"/>
      <c r="N21" s="10"/>
      <c r="O21" s="10"/>
      <c r="P21" s="10"/>
      <c r="Q21" s="10"/>
      <c r="R21" s="10"/>
      <c r="S21" s="10"/>
      <c r="T21" s="6">
        <v>3.4</v>
      </c>
      <c r="U21" s="6">
        <v>-0.54100000000000004</v>
      </c>
      <c r="V21" s="4" t="str">
        <f t="shared" si="3"/>
        <v>3.4,-0.541</v>
      </c>
      <c r="W21" s="5">
        <f t="shared" si="4"/>
        <v>46.56</v>
      </c>
      <c r="X21" s="6">
        <v>-0.54100000000000004</v>
      </c>
      <c r="Y21" s="4" t="str">
        <f t="shared" si="2"/>
        <v>46.56,-0.541</v>
      </c>
    </row>
    <row r="22" spans="1:25" x14ac:dyDescent="0.2">
      <c r="M22" s="10"/>
      <c r="N22" s="10"/>
      <c r="O22" s="10"/>
      <c r="P22" s="10"/>
      <c r="Q22" s="10"/>
      <c r="R22" s="10"/>
      <c r="S22" s="10"/>
      <c r="T22" s="6">
        <v>4.8719999999999999</v>
      </c>
      <c r="U22" s="6">
        <v>-1.6</v>
      </c>
      <c r="V22" s="4" t="str">
        <f t="shared" si="3"/>
        <v>4.872,-1.6</v>
      </c>
      <c r="W22" s="5">
        <f t="shared" si="4"/>
        <v>45.088000000000001</v>
      </c>
      <c r="X22" s="6">
        <v>-1.6</v>
      </c>
      <c r="Y22" s="4" t="str">
        <f t="shared" si="2"/>
        <v>45.088,-1.6</v>
      </c>
    </row>
    <row r="23" spans="1:25" x14ac:dyDescent="0.2">
      <c r="M23" s="10"/>
      <c r="N23" s="10"/>
      <c r="O23" s="10"/>
      <c r="P23" s="10"/>
      <c r="Q23" s="10"/>
      <c r="R23" s="10"/>
      <c r="S23" s="10"/>
      <c r="T23" s="6">
        <v>5.2</v>
      </c>
      <c r="U23" s="6">
        <v>-1.6</v>
      </c>
      <c r="V23" s="4" t="str">
        <f t="shared" si="3"/>
        <v>5.2,-1.6</v>
      </c>
      <c r="W23" s="5">
        <f t="shared" si="4"/>
        <v>44.76</v>
      </c>
      <c r="X23" s="6">
        <v>-1.6</v>
      </c>
      <c r="Y23" s="4" t="str">
        <f t="shared" si="2"/>
        <v>44.76,-1.6</v>
      </c>
    </row>
    <row r="24" spans="1:25" x14ac:dyDescent="0.2">
      <c r="M24" s="10"/>
      <c r="N24" s="10"/>
      <c r="O24" s="10"/>
      <c r="P24" s="10"/>
      <c r="Q24" s="10"/>
      <c r="R24" s="10"/>
      <c r="S24" s="10"/>
      <c r="T24" s="6">
        <v>5.2</v>
      </c>
      <c r="U24" s="6">
        <v>-0.48</v>
      </c>
      <c r="V24" s="4" t="str">
        <f t="shared" si="3"/>
        <v>5.2,-0.48</v>
      </c>
      <c r="W24" s="5">
        <f t="shared" si="4"/>
        <v>44.76</v>
      </c>
      <c r="X24" s="6">
        <v>-0.48</v>
      </c>
      <c r="Y24" s="4" t="str">
        <f t="shared" si="2"/>
        <v>44.76,-0.48</v>
      </c>
    </row>
    <row r="25" spans="1:25" x14ac:dyDescent="0.2">
      <c r="M25" s="10"/>
      <c r="N25" s="10"/>
      <c r="O25" s="10"/>
      <c r="P25" s="10"/>
      <c r="Q25" s="10"/>
      <c r="R25" s="10"/>
      <c r="S25" s="10"/>
      <c r="T25" s="6">
        <v>4.2</v>
      </c>
      <c r="U25" s="6">
        <v>-0.28000000000000003</v>
      </c>
      <c r="V25" s="4" t="str">
        <f t="shared" si="3"/>
        <v>4.2,-0.28</v>
      </c>
      <c r="W25" s="5">
        <f t="shared" si="4"/>
        <v>45.76</v>
      </c>
      <c r="X25" s="6">
        <v>-0.28000000000000003</v>
      </c>
      <c r="Y25" s="4" t="str">
        <f t="shared" si="2"/>
        <v>45.76,-0.28</v>
      </c>
    </row>
    <row r="26" spans="1:25" s="2" customFormat="1" x14ac:dyDescent="0.2">
      <c r="M26" s="10"/>
      <c r="N26" s="10"/>
      <c r="O26" s="10"/>
      <c r="P26" s="10"/>
      <c r="Q26" s="10"/>
      <c r="R26" s="10"/>
      <c r="S26" s="10"/>
      <c r="T26" s="16"/>
      <c r="U26" s="16"/>
      <c r="V26" s="17" t="str">
        <f t="shared" ref="V26" si="5">V19</f>
        <v>3.5,-0.28</v>
      </c>
      <c r="W26" s="16"/>
      <c r="X26" s="16"/>
      <c r="Y26" s="17" t="str">
        <f>Y19</f>
        <v>46.46,-0.28</v>
      </c>
    </row>
    <row r="27" spans="1:25" x14ac:dyDescent="0.2">
      <c r="M27" s="10"/>
      <c r="N27" s="10"/>
      <c r="O27" s="10"/>
      <c r="P27" s="10"/>
      <c r="Q27" s="10"/>
      <c r="R27" s="10"/>
      <c r="S27" s="10"/>
    </row>
    <row r="28" spans="1:25" x14ac:dyDescent="0.2">
      <c r="M28" s="10"/>
      <c r="N28" s="10"/>
      <c r="O28" s="10"/>
      <c r="P28" s="10"/>
      <c r="Q28" s="10"/>
      <c r="R28" s="10"/>
      <c r="S28" s="10"/>
      <c r="T28" s="4" t="s">
        <v>263</v>
      </c>
      <c r="U28" s="4" t="s">
        <v>264</v>
      </c>
      <c r="V28" s="4" t="s">
        <v>255</v>
      </c>
      <c r="W28" s="4" t="s">
        <v>263</v>
      </c>
      <c r="X28" s="4" t="s">
        <v>264</v>
      </c>
      <c r="Y28" s="4" t="s">
        <v>255</v>
      </c>
    </row>
    <row r="29" spans="1:25" x14ac:dyDescent="0.2">
      <c r="M29" s="10"/>
      <c r="N29" s="10"/>
      <c r="O29" s="10"/>
      <c r="P29" s="10"/>
      <c r="Q29" s="10"/>
      <c r="R29" s="10"/>
      <c r="S29" s="10"/>
      <c r="T29" s="5">
        <f>I4+K4+G4-0.5/2+1</f>
        <v>7</v>
      </c>
      <c r="U29" s="4">
        <v>-0.28000000000000003</v>
      </c>
      <c r="V29" s="4" t="str">
        <f t="shared" ref="V29:V36" si="6">T29&amp;","&amp;U29</f>
        <v>7,-0.28</v>
      </c>
      <c r="W29" s="5">
        <f>$F$4-T29</f>
        <v>42.96</v>
      </c>
      <c r="X29" s="4">
        <v>-0.28000000000000003</v>
      </c>
      <c r="Y29" s="4" t="str">
        <f t="shared" ref="Y29:Y36" si="7">W29&amp;","&amp;X29</f>
        <v>42.96,-0.28</v>
      </c>
    </row>
    <row r="30" spans="1:25" x14ac:dyDescent="0.2">
      <c r="M30" s="10"/>
      <c r="N30" s="10"/>
      <c r="O30" s="10"/>
      <c r="P30" s="10"/>
      <c r="Q30" s="10"/>
      <c r="R30" s="10"/>
      <c r="S30" s="10"/>
      <c r="T30" s="4">
        <f>T29-1</f>
        <v>6</v>
      </c>
      <c r="U30" s="4">
        <v>-0.48</v>
      </c>
      <c r="V30" s="4" t="str">
        <f t="shared" si="6"/>
        <v>6,-0.48</v>
      </c>
      <c r="W30" s="5">
        <f t="shared" ref="W30:W36" si="8">$F$4-T30</f>
        <v>43.96</v>
      </c>
      <c r="X30" s="4">
        <v>-0.48</v>
      </c>
      <c r="Y30" s="4" t="str">
        <f t="shared" si="7"/>
        <v>43.96,-0.48</v>
      </c>
    </row>
    <row r="31" spans="1:25" x14ac:dyDescent="0.2">
      <c r="M31" s="10"/>
      <c r="N31" s="10"/>
      <c r="O31" s="10"/>
      <c r="P31" s="10"/>
      <c r="Q31" s="10"/>
      <c r="R31" s="10"/>
      <c r="S31" s="10"/>
      <c r="T31" s="4">
        <f>T30</f>
        <v>6</v>
      </c>
      <c r="U31" s="4">
        <v>-1.58</v>
      </c>
      <c r="V31" s="4" t="str">
        <f t="shared" si="6"/>
        <v>6,-1.58</v>
      </c>
      <c r="W31" s="5">
        <f t="shared" si="8"/>
        <v>43.96</v>
      </c>
      <c r="X31" s="4">
        <v>-1.58</v>
      </c>
      <c r="Y31" s="4" t="str">
        <f t="shared" si="7"/>
        <v>43.96,-1.58</v>
      </c>
    </row>
    <row r="32" spans="1:25" x14ac:dyDescent="0.2">
      <c r="M32" s="10"/>
      <c r="N32" s="10"/>
      <c r="O32" s="10"/>
      <c r="P32" s="10"/>
      <c r="Q32" s="10"/>
      <c r="R32" s="10"/>
      <c r="S32" s="10"/>
      <c r="T32" s="4">
        <f>T31+0.6</f>
        <v>6.6</v>
      </c>
      <c r="U32" s="4">
        <v>-1.78</v>
      </c>
      <c r="V32" s="4" t="str">
        <f t="shared" si="6"/>
        <v>6.6,-1.78</v>
      </c>
      <c r="W32" s="5">
        <f t="shared" si="8"/>
        <v>43.36</v>
      </c>
      <c r="X32" s="4">
        <v>-1.78</v>
      </c>
      <c r="Y32" s="4" t="str">
        <f t="shared" si="7"/>
        <v>43.36,-1.78</v>
      </c>
    </row>
    <row r="33" spans="20:30" x14ac:dyDescent="0.2">
      <c r="T33" s="5">
        <f>I4+K4+M4-G4/2-0.6</f>
        <v>8.7899999999999991</v>
      </c>
      <c r="U33" s="4">
        <v>-1.78</v>
      </c>
      <c r="V33" s="4" t="str">
        <f t="shared" si="6"/>
        <v>8.79,-1.78</v>
      </c>
      <c r="W33" s="5">
        <f t="shared" si="8"/>
        <v>41.17</v>
      </c>
      <c r="X33" s="4">
        <v>-1.78</v>
      </c>
      <c r="Y33" s="4" t="str">
        <f t="shared" si="7"/>
        <v>41.17,-1.78</v>
      </c>
    </row>
    <row r="34" spans="20:30" x14ac:dyDescent="0.2">
      <c r="T34" s="4">
        <f>T33+0.6</f>
        <v>9.3899999999999988</v>
      </c>
      <c r="U34" s="4">
        <v>-1.58</v>
      </c>
      <c r="V34" s="4" t="str">
        <f t="shared" si="6"/>
        <v>9.39,-1.58</v>
      </c>
      <c r="W34" s="5">
        <f t="shared" si="8"/>
        <v>40.57</v>
      </c>
      <c r="X34" s="4">
        <v>-1.58</v>
      </c>
      <c r="Y34" s="4" t="str">
        <f t="shared" si="7"/>
        <v>40.57,-1.58</v>
      </c>
    </row>
    <row r="35" spans="20:30" x14ac:dyDescent="0.2">
      <c r="T35" s="4">
        <f>T34</f>
        <v>9.3899999999999988</v>
      </c>
      <c r="U35" s="4">
        <v>-0.48</v>
      </c>
      <c r="V35" s="4" t="str">
        <f t="shared" si="6"/>
        <v>9.39,-0.48</v>
      </c>
      <c r="W35" s="5">
        <f t="shared" si="8"/>
        <v>40.57</v>
      </c>
      <c r="X35" s="4">
        <v>-0.48</v>
      </c>
      <c r="Y35" s="4" t="str">
        <f t="shared" si="7"/>
        <v>40.57,-0.48</v>
      </c>
    </row>
    <row r="36" spans="20:30" x14ac:dyDescent="0.2">
      <c r="T36" s="4">
        <f>T35-1</f>
        <v>8.3899999999999988</v>
      </c>
      <c r="U36" s="4">
        <v>-0.28000000000000003</v>
      </c>
      <c r="V36" s="4" t="str">
        <f t="shared" si="6"/>
        <v>8.39,-0.28</v>
      </c>
      <c r="W36" s="5">
        <f t="shared" si="8"/>
        <v>41.57</v>
      </c>
      <c r="X36" s="4">
        <v>-0.28000000000000003</v>
      </c>
      <c r="Y36" s="4" t="str">
        <f t="shared" si="7"/>
        <v>41.57,-0.28</v>
      </c>
    </row>
    <row r="37" spans="20:30" s="2" customFormat="1" x14ac:dyDescent="0.2">
      <c r="T37" s="15"/>
      <c r="U37" s="15"/>
      <c r="V37" s="12" t="str">
        <f t="shared" ref="V37:Y37" si="9">V29</f>
        <v>7,-0.28</v>
      </c>
      <c r="W37" s="15"/>
      <c r="X37" s="15"/>
      <c r="Y37" s="12" t="str">
        <f t="shared" si="9"/>
        <v>42.96,-0.28</v>
      </c>
    </row>
    <row r="39" spans="20:30" x14ac:dyDescent="0.2">
      <c r="T39" s="4" t="s">
        <v>265</v>
      </c>
      <c r="U39" s="13" t="s">
        <v>266</v>
      </c>
      <c r="V39" s="5">
        <v>1</v>
      </c>
      <c r="W39" s="14"/>
      <c r="X39" s="14"/>
      <c r="Y39" s="11"/>
      <c r="Z39" s="11"/>
      <c r="AA39" s="11"/>
      <c r="AB39" s="11"/>
      <c r="AC39" s="11"/>
      <c r="AD39" s="11"/>
    </row>
    <row r="40" spans="20:30" x14ac:dyDescent="0.2">
      <c r="T40" s="5">
        <f>I4+K4+M4*V39+G4/2+1</f>
        <v>11.19</v>
      </c>
      <c r="U40" s="13">
        <v>-0.28000000000000003</v>
      </c>
      <c r="V40" s="4" t="str">
        <f>T40&amp;","&amp;U40</f>
        <v>11.19,-0.28</v>
      </c>
      <c r="Y40" s="10"/>
      <c r="Z40" s="10"/>
      <c r="AA40" s="10"/>
      <c r="AB40" s="10"/>
      <c r="AC40" s="10"/>
      <c r="AD40" s="10"/>
    </row>
    <row r="41" spans="20:30" x14ac:dyDescent="0.2">
      <c r="T41" s="4">
        <f>T40-1</f>
        <v>10.19</v>
      </c>
      <c r="U41" s="13">
        <v>-0.48</v>
      </c>
      <c r="V41" s="4" t="str">
        <f t="shared" ref="V41:V47" si="10">T41&amp;","&amp;U41</f>
        <v>10.19,-0.48</v>
      </c>
      <c r="Y41" s="10"/>
      <c r="Z41" s="10"/>
      <c r="AA41" s="10"/>
      <c r="AB41" s="10"/>
      <c r="AC41" s="10"/>
      <c r="AD41" s="10"/>
    </row>
    <row r="42" spans="20:30" x14ac:dyDescent="0.2">
      <c r="T42" s="4">
        <f>T41</f>
        <v>10.19</v>
      </c>
      <c r="U42" s="13">
        <v>-1.58</v>
      </c>
      <c r="V42" s="4" t="str">
        <f t="shared" si="10"/>
        <v>10.19,-1.58</v>
      </c>
      <c r="Y42" s="10"/>
      <c r="Z42" s="10"/>
      <c r="AA42" s="10"/>
      <c r="AB42" s="10"/>
      <c r="AC42" s="10"/>
      <c r="AD42" s="10"/>
    </row>
    <row r="43" spans="20:30" x14ac:dyDescent="0.2">
      <c r="T43" s="4">
        <f>T42+0.6</f>
        <v>10.79</v>
      </c>
      <c r="U43" s="13">
        <v>-1.78</v>
      </c>
      <c r="V43" s="4" t="str">
        <f t="shared" si="10"/>
        <v>10.79,-1.78</v>
      </c>
      <c r="Y43" s="10"/>
      <c r="Z43" s="10"/>
      <c r="AA43" s="10"/>
      <c r="AB43" s="10"/>
      <c r="AC43" s="10"/>
      <c r="AD43" s="10"/>
    </row>
    <row r="44" spans="20:30" x14ac:dyDescent="0.2">
      <c r="T44" s="5">
        <f>I4+K4+M4*(V39+1)-G4/2-0.6</f>
        <v>13.129999999999999</v>
      </c>
      <c r="U44" s="13">
        <v>-1.78</v>
      </c>
      <c r="V44" s="4" t="str">
        <f t="shared" si="10"/>
        <v>13.13,-1.78</v>
      </c>
      <c r="Y44" s="10"/>
      <c r="Z44" s="10"/>
      <c r="AA44" s="10"/>
      <c r="AB44" s="10"/>
      <c r="AC44" s="10"/>
      <c r="AD44" s="10"/>
    </row>
    <row r="45" spans="20:30" x14ac:dyDescent="0.2">
      <c r="T45" s="4">
        <f>T44+0.6</f>
        <v>13.729999999999999</v>
      </c>
      <c r="U45" s="13">
        <v>-1.58</v>
      </c>
      <c r="V45" s="4" t="str">
        <f t="shared" si="10"/>
        <v>13.73,-1.58</v>
      </c>
      <c r="Y45" s="10"/>
      <c r="Z45" s="10"/>
      <c r="AA45" s="10"/>
      <c r="AB45" s="10"/>
      <c r="AC45" s="10"/>
      <c r="AD45" s="10"/>
    </row>
    <row r="46" spans="20:30" x14ac:dyDescent="0.2">
      <c r="T46" s="4">
        <f>T45</f>
        <v>13.729999999999999</v>
      </c>
      <c r="U46" s="13">
        <v>-0.48</v>
      </c>
      <c r="V46" s="4" t="str">
        <f t="shared" si="10"/>
        <v>13.73,-0.48</v>
      </c>
      <c r="Y46" s="10"/>
      <c r="Z46" s="10"/>
      <c r="AA46" s="10"/>
      <c r="AB46" s="10"/>
      <c r="AC46" s="10"/>
      <c r="AD46" s="10"/>
    </row>
    <row r="47" spans="20:30" x14ac:dyDescent="0.2">
      <c r="T47" s="4">
        <f>T46-1</f>
        <v>12.729999999999999</v>
      </c>
      <c r="U47" s="13">
        <v>-0.28000000000000003</v>
      </c>
      <c r="V47" s="4" t="str">
        <f t="shared" si="10"/>
        <v>12.73,-0.28</v>
      </c>
      <c r="Y47" s="10"/>
      <c r="Z47" s="10"/>
      <c r="AA47" s="10"/>
      <c r="AB47" s="10"/>
      <c r="AC47" s="10"/>
      <c r="AD47" s="10"/>
    </row>
    <row r="48" spans="20:30" x14ac:dyDescent="0.2">
      <c r="T48" s="15"/>
      <c r="U48" s="15"/>
      <c r="V48" s="12" t="str">
        <f t="shared" ref="V48" si="11">V40</f>
        <v>11.19,-0.28</v>
      </c>
      <c r="Y48" s="10"/>
      <c r="Z48" s="10"/>
      <c r="AA48" s="10"/>
      <c r="AB48" s="10"/>
      <c r="AC48" s="10"/>
      <c r="AD48" s="10"/>
    </row>
  </sheetData>
  <mergeCells count="6">
    <mergeCell ref="C18:C19"/>
    <mergeCell ref="C8:C9"/>
    <mergeCell ref="C10:C11"/>
    <mergeCell ref="C12:C13"/>
    <mergeCell ref="C14:C15"/>
    <mergeCell ref="C16:C17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2024-05-25T12:57:12Z</dcterms:modified>
</cp:coreProperties>
</file>