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45" windowHeight="17775"/>
  </bookViews>
  <sheets>
    <sheet name="2月发1月薪资" sheetId="10" r:id="rId1"/>
    <sheet name="原始表" sheetId="7" r:id="rId2"/>
    <sheet name="社保费用明细表 " sheetId="3" r:id="rId3"/>
    <sheet name="开票汇总 " sheetId="12" state="hidden" r:id="rId4"/>
  </sheets>
  <definedNames>
    <definedName name="_xlnm._FilterDatabase" localSheetId="1" hidden="1">原始表!$A$3:$AM$19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根据甲方要求10元大病，税后扣</t>
        </r>
      </text>
    </comment>
    <comment ref="A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根据甲方要求10元大病税后扣</t>
        </r>
      </text>
    </comment>
  </commentList>
</comments>
</file>

<file path=xl/comments2.xml><?xml version="1.0" encoding="utf-8"?>
<comments xmlns="http://schemas.openxmlformats.org/spreadsheetml/2006/main">
  <authors>
    <author>管理公司</author>
    <author>安宝</author>
  </authors>
  <commentList>
    <comment ref="P8" authorId="0">
      <text>
        <r>
          <rPr>
            <b/>
            <sz val="9"/>
            <rFont val="宋体"/>
            <charset val="134"/>
          </rPr>
          <t>管理公司:</t>
        </r>
        <r>
          <rPr>
            <sz val="9"/>
            <rFont val="宋体"/>
            <charset val="134"/>
          </rPr>
          <t xml:space="preserve">
含不交保险的补贴200元</t>
        </r>
      </text>
    </comment>
    <comment ref="P9" authorId="0">
      <text>
        <r>
          <rPr>
            <b/>
            <sz val="9"/>
            <rFont val="宋体"/>
            <charset val="134"/>
          </rPr>
          <t>管理公司:</t>
        </r>
        <r>
          <rPr>
            <sz val="9"/>
            <rFont val="宋体"/>
            <charset val="134"/>
          </rPr>
          <t xml:space="preserve">
含不交保险的补贴200元</t>
        </r>
      </text>
    </comment>
    <comment ref="V13" authorId="1">
      <text>
        <r>
          <rPr>
            <b/>
            <sz val="9"/>
            <rFont val="宋体"/>
            <charset val="134"/>
          </rPr>
          <t>不交保险的补贴</t>
        </r>
      </text>
    </comment>
    <comment ref="V16" authorId="1">
      <text>
        <r>
          <rPr>
            <b/>
            <sz val="9"/>
            <rFont val="宋体"/>
            <charset val="134"/>
          </rPr>
          <t>不交保险的补贴</t>
        </r>
      </text>
    </comment>
  </commentList>
</comments>
</file>

<file path=xl/sharedStrings.xml><?xml version="1.0" encoding="utf-8"?>
<sst xmlns="http://schemas.openxmlformats.org/spreadsheetml/2006/main" count="314" uniqueCount="191">
  <si>
    <t>序号</t>
  </si>
  <si>
    <t>姓名</t>
  </si>
  <si>
    <t>入职日期</t>
  </si>
  <si>
    <t>身份证号</t>
  </si>
  <si>
    <t>开户行全称</t>
  </si>
  <si>
    <t>联系方式</t>
  </si>
  <si>
    <t>工作日</t>
  </si>
  <si>
    <t>病假
天数</t>
  </si>
  <si>
    <t>事假
天数</t>
  </si>
  <si>
    <t>缺勤
天数</t>
  </si>
  <si>
    <t>旷工天数</t>
  </si>
  <si>
    <t>加班天数</t>
  </si>
  <si>
    <t>出勤</t>
  </si>
  <si>
    <t>岗位工资</t>
  </si>
  <si>
    <t>绩效考核工资</t>
  </si>
  <si>
    <t>试用期工资</t>
  </si>
  <si>
    <t>合计</t>
  </si>
  <si>
    <t>加班补贴</t>
  </si>
  <si>
    <t>其他补贴</t>
  </si>
  <si>
    <t>病假扣款</t>
  </si>
  <si>
    <t>事假扣款</t>
  </si>
  <si>
    <t>缺勤扣款</t>
  </si>
  <si>
    <t>旷工扣款</t>
  </si>
  <si>
    <t>其他扣款</t>
  </si>
  <si>
    <t>扣款合计</t>
  </si>
  <si>
    <t>应发工资</t>
  </si>
  <si>
    <t>社保代扣款项</t>
  </si>
  <si>
    <t>应税工资</t>
  </si>
  <si>
    <t>累计税前工资</t>
  </si>
  <si>
    <t>累计免税额</t>
  </si>
  <si>
    <t>专项附加累计</t>
  </si>
  <si>
    <t>个税</t>
  </si>
  <si>
    <t>实发工资</t>
  </si>
  <si>
    <t>已扣个税累计</t>
  </si>
  <si>
    <t>公司社保</t>
  </si>
  <si>
    <t>累计个税合计</t>
  </si>
  <si>
    <t>累计上月应税工资</t>
  </si>
  <si>
    <t>1</t>
  </si>
  <si>
    <t>杨志1</t>
  </si>
  <si>
    <t>320121198906131***</t>
  </si>
  <si>
    <t>622876000500297***</t>
  </si>
  <si>
    <t>13776568**</t>
  </si>
  <si>
    <t>2</t>
  </si>
  <si>
    <t>杨志2</t>
  </si>
  <si>
    <t>13776569**</t>
  </si>
  <si>
    <t>3</t>
  </si>
  <si>
    <t>杨志3</t>
  </si>
  <si>
    <t>13776570**</t>
  </si>
  <si>
    <t>4</t>
  </si>
  <si>
    <t>杨志4</t>
  </si>
  <si>
    <t>13776571**</t>
  </si>
  <si>
    <t>5</t>
  </si>
  <si>
    <t>杨志5</t>
  </si>
  <si>
    <t>13776572**</t>
  </si>
  <si>
    <t>6</t>
  </si>
  <si>
    <t>杨志6</t>
  </si>
  <si>
    <t>13776573**</t>
  </si>
  <si>
    <t>7</t>
  </si>
  <si>
    <t>杨志7</t>
  </si>
  <si>
    <t>13776574**</t>
  </si>
  <si>
    <t>8</t>
  </si>
  <si>
    <t>杨志8</t>
  </si>
  <si>
    <t>13776575**</t>
  </si>
  <si>
    <t>9</t>
  </si>
  <si>
    <t>杨志9</t>
  </si>
  <si>
    <t>13776576**</t>
  </si>
  <si>
    <t>10</t>
  </si>
  <si>
    <t>杨志10</t>
  </si>
  <si>
    <t>13776577**</t>
  </si>
  <si>
    <t>11</t>
  </si>
  <si>
    <t>杨志11</t>
  </si>
  <si>
    <t>13776578**</t>
  </si>
  <si>
    <t>12</t>
  </si>
  <si>
    <t>杨志12</t>
  </si>
  <si>
    <t>13776579**</t>
  </si>
  <si>
    <t>13</t>
  </si>
  <si>
    <t>杨志13</t>
  </si>
  <si>
    <t>13776580**</t>
  </si>
  <si>
    <t>14</t>
  </si>
  <si>
    <t>杨志14</t>
  </si>
  <si>
    <t>13776581**</t>
  </si>
  <si>
    <t>15</t>
  </si>
  <si>
    <t>杨志15</t>
  </si>
  <si>
    <t>13776582**</t>
  </si>
  <si>
    <t>南京江宁丽湖酒店江苏软件园项目2024年1月份员工工资明细表</t>
  </si>
  <si>
    <t>序
号</t>
  </si>
  <si>
    <t>部门</t>
  </si>
  <si>
    <t>岗位</t>
  </si>
  <si>
    <t>旷工
天数</t>
  </si>
  <si>
    <t>出
勤</t>
  </si>
  <si>
    <t>工资明细</t>
  </si>
  <si>
    <t>试用期
工资</t>
  </si>
  <si>
    <t>加班
补贴</t>
  </si>
  <si>
    <t>其他
补贴</t>
  </si>
  <si>
    <t>病假      扣款</t>
  </si>
  <si>
    <t>事假
扣款</t>
  </si>
  <si>
    <t>缺勤       扣款</t>
  </si>
  <si>
    <t>旷工     扣款</t>
  </si>
  <si>
    <t>其他
扣款</t>
  </si>
  <si>
    <t>应发
工资</t>
  </si>
  <si>
    <t>社保
个缴</t>
  </si>
  <si>
    <t>住房公积金</t>
  </si>
  <si>
    <t>税前工资</t>
  </si>
  <si>
    <t>总部小时工</t>
  </si>
  <si>
    <t>扣税工资总额</t>
  </si>
  <si>
    <t>代扣
所得税</t>
  </si>
  <si>
    <t>宿舍
费</t>
  </si>
  <si>
    <t>水电
费</t>
  </si>
  <si>
    <t>大病
保险</t>
  </si>
  <si>
    <t>实发
工资</t>
  </si>
  <si>
    <t>岗位
工资</t>
  </si>
  <si>
    <t>绩效考核    工资</t>
  </si>
  <si>
    <t>平时加班小时数</t>
  </si>
  <si>
    <t>周末加班小时数</t>
  </si>
  <si>
    <t>法定加班小时数</t>
  </si>
  <si>
    <t>江苏软件园</t>
  </si>
  <si>
    <t>接待员</t>
  </si>
  <si>
    <t>保洁员</t>
  </si>
  <si>
    <t>食堂厨师</t>
  </si>
  <si>
    <t>勤杂工</t>
  </si>
  <si>
    <t>面点师    （非全日制）</t>
  </si>
  <si>
    <t>客户名称：</t>
  </si>
  <si>
    <t>身份证号码</t>
  </si>
  <si>
    <t>出生年月</t>
  </si>
  <si>
    <t>性别</t>
  </si>
  <si>
    <t>管理费</t>
  </si>
  <si>
    <t>社保
基数</t>
  </si>
  <si>
    <t>单位</t>
  </si>
  <si>
    <t>个人</t>
  </si>
  <si>
    <t>社保费
合计</t>
  </si>
  <si>
    <t>费用总计</t>
  </si>
  <si>
    <t>备注</t>
  </si>
  <si>
    <t>养老16%</t>
  </si>
  <si>
    <t>失业0.5%</t>
  </si>
  <si>
    <t>生育0.8%</t>
  </si>
  <si>
    <t>工伤0.32%</t>
  </si>
  <si>
    <t>医疗7%</t>
  </si>
  <si>
    <t>单位合计</t>
  </si>
  <si>
    <t>大病</t>
  </si>
  <si>
    <t>养老8%</t>
  </si>
  <si>
    <t>医疗2%</t>
  </si>
  <si>
    <t>个人合计</t>
  </si>
  <si>
    <t>320121198906***</t>
  </si>
  <si>
    <t>1989-6-13</t>
  </si>
  <si>
    <t>女</t>
  </si>
  <si>
    <t>南京五险2024年1月</t>
  </si>
  <si>
    <t>1997-9-3</t>
  </si>
  <si>
    <t>1987-7-17</t>
  </si>
  <si>
    <t>1992-1-24</t>
  </si>
  <si>
    <t>1983-3-26</t>
  </si>
  <si>
    <t>男</t>
  </si>
  <si>
    <t>1974-1-20</t>
  </si>
  <si>
    <t>1982-10-12</t>
  </si>
  <si>
    <t>1973-10-23</t>
  </si>
  <si>
    <t>1972-7-25</t>
  </si>
  <si>
    <t>1969-10-15</t>
  </si>
  <si>
    <t>工伤2024年1月</t>
  </si>
  <si>
    <t>制  表  人：</t>
  </si>
  <si>
    <t>彭金</t>
  </si>
  <si>
    <t>制表日期：</t>
  </si>
  <si>
    <t>2024/2/1</t>
  </si>
  <si>
    <t xml:space="preserve"> </t>
  </si>
  <si>
    <t>费用汇总：</t>
  </si>
  <si>
    <t>汇款信息：</t>
  </si>
  <si>
    <t>项目</t>
  </si>
  <si>
    <t>公司全称</t>
  </si>
  <si>
    <t>1、</t>
  </si>
  <si>
    <t>代缴社会保险费用：</t>
  </si>
  <si>
    <t>税     号</t>
  </si>
  <si>
    <t>2、</t>
  </si>
  <si>
    <t>代缴公积金费用：</t>
  </si>
  <si>
    <t>开 户 行</t>
  </si>
  <si>
    <t>3、</t>
  </si>
  <si>
    <t>管理费：</t>
  </si>
  <si>
    <t>帐     号</t>
  </si>
  <si>
    <t>总计</t>
  </si>
  <si>
    <t>收件地址</t>
  </si>
  <si>
    <t>电     话</t>
  </si>
  <si>
    <t>中服云保江苏信息科技有限公司
2024年1月费用结算汇总单</t>
  </si>
  <si>
    <t>结算单位：南京江宁丽湖酒店有限公司丽湖雅致酒店管理分公司</t>
  </si>
  <si>
    <t>公司名称：南京江宁丽湖酒店有限公司丽湖雅致酒店管理分公司</t>
  </si>
  <si>
    <t>结算金额：</t>
  </si>
  <si>
    <t>单位：元</t>
  </si>
  <si>
    <t>统一信用代码：91320115MA1T69QAX5</t>
  </si>
  <si>
    <t>结算明细：（见下表）</t>
  </si>
  <si>
    <t>项    目</t>
  </si>
  <si>
    <t>金    额</t>
  </si>
  <si>
    <t>备    注</t>
  </si>
  <si>
    <t>工资</t>
  </si>
  <si>
    <t>社保</t>
  </si>
  <si>
    <t>服务费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</si>
</sst>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0.00_ ;[Red]\-0.00\ "/>
    <numFmt numFmtId="178" formatCode="0.00_ "/>
    <numFmt numFmtId="179" formatCode="0_);[Red]\(0\)"/>
    <numFmt numFmtId="180" formatCode="yyyy/m/d;@"/>
    <numFmt numFmtId="181" formatCode="0.0_);[Red]\(0.0\)"/>
    <numFmt numFmtId="182" formatCode="0.00_);\(0.00\)"/>
    <numFmt numFmtId="183" formatCode="0.00_);[Red]\(0.00\)"/>
    <numFmt numFmtId="184" formatCode="0.0_ "/>
  </numFmts>
  <fonts count="45">
    <font>
      <sz val="12"/>
      <name val="宋体"/>
      <charset val="134"/>
    </font>
    <font>
      <b/>
      <sz val="16"/>
      <name val="微软雅黑"/>
      <charset val="134"/>
    </font>
    <font>
      <b/>
      <sz val="11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b/>
      <sz val="19"/>
      <name val="微软雅黑"/>
      <charset val="134"/>
    </font>
    <font>
      <b/>
      <sz val="10"/>
      <name val="微软雅黑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仿宋_GB2312"/>
      <charset val="134"/>
    </font>
    <font>
      <sz val="10"/>
      <name val="宋体"/>
      <charset val="134"/>
      <scheme val="major"/>
    </font>
    <font>
      <sz val="10"/>
      <color rgb="FF333333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b/>
      <sz val="9"/>
      <name val="宋体"/>
      <charset val="134"/>
      <scheme val="minor"/>
    </font>
    <font>
      <sz val="9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8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  <font>
      <sz val="10"/>
      <name val="Arial"/>
      <charset val="0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5406964323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3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36" applyNumberFormat="0" applyAlignment="0" applyProtection="0">
      <alignment vertical="center"/>
    </xf>
    <xf numFmtId="0" fontId="32" fillId="7" borderId="37" applyNumberFormat="0" applyAlignment="0" applyProtection="0">
      <alignment vertical="center"/>
    </xf>
    <xf numFmtId="0" fontId="33" fillId="7" borderId="36" applyNumberFormat="0" applyAlignment="0" applyProtection="0">
      <alignment vertical="center"/>
    </xf>
    <xf numFmtId="0" fontId="34" fillId="8" borderId="38" applyNumberFormat="0" applyAlignment="0" applyProtection="0">
      <alignment vertical="center"/>
    </xf>
    <xf numFmtId="0" fontId="35" fillId="0" borderId="39" applyNumberFormat="0" applyFill="0" applyAlignment="0" applyProtection="0">
      <alignment vertical="center"/>
    </xf>
    <xf numFmtId="0" fontId="36" fillId="0" borderId="40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41" fillId="0" borderId="0">
      <alignment vertical="center"/>
    </xf>
    <xf numFmtId="176" fontId="42" fillId="0" borderId="0" applyBorder="0"/>
  </cellStyleXfs>
  <cellXfs count="17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1" xfId="50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/>
    </xf>
    <xf numFmtId="0" fontId="2" fillId="0" borderId="1" xfId="50" applyFont="1" applyFill="1" applyBorder="1" applyAlignment="1">
      <alignment horizontal="left" vertical="center"/>
    </xf>
    <xf numFmtId="177" fontId="2" fillId="0" borderId="1" xfId="50" applyNumberFormat="1" applyFont="1" applyFill="1" applyBorder="1" applyAlignment="1">
      <alignment horizontal="center" vertical="center"/>
    </xf>
    <xf numFmtId="177" fontId="2" fillId="0" borderId="1" xfId="50" applyNumberFormat="1" applyFont="1" applyFill="1" applyBorder="1" applyAlignment="1">
      <alignment horizontal="left" vertical="center"/>
    </xf>
    <xf numFmtId="177" fontId="3" fillId="0" borderId="1" xfId="50" applyNumberFormat="1" applyFont="1" applyFill="1" applyBorder="1" applyAlignment="1">
      <alignment horizontal="center" vertical="center"/>
    </xf>
    <xf numFmtId="0" fontId="4" fillId="0" borderId="1" xfId="50" applyNumberFormat="1" applyFont="1" applyFill="1" applyBorder="1" applyAlignment="1">
      <alignment horizontal="center" vertical="center"/>
    </xf>
    <xf numFmtId="177" fontId="4" fillId="0" borderId="1" xfId="50" applyNumberFormat="1" applyFont="1" applyFill="1" applyBorder="1" applyAlignment="1">
      <alignment horizontal="center" vertical="center"/>
    </xf>
    <xf numFmtId="177" fontId="4" fillId="0" borderId="1" xfId="50" applyNumberFormat="1" applyFont="1" applyFill="1" applyBorder="1" applyAlignment="1">
      <alignment horizontal="center" vertical="center" wrapText="1"/>
    </xf>
    <xf numFmtId="178" fontId="0" fillId="0" borderId="0" xfId="0" applyNumberForma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center" vertical="center" shrinkToFit="1"/>
    </xf>
    <xf numFmtId="49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50" applyFont="1" applyFill="1" applyAlignment="1">
      <alignment horizontal="center" vertical="center" wrapText="1"/>
    </xf>
    <xf numFmtId="0" fontId="3" fillId="0" borderId="0" xfId="50" applyFont="1" applyFill="1" applyBorder="1" applyAlignment="1">
      <alignment horizontal="left" vertical="center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49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49" fontId="8" fillId="0" borderId="1" xfId="0" applyNumberFormat="1" applyFont="1" applyFill="1" applyBorder="1" applyAlignment="1" applyProtection="1">
      <alignment horizontal="center" vertical="center" wrapText="1"/>
    </xf>
    <xf numFmtId="0" fontId="8" fillId="0" borderId="7" xfId="0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/>
    </xf>
    <xf numFmtId="0" fontId="5" fillId="0" borderId="9" xfId="5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176" fontId="9" fillId="0" borderId="1" xfId="51" applyNumberFormat="1" applyFont="1" applyFill="1" applyBorder="1" applyAlignment="1">
      <alignment horizontal="center" vertical="center"/>
    </xf>
    <xf numFmtId="178" fontId="10" fillId="0" borderId="10" xfId="49" applyNumberFormat="1" applyFont="1" applyFill="1" applyBorder="1" applyAlignment="1">
      <alignment horizontal="center" vertical="center"/>
    </xf>
    <xf numFmtId="179" fontId="11" fillId="0" borderId="8" xfId="50" applyNumberFormat="1" applyFont="1" applyFill="1" applyBorder="1" applyAlignment="1" applyProtection="1">
      <alignment horizontal="center" vertical="center"/>
    </xf>
    <xf numFmtId="177" fontId="11" fillId="0" borderId="6" xfId="50" applyNumberFormat="1" applyFont="1" applyFill="1" applyBorder="1" applyAlignment="1" applyProtection="1">
      <alignment horizontal="center" vertical="center"/>
    </xf>
    <xf numFmtId="180" fontId="12" fillId="0" borderId="11" xfId="0" applyNumberFormat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179" fontId="11" fillId="0" borderId="12" xfId="50" applyNumberFormat="1" applyFont="1" applyFill="1" applyBorder="1" applyAlignment="1" applyProtection="1">
      <alignment horizontal="center" vertical="center"/>
    </xf>
    <xf numFmtId="177" fontId="11" fillId="0" borderId="9" xfId="50" applyNumberFormat="1" applyFont="1" applyFill="1" applyBorder="1" applyAlignment="1" applyProtection="1">
      <alignment horizontal="center" vertical="center"/>
    </xf>
    <xf numFmtId="0" fontId="5" fillId="0" borderId="13" xfId="50" applyFont="1" applyFill="1" applyBorder="1" applyAlignment="1">
      <alignment horizontal="center" vertical="center"/>
    </xf>
    <xf numFmtId="0" fontId="5" fillId="0" borderId="14" xfId="50" applyFont="1" applyFill="1" applyBorder="1" applyAlignment="1">
      <alignment horizontal="center" vertical="center"/>
    </xf>
    <xf numFmtId="49" fontId="5" fillId="0" borderId="14" xfId="50" applyNumberFormat="1" applyFont="1" applyFill="1" applyBorder="1" applyAlignment="1">
      <alignment horizontal="center" vertical="center"/>
    </xf>
    <xf numFmtId="2" fontId="5" fillId="0" borderId="15" xfId="50" applyNumberFormat="1" applyFont="1" applyFill="1" applyBorder="1" applyAlignment="1">
      <alignment horizontal="center" vertical="center"/>
    </xf>
    <xf numFmtId="0" fontId="5" fillId="0" borderId="16" xfId="50" applyFont="1" applyFill="1" applyBorder="1" applyAlignment="1">
      <alignment horizontal="center" vertical="center"/>
    </xf>
    <xf numFmtId="177" fontId="5" fillId="0" borderId="13" xfId="50" applyNumberFormat="1" applyFont="1" applyFill="1" applyBorder="1" applyAlignment="1">
      <alignment horizontal="center" vertical="center"/>
    </xf>
    <xf numFmtId="0" fontId="5" fillId="0" borderId="0" xfId="50" applyFont="1" applyFill="1" applyBorder="1" applyAlignment="1">
      <alignment horizontal="center" vertical="center"/>
    </xf>
    <xf numFmtId="49" fontId="5" fillId="0" borderId="0" xfId="50" applyNumberFormat="1" applyFont="1" applyFill="1" applyBorder="1" applyAlignment="1">
      <alignment horizontal="center" vertical="center"/>
    </xf>
    <xf numFmtId="2" fontId="5" fillId="0" borderId="0" xfId="50" applyNumberFormat="1" applyFont="1" applyFill="1" applyBorder="1" applyAlignment="1">
      <alignment horizontal="center" vertical="center"/>
    </xf>
    <xf numFmtId="177" fontId="5" fillId="0" borderId="0" xfId="50" applyNumberFormat="1" applyFont="1" applyFill="1" applyBorder="1" applyAlignment="1">
      <alignment horizontal="center" vertical="center"/>
    </xf>
    <xf numFmtId="0" fontId="6" fillId="0" borderId="0" xfId="50" applyFont="1" applyFill="1" applyBorder="1" applyAlignment="1">
      <alignment horizontal="center" vertical="center"/>
    </xf>
    <xf numFmtId="49" fontId="6" fillId="0" borderId="0" xfId="50" applyNumberFormat="1" applyFont="1" applyFill="1" applyBorder="1" applyAlignment="1">
      <alignment horizontal="center" vertical="center"/>
    </xf>
    <xf numFmtId="181" fontId="6" fillId="0" borderId="0" xfId="50" applyNumberFormat="1" applyFont="1" applyFill="1" applyBorder="1" applyAlignment="1">
      <alignment horizontal="center" vertical="center"/>
    </xf>
    <xf numFmtId="0" fontId="6" fillId="0" borderId="0" xfId="50" applyFont="1" applyFill="1" applyAlignment="1">
      <alignment horizontal="center" vertical="center"/>
    </xf>
    <xf numFmtId="0" fontId="6" fillId="0" borderId="1" xfId="50" applyFont="1" applyFill="1" applyBorder="1" applyAlignment="1">
      <alignment horizontal="center" vertical="center"/>
    </xf>
    <xf numFmtId="49" fontId="6" fillId="0" borderId="1" xfId="50" applyNumberFormat="1" applyFont="1" applyFill="1" applyBorder="1" applyAlignment="1">
      <alignment horizontal="center" vertical="center"/>
    </xf>
    <xf numFmtId="0" fontId="6" fillId="0" borderId="7" xfId="5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/>
    </xf>
    <xf numFmtId="177" fontId="6" fillId="0" borderId="1" xfId="0" applyNumberFormat="1" applyFont="1" applyFill="1" applyBorder="1" applyAlignment="1" applyProtection="1">
      <alignment horizontal="center" vertical="center"/>
    </xf>
    <xf numFmtId="177" fontId="6" fillId="0" borderId="7" xfId="0" applyNumberFormat="1" applyFont="1" applyFill="1" applyBorder="1" applyAlignment="1" applyProtection="1">
      <alignment horizontal="center" vertical="center"/>
    </xf>
    <xf numFmtId="177" fontId="6" fillId="0" borderId="1" xfId="0" applyNumberFormat="1" applyFont="1" applyFill="1" applyBorder="1" applyAlignment="1" applyProtection="1">
      <alignment vertical="center"/>
    </xf>
    <xf numFmtId="49" fontId="6" fillId="0" borderId="11" xfId="0" applyNumberFormat="1" applyFont="1" applyFill="1" applyBorder="1" applyAlignment="1" applyProtection="1">
      <alignment horizontal="center" vertical="center"/>
    </xf>
    <xf numFmtId="177" fontId="6" fillId="0" borderId="10" xfId="0" applyNumberFormat="1" applyFont="1" applyFill="1" applyBorder="1" applyAlignment="1" applyProtection="1">
      <alignment horizontal="center" vertical="center"/>
    </xf>
    <xf numFmtId="177" fontId="6" fillId="0" borderId="17" xfId="0" applyNumberFormat="1" applyFont="1" applyFill="1" applyBorder="1" applyAlignment="1" applyProtection="1">
      <alignment horizontal="center" vertical="center"/>
    </xf>
    <xf numFmtId="177" fontId="6" fillId="0" borderId="18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 vertical="center"/>
    </xf>
    <xf numFmtId="177" fontId="6" fillId="0" borderId="0" xfId="0" applyNumberFormat="1" applyFont="1" applyFill="1" applyBorder="1" applyAlignment="1" applyProtection="1">
      <alignment horizontal="center" vertical="center"/>
    </xf>
    <xf numFmtId="182" fontId="6" fillId="0" borderId="0" xfId="5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 applyProtection="1">
      <alignment horizontal="center" vertical="center" wrapText="1"/>
    </xf>
    <xf numFmtId="0" fontId="8" fillId="0" borderId="20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182" fontId="8" fillId="0" borderId="1" xfId="0" applyNumberFormat="1" applyFont="1" applyFill="1" applyBorder="1" applyAlignment="1" applyProtection="1">
      <alignment horizontal="center" vertical="center" wrapText="1"/>
    </xf>
    <xf numFmtId="183" fontId="8" fillId="0" borderId="1" xfId="0" applyNumberFormat="1" applyFont="1" applyFill="1" applyBorder="1" applyAlignment="1" applyProtection="1">
      <alignment horizontal="center" vertical="center" wrapText="1"/>
    </xf>
    <xf numFmtId="182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177" fontId="11" fillId="0" borderId="1" xfId="50" applyNumberFormat="1" applyFont="1" applyFill="1" applyBorder="1" applyAlignment="1" applyProtection="1">
      <alignment horizontal="center" vertical="center"/>
    </xf>
    <xf numFmtId="177" fontId="5" fillId="0" borderId="21" xfId="50" applyNumberFormat="1" applyFont="1" applyFill="1" applyBorder="1" applyAlignment="1">
      <alignment horizontal="center" vertical="center"/>
    </xf>
    <xf numFmtId="0" fontId="11" fillId="0" borderId="22" xfId="50" applyNumberFormat="1" applyFont="1" applyFill="1" applyBorder="1" applyAlignment="1" applyProtection="1">
      <alignment horizontal="center" vertical="center"/>
    </xf>
    <xf numFmtId="0" fontId="11" fillId="0" borderId="1" xfId="50" applyNumberFormat="1" applyFont="1" applyFill="1" applyBorder="1" applyAlignment="1" applyProtection="1">
      <alignment horizontal="center" vertical="center"/>
    </xf>
    <xf numFmtId="177" fontId="11" fillId="0" borderId="11" xfId="50" applyNumberFormat="1" applyFont="1" applyFill="1" applyBorder="1" applyAlignment="1" applyProtection="1">
      <alignment horizontal="center" vertical="center"/>
    </xf>
    <xf numFmtId="0" fontId="11" fillId="0" borderId="18" xfId="50" applyNumberFormat="1" applyFont="1" applyFill="1" applyBorder="1" applyAlignment="1" applyProtection="1">
      <alignment horizontal="center" vertical="center"/>
    </xf>
    <xf numFmtId="0" fontId="11" fillId="0" borderId="11" xfId="50" applyNumberFormat="1" applyFont="1" applyFill="1" applyBorder="1" applyAlignment="1" applyProtection="1">
      <alignment horizontal="center" vertical="center"/>
    </xf>
    <xf numFmtId="183" fontId="5" fillId="0" borderId="0" xfId="50" applyNumberFormat="1" applyFont="1" applyFill="1" applyBorder="1" applyAlignment="1">
      <alignment horizontal="center" vertical="center"/>
    </xf>
    <xf numFmtId="179" fontId="6" fillId="0" borderId="0" xfId="50" applyNumberFormat="1" applyFont="1" applyFill="1" applyBorder="1" applyAlignment="1">
      <alignment horizontal="center" vertical="center"/>
    </xf>
    <xf numFmtId="181" fontId="5" fillId="0" borderId="0" xfId="50" applyNumberFormat="1" applyFont="1" applyFill="1" applyBorder="1" applyAlignment="1">
      <alignment horizontal="center" vertical="center"/>
    </xf>
    <xf numFmtId="179" fontId="5" fillId="0" borderId="0" xfId="50" applyNumberFormat="1" applyFont="1" applyFill="1" applyBorder="1" applyAlignment="1">
      <alignment horizontal="center" vertical="center"/>
    </xf>
    <xf numFmtId="181" fontId="6" fillId="0" borderId="7" xfId="50" applyNumberFormat="1" applyFont="1" applyFill="1" applyBorder="1" applyAlignment="1">
      <alignment horizontal="center" vertical="center"/>
    </xf>
    <xf numFmtId="181" fontId="6" fillId="0" borderId="23" xfId="50" applyNumberFormat="1" applyFont="1" applyFill="1" applyBorder="1" applyAlignment="1">
      <alignment horizontal="center" vertical="center"/>
    </xf>
    <xf numFmtId="181" fontId="6" fillId="0" borderId="22" xfId="50" applyNumberFormat="1" applyFont="1" applyFill="1" applyBorder="1" applyAlignment="1">
      <alignment horizontal="center" vertical="center"/>
    </xf>
    <xf numFmtId="49" fontId="6" fillId="0" borderId="7" xfId="50" applyNumberFormat="1" applyFont="1" applyFill="1" applyBorder="1" applyAlignment="1">
      <alignment horizontal="center" vertical="center"/>
    </xf>
    <xf numFmtId="49" fontId="6" fillId="0" borderId="23" xfId="50" applyNumberFormat="1" applyFont="1" applyFill="1" applyBorder="1" applyAlignment="1">
      <alignment horizontal="center" vertical="center"/>
    </xf>
    <xf numFmtId="49" fontId="6" fillId="0" borderId="22" xfId="50" applyNumberFormat="1" applyFont="1" applyFill="1" applyBorder="1" applyAlignment="1">
      <alignment horizontal="center" vertical="center"/>
    </xf>
    <xf numFmtId="183" fontId="6" fillId="0" borderId="0" xfId="5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183" fontId="8" fillId="0" borderId="24" xfId="0" applyNumberFormat="1" applyFont="1" applyFill="1" applyBorder="1" applyAlignment="1" applyProtection="1">
      <alignment horizontal="center" vertical="center" wrapText="1"/>
    </xf>
    <xf numFmtId="0" fontId="8" fillId="0" borderId="24" xfId="0" applyFont="1" applyFill="1" applyBorder="1" applyAlignment="1" applyProtection="1">
      <alignment horizontal="center" vertical="center" wrapText="1"/>
    </xf>
    <xf numFmtId="0" fontId="8" fillId="0" borderId="25" xfId="0" applyFont="1" applyFill="1" applyBorder="1" applyAlignment="1" applyProtection="1">
      <alignment horizontal="center" vertical="center" wrapText="1"/>
    </xf>
    <xf numFmtId="0" fontId="8" fillId="0" borderId="7" xfId="0" applyNumberFormat="1" applyFont="1" applyFill="1" applyBorder="1" applyAlignment="1" applyProtection="1">
      <alignment horizontal="center" vertical="center" wrapText="1"/>
    </xf>
    <xf numFmtId="183" fontId="8" fillId="0" borderId="26" xfId="0" applyNumberFormat="1" applyFont="1" applyFill="1" applyBorder="1" applyAlignment="1" applyProtection="1">
      <alignment horizontal="center" vertical="center" wrapText="1"/>
    </xf>
    <xf numFmtId="0" fontId="8" fillId="0" borderId="26" xfId="0" applyFont="1" applyFill="1" applyBorder="1" applyAlignment="1" applyProtection="1">
      <alignment horizontal="center" vertical="center" wrapText="1"/>
    </xf>
    <xf numFmtId="0" fontId="8" fillId="0" borderId="27" xfId="0" applyFont="1" applyFill="1" applyBorder="1" applyAlignment="1" applyProtection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6" xfId="50" applyNumberFormat="1" applyFont="1" applyFill="1" applyBorder="1" applyAlignment="1">
      <alignment horizontal="center" vertical="center" shrinkToFit="1"/>
    </xf>
    <xf numFmtId="57" fontId="5" fillId="0" borderId="27" xfId="5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57" fontId="5" fillId="0" borderId="29" xfId="50" applyNumberFormat="1" applyFont="1" applyFill="1" applyBorder="1" applyAlignment="1">
      <alignment horizontal="center" vertical="center"/>
    </xf>
    <xf numFmtId="0" fontId="5" fillId="0" borderId="30" xfId="5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/>
    </xf>
    <xf numFmtId="176" fontId="14" fillId="0" borderId="0" xfId="0" applyNumberFormat="1" applyFont="1" applyFill="1" applyBorder="1" applyAlignment="1">
      <alignment vertical="center"/>
    </xf>
    <xf numFmtId="176" fontId="15" fillId="0" borderId="0" xfId="0" applyNumberFormat="1" applyFont="1" applyFill="1" applyBorder="1" applyAlignment="1">
      <alignment vertical="center"/>
    </xf>
    <xf numFmtId="178" fontId="14" fillId="0" borderId="0" xfId="0" applyNumberFormat="1" applyFont="1" applyFill="1" applyBorder="1" applyAlignment="1">
      <alignment vertical="center"/>
    </xf>
    <xf numFmtId="176" fontId="16" fillId="0" borderId="0" xfId="0" applyNumberFormat="1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 wrapText="1"/>
    </xf>
    <xf numFmtId="176" fontId="17" fillId="0" borderId="1" xfId="0" applyNumberFormat="1" applyFont="1" applyFill="1" applyBorder="1" applyAlignment="1">
      <alignment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179" fontId="18" fillId="0" borderId="1" xfId="0" applyNumberFormat="1" applyFont="1" applyFill="1" applyBorder="1" applyAlignment="1">
      <alignment horizontal="center" vertical="center"/>
    </xf>
    <xf numFmtId="176" fontId="17" fillId="0" borderId="11" xfId="0" applyNumberFormat="1" applyFont="1" applyFill="1" applyBorder="1" applyAlignment="1">
      <alignment horizontal="center" vertical="center" textRotation="255"/>
    </xf>
    <xf numFmtId="176" fontId="18" fillId="0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176" fontId="17" fillId="0" borderId="31" xfId="0" applyNumberFormat="1" applyFont="1" applyFill="1" applyBorder="1" applyAlignment="1">
      <alignment horizontal="center" vertical="center" textRotation="255"/>
    </xf>
    <xf numFmtId="176" fontId="18" fillId="0" borderId="1" xfId="0" applyNumberFormat="1" applyFont="1" applyFill="1" applyBorder="1" applyAlignment="1">
      <alignment horizontal="center" vertical="center" wrapText="1"/>
    </xf>
    <xf numFmtId="176" fontId="17" fillId="0" borderId="32" xfId="0" applyNumberFormat="1" applyFont="1" applyFill="1" applyBorder="1" applyAlignment="1">
      <alignment horizontal="center" vertical="center" textRotation="255"/>
    </xf>
    <xf numFmtId="176" fontId="17" fillId="2" borderId="1" xfId="0" applyNumberFormat="1" applyFont="1" applyFill="1" applyBorder="1" applyAlignment="1">
      <alignment horizontal="center" vertical="center"/>
    </xf>
    <xf numFmtId="183" fontId="18" fillId="0" borderId="1" xfId="0" applyNumberFormat="1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vertical="center"/>
    </xf>
    <xf numFmtId="183" fontId="17" fillId="2" borderId="1" xfId="0" applyNumberFormat="1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176" fontId="20" fillId="0" borderId="1" xfId="0" applyNumberFormat="1" applyFont="1" applyFill="1" applyBorder="1" applyAlignment="1">
      <alignment horizontal="center" vertical="center" wrapText="1"/>
    </xf>
    <xf numFmtId="183" fontId="17" fillId="0" borderId="1" xfId="0" applyNumberFormat="1" applyFont="1" applyFill="1" applyBorder="1" applyAlignment="1">
      <alignment horizontal="center" vertical="center" wrapText="1"/>
    </xf>
    <xf numFmtId="183" fontId="21" fillId="0" borderId="1" xfId="0" applyNumberFormat="1" applyFont="1" applyFill="1" applyBorder="1" applyAlignment="1">
      <alignment horizontal="center" vertical="center"/>
    </xf>
    <xf numFmtId="176" fontId="18" fillId="0" borderId="0" xfId="0" applyNumberFormat="1" applyFont="1" applyFill="1" applyBorder="1" applyAlignment="1">
      <alignment horizontal="center" vertical="center"/>
    </xf>
    <xf numFmtId="183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78" fontId="0" fillId="0" borderId="0" xfId="0" applyNumberFormat="1">
      <alignment vertical="center"/>
    </xf>
    <xf numFmtId="49" fontId="9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7" fontId="9" fillId="0" borderId="11" xfId="0" applyNumberFormat="1" applyFont="1" applyFill="1" applyBorder="1" applyAlignment="1">
      <alignment vertical="center" wrapText="1"/>
    </xf>
    <xf numFmtId="49" fontId="9" fillId="0" borderId="1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84" fontId="9" fillId="0" borderId="1" xfId="0" applyNumberFormat="1" applyFont="1" applyFill="1" applyBorder="1" applyAlignment="1">
      <alignment vertical="center" wrapText="1"/>
    </xf>
    <xf numFmtId="184" fontId="9" fillId="0" borderId="22" xfId="0" applyNumberFormat="1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 wrapText="1"/>
    </xf>
    <xf numFmtId="178" fontId="9" fillId="0" borderId="1" xfId="0" applyNumberFormat="1" applyFont="1" applyFill="1" applyBorder="1" applyAlignment="1">
      <alignment horizontal="center" vertical="center"/>
    </xf>
    <xf numFmtId="178" fontId="9" fillId="0" borderId="32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vertical="center" wrapText="1"/>
    </xf>
    <xf numFmtId="181" fontId="9" fillId="0" borderId="11" xfId="0" applyNumberFormat="1" applyFont="1" applyFill="1" applyBorder="1" applyAlignment="1">
      <alignment vertical="center" wrapText="1"/>
    </xf>
    <xf numFmtId="181" fontId="9" fillId="3" borderId="11" xfId="0" applyNumberFormat="1" applyFont="1" applyFill="1" applyBorder="1" applyAlignment="1">
      <alignment vertical="center" wrapText="1"/>
    </xf>
    <xf numFmtId="181" fontId="9" fillId="0" borderId="1" xfId="0" applyNumberFormat="1" applyFont="1" applyFill="1" applyBorder="1" applyAlignment="1">
      <alignment horizontal="center" vertical="center" wrapText="1"/>
    </xf>
    <xf numFmtId="181" fontId="9" fillId="0" borderId="1" xfId="0" applyNumberFormat="1" applyFont="1" applyFill="1" applyBorder="1" applyAlignment="1">
      <alignment vertical="center" wrapText="1"/>
    </xf>
    <xf numFmtId="181" fontId="9" fillId="3" borderId="1" xfId="0" applyNumberFormat="1" applyFont="1" applyFill="1" applyBorder="1" applyAlignment="1">
      <alignment vertical="center" wrapText="1"/>
    </xf>
    <xf numFmtId="178" fontId="9" fillId="3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177" fontId="9" fillId="0" borderId="1" xfId="0" applyNumberFormat="1" applyFont="1" applyFill="1" applyBorder="1" applyAlignment="1">
      <alignment vertical="center" wrapText="1"/>
    </xf>
    <xf numFmtId="0" fontId="9" fillId="0" borderId="11" xfId="0" applyNumberFormat="1" applyFont="1" applyFill="1" applyBorder="1" applyAlignment="1">
      <alignment vertical="center" wrapText="1"/>
    </xf>
    <xf numFmtId="178" fontId="9" fillId="4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7" xfId="49"/>
    <cellStyle name="常规_Sheet1" xfId="50"/>
    <cellStyle name="样式 1" xfId="51"/>
  </cellStyles>
  <dxfs count="2">
    <dxf>
      <fill>
        <patternFill patternType="solid">
          <bgColor rgb="FF7030A0"/>
        </patternFill>
      </fill>
    </dxf>
    <dxf>
      <font>
        <color indexed="9"/>
      </font>
    </dxf>
  </dxfs>
  <tableStyles count="0" defaultTableStyle="TableStyleMedium2" defaultPivotStyle="PivotStyleLight16"/>
  <colors>
    <mruColors>
      <color rgb="00333333"/>
      <color rgb="00F4B084"/>
      <color rgb="00D9D9D9"/>
      <color rgb="00BDD7EE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AQ35"/>
  <sheetViews>
    <sheetView tabSelected="1" workbookViewId="0">
      <pane xSplit="13" ySplit="1" topLeftCell="N2" activePane="bottomRight" state="frozen"/>
      <selection/>
      <selection pane="topRight"/>
      <selection pane="bottomLeft"/>
      <selection pane="bottomRight" activeCell="J18" sqref="J18"/>
    </sheetView>
  </sheetViews>
  <sheetFormatPr defaultColWidth="9" defaultRowHeight="14.25"/>
  <cols>
    <col min="1" max="1" width="4.375" style="146" customWidth="1"/>
    <col min="2" max="2" width="7.25" style="147" customWidth="1"/>
    <col min="3" max="3" width="8.375" style="147" customWidth="1"/>
    <col min="4" max="4" width="17.875" style="147" customWidth="1"/>
    <col min="5" max="5" width="18.875" style="147" customWidth="1"/>
    <col min="6" max="6" width="12.6666666666667" style="147" customWidth="1"/>
    <col min="7" max="7" width="9.375" style="147" customWidth="1"/>
    <col min="8" max="8" width="5.875" style="147" customWidth="1"/>
    <col min="9" max="9" width="6.625" style="147" customWidth="1"/>
    <col min="10" max="10" width="5.5" style="147" customWidth="1"/>
    <col min="11" max="11" width="5" style="147" customWidth="1"/>
    <col min="12" max="12" width="4.66666666666667" style="147" customWidth="1"/>
    <col min="13" max="13" width="7.35" style="147" customWidth="1"/>
    <col min="14" max="14" width="9.5" style="147" customWidth="1"/>
    <col min="15" max="15" width="8.25" style="147" customWidth="1"/>
    <col min="16" max="16" width="7.375" style="147" customWidth="1"/>
    <col min="17" max="17" width="9.5" style="147" customWidth="1"/>
    <col min="18" max="18" width="8.95" style="147" customWidth="1"/>
    <col min="19" max="19" width="11.375" style="147" customWidth="1"/>
    <col min="20" max="24" width="8.125" style="147" customWidth="1"/>
    <col min="25" max="26" width="10.75" style="147" customWidth="1"/>
    <col min="27" max="27" width="14.5" style="147" customWidth="1"/>
    <col min="28" max="28" width="10.125" style="147" customWidth="1"/>
    <col min="29" max="30" width="9.25"/>
    <col min="33" max="33" width="9.25"/>
    <col min="35" max="35" width="9.25"/>
    <col min="36" max="36" width="10.125"/>
    <col min="37" max="37" width="9.25"/>
    <col min="38" max="38" width="9.375"/>
    <col min="44" max="44" width="9.375"/>
    <col min="45" max="45" width="9" style="148"/>
  </cols>
  <sheetData>
    <row r="1" ht="24" spans="1:37">
      <c r="A1" s="149" t="s">
        <v>0</v>
      </c>
      <c r="B1" s="150" t="s">
        <v>1</v>
      </c>
      <c r="C1" s="150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0" t="s">
        <v>7</v>
      </c>
      <c r="I1" s="150" t="s">
        <v>8</v>
      </c>
      <c r="J1" s="150" t="s">
        <v>9</v>
      </c>
      <c r="K1" s="150" t="s">
        <v>10</v>
      </c>
      <c r="L1" s="160" t="s">
        <v>11</v>
      </c>
      <c r="M1" s="161" t="s">
        <v>12</v>
      </c>
      <c r="N1" s="154" t="s">
        <v>13</v>
      </c>
      <c r="O1" s="154" t="s">
        <v>14</v>
      </c>
      <c r="P1" s="162" t="s">
        <v>15</v>
      </c>
      <c r="Q1" s="165" t="s">
        <v>16</v>
      </c>
      <c r="R1" s="166" t="s">
        <v>17</v>
      </c>
      <c r="S1" s="166" t="s">
        <v>18</v>
      </c>
      <c r="T1" s="166" t="s">
        <v>19</v>
      </c>
      <c r="U1" s="166" t="s">
        <v>20</v>
      </c>
      <c r="V1" s="166" t="s">
        <v>21</v>
      </c>
      <c r="W1" s="166" t="s">
        <v>22</v>
      </c>
      <c r="X1" s="166" t="s">
        <v>23</v>
      </c>
      <c r="Y1" s="167" t="s">
        <v>24</v>
      </c>
      <c r="Z1" s="167" t="s">
        <v>25</v>
      </c>
      <c r="AA1" s="168" t="s">
        <v>26</v>
      </c>
      <c r="AB1" s="169" t="s">
        <v>27</v>
      </c>
      <c r="AC1" s="169" t="s">
        <v>28</v>
      </c>
      <c r="AD1" s="169" t="s">
        <v>29</v>
      </c>
      <c r="AE1" s="166" t="s">
        <v>30</v>
      </c>
      <c r="AF1" s="170" t="s">
        <v>31</v>
      </c>
      <c r="AG1" s="172" t="s">
        <v>32</v>
      </c>
      <c r="AH1" s="162" t="s">
        <v>33</v>
      </c>
      <c r="AI1" s="173" t="s">
        <v>34</v>
      </c>
      <c r="AJ1" s="174" t="s">
        <v>35</v>
      </c>
      <c r="AK1" s="162" t="s">
        <v>36</v>
      </c>
    </row>
    <row r="2" ht="20" customHeight="1" spans="1:43">
      <c r="A2" s="152" t="s">
        <v>37</v>
      </c>
      <c r="B2" s="35" t="s">
        <v>38</v>
      </c>
      <c r="C2" s="153">
        <v>45292</v>
      </c>
      <c r="D2" s="36" t="s">
        <v>39</v>
      </c>
      <c r="E2" s="154" t="s">
        <v>40</v>
      </c>
      <c r="F2" s="36" t="s">
        <v>41</v>
      </c>
      <c r="G2" s="155">
        <v>21</v>
      </c>
      <c r="H2" s="155"/>
      <c r="I2" s="155"/>
      <c r="J2" s="155"/>
      <c r="K2" s="155"/>
      <c r="L2" s="155">
        <v>4</v>
      </c>
      <c r="M2" s="155">
        <v>25</v>
      </c>
      <c r="N2" s="163">
        <v>2490</v>
      </c>
      <c r="O2" s="164">
        <v>910</v>
      </c>
      <c r="P2" s="164">
        <v>0</v>
      </c>
      <c r="Q2" s="164"/>
      <c r="R2" s="136">
        <f>_xlfn.XLOOKUP(B2,原始表!D:D,原始表!T:T,0,0,1)</f>
        <v>1760.17</v>
      </c>
      <c r="S2" s="163">
        <v>0</v>
      </c>
      <c r="T2" s="163">
        <v>0</v>
      </c>
      <c r="U2" s="163">
        <v>0</v>
      </c>
      <c r="V2" s="163">
        <v>0</v>
      </c>
      <c r="W2" s="163">
        <v>0</v>
      </c>
      <c r="X2" s="163">
        <v>0</v>
      </c>
      <c r="Y2" s="171"/>
      <c r="Z2" s="171"/>
      <c r="AA2" s="163">
        <f>_xlfn.XLOOKUP(B2,'社保费用明细表 '!B:B,'社保费用明细表 '!R:R,0,0,1)</f>
        <v>481.87</v>
      </c>
      <c r="AB2" s="163"/>
      <c r="AC2" s="163"/>
      <c r="AD2" s="163">
        <v>5000</v>
      </c>
      <c r="AE2" s="163">
        <v>0</v>
      </c>
      <c r="AF2" s="171"/>
      <c r="AG2" s="175"/>
      <c r="AH2" s="163">
        <v>0</v>
      </c>
      <c r="AI2" s="163">
        <v>1106.42</v>
      </c>
      <c r="AJ2" s="163"/>
      <c r="AK2" s="163">
        <v>0</v>
      </c>
      <c r="AQ2" s="148"/>
    </row>
    <row r="3" ht="20" customHeight="1" spans="1:43">
      <c r="A3" s="152" t="s">
        <v>42</v>
      </c>
      <c r="B3" s="35" t="s">
        <v>43</v>
      </c>
      <c r="C3" s="153">
        <v>45292</v>
      </c>
      <c r="D3" s="36" t="s">
        <v>39</v>
      </c>
      <c r="E3" s="154" t="s">
        <v>40</v>
      </c>
      <c r="F3" s="36" t="s">
        <v>44</v>
      </c>
      <c r="G3" s="155">
        <v>21</v>
      </c>
      <c r="H3" s="155"/>
      <c r="I3" s="155"/>
      <c r="J3" s="155"/>
      <c r="K3" s="155"/>
      <c r="L3" s="155">
        <v>5</v>
      </c>
      <c r="M3" s="155">
        <v>26</v>
      </c>
      <c r="N3" s="163">
        <v>2490</v>
      </c>
      <c r="O3" s="164">
        <v>710</v>
      </c>
      <c r="P3" s="164">
        <v>0</v>
      </c>
      <c r="Q3" s="164"/>
      <c r="R3" s="136">
        <f>_xlfn.XLOOKUP(B3,原始表!D:D,原始表!T:T,0,0,1)</f>
        <v>1738.71</v>
      </c>
      <c r="S3" s="163">
        <v>0</v>
      </c>
      <c r="T3" s="163">
        <v>0</v>
      </c>
      <c r="U3" s="163">
        <v>0</v>
      </c>
      <c r="V3" s="163">
        <v>0</v>
      </c>
      <c r="W3" s="163">
        <v>0</v>
      </c>
      <c r="X3" s="163">
        <v>0</v>
      </c>
      <c r="Y3" s="171"/>
      <c r="Z3" s="171"/>
      <c r="AA3" s="163">
        <f>_xlfn.XLOOKUP(B3,'社保费用明细表 '!B:B,'社保费用明细表 '!R:R,0,0,1)</f>
        <v>481.87</v>
      </c>
      <c r="AB3" s="163"/>
      <c r="AC3" s="163"/>
      <c r="AD3" s="163">
        <v>5000</v>
      </c>
      <c r="AE3" s="163">
        <v>0</v>
      </c>
      <c r="AF3" s="171"/>
      <c r="AG3" s="175"/>
      <c r="AH3" s="163">
        <v>0</v>
      </c>
      <c r="AI3" s="176">
        <v>1106.42</v>
      </c>
      <c r="AJ3" s="163"/>
      <c r="AK3" s="163">
        <v>0</v>
      </c>
      <c r="AQ3" s="148"/>
    </row>
    <row r="4" ht="20" customHeight="1" spans="1:43">
      <c r="A4" s="152" t="s">
        <v>45</v>
      </c>
      <c r="B4" s="35" t="s">
        <v>46</v>
      </c>
      <c r="C4" s="153">
        <v>45292</v>
      </c>
      <c r="D4" s="36" t="s">
        <v>39</v>
      </c>
      <c r="E4" s="154" t="s">
        <v>40</v>
      </c>
      <c r="F4" s="36" t="s">
        <v>47</v>
      </c>
      <c r="G4" s="155">
        <v>21</v>
      </c>
      <c r="H4" s="155"/>
      <c r="I4" s="155"/>
      <c r="J4" s="155"/>
      <c r="K4" s="155"/>
      <c r="L4" s="155">
        <v>5</v>
      </c>
      <c r="M4" s="155">
        <v>26</v>
      </c>
      <c r="N4" s="163">
        <v>2490</v>
      </c>
      <c r="O4" s="164">
        <v>710</v>
      </c>
      <c r="P4" s="164">
        <v>0</v>
      </c>
      <c r="Q4" s="164"/>
      <c r="R4" s="136">
        <f>_xlfn.XLOOKUP(B4,原始表!D:D,原始表!T:T,0,0,1)</f>
        <v>1760.17</v>
      </c>
      <c r="S4" s="163">
        <v>0</v>
      </c>
      <c r="T4" s="163">
        <v>0</v>
      </c>
      <c r="U4" s="163">
        <v>0</v>
      </c>
      <c r="V4" s="163">
        <v>0</v>
      </c>
      <c r="W4" s="163">
        <v>0</v>
      </c>
      <c r="X4" s="163">
        <v>0</v>
      </c>
      <c r="Y4" s="171"/>
      <c r="Z4" s="171"/>
      <c r="AA4" s="163">
        <f>_xlfn.XLOOKUP(B4,'社保费用明细表 '!B:B,'社保费用明细表 '!R:R,0,0,1)</f>
        <v>481.87</v>
      </c>
      <c r="AB4" s="163"/>
      <c r="AC4" s="163"/>
      <c r="AD4" s="163">
        <v>5000</v>
      </c>
      <c r="AE4" s="163">
        <v>0</v>
      </c>
      <c r="AF4" s="171"/>
      <c r="AG4" s="175"/>
      <c r="AH4" s="163">
        <v>0</v>
      </c>
      <c r="AI4" s="176">
        <v>1106.42</v>
      </c>
      <c r="AJ4" s="163"/>
      <c r="AK4" s="163">
        <v>0</v>
      </c>
      <c r="AQ4" s="148"/>
    </row>
    <row r="5" ht="20" customHeight="1" spans="1:43">
      <c r="A5" s="152" t="s">
        <v>48</v>
      </c>
      <c r="B5" s="35" t="s">
        <v>49</v>
      </c>
      <c r="C5" s="153">
        <v>45292</v>
      </c>
      <c r="D5" s="36" t="s">
        <v>39</v>
      </c>
      <c r="E5" s="154" t="s">
        <v>40</v>
      </c>
      <c r="F5" s="36" t="s">
        <v>50</v>
      </c>
      <c r="G5" s="155">
        <v>21</v>
      </c>
      <c r="H5" s="155"/>
      <c r="I5" s="155"/>
      <c r="J5" s="155"/>
      <c r="K5" s="155"/>
      <c r="L5" s="155">
        <v>5</v>
      </c>
      <c r="M5" s="155">
        <v>26</v>
      </c>
      <c r="N5" s="163">
        <v>2490</v>
      </c>
      <c r="O5" s="164">
        <v>710</v>
      </c>
      <c r="P5" s="164">
        <v>0</v>
      </c>
      <c r="Q5" s="164"/>
      <c r="R5" s="136">
        <f>_xlfn.XLOOKUP(B5,原始表!D:D,原始表!T:T,0,0,1)</f>
        <v>1631.38</v>
      </c>
      <c r="S5" s="163">
        <v>0</v>
      </c>
      <c r="T5" s="163">
        <v>0</v>
      </c>
      <c r="U5" s="163">
        <v>0</v>
      </c>
      <c r="V5" s="163">
        <v>0</v>
      </c>
      <c r="W5" s="163">
        <v>0</v>
      </c>
      <c r="X5" s="163">
        <v>0</v>
      </c>
      <c r="Y5" s="171"/>
      <c r="Z5" s="171"/>
      <c r="AA5" s="163">
        <f>_xlfn.XLOOKUP(B5,'社保费用明细表 '!B:B,'社保费用明细表 '!R:R,0,0,1)</f>
        <v>481.87</v>
      </c>
      <c r="AB5" s="163"/>
      <c r="AC5" s="163"/>
      <c r="AD5" s="163">
        <v>5000</v>
      </c>
      <c r="AE5" s="163">
        <v>0</v>
      </c>
      <c r="AF5" s="171"/>
      <c r="AG5" s="175"/>
      <c r="AH5" s="163">
        <v>0</v>
      </c>
      <c r="AI5" s="176">
        <v>1106.42</v>
      </c>
      <c r="AJ5" s="163"/>
      <c r="AK5" s="163">
        <v>0</v>
      </c>
      <c r="AQ5" s="148"/>
    </row>
    <row r="6" ht="20" customHeight="1" spans="1:43">
      <c r="A6" s="152" t="s">
        <v>51</v>
      </c>
      <c r="B6" s="35" t="s">
        <v>52</v>
      </c>
      <c r="C6" s="153">
        <v>45292</v>
      </c>
      <c r="D6" s="36" t="s">
        <v>39</v>
      </c>
      <c r="E6" s="154" t="s">
        <v>40</v>
      </c>
      <c r="F6" s="36" t="s">
        <v>53</v>
      </c>
      <c r="G6" s="155">
        <v>21</v>
      </c>
      <c r="H6" s="155"/>
      <c r="I6" s="155"/>
      <c r="J6" s="155"/>
      <c r="K6" s="155"/>
      <c r="L6" s="155">
        <v>5</v>
      </c>
      <c r="M6" s="155">
        <v>26</v>
      </c>
      <c r="N6" s="163">
        <v>2490</v>
      </c>
      <c r="O6" s="164">
        <v>110</v>
      </c>
      <c r="P6" s="164">
        <v>0</v>
      </c>
      <c r="Q6" s="164"/>
      <c r="R6" s="136">
        <f>_xlfn.XLOOKUP(B6,原始表!D:D,原始表!T:T,0,0,1)</f>
        <v>1595.6</v>
      </c>
      <c r="S6" s="163">
        <v>0</v>
      </c>
      <c r="T6" s="163">
        <v>0</v>
      </c>
      <c r="U6" s="163">
        <v>0</v>
      </c>
      <c r="V6" s="163">
        <v>0</v>
      </c>
      <c r="W6" s="163">
        <v>0</v>
      </c>
      <c r="X6" s="163">
        <v>0</v>
      </c>
      <c r="Y6" s="171"/>
      <c r="Z6" s="171"/>
      <c r="AA6" s="163"/>
      <c r="AB6" s="163"/>
      <c r="AC6" s="163"/>
      <c r="AD6" s="163">
        <v>5000</v>
      </c>
      <c r="AE6" s="163">
        <v>0</v>
      </c>
      <c r="AF6" s="171"/>
      <c r="AG6" s="175"/>
      <c r="AH6" s="163">
        <v>0</v>
      </c>
      <c r="AI6" s="177">
        <v>0</v>
      </c>
      <c r="AJ6" s="163"/>
      <c r="AK6" s="163">
        <v>0</v>
      </c>
      <c r="AQ6" s="148"/>
    </row>
    <row r="7" ht="20" customHeight="1" spans="1:43">
      <c r="A7" s="152" t="s">
        <v>54</v>
      </c>
      <c r="B7" s="35" t="s">
        <v>55</v>
      </c>
      <c r="C7" s="153">
        <v>45292</v>
      </c>
      <c r="D7" s="36" t="s">
        <v>39</v>
      </c>
      <c r="E7" s="154" t="s">
        <v>40</v>
      </c>
      <c r="F7" s="36" t="s">
        <v>56</v>
      </c>
      <c r="G7" s="155">
        <v>21</v>
      </c>
      <c r="H7" s="155"/>
      <c r="I7" s="155"/>
      <c r="J7" s="155"/>
      <c r="K7" s="155"/>
      <c r="L7" s="155">
        <v>4</v>
      </c>
      <c r="M7" s="155">
        <v>25</v>
      </c>
      <c r="N7" s="163">
        <v>2490</v>
      </c>
      <c r="O7" s="164">
        <v>110</v>
      </c>
      <c r="P7" s="164">
        <v>0</v>
      </c>
      <c r="Q7" s="164"/>
      <c r="R7" s="136">
        <f>_xlfn.XLOOKUP(B7,原始表!D:D,原始表!T:T,0,0,1)</f>
        <v>1595.6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71"/>
      <c r="Z7" s="171"/>
      <c r="AA7" s="163"/>
      <c r="AB7" s="163"/>
      <c r="AC7" s="163"/>
      <c r="AD7" s="163">
        <v>5000</v>
      </c>
      <c r="AE7" s="163">
        <v>0</v>
      </c>
      <c r="AF7" s="171"/>
      <c r="AG7" s="175"/>
      <c r="AH7" s="163">
        <v>0</v>
      </c>
      <c r="AI7" s="177">
        <v>0</v>
      </c>
      <c r="AJ7" s="163"/>
      <c r="AK7" s="163">
        <v>0</v>
      </c>
      <c r="AQ7" s="148"/>
    </row>
    <row r="8" ht="20" customHeight="1" spans="1:43">
      <c r="A8" s="152" t="s">
        <v>57</v>
      </c>
      <c r="B8" s="35" t="s">
        <v>58</v>
      </c>
      <c r="C8" s="153">
        <v>45292</v>
      </c>
      <c r="D8" s="36" t="s">
        <v>39</v>
      </c>
      <c r="E8" s="154" t="s">
        <v>40</v>
      </c>
      <c r="F8" s="36" t="s">
        <v>59</v>
      </c>
      <c r="G8" s="155">
        <v>21</v>
      </c>
      <c r="H8" s="155"/>
      <c r="I8" s="155"/>
      <c r="J8" s="155"/>
      <c r="K8" s="155"/>
      <c r="L8" s="155">
        <v>7</v>
      </c>
      <c r="M8" s="155">
        <v>28</v>
      </c>
      <c r="N8" s="163">
        <v>2490</v>
      </c>
      <c r="O8" s="164">
        <v>3310</v>
      </c>
      <c r="P8" s="164">
        <v>0</v>
      </c>
      <c r="Q8" s="164"/>
      <c r="R8" s="136">
        <f>_xlfn.XLOOKUP(B8,原始表!D:D,原始表!T:T,0,0,1)</f>
        <v>1717.24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71"/>
      <c r="Z8" s="171"/>
      <c r="AA8" s="163">
        <f>_xlfn.XLOOKUP(B8,'社保费用明细表 '!B:B,'社保费用明细表 '!R:R,0,0,1)</f>
        <v>481.87</v>
      </c>
      <c r="AB8" s="163"/>
      <c r="AC8" s="163"/>
      <c r="AD8" s="163">
        <v>5000</v>
      </c>
      <c r="AE8" s="163">
        <v>0</v>
      </c>
      <c r="AF8" s="171"/>
      <c r="AG8" s="175"/>
      <c r="AH8" s="163">
        <v>0</v>
      </c>
      <c r="AI8" s="176">
        <v>1106.42</v>
      </c>
      <c r="AJ8" s="163"/>
      <c r="AK8" s="163">
        <v>0</v>
      </c>
      <c r="AQ8" s="148"/>
    </row>
    <row r="9" ht="20" customHeight="1" spans="1:43">
      <c r="A9" s="152" t="s">
        <v>60</v>
      </c>
      <c r="B9" s="35" t="s">
        <v>61</v>
      </c>
      <c r="C9" s="153">
        <v>45292</v>
      </c>
      <c r="D9" s="36" t="s">
        <v>39</v>
      </c>
      <c r="E9" s="154" t="s">
        <v>40</v>
      </c>
      <c r="F9" s="36" t="s">
        <v>62</v>
      </c>
      <c r="G9" s="155">
        <v>21</v>
      </c>
      <c r="H9" s="155"/>
      <c r="I9" s="155"/>
      <c r="J9" s="155"/>
      <c r="K9" s="155"/>
      <c r="L9" s="155">
        <v>7</v>
      </c>
      <c r="M9" s="155">
        <v>28</v>
      </c>
      <c r="N9" s="163">
        <v>2490</v>
      </c>
      <c r="O9" s="164">
        <v>3210</v>
      </c>
      <c r="P9" s="164">
        <v>0</v>
      </c>
      <c r="Q9" s="164"/>
      <c r="R9" s="136">
        <f>_xlfn.XLOOKUP(B9,原始表!D:D,原始表!T:T,0,0,1)</f>
        <v>1373.79</v>
      </c>
      <c r="S9" s="163">
        <v>0</v>
      </c>
      <c r="T9" s="163">
        <v>0</v>
      </c>
      <c r="U9" s="163">
        <v>0</v>
      </c>
      <c r="V9" s="163">
        <v>0</v>
      </c>
      <c r="W9" s="163">
        <v>0</v>
      </c>
      <c r="X9" s="163">
        <v>0</v>
      </c>
      <c r="Y9" s="171"/>
      <c r="Z9" s="171"/>
      <c r="AA9" s="163">
        <f>_xlfn.XLOOKUP(B9,'社保费用明细表 '!B:B,'社保费用明细表 '!R:R,0,0,1)</f>
        <v>481.87</v>
      </c>
      <c r="AB9" s="163"/>
      <c r="AC9" s="163"/>
      <c r="AD9" s="163">
        <v>5000</v>
      </c>
      <c r="AE9" s="163">
        <v>0</v>
      </c>
      <c r="AF9" s="171"/>
      <c r="AG9" s="175"/>
      <c r="AH9" s="163">
        <v>0</v>
      </c>
      <c r="AI9" s="176">
        <v>1106.42</v>
      </c>
      <c r="AJ9" s="163"/>
      <c r="AK9" s="163">
        <v>0</v>
      </c>
      <c r="AQ9" s="148"/>
    </row>
    <row r="10" ht="20" customHeight="1" spans="1:43">
      <c r="A10" s="36" t="s">
        <v>63</v>
      </c>
      <c r="B10" s="35" t="s">
        <v>64</v>
      </c>
      <c r="C10" s="153">
        <v>45292</v>
      </c>
      <c r="D10" s="36" t="s">
        <v>39</v>
      </c>
      <c r="E10" s="154" t="s">
        <v>40</v>
      </c>
      <c r="F10" s="36" t="s">
        <v>65</v>
      </c>
      <c r="G10" s="155">
        <v>21</v>
      </c>
      <c r="H10" s="155"/>
      <c r="I10" s="155"/>
      <c r="J10" s="155"/>
      <c r="K10" s="155"/>
      <c r="L10" s="155">
        <v>4</v>
      </c>
      <c r="M10" s="155">
        <v>25</v>
      </c>
      <c r="N10" s="163">
        <v>2490</v>
      </c>
      <c r="O10" s="164">
        <v>3010</v>
      </c>
      <c r="P10" s="164">
        <v>0</v>
      </c>
      <c r="Q10" s="164"/>
      <c r="R10" s="136">
        <f>_xlfn.XLOOKUP(B10,原始表!D:D,原始表!T:T,0,0,1)</f>
        <v>915.86</v>
      </c>
      <c r="S10" s="163">
        <v>0</v>
      </c>
      <c r="T10" s="163">
        <v>0</v>
      </c>
      <c r="U10" s="163">
        <v>0</v>
      </c>
      <c r="V10" s="163">
        <v>0</v>
      </c>
      <c r="W10" s="163">
        <v>0</v>
      </c>
      <c r="X10" s="163">
        <v>0</v>
      </c>
      <c r="Y10" s="171"/>
      <c r="Z10" s="171"/>
      <c r="AA10" s="163">
        <f>_xlfn.XLOOKUP(B10,'社保费用明细表 '!B:B,'社保费用明细表 '!R:R,0,0,1)</f>
        <v>481.87</v>
      </c>
      <c r="AB10" s="163"/>
      <c r="AC10" s="163"/>
      <c r="AD10" s="163">
        <v>5000</v>
      </c>
      <c r="AE10" s="163">
        <v>0</v>
      </c>
      <c r="AF10" s="171"/>
      <c r="AG10" s="175"/>
      <c r="AH10" s="163">
        <v>0</v>
      </c>
      <c r="AI10" s="176">
        <v>1106.42</v>
      </c>
      <c r="AJ10" s="163"/>
      <c r="AK10" s="163">
        <v>0</v>
      </c>
      <c r="AQ10" s="148"/>
    </row>
    <row r="11" ht="20" customHeight="1" spans="1:43">
      <c r="A11" s="36" t="s">
        <v>66</v>
      </c>
      <c r="B11" s="35" t="s">
        <v>67</v>
      </c>
      <c r="C11" s="153">
        <v>45292</v>
      </c>
      <c r="D11" s="36" t="s">
        <v>39</v>
      </c>
      <c r="E11" s="154" t="s">
        <v>40</v>
      </c>
      <c r="F11" s="36" t="s">
        <v>68</v>
      </c>
      <c r="G11" s="155">
        <v>21</v>
      </c>
      <c r="H11" s="155"/>
      <c r="I11" s="155"/>
      <c r="J11" s="155"/>
      <c r="K11" s="155"/>
      <c r="L11" s="155">
        <v>6</v>
      </c>
      <c r="M11" s="155">
        <v>27</v>
      </c>
      <c r="N11" s="163">
        <v>2490</v>
      </c>
      <c r="O11" s="164">
        <v>110</v>
      </c>
      <c r="P11" s="164">
        <v>0</v>
      </c>
      <c r="Q11" s="164"/>
      <c r="R11" s="136">
        <f>_xlfn.XLOOKUP(B11,原始表!D:D,原始表!T:T,0,0,1)</f>
        <v>1431.03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71"/>
      <c r="Z11" s="171"/>
      <c r="AA11" s="163">
        <f>_xlfn.XLOOKUP(B11,'社保费用明细表 '!B:B,'社保费用明细表 '!R:R,0,0,1)</f>
        <v>0</v>
      </c>
      <c r="AB11" s="163"/>
      <c r="AC11" s="163"/>
      <c r="AD11" s="163">
        <v>5000</v>
      </c>
      <c r="AE11" s="163">
        <v>0</v>
      </c>
      <c r="AF11" s="171"/>
      <c r="AG11" s="175"/>
      <c r="AH11" s="163">
        <v>0</v>
      </c>
      <c r="AI11" s="176">
        <v>1106.42</v>
      </c>
      <c r="AJ11" s="163"/>
      <c r="AK11" s="163">
        <v>0</v>
      </c>
      <c r="AQ11" s="148"/>
    </row>
    <row r="12" ht="20" customHeight="1" spans="1:43">
      <c r="A12" s="36" t="s">
        <v>69</v>
      </c>
      <c r="B12" s="35" t="s">
        <v>70</v>
      </c>
      <c r="C12" s="153">
        <v>45292</v>
      </c>
      <c r="D12" s="36" t="s">
        <v>39</v>
      </c>
      <c r="E12" s="154" t="s">
        <v>40</v>
      </c>
      <c r="F12" s="36" t="s">
        <v>71</v>
      </c>
      <c r="G12" s="155">
        <v>21</v>
      </c>
      <c r="H12" s="155"/>
      <c r="I12" s="155"/>
      <c r="J12" s="155"/>
      <c r="K12" s="155"/>
      <c r="L12" s="155">
        <v>6</v>
      </c>
      <c r="M12" s="155">
        <v>27</v>
      </c>
      <c r="N12" s="163">
        <v>2490</v>
      </c>
      <c r="O12" s="164">
        <v>110</v>
      </c>
      <c r="P12" s="164">
        <v>0</v>
      </c>
      <c r="Q12" s="164"/>
      <c r="R12" s="136">
        <f>_xlfn.XLOOKUP(B12,原始表!D:D,原始表!T:T,0,0,1)</f>
        <v>1774.48</v>
      </c>
      <c r="S12" s="163">
        <v>0</v>
      </c>
      <c r="T12" s="163">
        <v>0</v>
      </c>
      <c r="U12" s="163">
        <v>0</v>
      </c>
      <c r="V12" s="163">
        <v>0</v>
      </c>
      <c r="W12" s="163">
        <v>0</v>
      </c>
      <c r="X12" s="163">
        <v>0</v>
      </c>
      <c r="Y12" s="171"/>
      <c r="Z12" s="171"/>
      <c r="AA12" s="163">
        <f>_xlfn.XLOOKUP(B12,'社保费用明细表 '!B:B,'社保费用明细表 '!R:R,0,0,1)</f>
        <v>0</v>
      </c>
      <c r="AB12" s="163"/>
      <c r="AC12" s="163"/>
      <c r="AD12" s="163">
        <v>5000</v>
      </c>
      <c r="AE12" s="163">
        <v>0</v>
      </c>
      <c r="AF12" s="171"/>
      <c r="AG12" s="175"/>
      <c r="AH12" s="163">
        <v>0</v>
      </c>
      <c r="AI12" s="176">
        <v>1106.42</v>
      </c>
      <c r="AJ12" s="163"/>
      <c r="AK12" s="163">
        <v>0</v>
      </c>
      <c r="AQ12" s="148"/>
    </row>
    <row r="13" ht="20" customHeight="1" spans="1:43">
      <c r="A13" s="36" t="s">
        <v>72</v>
      </c>
      <c r="B13" s="35" t="s">
        <v>73</v>
      </c>
      <c r="C13" s="153">
        <v>45292</v>
      </c>
      <c r="D13" s="36" t="s">
        <v>39</v>
      </c>
      <c r="E13" s="154" t="s">
        <v>40</v>
      </c>
      <c r="F13" s="36" t="s">
        <v>74</v>
      </c>
      <c r="G13" s="155">
        <v>21</v>
      </c>
      <c r="H13" s="155"/>
      <c r="I13" s="155"/>
      <c r="J13" s="155"/>
      <c r="K13" s="155"/>
      <c r="L13" s="155">
        <v>6</v>
      </c>
      <c r="M13" s="155">
        <v>27</v>
      </c>
      <c r="N13" s="163">
        <v>2490</v>
      </c>
      <c r="O13" s="164">
        <v>110</v>
      </c>
      <c r="P13" s="164">
        <v>0</v>
      </c>
      <c r="Q13" s="164"/>
      <c r="R13" s="136">
        <f>_xlfn.XLOOKUP(B13,原始表!D:D,原始表!T:T,0,0,1)</f>
        <v>1574.14</v>
      </c>
      <c r="S13" s="163">
        <v>200</v>
      </c>
      <c r="T13" s="163">
        <v>0</v>
      </c>
      <c r="U13" s="163">
        <v>0</v>
      </c>
      <c r="V13" s="163">
        <v>0</v>
      </c>
      <c r="W13" s="163">
        <v>0</v>
      </c>
      <c r="X13" s="163">
        <v>0</v>
      </c>
      <c r="Y13" s="171"/>
      <c r="Z13" s="171"/>
      <c r="AA13" s="163"/>
      <c r="AB13" s="163"/>
      <c r="AC13" s="163"/>
      <c r="AD13" s="163">
        <v>5000</v>
      </c>
      <c r="AE13" s="163">
        <v>0</v>
      </c>
      <c r="AF13" s="171"/>
      <c r="AG13" s="175"/>
      <c r="AH13" s="163">
        <v>0</v>
      </c>
      <c r="AI13" s="176">
        <v>14.38</v>
      </c>
      <c r="AJ13" s="163"/>
      <c r="AK13" s="163">
        <v>0</v>
      </c>
      <c r="AQ13" s="148"/>
    </row>
    <row r="14" ht="20" customHeight="1" spans="1:43">
      <c r="A14" s="36" t="s">
        <v>75</v>
      </c>
      <c r="B14" s="35" t="s">
        <v>76</v>
      </c>
      <c r="C14" s="153">
        <v>45292</v>
      </c>
      <c r="D14" s="36" t="s">
        <v>39</v>
      </c>
      <c r="E14" s="154" t="s">
        <v>40</v>
      </c>
      <c r="F14" s="36" t="s">
        <v>77</v>
      </c>
      <c r="G14" s="155">
        <v>21</v>
      </c>
      <c r="H14" s="155"/>
      <c r="I14" s="155"/>
      <c r="J14" s="155"/>
      <c r="K14" s="155"/>
      <c r="L14" s="155">
        <v>6</v>
      </c>
      <c r="M14" s="155">
        <v>27</v>
      </c>
      <c r="N14" s="163">
        <v>2490</v>
      </c>
      <c r="O14" s="164">
        <v>110</v>
      </c>
      <c r="P14" s="164">
        <v>0</v>
      </c>
      <c r="Q14" s="164"/>
      <c r="R14" s="136">
        <f>_xlfn.XLOOKUP(B14,原始表!D:D,原始表!T:T,0,0,1)</f>
        <v>2032.07</v>
      </c>
      <c r="S14" s="163">
        <v>200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71"/>
      <c r="Z14" s="171"/>
      <c r="AA14" s="163"/>
      <c r="AB14" s="163"/>
      <c r="AC14" s="163"/>
      <c r="AD14" s="163">
        <v>5000</v>
      </c>
      <c r="AE14" s="163">
        <v>0</v>
      </c>
      <c r="AF14" s="171"/>
      <c r="AG14" s="175"/>
      <c r="AH14" s="163">
        <v>0</v>
      </c>
      <c r="AI14" s="177">
        <v>0</v>
      </c>
      <c r="AJ14" s="163"/>
      <c r="AK14" s="163">
        <v>0</v>
      </c>
      <c r="AQ14" s="148"/>
    </row>
    <row r="15" ht="20" customHeight="1" spans="1:43">
      <c r="A15" s="36" t="s">
        <v>78</v>
      </c>
      <c r="B15" s="35" t="s">
        <v>79</v>
      </c>
      <c r="C15" s="153">
        <v>45292</v>
      </c>
      <c r="D15" s="36" t="s">
        <v>39</v>
      </c>
      <c r="E15" s="154" t="s">
        <v>40</v>
      </c>
      <c r="F15" s="36" t="s">
        <v>80</v>
      </c>
      <c r="G15" s="128">
        <v>26</v>
      </c>
      <c r="H15" s="128">
        <v>0</v>
      </c>
      <c r="I15" s="128">
        <v>0</v>
      </c>
      <c r="J15" s="128">
        <v>0</v>
      </c>
      <c r="K15" s="128">
        <v>0</v>
      </c>
      <c r="L15" s="128">
        <v>0</v>
      </c>
      <c r="M15" s="155">
        <v>26</v>
      </c>
      <c r="N15" s="163">
        <v>2288</v>
      </c>
      <c r="O15" s="164">
        <v>0</v>
      </c>
      <c r="P15" s="164">
        <v>0</v>
      </c>
      <c r="Q15" s="164"/>
      <c r="R15" s="136">
        <f>_xlfn.XLOOKUP(B15,原始表!D:D,原始表!T:T,0,0,1)</f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71"/>
      <c r="Z15" s="171"/>
      <c r="AA15" s="163"/>
      <c r="AB15" s="163"/>
      <c r="AC15" s="163"/>
      <c r="AD15" s="163">
        <v>5000</v>
      </c>
      <c r="AE15" s="163">
        <v>0</v>
      </c>
      <c r="AF15" s="171"/>
      <c r="AG15" s="175"/>
      <c r="AH15" s="163">
        <v>0</v>
      </c>
      <c r="AI15" s="177">
        <v>0</v>
      </c>
      <c r="AJ15" s="163"/>
      <c r="AK15" s="163">
        <v>0</v>
      </c>
      <c r="AQ15" s="148"/>
    </row>
    <row r="16" ht="20" customHeight="1" spans="1:43">
      <c r="A16" s="36" t="s">
        <v>81</v>
      </c>
      <c r="B16" s="35" t="s">
        <v>82</v>
      </c>
      <c r="C16" s="153">
        <v>45292</v>
      </c>
      <c r="D16" s="36" t="s">
        <v>39</v>
      </c>
      <c r="E16" s="154" t="s">
        <v>40</v>
      </c>
      <c r="F16" s="36" t="s">
        <v>83</v>
      </c>
      <c r="G16" s="128">
        <v>26</v>
      </c>
      <c r="H16" s="128">
        <v>0</v>
      </c>
      <c r="I16" s="128">
        <v>0</v>
      </c>
      <c r="J16" s="128">
        <v>0</v>
      </c>
      <c r="K16" s="128">
        <v>0</v>
      </c>
      <c r="L16" s="128">
        <v>0</v>
      </c>
      <c r="M16" s="155">
        <v>26</v>
      </c>
      <c r="N16" s="163">
        <v>2288</v>
      </c>
      <c r="O16" s="164">
        <v>0</v>
      </c>
      <c r="P16" s="164">
        <v>0</v>
      </c>
      <c r="Q16" s="164"/>
      <c r="R16" s="136">
        <f>_xlfn.XLOOKUP(B16,原始表!D:D,原始表!T:T,0,0,1)</f>
        <v>0</v>
      </c>
      <c r="S16" s="163">
        <v>0</v>
      </c>
      <c r="T16" s="163">
        <v>0</v>
      </c>
      <c r="U16" s="163">
        <v>0</v>
      </c>
      <c r="V16" s="163">
        <v>0</v>
      </c>
      <c r="W16" s="163">
        <v>0</v>
      </c>
      <c r="X16" s="163">
        <v>0</v>
      </c>
      <c r="Y16" s="171"/>
      <c r="Z16" s="171"/>
      <c r="AA16" s="163"/>
      <c r="AB16" s="163"/>
      <c r="AC16" s="163"/>
      <c r="AD16" s="163">
        <v>5000</v>
      </c>
      <c r="AE16" s="163">
        <v>0</v>
      </c>
      <c r="AF16" s="171"/>
      <c r="AG16" s="175"/>
      <c r="AH16" s="163">
        <v>0</v>
      </c>
      <c r="AI16" s="177">
        <v>0</v>
      </c>
      <c r="AJ16" s="163"/>
      <c r="AK16" s="163">
        <v>0</v>
      </c>
      <c r="AQ16" s="148"/>
    </row>
    <row r="17" spans="1:28">
      <c r="A17" s="156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</row>
    <row r="18" spans="1:28">
      <c r="A18" s="156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</row>
    <row r="19" spans="1:28">
      <c r="A19" s="156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</row>
    <row r="20" spans="1:28">
      <c r="A20" s="156"/>
      <c r="B20" s="158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</row>
    <row r="21" spans="1:28">
      <c r="A21" s="156"/>
      <c r="B21" s="158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</row>
    <row r="22" spans="1:28">
      <c r="A22" s="156"/>
      <c r="B22" s="158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</row>
    <row r="23" spans="1:28">
      <c r="A23" s="156"/>
      <c r="B23" s="158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</row>
    <row r="24" spans="2:2">
      <c r="B24" s="158"/>
    </row>
    <row r="25" spans="2:2">
      <c r="B25" s="158"/>
    </row>
    <row r="26" spans="2:2">
      <c r="B26" s="158"/>
    </row>
    <row r="27" spans="2:2">
      <c r="B27" s="158"/>
    </row>
    <row r="28" spans="2:2">
      <c r="B28" s="158"/>
    </row>
    <row r="29" spans="2:2">
      <c r="B29" s="158"/>
    </row>
    <row r="30" spans="2:2">
      <c r="B30" s="158"/>
    </row>
    <row r="31" spans="2:2">
      <c r="B31" s="158"/>
    </row>
    <row r="32" spans="2:2">
      <c r="B32" s="158"/>
    </row>
    <row r="33" spans="2:2">
      <c r="B33" s="158"/>
    </row>
    <row r="34" spans="2:2">
      <c r="B34" s="158"/>
    </row>
    <row r="35" spans="2:2">
      <c r="B35" s="159"/>
    </row>
  </sheetData>
  <conditionalFormatting sqref="B1:B65536">
    <cfRule type="duplicateValues" dxfId="0" priority="1"/>
  </conditionalFormatting>
  <conditionalFormatting sqref="B2:B16">
    <cfRule type="duplicateValues" dxfId="0" priority="6"/>
    <cfRule type="duplicateValues" dxfId="0" priority="7"/>
  </conditionalFormatting>
  <conditionalFormatting sqref="D2:D16">
    <cfRule type="duplicateValues" dxfId="0" priority="2"/>
    <cfRule type="duplicateValues" dxfId="0" priority="3"/>
    <cfRule type="duplicateValues" dxfId="0" priority="4"/>
    <cfRule type="duplicateValues" dxfId="0" priority="5"/>
  </conditionalFormatting>
  <conditionalFormatting sqref="E2:E16">
    <cfRule type="duplicateValues" dxfId="0" priority="8"/>
    <cfRule type="duplicateValues" dxfId="0" priority="9"/>
    <cfRule type="duplicateValues" dxfId="0" priority="10"/>
    <cfRule type="duplicateValues" dxfId="0" priority="1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21"/>
  <sheetViews>
    <sheetView workbookViewId="0">
      <pane xSplit="4" ySplit="3" topLeftCell="E4" activePane="bottomRight" state="frozen"/>
      <selection/>
      <selection pane="topRight"/>
      <selection pane="bottomLeft"/>
      <selection pane="bottomRight" activeCell="T15" sqref="T15"/>
    </sheetView>
  </sheetViews>
  <sheetFormatPr defaultColWidth="9" defaultRowHeight="5.65" customHeight="1"/>
  <cols>
    <col min="1" max="1" width="3.125" style="121" customWidth="1"/>
    <col min="2" max="2" width="2.125" style="121" customWidth="1"/>
    <col min="3" max="3" width="10.125" style="121" customWidth="1"/>
    <col min="4" max="4" width="6.625" style="121" customWidth="1"/>
    <col min="5" max="5" width="9" style="121" customWidth="1"/>
    <col min="6" max="12" width="4.625" style="121" customWidth="1"/>
    <col min="13" max="14" width="9.75" style="121" customWidth="1"/>
    <col min="15" max="15" width="5.375" style="121" hidden="1" customWidth="1"/>
    <col min="16" max="16" width="10.25" style="121" customWidth="1"/>
    <col min="17" max="19" width="10.25" style="122" hidden="1" customWidth="1"/>
    <col min="20" max="20" width="9" style="121" customWidth="1"/>
    <col min="21" max="21" width="7.875" style="121" hidden="1" customWidth="1"/>
    <col min="22" max="22" width="8.5" style="121" customWidth="1"/>
    <col min="23" max="23" width="8" style="121" hidden="1" customWidth="1"/>
    <col min="24" max="25" width="7.25" style="121" customWidth="1"/>
    <col min="26" max="26" width="7.375" style="121" customWidth="1"/>
    <col min="27" max="27" width="7" style="121" customWidth="1"/>
    <col min="28" max="28" width="6.75" style="121" customWidth="1"/>
    <col min="29" max="29" width="9.625" style="121" customWidth="1"/>
    <col min="30" max="30" width="7.875" style="121" customWidth="1"/>
    <col min="31" max="31" width="5.625" style="121" customWidth="1"/>
    <col min="32" max="32" width="8.75" style="121" customWidth="1"/>
    <col min="33" max="33" width="9.125" style="121" hidden="1" customWidth="1"/>
    <col min="34" max="34" width="8.625" style="121" customWidth="1"/>
    <col min="35" max="35" width="7.875" style="121" customWidth="1"/>
    <col min="36" max="36" width="5" style="121" hidden="1" customWidth="1"/>
    <col min="37" max="37" width="5.25" style="121" hidden="1" customWidth="1"/>
    <col min="38" max="38" width="6.625" style="121" customWidth="1"/>
    <col min="39" max="39" width="8.5" style="121" customWidth="1"/>
    <col min="40" max="40" width="15.625" style="123"/>
    <col min="41" max="16384" width="9" style="121"/>
  </cols>
  <sheetData>
    <row r="1" s="121" customFormat="1" ht="40.5" customHeight="1" spans="1:40">
      <c r="A1" s="124" t="s">
        <v>84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39"/>
      <c r="R1" s="139"/>
      <c r="S1" s="139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3"/>
    </row>
    <row r="2" s="121" customFormat="1" ht="15.75" customHeight="1" spans="1:40">
      <c r="A2" s="125" t="s">
        <v>85</v>
      </c>
      <c r="B2" s="126" t="s">
        <v>86</v>
      </c>
      <c r="C2" s="125" t="s">
        <v>87</v>
      </c>
      <c r="D2" s="125" t="s">
        <v>1</v>
      </c>
      <c r="E2" s="127" t="s">
        <v>2</v>
      </c>
      <c r="F2" s="125" t="s">
        <v>6</v>
      </c>
      <c r="G2" s="125" t="s">
        <v>7</v>
      </c>
      <c r="H2" s="125" t="s">
        <v>8</v>
      </c>
      <c r="I2" s="125" t="s">
        <v>9</v>
      </c>
      <c r="J2" s="125" t="s">
        <v>88</v>
      </c>
      <c r="K2" s="125" t="s">
        <v>11</v>
      </c>
      <c r="L2" s="125" t="s">
        <v>89</v>
      </c>
      <c r="M2" s="125" t="s">
        <v>90</v>
      </c>
      <c r="N2" s="125"/>
      <c r="O2" s="125" t="s">
        <v>91</v>
      </c>
      <c r="P2" s="125" t="s">
        <v>16</v>
      </c>
      <c r="Q2" s="140"/>
      <c r="R2" s="140"/>
      <c r="S2" s="140"/>
      <c r="T2" s="141" t="s">
        <v>92</v>
      </c>
      <c r="U2" s="125"/>
      <c r="V2" s="125" t="s">
        <v>93</v>
      </c>
      <c r="W2" s="140"/>
      <c r="X2" s="125" t="s">
        <v>94</v>
      </c>
      <c r="Y2" s="125" t="s">
        <v>95</v>
      </c>
      <c r="Z2" s="125" t="s">
        <v>96</v>
      </c>
      <c r="AA2" s="125" t="s">
        <v>97</v>
      </c>
      <c r="AB2" s="125" t="s">
        <v>98</v>
      </c>
      <c r="AC2" s="125" t="s">
        <v>99</v>
      </c>
      <c r="AD2" s="125" t="s">
        <v>100</v>
      </c>
      <c r="AE2" s="125" t="s">
        <v>101</v>
      </c>
      <c r="AF2" s="125" t="s">
        <v>102</v>
      </c>
      <c r="AG2" s="125" t="s">
        <v>103</v>
      </c>
      <c r="AH2" s="125" t="s">
        <v>104</v>
      </c>
      <c r="AI2" s="125" t="s">
        <v>105</v>
      </c>
      <c r="AJ2" s="125" t="s">
        <v>106</v>
      </c>
      <c r="AK2" s="125" t="s">
        <v>107</v>
      </c>
      <c r="AL2" s="125" t="s">
        <v>108</v>
      </c>
      <c r="AM2" s="125" t="s">
        <v>109</v>
      </c>
      <c r="AN2" s="123"/>
    </row>
    <row r="3" s="121" customFormat="1" ht="24" customHeight="1" spans="1:40">
      <c r="A3" s="125"/>
      <c r="B3" s="126"/>
      <c r="C3" s="125"/>
      <c r="D3" s="125"/>
      <c r="E3" s="127"/>
      <c r="F3" s="125"/>
      <c r="G3" s="125"/>
      <c r="H3" s="125"/>
      <c r="I3" s="125"/>
      <c r="J3" s="125"/>
      <c r="K3" s="125"/>
      <c r="L3" s="125"/>
      <c r="M3" s="125" t="s">
        <v>110</v>
      </c>
      <c r="N3" s="125" t="s">
        <v>111</v>
      </c>
      <c r="O3" s="125"/>
      <c r="P3" s="125"/>
      <c r="Q3" s="140" t="s">
        <v>112</v>
      </c>
      <c r="R3" s="140" t="s">
        <v>113</v>
      </c>
      <c r="S3" s="140" t="s">
        <v>114</v>
      </c>
      <c r="T3" s="141"/>
      <c r="U3" s="125"/>
      <c r="V3" s="125"/>
      <c r="W3" s="140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3"/>
    </row>
    <row r="4" s="121" customFormat="1" ht="27.75" customHeight="1" spans="1:40">
      <c r="A4" s="128">
        <v>1</v>
      </c>
      <c r="B4" s="129" t="s">
        <v>115</v>
      </c>
      <c r="C4" s="130" t="s">
        <v>116</v>
      </c>
      <c r="D4" s="35" t="s">
        <v>38</v>
      </c>
      <c r="E4" s="131">
        <v>43208</v>
      </c>
      <c r="F4" s="128">
        <v>21</v>
      </c>
      <c r="G4" s="128">
        <v>0</v>
      </c>
      <c r="H4" s="128">
        <v>0</v>
      </c>
      <c r="I4" s="128">
        <v>0</v>
      </c>
      <c r="J4" s="128">
        <v>0</v>
      </c>
      <c r="K4" s="128">
        <v>4</v>
      </c>
      <c r="L4" s="128">
        <f t="shared" ref="L4:L18" si="0">F4-G4-H4-I4-J4+K4</f>
        <v>25</v>
      </c>
      <c r="M4" s="136">
        <v>2490</v>
      </c>
      <c r="N4" s="136">
        <v>910</v>
      </c>
      <c r="O4" s="136">
        <v>0</v>
      </c>
      <c r="P4" s="136">
        <f t="shared" ref="P4:P18" si="1">M4+N4</f>
        <v>3400</v>
      </c>
      <c r="Q4" s="142">
        <v>22</v>
      </c>
      <c r="R4" s="142">
        <v>45</v>
      </c>
      <c r="S4" s="142">
        <v>0</v>
      </c>
      <c r="T4" s="136">
        <f>ROUND(M4/21.75/8*1.5*Q4+M4/21.75/8*2*R4+M4/21.75/8*3*S4,2)</f>
        <v>1760.17</v>
      </c>
      <c r="U4" s="136"/>
      <c r="V4" s="136">
        <v>0</v>
      </c>
      <c r="W4" s="136"/>
      <c r="X4" s="136">
        <f>M4/21.75*G4*0.5</f>
        <v>0</v>
      </c>
      <c r="Y4" s="136">
        <f t="shared" ref="Y4:Y18" si="2">P4/21.75*H4</f>
        <v>0</v>
      </c>
      <c r="Z4" s="136">
        <f t="shared" ref="Z4:Z18" si="3">P4/21.75*I4</f>
        <v>0</v>
      </c>
      <c r="AA4" s="136">
        <f t="shared" ref="AA4:AA18" si="4">P4/21.75*3*J4</f>
        <v>0</v>
      </c>
      <c r="AB4" s="136">
        <v>0</v>
      </c>
      <c r="AC4" s="136">
        <v>5160.17</v>
      </c>
      <c r="AD4" s="136">
        <f t="shared" ref="AD4:AD7" si="5">4494*0.105</f>
        <v>471.87</v>
      </c>
      <c r="AE4" s="136">
        <v>0</v>
      </c>
      <c r="AF4" s="136">
        <f t="shared" ref="AF4:AF18" si="6">AC4-AD4-AE4</f>
        <v>4688.3</v>
      </c>
      <c r="AG4" s="136"/>
      <c r="AH4" s="136">
        <f t="shared" ref="AH4:AH18" si="7">AF4+AG4</f>
        <v>4688.3</v>
      </c>
      <c r="AI4" s="136">
        <f>ROUND(MAX((AH4-5000)*{0.03,0.1,0.2,0.25,0.3,0.35,0.45}-{0,210,1410,2660,4410,7160,15160},0),2)</f>
        <v>0</v>
      </c>
      <c r="AJ4" s="136">
        <v>0</v>
      </c>
      <c r="AK4" s="136">
        <v>0</v>
      </c>
      <c r="AL4" s="136">
        <v>10</v>
      </c>
      <c r="AM4" s="136">
        <f t="shared" ref="AM4:AM18" si="8">AF4-AI4-AJ4-AK4-AL4</f>
        <v>4678.3</v>
      </c>
      <c r="AN4" s="123"/>
    </row>
    <row r="5" s="121" customFormat="1" ht="27.75" customHeight="1" spans="1:40">
      <c r="A5" s="128">
        <v>2</v>
      </c>
      <c r="B5" s="132"/>
      <c r="C5" s="130" t="s">
        <v>116</v>
      </c>
      <c r="D5" s="35" t="s">
        <v>43</v>
      </c>
      <c r="E5" s="131">
        <v>44335</v>
      </c>
      <c r="F5" s="128">
        <v>21</v>
      </c>
      <c r="G5" s="128">
        <v>0</v>
      </c>
      <c r="H5" s="128">
        <v>0</v>
      </c>
      <c r="I5" s="128">
        <v>0</v>
      </c>
      <c r="J5" s="128">
        <v>0</v>
      </c>
      <c r="K5" s="128">
        <v>5</v>
      </c>
      <c r="L5" s="128">
        <f t="shared" si="0"/>
        <v>26</v>
      </c>
      <c r="M5" s="136">
        <v>2490</v>
      </c>
      <c r="N5" s="136">
        <v>710</v>
      </c>
      <c r="O5" s="136">
        <v>0</v>
      </c>
      <c r="P5" s="136">
        <f t="shared" si="1"/>
        <v>3200</v>
      </c>
      <c r="Q5" s="142">
        <v>21</v>
      </c>
      <c r="R5" s="142">
        <v>45</v>
      </c>
      <c r="S5" s="142">
        <v>0</v>
      </c>
      <c r="T5" s="136">
        <f t="shared" ref="T5:T19" si="9">ROUND(M5/21.75/8*1.5*Q5+M5/21.75/8*2*R5+M5/21.75/8*3*S5,2)</f>
        <v>1738.71</v>
      </c>
      <c r="U5" s="136"/>
      <c r="V5" s="136">
        <v>0</v>
      </c>
      <c r="W5" s="136"/>
      <c r="X5" s="136">
        <f t="shared" ref="X4:X9" si="10">M5/21.75*G5*0.5</f>
        <v>0</v>
      </c>
      <c r="Y5" s="136">
        <f t="shared" si="2"/>
        <v>0</v>
      </c>
      <c r="Z5" s="136">
        <f t="shared" si="3"/>
        <v>0</v>
      </c>
      <c r="AA5" s="136">
        <f t="shared" si="4"/>
        <v>0</v>
      </c>
      <c r="AB5" s="136">
        <v>0</v>
      </c>
      <c r="AC5" s="136">
        <v>4938.71</v>
      </c>
      <c r="AD5" s="136">
        <f t="shared" si="5"/>
        <v>471.87</v>
      </c>
      <c r="AE5" s="136">
        <v>0</v>
      </c>
      <c r="AF5" s="136">
        <f t="shared" si="6"/>
        <v>4466.84</v>
      </c>
      <c r="AG5" s="136"/>
      <c r="AH5" s="136">
        <f t="shared" si="7"/>
        <v>4466.84</v>
      </c>
      <c r="AI5" s="136">
        <f>ROUND(MAX((AH5-5000)*{0.03,0.1,0.2,0.25,0.3,0.35,0.45}-{0,210,1410,2660,4410,7160,15160},0),2)</f>
        <v>0</v>
      </c>
      <c r="AJ5" s="136">
        <v>0</v>
      </c>
      <c r="AK5" s="136">
        <v>0</v>
      </c>
      <c r="AL5" s="136">
        <v>10</v>
      </c>
      <c r="AM5" s="136">
        <f t="shared" si="8"/>
        <v>4456.84</v>
      </c>
      <c r="AN5" s="123"/>
    </row>
    <row r="6" s="121" customFormat="1" ht="27.75" customHeight="1" spans="1:40">
      <c r="A6" s="128">
        <v>3</v>
      </c>
      <c r="B6" s="132"/>
      <c r="C6" s="130" t="s">
        <v>116</v>
      </c>
      <c r="D6" s="35" t="s">
        <v>46</v>
      </c>
      <c r="E6" s="131">
        <v>44958</v>
      </c>
      <c r="F6" s="128">
        <v>21</v>
      </c>
      <c r="G6" s="128">
        <v>0</v>
      </c>
      <c r="H6" s="128">
        <v>0</v>
      </c>
      <c r="I6" s="128">
        <v>0</v>
      </c>
      <c r="J6" s="128">
        <v>0</v>
      </c>
      <c r="K6" s="128">
        <v>5</v>
      </c>
      <c r="L6" s="128">
        <f t="shared" si="0"/>
        <v>26</v>
      </c>
      <c r="M6" s="136">
        <v>2490</v>
      </c>
      <c r="N6" s="136">
        <v>710</v>
      </c>
      <c r="O6" s="136">
        <v>0</v>
      </c>
      <c r="P6" s="136">
        <f t="shared" si="1"/>
        <v>3200</v>
      </c>
      <c r="Q6" s="142">
        <v>22</v>
      </c>
      <c r="R6" s="142">
        <v>45</v>
      </c>
      <c r="S6" s="142">
        <v>0</v>
      </c>
      <c r="T6" s="136">
        <f t="shared" si="9"/>
        <v>1760.17</v>
      </c>
      <c r="U6" s="136"/>
      <c r="V6" s="136">
        <v>0</v>
      </c>
      <c r="W6" s="136"/>
      <c r="X6" s="136">
        <f t="shared" si="10"/>
        <v>0</v>
      </c>
      <c r="Y6" s="136">
        <f t="shared" si="2"/>
        <v>0</v>
      </c>
      <c r="Z6" s="136">
        <f t="shared" si="3"/>
        <v>0</v>
      </c>
      <c r="AA6" s="136">
        <f t="shared" si="4"/>
        <v>0</v>
      </c>
      <c r="AB6" s="136">
        <v>0</v>
      </c>
      <c r="AC6" s="136">
        <v>4960.17</v>
      </c>
      <c r="AD6" s="136">
        <f t="shared" si="5"/>
        <v>471.87</v>
      </c>
      <c r="AE6" s="136">
        <v>0</v>
      </c>
      <c r="AF6" s="136">
        <f t="shared" si="6"/>
        <v>4488.3</v>
      </c>
      <c r="AG6" s="136"/>
      <c r="AH6" s="136">
        <f t="shared" si="7"/>
        <v>4488.3</v>
      </c>
      <c r="AI6" s="136">
        <f>ROUND(MAX((AH6-5000)*{0.03,0.1,0.2,0.25,0.3,0.35,0.45}-{0,210,1410,2660,4410,7160,15160},0),2)</f>
        <v>0</v>
      </c>
      <c r="AJ6" s="136">
        <v>0</v>
      </c>
      <c r="AK6" s="136">
        <v>0</v>
      </c>
      <c r="AL6" s="136">
        <v>10</v>
      </c>
      <c r="AM6" s="136">
        <f t="shared" si="8"/>
        <v>4478.3</v>
      </c>
      <c r="AN6" s="123"/>
    </row>
    <row r="7" s="121" customFormat="1" ht="27.75" customHeight="1" spans="1:40">
      <c r="A7" s="128">
        <v>4</v>
      </c>
      <c r="B7" s="132"/>
      <c r="C7" s="130" t="s">
        <v>116</v>
      </c>
      <c r="D7" s="35" t="s">
        <v>49</v>
      </c>
      <c r="E7" s="131">
        <v>45170</v>
      </c>
      <c r="F7" s="128">
        <v>21</v>
      </c>
      <c r="G7" s="128">
        <v>0</v>
      </c>
      <c r="H7" s="128">
        <v>0</v>
      </c>
      <c r="I7" s="128">
        <v>0</v>
      </c>
      <c r="J7" s="128">
        <v>0</v>
      </c>
      <c r="K7" s="128">
        <v>5</v>
      </c>
      <c r="L7" s="128">
        <f t="shared" si="0"/>
        <v>26</v>
      </c>
      <c r="M7" s="136">
        <v>2490</v>
      </c>
      <c r="N7" s="136">
        <v>710</v>
      </c>
      <c r="O7" s="136">
        <v>0</v>
      </c>
      <c r="P7" s="136">
        <f t="shared" si="1"/>
        <v>3200</v>
      </c>
      <c r="Q7" s="142">
        <v>22</v>
      </c>
      <c r="R7" s="142">
        <v>27</v>
      </c>
      <c r="S7" s="142">
        <v>9</v>
      </c>
      <c r="T7" s="136">
        <f t="shared" si="9"/>
        <v>1631.38</v>
      </c>
      <c r="U7" s="136"/>
      <c r="V7" s="136">
        <v>0</v>
      </c>
      <c r="W7" s="136"/>
      <c r="X7" s="136">
        <f t="shared" si="10"/>
        <v>0</v>
      </c>
      <c r="Y7" s="136">
        <f t="shared" si="2"/>
        <v>0</v>
      </c>
      <c r="Z7" s="136">
        <f t="shared" si="3"/>
        <v>0</v>
      </c>
      <c r="AA7" s="136">
        <f t="shared" si="4"/>
        <v>0</v>
      </c>
      <c r="AB7" s="136">
        <v>0</v>
      </c>
      <c r="AC7" s="136">
        <v>4831.38</v>
      </c>
      <c r="AD7" s="136">
        <f t="shared" si="5"/>
        <v>471.87</v>
      </c>
      <c r="AE7" s="136">
        <v>0</v>
      </c>
      <c r="AF7" s="136">
        <f t="shared" si="6"/>
        <v>4359.51</v>
      </c>
      <c r="AG7" s="136"/>
      <c r="AH7" s="136">
        <f t="shared" si="7"/>
        <v>4359.51</v>
      </c>
      <c r="AI7" s="136">
        <f>ROUND(MAX((AH7-5000)*{0.03,0.1,0.2,0.25,0.3,0.35,0.45}-{0,210,1410,2660,4410,7160,15160},0),2)</f>
        <v>0</v>
      </c>
      <c r="AJ7" s="136">
        <v>0</v>
      </c>
      <c r="AK7" s="136">
        <v>0</v>
      </c>
      <c r="AL7" s="136">
        <v>10</v>
      </c>
      <c r="AM7" s="136">
        <f t="shared" si="8"/>
        <v>4349.51</v>
      </c>
      <c r="AN7" s="123"/>
    </row>
    <row r="8" s="121" customFormat="1" ht="27.75" customHeight="1" spans="1:40">
      <c r="A8" s="128">
        <v>5</v>
      </c>
      <c r="B8" s="132"/>
      <c r="C8" s="130" t="s">
        <v>117</v>
      </c>
      <c r="D8" s="35" t="s">
        <v>52</v>
      </c>
      <c r="E8" s="131">
        <v>43208</v>
      </c>
      <c r="F8" s="128">
        <v>21</v>
      </c>
      <c r="G8" s="128">
        <v>0</v>
      </c>
      <c r="H8" s="128">
        <v>0</v>
      </c>
      <c r="I8" s="128">
        <v>0</v>
      </c>
      <c r="J8" s="128">
        <v>0</v>
      </c>
      <c r="K8" s="128">
        <v>5</v>
      </c>
      <c r="L8" s="128">
        <f t="shared" si="0"/>
        <v>26</v>
      </c>
      <c r="M8" s="136">
        <v>2490</v>
      </c>
      <c r="N8" s="136">
        <v>110</v>
      </c>
      <c r="O8" s="136">
        <v>0</v>
      </c>
      <c r="P8" s="136">
        <f t="shared" si="1"/>
        <v>2600</v>
      </c>
      <c r="Q8" s="142">
        <v>29</v>
      </c>
      <c r="R8" s="142">
        <v>34</v>
      </c>
      <c r="S8" s="142">
        <v>0</v>
      </c>
      <c r="T8" s="136">
        <f t="shared" si="9"/>
        <v>1595.6</v>
      </c>
      <c r="U8" s="136"/>
      <c r="V8" s="136">
        <v>0</v>
      </c>
      <c r="W8" s="136"/>
      <c r="X8" s="136">
        <f t="shared" si="10"/>
        <v>0</v>
      </c>
      <c r="Y8" s="136">
        <f t="shared" si="2"/>
        <v>0</v>
      </c>
      <c r="Z8" s="136">
        <f t="shared" si="3"/>
        <v>0</v>
      </c>
      <c r="AA8" s="136">
        <f t="shared" si="4"/>
        <v>0</v>
      </c>
      <c r="AB8" s="136">
        <v>0</v>
      </c>
      <c r="AC8" s="136">
        <v>4195.6</v>
      </c>
      <c r="AD8" s="136">
        <v>0</v>
      </c>
      <c r="AE8" s="136">
        <v>0</v>
      </c>
      <c r="AF8" s="136">
        <f t="shared" si="6"/>
        <v>4195.6</v>
      </c>
      <c r="AG8" s="136"/>
      <c r="AH8" s="136">
        <f t="shared" si="7"/>
        <v>4195.6</v>
      </c>
      <c r="AI8" s="136">
        <f>ROUND(MAX((AH8-5000)*{0.03,0.1,0.2,0.25,0.3,0.35,0.45}-{0,210,1410,2660,4410,7160,15160},0),2)</f>
        <v>0</v>
      </c>
      <c r="AJ8" s="136">
        <v>0</v>
      </c>
      <c r="AK8" s="136">
        <v>0</v>
      </c>
      <c r="AL8" s="136">
        <v>0</v>
      </c>
      <c r="AM8" s="136">
        <f t="shared" si="8"/>
        <v>4195.6</v>
      </c>
      <c r="AN8" s="123"/>
    </row>
    <row r="9" s="121" customFormat="1" ht="27.75" customHeight="1" spans="1:40">
      <c r="A9" s="128">
        <v>6</v>
      </c>
      <c r="B9" s="132"/>
      <c r="C9" s="130" t="s">
        <v>117</v>
      </c>
      <c r="D9" s="35" t="s">
        <v>55</v>
      </c>
      <c r="E9" s="131">
        <v>43208</v>
      </c>
      <c r="F9" s="128">
        <v>21</v>
      </c>
      <c r="G9" s="128">
        <v>0</v>
      </c>
      <c r="H9" s="128">
        <v>0</v>
      </c>
      <c r="I9" s="128">
        <v>0</v>
      </c>
      <c r="J9" s="128">
        <v>0</v>
      </c>
      <c r="K9" s="128">
        <v>4</v>
      </c>
      <c r="L9" s="128">
        <f t="shared" si="0"/>
        <v>25</v>
      </c>
      <c r="M9" s="136">
        <v>2490</v>
      </c>
      <c r="N9" s="136">
        <v>110</v>
      </c>
      <c r="O9" s="136">
        <v>0</v>
      </c>
      <c r="P9" s="136">
        <f t="shared" si="1"/>
        <v>2600</v>
      </c>
      <c r="Q9" s="142">
        <v>29</v>
      </c>
      <c r="R9" s="142">
        <v>34</v>
      </c>
      <c r="S9" s="142">
        <v>0</v>
      </c>
      <c r="T9" s="136">
        <f t="shared" si="9"/>
        <v>1595.6</v>
      </c>
      <c r="U9" s="136"/>
      <c r="V9" s="136">
        <v>0</v>
      </c>
      <c r="W9" s="136"/>
      <c r="X9" s="136">
        <f t="shared" si="10"/>
        <v>0</v>
      </c>
      <c r="Y9" s="136">
        <f t="shared" si="2"/>
        <v>0</v>
      </c>
      <c r="Z9" s="136">
        <f t="shared" si="3"/>
        <v>0</v>
      </c>
      <c r="AA9" s="136">
        <f t="shared" si="4"/>
        <v>0</v>
      </c>
      <c r="AB9" s="136">
        <v>0</v>
      </c>
      <c r="AC9" s="136">
        <v>4195.6</v>
      </c>
      <c r="AD9" s="136">
        <v>0</v>
      </c>
      <c r="AE9" s="136">
        <v>0</v>
      </c>
      <c r="AF9" s="136">
        <f t="shared" si="6"/>
        <v>4195.6</v>
      </c>
      <c r="AG9" s="136"/>
      <c r="AH9" s="136">
        <f t="shared" si="7"/>
        <v>4195.6</v>
      </c>
      <c r="AI9" s="136">
        <f>ROUND(MAX((AH9-5000)*{0.03,0.1,0.2,0.25,0.3,0.35,0.45}-{0,210,1410,2660,4410,7160,15160},0),2)</f>
        <v>0</v>
      </c>
      <c r="AJ9" s="136">
        <v>0</v>
      </c>
      <c r="AK9" s="136">
        <v>0</v>
      </c>
      <c r="AL9" s="136">
        <v>0</v>
      </c>
      <c r="AM9" s="136">
        <f t="shared" si="8"/>
        <v>4195.6</v>
      </c>
      <c r="AN9" s="123"/>
    </row>
    <row r="10" s="121" customFormat="1" ht="27.75" customHeight="1" spans="1:40">
      <c r="A10" s="128">
        <v>7</v>
      </c>
      <c r="B10" s="132"/>
      <c r="C10" s="130" t="s">
        <v>118</v>
      </c>
      <c r="D10" s="35" t="s">
        <v>58</v>
      </c>
      <c r="E10" s="131">
        <v>44786</v>
      </c>
      <c r="F10" s="128">
        <v>21</v>
      </c>
      <c r="G10" s="128">
        <v>0</v>
      </c>
      <c r="H10" s="128">
        <v>0</v>
      </c>
      <c r="I10" s="128">
        <v>0</v>
      </c>
      <c r="J10" s="128">
        <v>0</v>
      </c>
      <c r="K10" s="128">
        <v>7</v>
      </c>
      <c r="L10" s="128">
        <f t="shared" si="0"/>
        <v>28</v>
      </c>
      <c r="M10" s="136">
        <v>2490</v>
      </c>
      <c r="N10" s="136">
        <v>3310</v>
      </c>
      <c r="O10" s="136">
        <v>0</v>
      </c>
      <c r="P10" s="136">
        <f t="shared" si="1"/>
        <v>5800</v>
      </c>
      <c r="Q10" s="142">
        <v>0</v>
      </c>
      <c r="R10" s="142">
        <v>48</v>
      </c>
      <c r="S10" s="142">
        <v>8</v>
      </c>
      <c r="T10" s="136">
        <f t="shared" si="9"/>
        <v>1717.24</v>
      </c>
      <c r="U10" s="136"/>
      <c r="V10" s="136">
        <v>0</v>
      </c>
      <c r="W10" s="136"/>
      <c r="X10" s="136">
        <f t="shared" ref="X10:X12" si="11">P10*0.6/21.75*G10*0.5</f>
        <v>0</v>
      </c>
      <c r="Y10" s="136">
        <f t="shared" si="2"/>
        <v>0</v>
      </c>
      <c r="Z10" s="136">
        <f t="shared" si="3"/>
        <v>0</v>
      </c>
      <c r="AA10" s="136">
        <f t="shared" si="4"/>
        <v>0</v>
      </c>
      <c r="AB10" s="136">
        <v>0</v>
      </c>
      <c r="AC10" s="136">
        <v>7517.24</v>
      </c>
      <c r="AD10" s="136">
        <f t="shared" ref="AD10:AD12" si="12">4494*0.105</f>
        <v>471.87</v>
      </c>
      <c r="AE10" s="136">
        <v>0</v>
      </c>
      <c r="AF10" s="136">
        <f t="shared" si="6"/>
        <v>7045.37</v>
      </c>
      <c r="AG10" s="136"/>
      <c r="AH10" s="136">
        <f t="shared" si="7"/>
        <v>7045.37</v>
      </c>
      <c r="AI10" s="136">
        <f>ROUND(MAX((AH10-5000)*{0.03,0.1,0.2,0.25,0.3,0.35,0.45}-{0,210,1410,2660,4410,7160,15160},0),2)</f>
        <v>61.36</v>
      </c>
      <c r="AJ10" s="136">
        <v>0</v>
      </c>
      <c r="AK10" s="136">
        <v>0</v>
      </c>
      <c r="AL10" s="136">
        <v>10</v>
      </c>
      <c r="AM10" s="136">
        <f t="shared" si="8"/>
        <v>6974.01</v>
      </c>
      <c r="AN10" s="123"/>
    </row>
    <row r="11" s="121" customFormat="1" ht="27.75" customHeight="1" spans="1:40">
      <c r="A11" s="128">
        <v>8</v>
      </c>
      <c r="B11" s="132"/>
      <c r="C11" s="130" t="s">
        <v>118</v>
      </c>
      <c r="D11" s="35" t="s">
        <v>61</v>
      </c>
      <c r="E11" s="131">
        <v>44013</v>
      </c>
      <c r="F11" s="128">
        <v>21</v>
      </c>
      <c r="G11" s="128">
        <v>0</v>
      </c>
      <c r="H11" s="128">
        <v>0</v>
      </c>
      <c r="I11" s="128">
        <v>0</v>
      </c>
      <c r="J11" s="128">
        <v>0</v>
      </c>
      <c r="K11" s="128">
        <v>7</v>
      </c>
      <c r="L11" s="128">
        <f t="shared" si="0"/>
        <v>28</v>
      </c>
      <c r="M11" s="136">
        <v>2490</v>
      </c>
      <c r="N11" s="136">
        <v>3210</v>
      </c>
      <c r="O11" s="136">
        <v>0</v>
      </c>
      <c r="P11" s="136">
        <f t="shared" si="1"/>
        <v>5700</v>
      </c>
      <c r="Q11" s="142">
        <v>0</v>
      </c>
      <c r="R11" s="142">
        <v>48</v>
      </c>
      <c r="S11" s="142">
        <v>0</v>
      </c>
      <c r="T11" s="136">
        <f t="shared" si="9"/>
        <v>1373.79</v>
      </c>
      <c r="U11" s="136"/>
      <c r="V11" s="136">
        <v>0</v>
      </c>
      <c r="W11" s="136"/>
      <c r="X11" s="136">
        <f t="shared" si="11"/>
        <v>0</v>
      </c>
      <c r="Y11" s="136">
        <f t="shared" si="2"/>
        <v>0</v>
      </c>
      <c r="Z11" s="136">
        <f t="shared" si="3"/>
        <v>0</v>
      </c>
      <c r="AA11" s="136">
        <f t="shared" si="4"/>
        <v>0</v>
      </c>
      <c r="AB11" s="136">
        <v>0</v>
      </c>
      <c r="AC11" s="136">
        <v>7073.79</v>
      </c>
      <c r="AD11" s="136">
        <f t="shared" si="12"/>
        <v>471.87</v>
      </c>
      <c r="AE11" s="136">
        <v>0</v>
      </c>
      <c r="AF11" s="136">
        <f t="shared" si="6"/>
        <v>6601.92</v>
      </c>
      <c r="AG11" s="136"/>
      <c r="AH11" s="136">
        <f t="shared" si="7"/>
        <v>6601.92</v>
      </c>
      <c r="AI11" s="136">
        <f>ROUND(MAX((AH11-5000)*{0.03,0.1,0.2,0.25,0.3,0.35,0.45}-{0,210,1410,2660,4410,7160,15160},0),2)</f>
        <v>48.06</v>
      </c>
      <c r="AJ11" s="136">
        <v>0</v>
      </c>
      <c r="AK11" s="136">
        <v>0</v>
      </c>
      <c r="AL11" s="136">
        <v>10</v>
      </c>
      <c r="AM11" s="136">
        <f t="shared" si="8"/>
        <v>6543.86</v>
      </c>
      <c r="AN11" s="123"/>
    </row>
    <row r="12" s="121" customFormat="1" ht="27.75" customHeight="1" spans="1:40">
      <c r="A12" s="128">
        <v>9</v>
      </c>
      <c r="B12" s="132"/>
      <c r="C12" s="130" t="s">
        <v>118</v>
      </c>
      <c r="D12" s="35" t="s">
        <v>64</v>
      </c>
      <c r="E12" s="131">
        <v>44842</v>
      </c>
      <c r="F12" s="128">
        <v>21</v>
      </c>
      <c r="G12" s="128">
        <v>0</v>
      </c>
      <c r="H12" s="128">
        <v>0</v>
      </c>
      <c r="I12" s="128">
        <v>0</v>
      </c>
      <c r="J12" s="128">
        <v>0</v>
      </c>
      <c r="K12" s="128">
        <v>4</v>
      </c>
      <c r="L12" s="128">
        <f t="shared" si="0"/>
        <v>25</v>
      </c>
      <c r="M12" s="136">
        <v>2490</v>
      </c>
      <c r="N12" s="136">
        <v>3010</v>
      </c>
      <c r="O12" s="136">
        <v>0</v>
      </c>
      <c r="P12" s="136">
        <f t="shared" si="1"/>
        <v>5500</v>
      </c>
      <c r="Q12" s="142">
        <v>0</v>
      </c>
      <c r="R12" s="142">
        <v>32</v>
      </c>
      <c r="S12" s="142">
        <v>0</v>
      </c>
      <c r="T12" s="136">
        <f t="shared" si="9"/>
        <v>915.86</v>
      </c>
      <c r="U12" s="136"/>
      <c r="V12" s="136">
        <v>0</v>
      </c>
      <c r="W12" s="136"/>
      <c r="X12" s="136">
        <f t="shared" si="11"/>
        <v>0</v>
      </c>
      <c r="Y12" s="136">
        <f t="shared" si="2"/>
        <v>0</v>
      </c>
      <c r="Z12" s="136">
        <f t="shared" si="3"/>
        <v>0</v>
      </c>
      <c r="AA12" s="136">
        <f t="shared" si="4"/>
        <v>0</v>
      </c>
      <c r="AB12" s="136">
        <v>0</v>
      </c>
      <c r="AC12" s="136">
        <v>6415.86</v>
      </c>
      <c r="AD12" s="136">
        <f t="shared" si="12"/>
        <v>471.87</v>
      </c>
      <c r="AE12" s="136">
        <v>0</v>
      </c>
      <c r="AF12" s="136">
        <f t="shared" si="6"/>
        <v>5943.99</v>
      </c>
      <c r="AG12" s="136"/>
      <c r="AH12" s="136">
        <f t="shared" si="7"/>
        <v>5943.99</v>
      </c>
      <c r="AI12" s="136">
        <f>ROUND(MAX((AH12-5000)*{0.03,0.1,0.2,0.25,0.3,0.35,0.45}-{0,210,1410,2660,4410,7160,15160},0),2)</f>
        <v>28.32</v>
      </c>
      <c r="AJ12" s="136">
        <v>0</v>
      </c>
      <c r="AK12" s="136">
        <v>0</v>
      </c>
      <c r="AL12" s="136">
        <v>10</v>
      </c>
      <c r="AM12" s="136">
        <f t="shared" si="8"/>
        <v>5905.67</v>
      </c>
      <c r="AN12" s="123"/>
    </row>
    <row r="13" s="121" customFormat="1" ht="27.75" customHeight="1" spans="1:40">
      <c r="A13" s="128">
        <v>10</v>
      </c>
      <c r="B13" s="132"/>
      <c r="C13" s="130" t="s">
        <v>119</v>
      </c>
      <c r="D13" s="35" t="s">
        <v>67</v>
      </c>
      <c r="E13" s="131">
        <v>44843</v>
      </c>
      <c r="F13" s="128">
        <v>21</v>
      </c>
      <c r="G13" s="128">
        <v>0</v>
      </c>
      <c r="H13" s="128">
        <v>0</v>
      </c>
      <c r="I13" s="128">
        <v>0</v>
      </c>
      <c r="J13" s="128">
        <v>0</v>
      </c>
      <c r="K13" s="128">
        <v>6</v>
      </c>
      <c r="L13" s="128">
        <f t="shared" si="0"/>
        <v>27</v>
      </c>
      <c r="M13" s="136">
        <v>2490</v>
      </c>
      <c r="N13" s="136">
        <v>110</v>
      </c>
      <c r="O13" s="136">
        <v>0</v>
      </c>
      <c r="P13" s="136">
        <f t="shared" si="1"/>
        <v>2600</v>
      </c>
      <c r="Q13" s="142">
        <v>0</v>
      </c>
      <c r="R13" s="142">
        <v>50</v>
      </c>
      <c r="S13" s="142">
        <v>0</v>
      </c>
      <c r="T13" s="136">
        <f t="shared" si="9"/>
        <v>1431.03</v>
      </c>
      <c r="U13" s="136"/>
      <c r="V13" s="136">
        <v>200</v>
      </c>
      <c r="W13" s="136"/>
      <c r="X13" s="136">
        <f t="shared" ref="X13:X18" si="13">M13/21.75*G13*0.5</f>
        <v>0</v>
      </c>
      <c r="Y13" s="136">
        <f t="shared" si="2"/>
        <v>0</v>
      </c>
      <c r="Z13" s="136">
        <f t="shared" si="3"/>
        <v>0</v>
      </c>
      <c r="AA13" s="136">
        <f t="shared" si="4"/>
        <v>0</v>
      </c>
      <c r="AB13" s="136">
        <v>0</v>
      </c>
      <c r="AC13" s="136">
        <v>4231.03</v>
      </c>
      <c r="AD13" s="136">
        <v>0</v>
      </c>
      <c r="AE13" s="136">
        <v>0</v>
      </c>
      <c r="AF13" s="136">
        <f t="shared" si="6"/>
        <v>4231.03</v>
      </c>
      <c r="AG13" s="136"/>
      <c r="AH13" s="136">
        <f t="shared" si="7"/>
        <v>4231.03</v>
      </c>
      <c r="AI13" s="136">
        <f>ROUND(MAX((AH13-5000)*{0.03,0.1,0.2,0.25,0.3,0.35,0.45}-{0,210,1410,2660,4410,7160,15160},0),2)</f>
        <v>0</v>
      </c>
      <c r="AJ13" s="136">
        <v>0</v>
      </c>
      <c r="AK13" s="136">
        <v>0</v>
      </c>
      <c r="AL13" s="136">
        <v>0</v>
      </c>
      <c r="AM13" s="136">
        <f t="shared" si="8"/>
        <v>4231.03</v>
      </c>
      <c r="AN13" s="123"/>
    </row>
    <row r="14" s="121" customFormat="1" ht="27.75" customHeight="1" spans="1:40">
      <c r="A14" s="128">
        <v>11</v>
      </c>
      <c r="B14" s="132"/>
      <c r="C14" s="130" t="s">
        <v>119</v>
      </c>
      <c r="D14" s="35" t="s">
        <v>70</v>
      </c>
      <c r="E14" s="131">
        <v>44784</v>
      </c>
      <c r="F14" s="128">
        <v>21</v>
      </c>
      <c r="G14" s="128">
        <v>0</v>
      </c>
      <c r="H14" s="128">
        <v>0</v>
      </c>
      <c r="I14" s="128">
        <v>0</v>
      </c>
      <c r="J14" s="128">
        <v>0</v>
      </c>
      <c r="K14" s="128">
        <v>6</v>
      </c>
      <c r="L14" s="128">
        <f t="shared" si="0"/>
        <v>27</v>
      </c>
      <c r="M14" s="136">
        <v>2490</v>
      </c>
      <c r="N14" s="136">
        <v>110</v>
      </c>
      <c r="O14" s="136">
        <v>0</v>
      </c>
      <c r="P14" s="136">
        <f t="shared" si="1"/>
        <v>2600</v>
      </c>
      <c r="Q14" s="142">
        <v>16</v>
      </c>
      <c r="R14" s="142">
        <v>50</v>
      </c>
      <c r="S14" s="142">
        <v>0</v>
      </c>
      <c r="T14" s="136">
        <f t="shared" si="9"/>
        <v>1774.48</v>
      </c>
      <c r="U14" s="136"/>
      <c r="V14" s="136">
        <v>0</v>
      </c>
      <c r="W14" s="136"/>
      <c r="X14" s="136">
        <f t="shared" si="13"/>
        <v>0</v>
      </c>
      <c r="Y14" s="136">
        <f t="shared" si="2"/>
        <v>0</v>
      </c>
      <c r="Z14" s="136">
        <f t="shared" si="3"/>
        <v>0</v>
      </c>
      <c r="AA14" s="136">
        <f t="shared" si="4"/>
        <v>0</v>
      </c>
      <c r="AB14" s="136">
        <v>0</v>
      </c>
      <c r="AC14" s="136">
        <v>4374.48</v>
      </c>
      <c r="AD14" s="136">
        <f>4494*0.105</f>
        <v>471.87</v>
      </c>
      <c r="AE14" s="136">
        <v>0</v>
      </c>
      <c r="AF14" s="136">
        <f t="shared" si="6"/>
        <v>3902.61</v>
      </c>
      <c r="AG14" s="136"/>
      <c r="AH14" s="136">
        <f t="shared" si="7"/>
        <v>3902.61</v>
      </c>
      <c r="AI14" s="136">
        <f>ROUND(MAX((AH14-5000)*{0.03,0.1,0.2,0.25,0.3,0.35,0.45}-{0,210,1410,2660,4410,7160,15160},0),2)</f>
        <v>0</v>
      </c>
      <c r="AJ14" s="136">
        <v>0</v>
      </c>
      <c r="AK14" s="136">
        <v>0</v>
      </c>
      <c r="AL14" s="136">
        <v>10</v>
      </c>
      <c r="AM14" s="136">
        <f t="shared" si="8"/>
        <v>3892.61</v>
      </c>
      <c r="AN14" s="123"/>
    </row>
    <row r="15" s="121" customFormat="1" ht="27.75" customHeight="1" spans="1:40">
      <c r="A15" s="128">
        <v>12</v>
      </c>
      <c r="B15" s="132"/>
      <c r="C15" s="130" t="s">
        <v>119</v>
      </c>
      <c r="D15" s="35" t="s">
        <v>73</v>
      </c>
      <c r="E15" s="131">
        <v>43501</v>
      </c>
      <c r="F15" s="128">
        <v>21</v>
      </c>
      <c r="G15" s="128">
        <v>0</v>
      </c>
      <c r="H15" s="128">
        <v>0</v>
      </c>
      <c r="I15" s="128">
        <v>0</v>
      </c>
      <c r="J15" s="128">
        <v>0</v>
      </c>
      <c r="K15" s="128">
        <v>6</v>
      </c>
      <c r="L15" s="128">
        <f t="shared" si="0"/>
        <v>27</v>
      </c>
      <c r="M15" s="136">
        <v>2490</v>
      </c>
      <c r="N15" s="136">
        <v>110</v>
      </c>
      <c r="O15" s="136">
        <v>0</v>
      </c>
      <c r="P15" s="136">
        <f t="shared" si="1"/>
        <v>2600</v>
      </c>
      <c r="Q15" s="142">
        <v>12</v>
      </c>
      <c r="R15" s="142">
        <v>34</v>
      </c>
      <c r="S15" s="142">
        <v>8</v>
      </c>
      <c r="T15" s="136">
        <f t="shared" si="9"/>
        <v>1574.14</v>
      </c>
      <c r="U15" s="136"/>
      <c r="V15" s="136">
        <v>0</v>
      </c>
      <c r="W15" s="136"/>
      <c r="X15" s="136">
        <f t="shared" si="13"/>
        <v>0</v>
      </c>
      <c r="Y15" s="136">
        <f t="shared" si="2"/>
        <v>0</v>
      </c>
      <c r="Z15" s="136">
        <f t="shared" si="3"/>
        <v>0</v>
      </c>
      <c r="AA15" s="136">
        <f t="shared" si="4"/>
        <v>0</v>
      </c>
      <c r="AB15" s="136">
        <v>0</v>
      </c>
      <c r="AC15" s="136">
        <v>4174.14</v>
      </c>
      <c r="AD15" s="136">
        <f>4494*0.105</f>
        <v>471.87</v>
      </c>
      <c r="AE15" s="136">
        <v>0</v>
      </c>
      <c r="AF15" s="136">
        <f t="shared" si="6"/>
        <v>3702.27</v>
      </c>
      <c r="AG15" s="136"/>
      <c r="AH15" s="136">
        <f t="shared" si="7"/>
        <v>3702.27</v>
      </c>
      <c r="AI15" s="136">
        <f>ROUND(MAX((AH15-5000)*{0.03,0.1,0.2,0.25,0.3,0.35,0.45}-{0,210,1410,2660,4410,7160,15160},0),2)</f>
        <v>0</v>
      </c>
      <c r="AJ15" s="136">
        <v>0</v>
      </c>
      <c r="AK15" s="136">
        <v>0</v>
      </c>
      <c r="AL15" s="136">
        <v>10</v>
      </c>
      <c r="AM15" s="136">
        <f t="shared" si="8"/>
        <v>3692.27</v>
      </c>
      <c r="AN15" s="123"/>
    </row>
    <row r="16" s="121" customFormat="1" ht="27.75" customHeight="1" spans="1:40">
      <c r="A16" s="128">
        <v>13</v>
      </c>
      <c r="B16" s="132"/>
      <c r="C16" s="130" t="s">
        <v>119</v>
      </c>
      <c r="D16" s="35" t="s">
        <v>76</v>
      </c>
      <c r="E16" s="131">
        <v>43589</v>
      </c>
      <c r="F16" s="128">
        <v>21</v>
      </c>
      <c r="G16" s="128">
        <v>0</v>
      </c>
      <c r="H16" s="128">
        <v>0</v>
      </c>
      <c r="I16" s="128">
        <v>0</v>
      </c>
      <c r="J16" s="128">
        <v>0</v>
      </c>
      <c r="K16" s="128">
        <v>6</v>
      </c>
      <c r="L16" s="128">
        <f t="shared" si="0"/>
        <v>27</v>
      </c>
      <c r="M16" s="136">
        <v>2490</v>
      </c>
      <c r="N16" s="136">
        <v>110</v>
      </c>
      <c r="O16" s="136">
        <v>0</v>
      </c>
      <c r="P16" s="136">
        <f t="shared" si="1"/>
        <v>2600</v>
      </c>
      <c r="Q16" s="142">
        <v>16</v>
      </c>
      <c r="R16" s="142">
        <v>44</v>
      </c>
      <c r="S16" s="142">
        <v>10</v>
      </c>
      <c r="T16" s="136">
        <f t="shared" si="9"/>
        <v>2032.07</v>
      </c>
      <c r="U16" s="136"/>
      <c r="V16" s="136">
        <v>200</v>
      </c>
      <c r="W16" s="136"/>
      <c r="X16" s="136">
        <f t="shared" si="13"/>
        <v>0</v>
      </c>
      <c r="Y16" s="136">
        <f t="shared" si="2"/>
        <v>0</v>
      </c>
      <c r="Z16" s="136">
        <f t="shared" si="3"/>
        <v>0</v>
      </c>
      <c r="AA16" s="136">
        <f t="shared" si="4"/>
        <v>0</v>
      </c>
      <c r="AB16" s="136">
        <v>0</v>
      </c>
      <c r="AC16" s="136">
        <v>4832.07</v>
      </c>
      <c r="AD16" s="136">
        <v>0</v>
      </c>
      <c r="AE16" s="136">
        <v>0</v>
      </c>
      <c r="AF16" s="136">
        <f t="shared" si="6"/>
        <v>4832.07</v>
      </c>
      <c r="AG16" s="136"/>
      <c r="AH16" s="136">
        <f t="shared" si="7"/>
        <v>4832.07</v>
      </c>
      <c r="AI16" s="136">
        <f>ROUND(MAX((AH16-5000)*{0.03,0.1,0.2,0.25,0.3,0.35,0.45}-{0,210,1410,2660,4410,7160,15160},0),2)</f>
        <v>0</v>
      </c>
      <c r="AJ16" s="136">
        <v>0</v>
      </c>
      <c r="AK16" s="136">
        <v>0</v>
      </c>
      <c r="AL16" s="136">
        <v>0</v>
      </c>
      <c r="AM16" s="136">
        <f t="shared" si="8"/>
        <v>4832.07</v>
      </c>
      <c r="AN16" s="123"/>
    </row>
    <row r="17" s="121" customFormat="1" ht="27.75" customHeight="1" spans="1:40">
      <c r="A17" s="128">
        <v>14</v>
      </c>
      <c r="B17" s="132"/>
      <c r="C17" s="133" t="s">
        <v>120</v>
      </c>
      <c r="D17" s="35" t="s">
        <v>79</v>
      </c>
      <c r="E17" s="131">
        <v>43550</v>
      </c>
      <c r="F17" s="128">
        <v>26</v>
      </c>
      <c r="G17" s="128">
        <v>0</v>
      </c>
      <c r="H17" s="128">
        <v>0</v>
      </c>
      <c r="I17" s="128">
        <v>0</v>
      </c>
      <c r="J17" s="128">
        <v>0</v>
      </c>
      <c r="K17" s="128">
        <v>0</v>
      </c>
      <c r="L17" s="128">
        <f t="shared" si="0"/>
        <v>26</v>
      </c>
      <c r="M17" s="136">
        <f>22*4*F17</f>
        <v>2288</v>
      </c>
      <c r="N17" s="136">
        <v>0</v>
      </c>
      <c r="O17" s="136">
        <v>0</v>
      </c>
      <c r="P17" s="136">
        <f t="shared" si="1"/>
        <v>2288</v>
      </c>
      <c r="Q17" s="142"/>
      <c r="R17" s="142"/>
      <c r="S17" s="142"/>
      <c r="T17" s="136">
        <f t="shared" si="9"/>
        <v>0</v>
      </c>
      <c r="U17" s="136"/>
      <c r="V17" s="136">
        <v>0</v>
      </c>
      <c r="W17" s="136"/>
      <c r="X17" s="136">
        <f t="shared" si="13"/>
        <v>0</v>
      </c>
      <c r="Y17" s="136">
        <f t="shared" si="2"/>
        <v>0</v>
      </c>
      <c r="Z17" s="136">
        <f t="shared" si="3"/>
        <v>0</v>
      </c>
      <c r="AA17" s="136">
        <f t="shared" si="4"/>
        <v>0</v>
      </c>
      <c r="AB17" s="136">
        <v>0</v>
      </c>
      <c r="AC17" s="136">
        <v>2288</v>
      </c>
      <c r="AD17" s="136">
        <v>0</v>
      </c>
      <c r="AE17" s="136">
        <v>0</v>
      </c>
      <c r="AF17" s="136">
        <f t="shared" si="6"/>
        <v>2288</v>
      </c>
      <c r="AG17" s="136"/>
      <c r="AH17" s="136">
        <f t="shared" si="7"/>
        <v>2288</v>
      </c>
      <c r="AI17" s="136">
        <f>ROUND(MAX((AH17-5000)*{0.03,0.1,0.2,0.25,0.3,0.35,0.45}-{0,210,1410,2660,4410,7160,15160},0),2)</f>
        <v>0</v>
      </c>
      <c r="AJ17" s="136">
        <v>0</v>
      </c>
      <c r="AK17" s="136">
        <v>0</v>
      </c>
      <c r="AL17" s="136">
        <v>0</v>
      </c>
      <c r="AM17" s="136">
        <f t="shared" si="8"/>
        <v>2288</v>
      </c>
      <c r="AN17" s="123"/>
    </row>
    <row r="18" s="121" customFormat="1" ht="27.75" customHeight="1" spans="1:40">
      <c r="A18" s="128">
        <v>15</v>
      </c>
      <c r="B18" s="134"/>
      <c r="C18" s="133" t="s">
        <v>120</v>
      </c>
      <c r="D18" s="35" t="s">
        <v>82</v>
      </c>
      <c r="E18" s="131">
        <v>43550</v>
      </c>
      <c r="F18" s="128">
        <v>26</v>
      </c>
      <c r="G18" s="128">
        <v>0</v>
      </c>
      <c r="H18" s="128">
        <v>0</v>
      </c>
      <c r="I18" s="128">
        <v>0</v>
      </c>
      <c r="J18" s="128">
        <v>0</v>
      </c>
      <c r="K18" s="128">
        <v>0</v>
      </c>
      <c r="L18" s="128">
        <f t="shared" si="0"/>
        <v>26</v>
      </c>
      <c r="M18" s="136">
        <f>22*4*F18</f>
        <v>2288</v>
      </c>
      <c r="N18" s="136">
        <v>0</v>
      </c>
      <c r="O18" s="136">
        <v>0</v>
      </c>
      <c r="P18" s="136">
        <f t="shared" si="1"/>
        <v>2288</v>
      </c>
      <c r="Q18" s="142"/>
      <c r="R18" s="142"/>
      <c r="S18" s="142"/>
      <c r="T18" s="136">
        <f t="shared" si="9"/>
        <v>0</v>
      </c>
      <c r="U18" s="136"/>
      <c r="V18" s="136">
        <v>0</v>
      </c>
      <c r="W18" s="136"/>
      <c r="X18" s="136">
        <f t="shared" si="13"/>
        <v>0</v>
      </c>
      <c r="Y18" s="136">
        <f t="shared" si="2"/>
        <v>0</v>
      </c>
      <c r="Z18" s="136">
        <f t="shared" si="3"/>
        <v>0</v>
      </c>
      <c r="AA18" s="136">
        <f t="shared" si="4"/>
        <v>0</v>
      </c>
      <c r="AB18" s="136">
        <v>0</v>
      </c>
      <c r="AC18" s="136">
        <v>2288</v>
      </c>
      <c r="AD18" s="136">
        <v>0</v>
      </c>
      <c r="AE18" s="136">
        <v>0</v>
      </c>
      <c r="AF18" s="136">
        <f t="shared" si="6"/>
        <v>2288</v>
      </c>
      <c r="AG18" s="136"/>
      <c r="AH18" s="136">
        <f t="shared" si="7"/>
        <v>2288</v>
      </c>
      <c r="AI18" s="136">
        <f>ROUND(MAX((AH18-5000)*{0.03,0.1,0.2,0.25,0.3,0.35,0.45}-{0,210,1410,2660,4410,7160,15160},0),2)</f>
        <v>0</v>
      </c>
      <c r="AJ18" s="136">
        <v>0</v>
      </c>
      <c r="AK18" s="136">
        <v>0</v>
      </c>
      <c r="AL18" s="136">
        <v>0</v>
      </c>
      <c r="AM18" s="136">
        <f t="shared" si="8"/>
        <v>2288</v>
      </c>
      <c r="AN18" s="123"/>
    </row>
    <row r="19" s="121" customFormat="1" ht="27.75" customHeight="1" spans="1:40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7"/>
      <c r="M19" s="138">
        <f t="shared" ref="M19:AM19" si="14">SUM(M4:M18)</f>
        <v>36946</v>
      </c>
      <c r="N19" s="138">
        <f t="shared" si="14"/>
        <v>13230</v>
      </c>
      <c r="O19" s="138">
        <f t="shared" si="14"/>
        <v>0</v>
      </c>
      <c r="P19" s="138">
        <f t="shared" si="14"/>
        <v>50176</v>
      </c>
      <c r="Q19" s="138">
        <f t="shared" si="14"/>
        <v>189</v>
      </c>
      <c r="R19" s="138">
        <f t="shared" si="14"/>
        <v>536</v>
      </c>
      <c r="S19" s="138">
        <f t="shared" si="14"/>
        <v>35</v>
      </c>
      <c r="T19" s="136">
        <f t="shared" si="9"/>
        <v>310112.83</v>
      </c>
      <c r="U19" s="138">
        <f t="shared" si="14"/>
        <v>0</v>
      </c>
      <c r="V19" s="138">
        <f t="shared" si="14"/>
        <v>400</v>
      </c>
      <c r="W19" s="138">
        <f t="shared" si="14"/>
        <v>0</v>
      </c>
      <c r="X19" s="138">
        <f t="shared" si="14"/>
        <v>0</v>
      </c>
      <c r="Y19" s="138">
        <f t="shared" si="14"/>
        <v>0</v>
      </c>
      <c r="Z19" s="138">
        <f t="shared" si="14"/>
        <v>0</v>
      </c>
      <c r="AA19" s="138">
        <f t="shared" si="14"/>
        <v>0</v>
      </c>
      <c r="AB19" s="138">
        <f t="shared" si="14"/>
        <v>0</v>
      </c>
      <c r="AC19" s="138">
        <f t="shared" si="14"/>
        <v>71476.24</v>
      </c>
      <c r="AD19" s="138">
        <f t="shared" si="14"/>
        <v>4246.83</v>
      </c>
      <c r="AE19" s="138">
        <f t="shared" si="14"/>
        <v>0</v>
      </c>
      <c r="AF19" s="138">
        <f t="shared" si="14"/>
        <v>67229.41</v>
      </c>
      <c r="AG19" s="138">
        <f t="shared" si="14"/>
        <v>0</v>
      </c>
      <c r="AH19" s="138">
        <f t="shared" si="14"/>
        <v>67229.41</v>
      </c>
      <c r="AI19" s="138">
        <f t="shared" si="14"/>
        <v>137.74</v>
      </c>
      <c r="AJ19" s="138">
        <f t="shared" si="14"/>
        <v>0</v>
      </c>
      <c r="AK19" s="138">
        <f t="shared" si="14"/>
        <v>0</v>
      </c>
      <c r="AL19" s="138">
        <f t="shared" si="14"/>
        <v>90</v>
      </c>
      <c r="AM19" s="138">
        <f t="shared" si="14"/>
        <v>67001.67</v>
      </c>
      <c r="AN19" s="123"/>
    </row>
    <row r="20" s="121" customFormat="1" ht="13.5" spans="17:40">
      <c r="Q20" s="122"/>
      <c r="R20" s="122"/>
      <c r="S20" s="122"/>
      <c r="W20" s="143"/>
      <c r="X20" s="143"/>
      <c r="Y20" s="143"/>
      <c r="Z20" s="143"/>
      <c r="AN20" s="123"/>
    </row>
    <row r="21" s="121" customFormat="1" ht="13.5" spans="23:40">
      <c r="W21" s="143"/>
      <c r="X21" s="143"/>
      <c r="Y21" s="143"/>
      <c r="Z21" s="143"/>
      <c r="AC21" s="145"/>
      <c r="AN21" s="123"/>
    </row>
    <row r="22" s="121" customFormat="1" ht="13.5" spans="4:40">
      <c r="D22" s="35"/>
      <c r="Q22" s="122"/>
      <c r="R22" s="122"/>
      <c r="S22" s="122"/>
      <c r="T22" s="144"/>
      <c r="W22" s="143"/>
      <c r="X22" s="143"/>
      <c r="Y22" s="143"/>
      <c r="Z22" s="143"/>
      <c r="AC22" s="145"/>
      <c r="AN22" s="123"/>
    </row>
    <row r="23" s="121" customFormat="1" ht="13.5" spans="4:40">
      <c r="D23" s="35"/>
      <c r="Q23" s="122"/>
      <c r="R23" s="122"/>
      <c r="S23" s="122"/>
      <c r="T23" s="144"/>
      <c r="W23" s="143"/>
      <c r="X23" s="143"/>
      <c r="Y23" s="143"/>
      <c r="Z23" s="143"/>
      <c r="AN23" s="123"/>
    </row>
    <row r="24" s="121" customFormat="1" ht="13.5" spans="4:40">
      <c r="D24" s="35"/>
      <c r="Q24" s="122"/>
      <c r="R24" s="122"/>
      <c r="S24" s="122"/>
      <c r="T24" s="144"/>
      <c r="W24" s="143"/>
      <c r="X24" s="143"/>
      <c r="Y24" s="143"/>
      <c r="Z24" s="143"/>
      <c r="AN24" s="123"/>
    </row>
    <row r="25" s="121" customFormat="1" ht="13.5" spans="4:40">
      <c r="D25" s="35"/>
      <c r="Q25" s="122"/>
      <c r="R25" s="122"/>
      <c r="S25" s="122"/>
      <c r="T25" s="144"/>
      <c r="W25" s="143"/>
      <c r="X25" s="143"/>
      <c r="Y25" s="143"/>
      <c r="Z25" s="143"/>
      <c r="AN25" s="123"/>
    </row>
    <row r="26" s="121" customFormat="1" ht="13.5" spans="4:40">
      <c r="D26" s="35"/>
      <c r="Q26" s="122"/>
      <c r="R26" s="122"/>
      <c r="S26" s="122"/>
      <c r="T26" s="144"/>
      <c r="W26" s="143"/>
      <c r="X26" s="143"/>
      <c r="Y26" s="143"/>
      <c r="Z26" s="143"/>
      <c r="AC26" s="144"/>
      <c r="AN26" s="123"/>
    </row>
    <row r="27" s="121" customFormat="1" ht="13.5" spans="4:40">
      <c r="D27" s="35"/>
      <c r="Q27" s="122"/>
      <c r="R27" s="122"/>
      <c r="S27" s="122"/>
      <c r="T27" s="144"/>
      <c r="W27" s="143"/>
      <c r="X27" s="143"/>
      <c r="Y27" s="143"/>
      <c r="Z27" s="143"/>
      <c r="AC27" s="144"/>
      <c r="AN27" s="123"/>
    </row>
    <row r="28" s="121" customFormat="1" ht="13.5" spans="4:40">
      <c r="D28" s="35"/>
      <c r="Q28" s="122"/>
      <c r="R28" s="122"/>
      <c r="S28" s="122"/>
      <c r="T28" s="144"/>
      <c r="W28" s="143"/>
      <c r="X28" s="143"/>
      <c r="Y28" s="143"/>
      <c r="Z28" s="143"/>
      <c r="AC28" s="144"/>
      <c r="AN28" s="123"/>
    </row>
    <row r="29" s="121" customFormat="1" ht="13.5" spans="4:40">
      <c r="D29" s="35"/>
      <c r="Q29" s="122"/>
      <c r="R29" s="122"/>
      <c r="S29" s="122"/>
      <c r="T29" s="144"/>
      <c r="W29" s="143"/>
      <c r="X29" s="143"/>
      <c r="Y29" s="143"/>
      <c r="Z29" s="143"/>
      <c r="AN29" s="123"/>
    </row>
    <row r="30" s="121" customFormat="1" ht="13.5" spans="4:40">
      <c r="D30" s="35"/>
      <c r="Q30" s="122"/>
      <c r="R30" s="122"/>
      <c r="S30" s="122"/>
      <c r="T30" s="144"/>
      <c r="W30" s="143"/>
      <c r="X30" s="143"/>
      <c r="Y30" s="143"/>
      <c r="Z30" s="143"/>
      <c r="AN30" s="123"/>
    </row>
    <row r="31" s="121" customFormat="1" ht="13.5" spans="4:40">
      <c r="D31" s="35"/>
      <c r="Q31" s="122"/>
      <c r="R31" s="122"/>
      <c r="S31" s="122"/>
      <c r="T31" s="144"/>
      <c r="W31" s="143"/>
      <c r="X31" s="143"/>
      <c r="Y31" s="143"/>
      <c r="Z31" s="143"/>
      <c r="AN31" s="123"/>
    </row>
    <row r="32" s="121" customFormat="1" ht="13.5" spans="17:40">
      <c r="Q32" s="122"/>
      <c r="R32" s="122"/>
      <c r="S32" s="122"/>
      <c r="T32" s="144"/>
      <c r="W32" s="143"/>
      <c r="X32" s="143"/>
      <c r="Y32" s="143"/>
      <c r="Z32" s="143"/>
      <c r="AN32" s="123"/>
    </row>
    <row r="33" s="121" customFormat="1" ht="13.5" spans="17:40">
      <c r="Q33" s="122"/>
      <c r="R33" s="122"/>
      <c r="S33" s="122"/>
      <c r="W33" s="143"/>
      <c r="X33" s="143"/>
      <c r="Y33" s="143"/>
      <c r="Z33" s="143"/>
      <c r="AN33" s="123"/>
    </row>
    <row r="34" s="121" customFormat="1" ht="13.5" spans="17:40">
      <c r="Q34" s="122"/>
      <c r="R34" s="122"/>
      <c r="S34" s="122"/>
      <c r="W34" s="143"/>
      <c r="X34" s="143"/>
      <c r="Y34" s="143"/>
      <c r="Z34" s="143"/>
      <c r="AN34" s="123"/>
    </row>
    <row r="35" s="121" customFormat="1" ht="13.5" spans="17:40">
      <c r="Q35" s="122"/>
      <c r="R35" s="122"/>
      <c r="S35" s="122"/>
      <c r="W35" s="143"/>
      <c r="X35" s="143"/>
      <c r="Y35" s="143"/>
      <c r="Z35" s="143"/>
      <c r="AN35" s="123"/>
    </row>
    <row r="36" s="121" customFormat="1" ht="13.5" spans="17:40">
      <c r="Q36" s="122"/>
      <c r="R36" s="122"/>
      <c r="S36" s="122"/>
      <c r="W36" s="143"/>
      <c r="X36" s="143"/>
      <c r="Y36" s="143"/>
      <c r="Z36" s="143"/>
      <c r="AN36" s="123"/>
    </row>
    <row r="37" s="121" customFormat="1" ht="13.5" spans="17:40">
      <c r="Q37" s="122"/>
      <c r="R37" s="122"/>
      <c r="S37" s="122"/>
      <c r="W37" s="143"/>
      <c r="X37" s="143"/>
      <c r="Y37" s="143"/>
      <c r="Z37" s="143"/>
      <c r="AN37" s="123"/>
    </row>
    <row r="38" s="121" customFormat="1" ht="13.5" spans="17:40">
      <c r="Q38" s="122"/>
      <c r="R38" s="122"/>
      <c r="S38" s="122"/>
      <c r="W38" s="143"/>
      <c r="X38" s="143"/>
      <c r="Y38" s="143"/>
      <c r="Z38" s="143"/>
      <c r="AN38" s="123"/>
    </row>
    <row r="39" s="121" customFormat="1" ht="13.5" spans="17:40">
      <c r="Q39" s="122"/>
      <c r="R39" s="122"/>
      <c r="S39" s="122"/>
      <c r="W39" s="143"/>
      <c r="X39" s="143"/>
      <c r="Y39" s="143"/>
      <c r="Z39" s="143"/>
      <c r="AN39" s="123"/>
    </row>
    <row r="40" s="121" customFormat="1" ht="13.5" spans="17:40">
      <c r="Q40" s="122"/>
      <c r="R40" s="122"/>
      <c r="S40" s="122"/>
      <c r="W40" s="143"/>
      <c r="X40" s="143"/>
      <c r="Y40" s="143"/>
      <c r="Z40" s="143"/>
      <c r="AN40" s="123"/>
    </row>
    <row r="41" s="121" customFormat="1" ht="13.5" spans="17:40">
      <c r="Q41" s="122"/>
      <c r="R41" s="122"/>
      <c r="S41" s="122"/>
      <c r="W41" s="143"/>
      <c r="X41" s="143"/>
      <c r="Y41" s="143"/>
      <c r="Z41" s="143"/>
      <c r="AN41" s="123"/>
    </row>
    <row r="42" s="121" customFormat="1" ht="13.5" spans="17:40">
      <c r="Q42" s="122"/>
      <c r="R42" s="122"/>
      <c r="S42" s="122"/>
      <c r="W42" s="143"/>
      <c r="X42" s="143"/>
      <c r="Y42" s="143"/>
      <c r="Z42" s="143"/>
      <c r="AN42" s="123"/>
    </row>
    <row r="43" s="121" customFormat="1" ht="13.5" spans="17:40">
      <c r="Q43" s="122"/>
      <c r="R43" s="122"/>
      <c r="S43" s="122"/>
      <c r="W43" s="143"/>
      <c r="X43" s="143"/>
      <c r="Y43" s="143"/>
      <c r="Z43" s="143"/>
      <c r="AN43" s="123"/>
    </row>
    <row r="44" s="121" customFormat="1" ht="13.5" spans="17:40">
      <c r="Q44" s="122"/>
      <c r="R44" s="122"/>
      <c r="S44" s="122"/>
      <c r="W44" s="143"/>
      <c r="X44" s="143"/>
      <c r="Y44" s="143"/>
      <c r="Z44" s="143"/>
      <c r="AN44" s="123"/>
    </row>
    <row r="45" s="121" customFormat="1" ht="13.5" spans="17:40">
      <c r="Q45" s="122"/>
      <c r="R45" s="122"/>
      <c r="S45" s="122"/>
      <c r="W45" s="143"/>
      <c r="X45" s="143"/>
      <c r="Y45" s="143"/>
      <c r="Z45" s="143"/>
      <c r="AN45" s="123"/>
    </row>
    <row r="46" s="121" customFormat="1" ht="13.5" spans="17:40">
      <c r="Q46" s="122"/>
      <c r="R46" s="122"/>
      <c r="S46" s="122"/>
      <c r="W46" s="143"/>
      <c r="X46" s="143"/>
      <c r="Y46" s="143"/>
      <c r="Z46" s="143"/>
      <c r="AN46" s="123"/>
    </row>
    <row r="47" s="121" customFormat="1" ht="13.5" spans="17:40">
      <c r="Q47" s="122"/>
      <c r="R47" s="122"/>
      <c r="S47" s="122"/>
      <c r="W47" s="143"/>
      <c r="X47" s="143"/>
      <c r="Y47" s="143"/>
      <c r="Z47" s="143"/>
      <c r="AN47" s="123"/>
    </row>
    <row r="48" s="121" customFormat="1" ht="13.5" spans="17:40">
      <c r="Q48" s="122"/>
      <c r="R48" s="122"/>
      <c r="S48" s="122"/>
      <c r="W48" s="143"/>
      <c r="X48" s="143"/>
      <c r="Y48" s="143"/>
      <c r="Z48" s="143"/>
      <c r="AN48" s="123"/>
    </row>
    <row r="49" s="121" customFormat="1" ht="13.5" spans="17:40">
      <c r="Q49" s="122"/>
      <c r="R49" s="122"/>
      <c r="S49" s="122"/>
      <c r="W49" s="143"/>
      <c r="X49" s="143"/>
      <c r="Y49" s="143"/>
      <c r="Z49" s="143"/>
      <c r="AN49" s="123"/>
    </row>
    <row r="50" s="121" customFormat="1" ht="13.5" spans="17:40">
      <c r="Q50" s="122"/>
      <c r="R50" s="122"/>
      <c r="S50" s="122"/>
      <c r="W50" s="143"/>
      <c r="X50" s="143"/>
      <c r="Y50" s="143"/>
      <c r="Z50" s="143"/>
      <c r="AN50" s="123"/>
    </row>
    <row r="51" s="121" customFormat="1" ht="13.5" spans="17:40">
      <c r="Q51" s="122"/>
      <c r="R51" s="122"/>
      <c r="S51" s="122"/>
      <c r="W51" s="143"/>
      <c r="X51" s="143"/>
      <c r="Y51" s="143"/>
      <c r="Z51" s="143"/>
      <c r="AN51" s="123"/>
    </row>
    <row r="52" s="121" customFormat="1" ht="13.5" spans="17:40">
      <c r="Q52" s="122"/>
      <c r="R52" s="122"/>
      <c r="S52" s="122"/>
      <c r="W52" s="143"/>
      <c r="X52" s="143"/>
      <c r="Y52" s="143"/>
      <c r="Z52" s="143"/>
      <c r="AN52" s="123"/>
    </row>
    <row r="53" s="121" customFormat="1" ht="13.5" spans="17:40">
      <c r="Q53" s="122"/>
      <c r="R53" s="122"/>
      <c r="S53" s="122"/>
      <c r="W53" s="143"/>
      <c r="X53" s="143"/>
      <c r="Y53" s="143"/>
      <c r="Z53" s="143"/>
      <c r="AN53" s="123"/>
    </row>
    <row r="54" s="121" customFormat="1" ht="13.5" spans="17:40">
      <c r="Q54" s="122"/>
      <c r="R54" s="122"/>
      <c r="S54" s="122"/>
      <c r="W54" s="143"/>
      <c r="X54" s="143"/>
      <c r="Y54" s="143"/>
      <c r="Z54" s="143"/>
      <c r="AN54" s="123"/>
    </row>
    <row r="55" s="121" customFormat="1" ht="13.5" spans="17:40">
      <c r="Q55" s="122"/>
      <c r="R55" s="122"/>
      <c r="S55" s="122"/>
      <c r="W55" s="143"/>
      <c r="X55" s="143"/>
      <c r="Y55" s="143"/>
      <c r="Z55" s="143"/>
      <c r="AN55" s="123"/>
    </row>
    <row r="56" s="121" customFormat="1" ht="13.5" spans="17:40">
      <c r="Q56" s="122"/>
      <c r="R56" s="122"/>
      <c r="S56" s="122"/>
      <c r="W56" s="143"/>
      <c r="X56" s="143"/>
      <c r="Y56" s="143"/>
      <c r="Z56" s="143"/>
      <c r="AN56" s="123"/>
    </row>
    <row r="57" s="121" customFormat="1" ht="13.5" spans="17:40">
      <c r="Q57" s="122"/>
      <c r="R57" s="122"/>
      <c r="S57" s="122"/>
      <c r="W57" s="143"/>
      <c r="X57" s="143"/>
      <c r="Y57" s="143"/>
      <c r="Z57" s="143"/>
      <c r="AN57" s="123"/>
    </row>
    <row r="58" s="121" customFormat="1" ht="13.5" spans="17:40">
      <c r="Q58" s="122"/>
      <c r="R58" s="122"/>
      <c r="S58" s="122"/>
      <c r="W58" s="143"/>
      <c r="X58" s="143"/>
      <c r="Y58" s="143"/>
      <c r="Z58" s="143"/>
      <c r="AN58" s="123"/>
    </row>
    <row r="59" s="121" customFormat="1" ht="13.5" spans="17:40">
      <c r="Q59" s="122"/>
      <c r="R59" s="122"/>
      <c r="S59" s="122"/>
      <c r="W59" s="143"/>
      <c r="X59" s="143"/>
      <c r="Y59" s="143"/>
      <c r="Z59" s="143"/>
      <c r="AN59" s="123"/>
    </row>
    <row r="60" s="121" customFormat="1" ht="13.5" spans="17:40">
      <c r="Q60" s="122"/>
      <c r="R60" s="122"/>
      <c r="S60" s="122"/>
      <c r="W60" s="143"/>
      <c r="X60" s="143"/>
      <c r="Y60" s="143"/>
      <c r="Z60" s="143"/>
      <c r="AN60" s="123"/>
    </row>
    <row r="61" s="121" customFormat="1" ht="13.5" spans="17:40">
      <c r="Q61" s="122"/>
      <c r="R61" s="122"/>
      <c r="S61" s="122"/>
      <c r="W61" s="143"/>
      <c r="X61" s="143"/>
      <c r="Y61" s="143"/>
      <c r="Z61" s="143"/>
      <c r="AN61" s="123"/>
    </row>
    <row r="62" s="121" customFormat="1" ht="13.5" spans="17:40">
      <c r="Q62" s="122"/>
      <c r="R62" s="122"/>
      <c r="S62" s="122"/>
      <c r="W62" s="143"/>
      <c r="X62" s="143"/>
      <c r="Y62" s="143"/>
      <c r="Z62" s="143"/>
      <c r="AN62" s="123"/>
    </row>
    <row r="63" s="121" customFormat="1" ht="13.5" spans="17:40">
      <c r="Q63" s="122"/>
      <c r="R63" s="122"/>
      <c r="S63" s="122"/>
      <c r="W63" s="143"/>
      <c r="X63" s="143"/>
      <c r="Y63" s="143"/>
      <c r="Z63" s="143"/>
      <c r="AN63" s="123"/>
    </row>
    <row r="64" s="121" customFormat="1" ht="13.5" spans="17:40">
      <c r="Q64" s="122"/>
      <c r="R64" s="122"/>
      <c r="S64" s="122"/>
      <c r="W64" s="143"/>
      <c r="X64" s="143"/>
      <c r="Y64" s="143"/>
      <c r="Z64" s="143"/>
      <c r="AN64" s="123"/>
    </row>
    <row r="65" s="121" customFormat="1" ht="13.5" spans="17:40">
      <c r="Q65" s="122"/>
      <c r="R65" s="122"/>
      <c r="S65" s="122"/>
      <c r="W65" s="143"/>
      <c r="X65" s="143"/>
      <c r="Y65" s="143"/>
      <c r="Z65" s="143"/>
      <c r="AN65" s="123"/>
    </row>
    <row r="66" s="121" customFormat="1" ht="13.5" spans="17:40">
      <c r="Q66" s="122"/>
      <c r="R66" s="122"/>
      <c r="S66" s="122"/>
      <c r="W66" s="143"/>
      <c r="X66" s="143"/>
      <c r="Y66" s="143"/>
      <c r="Z66" s="143"/>
      <c r="AN66" s="123"/>
    </row>
    <row r="67" s="121" customFormat="1" ht="13.5" spans="17:40">
      <c r="Q67" s="122"/>
      <c r="R67" s="122"/>
      <c r="S67" s="122"/>
      <c r="W67" s="143"/>
      <c r="X67" s="143"/>
      <c r="Y67" s="143"/>
      <c r="Z67" s="143"/>
      <c r="AN67" s="123"/>
    </row>
    <row r="68" s="121" customFormat="1" ht="13.5" spans="17:40">
      <c r="Q68" s="122"/>
      <c r="R68" s="122"/>
      <c r="S68" s="122"/>
      <c r="W68" s="143"/>
      <c r="X68" s="143"/>
      <c r="Y68" s="143"/>
      <c r="Z68" s="143"/>
      <c r="AN68" s="123"/>
    </row>
    <row r="69" s="121" customFormat="1" ht="13.5" spans="17:40">
      <c r="Q69" s="122"/>
      <c r="R69" s="122"/>
      <c r="S69" s="122"/>
      <c r="W69" s="143"/>
      <c r="X69" s="143"/>
      <c r="Y69" s="143"/>
      <c r="Z69" s="143"/>
      <c r="AN69" s="123"/>
    </row>
    <row r="70" s="121" customFormat="1" ht="13.5" spans="17:40">
      <c r="Q70" s="122"/>
      <c r="R70" s="122"/>
      <c r="S70" s="122"/>
      <c r="W70" s="143"/>
      <c r="X70" s="143"/>
      <c r="Y70" s="143"/>
      <c r="Z70" s="143"/>
      <c r="AN70" s="123"/>
    </row>
    <row r="71" s="121" customFormat="1" ht="13.5" spans="17:40">
      <c r="Q71" s="122"/>
      <c r="R71" s="122"/>
      <c r="S71" s="122"/>
      <c r="W71" s="143"/>
      <c r="X71" s="143"/>
      <c r="Y71" s="143"/>
      <c r="Z71" s="143"/>
      <c r="AN71" s="123"/>
    </row>
    <row r="72" s="121" customFormat="1" ht="13.5" spans="17:40">
      <c r="Q72" s="122"/>
      <c r="R72" s="122"/>
      <c r="S72" s="122"/>
      <c r="W72" s="143"/>
      <c r="X72" s="143"/>
      <c r="Y72" s="143"/>
      <c r="Z72" s="143"/>
      <c r="AN72" s="123"/>
    </row>
    <row r="73" s="121" customFormat="1" ht="13.5" spans="17:40">
      <c r="Q73" s="122"/>
      <c r="R73" s="122"/>
      <c r="S73" s="122"/>
      <c r="W73" s="143"/>
      <c r="X73" s="143"/>
      <c r="Y73" s="143"/>
      <c r="Z73" s="143"/>
      <c r="AN73" s="123"/>
    </row>
    <row r="74" s="121" customFormat="1" ht="13.5" spans="17:40">
      <c r="Q74" s="122"/>
      <c r="R74" s="122"/>
      <c r="S74" s="122"/>
      <c r="W74" s="143"/>
      <c r="X74" s="143"/>
      <c r="Y74" s="143"/>
      <c r="Z74" s="143"/>
      <c r="AN74" s="123"/>
    </row>
    <row r="75" s="121" customFormat="1" ht="13.5" spans="17:40">
      <c r="Q75" s="122"/>
      <c r="R75" s="122"/>
      <c r="S75" s="122"/>
      <c r="W75" s="143"/>
      <c r="X75" s="143"/>
      <c r="Y75" s="143"/>
      <c r="Z75" s="143"/>
      <c r="AN75" s="123"/>
    </row>
    <row r="76" s="121" customFormat="1" ht="13.5" spans="17:40">
      <c r="Q76" s="122"/>
      <c r="R76" s="122"/>
      <c r="S76" s="122"/>
      <c r="W76" s="143"/>
      <c r="X76" s="143"/>
      <c r="Y76" s="143"/>
      <c r="Z76" s="143"/>
      <c r="AN76" s="123"/>
    </row>
    <row r="77" s="121" customFormat="1" ht="13.5" spans="17:40">
      <c r="Q77" s="122"/>
      <c r="R77" s="122"/>
      <c r="S77" s="122"/>
      <c r="W77" s="143"/>
      <c r="X77" s="143"/>
      <c r="Y77" s="143"/>
      <c r="Z77" s="143"/>
      <c r="AN77" s="123"/>
    </row>
    <row r="78" s="121" customFormat="1" ht="13.5" spans="17:40">
      <c r="Q78" s="122"/>
      <c r="R78" s="122"/>
      <c r="S78" s="122"/>
      <c r="W78" s="143"/>
      <c r="X78" s="143"/>
      <c r="Y78" s="143"/>
      <c r="Z78" s="143"/>
      <c r="AN78" s="123"/>
    </row>
    <row r="79" s="121" customFormat="1" ht="13.5" spans="17:40">
      <c r="Q79" s="122"/>
      <c r="R79" s="122"/>
      <c r="S79" s="122"/>
      <c r="W79" s="143"/>
      <c r="X79" s="143"/>
      <c r="Y79" s="143"/>
      <c r="Z79" s="143"/>
      <c r="AN79" s="123"/>
    </row>
    <row r="80" s="121" customFormat="1" ht="13.5" spans="17:40">
      <c r="Q80" s="122"/>
      <c r="R80" s="122"/>
      <c r="S80" s="122"/>
      <c r="W80" s="143"/>
      <c r="X80" s="143"/>
      <c r="Y80" s="143"/>
      <c r="Z80" s="143"/>
      <c r="AN80" s="123"/>
    </row>
    <row r="81" s="121" customFormat="1" ht="13.5" spans="17:40">
      <c r="Q81" s="122"/>
      <c r="R81" s="122"/>
      <c r="S81" s="122"/>
      <c r="W81" s="143"/>
      <c r="X81" s="143"/>
      <c r="Y81" s="143"/>
      <c r="Z81" s="143"/>
      <c r="AN81" s="123"/>
    </row>
    <row r="82" s="121" customFormat="1" ht="13.5" spans="17:40">
      <c r="Q82" s="122"/>
      <c r="R82" s="122"/>
      <c r="S82" s="122"/>
      <c r="W82" s="143"/>
      <c r="X82" s="143"/>
      <c r="Y82" s="143"/>
      <c r="Z82" s="143"/>
      <c r="AN82" s="123"/>
    </row>
    <row r="83" s="121" customFormat="1" ht="13.5" spans="17:40">
      <c r="Q83" s="122"/>
      <c r="R83" s="122"/>
      <c r="S83" s="122"/>
      <c r="W83" s="143"/>
      <c r="X83" s="143"/>
      <c r="Y83" s="143"/>
      <c r="Z83" s="143"/>
      <c r="AN83" s="123"/>
    </row>
    <row r="84" s="121" customFormat="1" ht="13.5" spans="17:40">
      <c r="Q84" s="122"/>
      <c r="R84" s="122"/>
      <c r="S84" s="122"/>
      <c r="W84" s="143"/>
      <c r="X84" s="143"/>
      <c r="Y84" s="143"/>
      <c r="Z84" s="143"/>
      <c r="AN84" s="123"/>
    </row>
    <row r="85" s="121" customFormat="1" ht="13.5" spans="17:40">
      <c r="Q85" s="122"/>
      <c r="R85" s="122"/>
      <c r="S85" s="122"/>
      <c r="W85" s="143"/>
      <c r="X85" s="143"/>
      <c r="Y85" s="143"/>
      <c r="Z85" s="143"/>
      <c r="AN85" s="123"/>
    </row>
    <row r="86" s="121" customFormat="1" ht="13.5" spans="17:40">
      <c r="Q86" s="122"/>
      <c r="R86" s="122"/>
      <c r="S86" s="122"/>
      <c r="W86" s="143"/>
      <c r="X86" s="143"/>
      <c r="Y86" s="143"/>
      <c r="Z86" s="143"/>
      <c r="AN86" s="123"/>
    </row>
    <row r="87" s="121" customFormat="1" ht="13.5" spans="17:40">
      <c r="Q87" s="122"/>
      <c r="R87" s="122"/>
      <c r="S87" s="122"/>
      <c r="W87" s="143"/>
      <c r="X87" s="143"/>
      <c r="Y87" s="143"/>
      <c r="Z87" s="143"/>
      <c r="AN87" s="123"/>
    </row>
    <row r="88" s="121" customFormat="1" ht="13.5" spans="17:40">
      <c r="Q88" s="122"/>
      <c r="R88" s="122"/>
      <c r="S88" s="122"/>
      <c r="W88" s="143"/>
      <c r="X88" s="143"/>
      <c r="Y88" s="143"/>
      <c r="Z88" s="143"/>
      <c r="AN88" s="123"/>
    </row>
    <row r="89" s="121" customFormat="1" ht="13.5" spans="17:40">
      <c r="Q89" s="122"/>
      <c r="R89" s="122"/>
      <c r="S89" s="122"/>
      <c r="W89" s="143"/>
      <c r="X89" s="143"/>
      <c r="Y89" s="143"/>
      <c r="Z89" s="143"/>
      <c r="AN89" s="123"/>
    </row>
    <row r="90" s="121" customFormat="1" ht="13.5" spans="17:40">
      <c r="Q90" s="122"/>
      <c r="R90" s="122"/>
      <c r="S90" s="122"/>
      <c r="W90" s="143"/>
      <c r="X90" s="143"/>
      <c r="Y90" s="143"/>
      <c r="Z90" s="143"/>
      <c r="AN90" s="123"/>
    </row>
    <row r="91" s="121" customFormat="1" ht="13.5" spans="17:40">
      <c r="Q91" s="122"/>
      <c r="R91" s="122"/>
      <c r="S91" s="122"/>
      <c r="W91" s="143"/>
      <c r="X91" s="143"/>
      <c r="Y91" s="143"/>
      <c r="Z91" s="143"/>
      <c r="AN91" s="123"/>
    </row>
    <row r="92" s="121" customFormat="1" ht="13.5" spans="17:40">
      <c r="Q92" s="122"/>
      <c r="R92" s="122"/>
      <c r="S92" s="122"/>
      <c r="W92" s="143"/>
      <c r="X92" s="143"/>
      <c r="Y92" s="143"/>
      <c r="Z92" s="143"/>
      <c r="AN92" s="123"/>
    </row>
    <row r="93" s="121" customFormat="1" ht="13.5" spans="17:40">
      <c r="Q93" s="122"/>
      <c r="R93" s="122"/>
      <c r="S93" s="122"/>
      <c r="W93" s="143"/>
      <c r="X93" s="143"/>
      <c r="Y93" s="143"/>
      <c r="Z93" s="143"/>
      <c r="AN93" s="123"/>
    </row>
    <row r="94" s="121" customFormat="1" ht="13.5" spans="17:40">
      <c r="Q94" s="122"/>
      <c r="R94" s="122"/>
      <c r="S94" s="122"/>
      <c r="W94" s="143"/>
      <c r="X94" s="143"/>
      <c r="Y94" s="143"/>
      <c r="Z94" s="143"/>
      <c r="AN94" s="123"/>
    </row>
    <row r="95" s="121" customFormat="1" ht="13.5" spans="17:40">
      <c r="Q95" s="122"/>
      <c r="R95" s="122"/>
      <c r="S95" s="122"/>
      <c r="W95" s="143"/>
      <c r="X95" s="143"/>
      <c r="Y95" s="143"/>
      <c r="Z95" s="143"/>
      <c r="AN95" s="123"/>
    </row>
    <row r="96" s="121" customFormat="1" ht="13.5" spans="17:40">
      <c r="Q96" s="122"/>
      <c r="R96" s="122"/>
      <c r="S96" s="122"/>
      <c r="W96" s="143"/>
      <c r="X96" s="143"/>
      <c r="Y96" s="143"/>
      <c r="Z96" s="143"/>
      <c r="AN96" s="123"/>
    </row>
    <row r="97" s="121" customFormat="1" ht="13.5" spans="17:40">
      <c r="Q97" s="122"/>
      <c r="R97" s="122"/>
      <c r="S97" s="122"/>
      <c r="W97" s="143"/>
      <c r="X97" s="143"/>
      <c r="Y97" s="143"/>
      <c r="Z97" s="143"/>
      <c r="AN97" s="123"/>
    </row>
    <row r="98" s="121" customFormat="1" ht="13.5" spans="17:40">
      <c r="Q98" s="122"/>
      <c r="R98" s="122"/>
      <c r="S98" s="122"/>
      <c r="W98" s="143"/>
      <c r="X98" s="143"/>
      <c r="Y98" s="143"/>
      <c r="Z98" s="143"/>
      <c r="AN98" s="123"/>
    </row>
    <row r="99" s="121" customFormat="1" ht="13.5" spans="17:40">
      <c r="Q99" s="122"/>
      <c r="R99" s="122"/>
      <c r="S99" s="122"/>
      <c r="W99" s="143"/>
      <c r="X99" s="143"/>
      <c r="Y99" s="143"/>
      <c r="Z99" s="143"/>
      <c r="AN99" s="123"/>
    </row>
    <row r="100" s="121" customFormat="1" ht="13.5" spans="17:40">
      <c r="Q100" s="122"/>
      <c r="R100" s="122"/>
      <c r="S100" s="122"/>
      <c r="W100" s="143"/>
      <c r="X100" s="143"/>
      <c r="Y100" s="143"/>
      <c r="Z100" s="143"/>
      <c r="AN100" s="123"/>
    </row>
    <row r="101" s="121" customFormat="1" ht="13.5" spans="17:40">
      <c r="Q101" s="122"/>
      <c r="R101" s="122"/>
      <c r="S101" s="122"/>
      <c r="W101" s="143"/>
      <c r="X101" s="143"/>
      <c r="Y101" s="143"/>
      <c r="Z101" s="143"/>
      <c r="AN101" s="123"/>
    </row>
    <row r="102" s="121" customFormat="1" ht="13.5" spans="17:40">
      <c r="Q102" s="122"/>
      <c r="R102" s="122"/>
      <c r="S102" s="122"/>
      <c r="W102" s="143"/>
      <c r="X102" s="143"/>
      <c r="Y102" s="143"/>
      <c r="Z102" s="143"/>
      <c r="AN102" s="123"/>
    </row>
    <row r="103" s="121" customFormat="1" ht="13.5" spans="17:40">
      <c r="Q103" s="122"/>
      <c r="R103" s="122"/>
      <c r="S103" s="122"/>
      <c r="W103" s="143"/>
      <c r="X103" s="143"/>
      <c r="Y103" s="143"/>
      <c r="Z103" s="143"/>
      <c r="AN103" s="123"/>
    </row>
    <row r="104" s="121" customFormat="1" ht="13.5" spans="17:40">
      <c r="Q104" s="122"/>
      <c r="R104" s="122"/>
      <c r="S104" s="122"/>
      <c r="W104" s="143"/>
      <c r="X104" s="143"/>
      <c r="Y104" s="143"/>
      <c r="Z104" s="143"/>
      <c r="AN104" s="123"/>
    </row>
    <row r="105" s="121" customFormat="1" ht="13.5" spans="17:40">
      <c r="Q105" s="122"/>
      <c r="R105" s="122"/>
      <c r="S105" s="122"/>
      <c r="W105" s="143"/>
      <c r="X105" s="143"/>
      <c r="Y105" s="143"/>
      <c r="Z105" s="143"/>
      <c r="AN105" s="123"/>
    </row>
    <row r="106" s="121" customFormat="1" ht="13.5" spans="17:40">
      <c r="Q106" s="122"/>
      <c r="R106" s="122"/>
      <c r="S106" s="122"/>
      <c r="W106" s="143"/>
      <c r="X106" s="143"/>
      <c r="Y106" s="143"/>
      <c r="Z106" s="143"/>
      <c r="AN106" s="123"/>
    </row>
    <row r="107" s="121" customFormat="1" ht="13.5" spans="17:40">
      <c r="Q107" s="122"/>
      <c r="R107" s="122"/>
      <c r="S107" s="122"/>
      <c r="W107" s="143"/>
      <c r="X107" s="143"/>
      <c r="Y107" s="143"/>
      <c r="Z107" s="143"/>
      <c r="AN107" s="123"/>
    </row>
    <row r="108" s="121" customFormat="1" ht="13.5" spans="17:40">
      <c r="Q108" s="122"/>
      <c r="R108" s="122"/>
      <c r="S108" s="122"/>
      <c r="W108" s="143"/>
      <c r="X108" s="143"/>
      <c r="Y108" s="143"/>
      <c r="Z108" s="143"/>
      <c r="AN108" s="123"/>
    </row>
    <row r="109" s="121" customFormat="1" ht="13.5" spans="17:40">
      <c r="Q109" s="122"/>
      <c r="R109" s="122"/>
      <c r="S109" s="122"/>
      <c r="W109" s="143"/>
      <c r="X109" s="143"/>
      <c r="Y109" s="143"/>
      <c r="Z109" s="143"/>
      <c r="AN109" s="123"/>
    </row>
    <row r="110" s="121" customFormat="1" ht="13.5" spans="17:40">
      <c r="Q110" s="122"/>
      <c r="R110" s="122"/>
      <c r="S110" s="122"/>
      <c r="W110" s="143"/>
      <c r="X110" s="143"/>
      <c r="Y110" s="143"/>
      <c r="Z110" s="143"/>
      <c r="AN110" s="123"/>
    </row>
    <row r="111" s="121" customFormat="1" ht="13.5" spans="17:40">
      <c r="Q111" s="122"/>
      <c r="R111" s="122"/>
      <c r="S111" s="122"/>
      <c r="W111" s="143"/>
      <c r="X111" s="143"/>
      <c r="Y111" s="143"/>
      <c r="Z111" s="143"/>
      <c r="AN111" s="123"/>
    </row>
    <row r="112" s="121" customFormat="1" ht="13.5" spans="17:40">
      <c r="Q112" s="122"/>
      <c r="R112" s="122"/>
      <c r="S112" s="122"/>
      <c r="W112" s="143"/>
      <c r="X112" s="143"/>
      <c r="Y112" s="143"/>
      <c r="Z112" s="143"/>
      <c r="AN112" s="123"/>
    </row>
    <row r="113" s="121" customFormat="1" ht="13.5" spans="17:40">
      <c r="Q113" s="122"/>
      <c r="R113" s="122"/>
      <c r="S113" s="122"/>
      <c r="W113" s="143"/>
      <c r="X113" s="143"/>
      <c r="Y113" s="143"/>
      <c r="Z113" s="143"/>
      <c r="AN113" s="123"/>
    </row>
    <row r="114" s="121" customFormat="1" ht="13.5" spans="17:40">
      <c r="Q114" s="122"/>
      <c r="R114" s="122"/>
      <c r="S114" s="122"/>
      <c r="W114" s="143"/>
      <c r="X114" s="143"/>
      <c r="Y114" s="143"/>
      <c r="Z114" s="143"/>
      <c r="AN114" s="123"/>
    </row>
    <row r="115" s="121" customFormat="1" ht="13.5" spans="17:40">
      <c r="Q115" s="122"/>
      <c r="R115" s="122"/>
      <c r="S115" s="122"/>
      <c r="W115" s="143"/>
      <c r="X115" s="143"/>
      <c r="Y115" s="143"/>
      <c r="Z115" s="143"/>
      <c r="AN115" s="123"/>
    </row>
    <row r="116" s="121" customFormat="1" ht="13.5" spans="17:40">
      <c r="Q116" s="122"/>
      <c r="R116" s="122"/>
      <c r="S116" s="122"/>
      <c r="W116" s="143"/>
      <c r="X116" s="143"/>
      <c r="Y116" s="143"/>
      <c r="Z116" s="143"/>
      <c r="AN116" s="123"/>
    </row>
    <row r="117" s="121" customFormat="1" ht="13.5" spans="17:40">
      <c r="Q117" s="122"/>
      <c r="R117" s="122"/>
      <c r="S117" s="122"/>
      <c r="W117" s="143"/>
      <c r="X117" s="143"/>
      <c r="Y117" s="143"/>
      <c r="Z117" s="143"/>
      <c r="AN117" s="123"/>
    </row>
    <row r="118" s="121" customFormat="1" ht="13.5" spans="17:40">
      <c r="Q118" s="122"/>
      <c r="R118" s="122"/>
      <c r="S118" s="122"/>
      <c r="W118" s="143"/>
      <c r="X118" s="143"/>
      <c r="Y118" s="143"/>
      <c r="Z118" s="143"/>
      <c r="AN118" s="123"/>
    </row>
    <row r="119" s="121" customFormat="1" ht="13.5" spans="17:40">
      <c r="Q119" s="122"/>
      <c r="R119" s="122"/>
      <c r="S119" s="122"/>
      <c r="W119" s="143"/>
      <c r="X119" s="143"/>
      <c r="Y119" s="143"/>
      <c r="Z119" s="143"/>
      <c r="AN119" s="123"/>
    </row>
    <row r="120" s="121" customFormat="1" ht="13.5" spans="17:40">
      <c r="Q120" s="122"/>
      <c r="R120" s="122"/>
      <c r="S120" s="122"/>
      <c r="W120" s="143"/>
      <c r="X120" s="143"/>
      <c r="Y120" s="143"/>
      <c r="Z120" s="143"/>
      <c r="AN120" s="123"/>
    </row>
    <row r="121" s="121" customFormat="1" ht="13.5" spans="17:40">
      <c r="Q121" s="122"/>
      <c r="R121" s="122"/>
      <c r="S121" s="122"/>
      <c r="W121" s="143"/>
      <c r="X121" s="143"/>
      <c r="Y121" s="143"/>
      <c r="Z121" s="143"/>
      <c r="AN121" s="123"/>
    </row>
    <row r="122" s="121" customFormat="1" ht="13.5" spans="17:40">
      <c r="Q122" s="122"/>
      <c r="R122" s="122"/>
      <c r="S122" s="122"/>
      <c r="W122" s="143"/>
      <c r="X122" s="143"/>
      <c r="Y122" s="143"/>
      <c r="Z122" s="143"/>
      <c r="AN122" s="123"/>
    </row>
    <row r="123" s="121" customFormat="1" ht="13.5" spans="17:40">
      <c r="Q123" s="122"/>
      <c r="R123" s="122"/>
      <c r="S123" s="122"/>
      <c r="W123" s="143"/>
      <c r="X123" s="143"/>
      <c r="Y123" s="143"/>
      <c r="Z123" s="143"/>
      <c r="AN123" s="123"/>
    </row>
    <row r="124" s="121" customFormat="1" ht="13.5" spans="17:40">
      <c r="Q124" s="122"/>
      <c r="R124" s="122"/>
      <c r="S124" s="122"/>
      <c r="W124" s="143"/>
      <c r="X124" s="143"/>
      <c r="Y124" s="143"/>
      <c r="Z124" s="143"/>
      <c r="AN124" s="123"/>
    </row>
    <row r="125" s="121" customFormat="1" ht="13.5" spans="17:40">
      <c r="Q125" s="122"/>
      <c r="R125" s="122"/>
      <c r="S125" s="122"/>
      <c r="W125" s="143"/>
      <c r="X125" s="143"/>
      <c r="Y125" s="143"/>
      <c r="Z125" s="143"/>
      <c r="AN125" s="123"/>
    </row>
    <row r="126" s="121" customFormat="1" ht="13.5" spans="17:40">
      <c r="Q126" s="122"/>
      <c r="R126" s="122"/>
      <c r="S126" s="122"/>
      <c r="W126" s="143"/>
      <c r="X126" s="143"/>
      <c r="Y126" s="143"/>
      <c r="Z126" s="143"/>
      <c r="AN126" s="123"/>
    </row>
    <row r="127" s="121" customFormat="1" ht="13.5" spans="17:40">
      <c r="Q127" s="122"/>
      <c r="R127" s="122"/>
      <c r="S127" s="122"/>
      <c r="W127" s="143"/>
      <c r="X127" s="143"/>
      <c r="Y127" s="143"/>
      <c r="Z127" s="143"/>
      <c r="AN127" s="123"/>
    </row>
    <row r="128" s="121" customFormat="1" ht="13.5" spans="17:40">
      <c r="Q128" s="122"/>
      <c r="R128" s="122"/>
      <c r="S128" s="122"/>
      <c r="W128" s="143"/>
      <c r="X128" s="143"/>
      <c r="Y128" s="143"/>
      <c r="Z128" s="143"/>
      <c r="AN128" s="123"/>
    </row>
    <row r="129" s="121" customFormat="1" ht="13.5" spans="17:40">
      <c r="Q129" s="122"/>
      <c r="R129" s="122"/>
      <c r="S129" s="122"/>
      <c r="W129" s="143"/>
      <c r="X129" s="143"/>
      <c r="Y129" s="143"/>
      <c r="Z129" s="143"/>
      <c r="AN129" s="123"/>
    </row>
    <row r="130" s="121" customFormat="1" ht="13.5" spans="17:40">
      <c r="Q130" s="122"/>
      <c r="R130" s="122"/>
      <c r="S130" s="122"/>
      <c r="W130" s="143"/>
      <c r="X130" s="143"/>
      <c r="Y130" s="143"/>
      <c r="Z130" s="143"/>
      <c r="AN130" s="123"/>
    </row>
    <row r="131" s="121" customFormat="1" ht="13.5" spans="17:40">
      <c r="Q131" s="122"/>
      <c r="R131" s="122"/>
      <c r="S131" s="122"/>
      <c r="W131" s="143"/>
      <c r="X131" s="143"/>
      <c r="Y131" s="143"/>
      <c r="Z131" s="143"/>
      <c r="AN131" s="123"/>
    </row>
    <row r="132" s="121" customFormat="1" ht="13.5" spans="17:40">
      <c r="Q132" s="122"/>
      <c r="R132" s="122"/>
      <c r="S132" s="122"/>
      <c r="W132" s="143"/>
      <c r="X132" s="143"/>
      <c r="Y132" s="143"/>
      <c r="Z132" s="143"/>
      <c r="AN132" s="123"/>
    </row>
    <row r="133" s="121" customFormat="1" ht="13.5" spans="17:40">
      <c r="Q133" s="122"/>
      <c r="R133" s="122"/>
      <c r="S133" s="122"/>
      <c r="W133" s="143"/>
      <c r="X133" s="143"/>
      <c r="Y133" s="143"/>
      <c r="Z133" s="143"/>
      <c r="AN133" s="123"/>
    </row>
    <row r="134" s="121" customFormat="1" ht="13.5" spans="17:40">
      <c r="Q134" s="122"/>
      <c r="R134" s="122"/>
      <c r="S134" s="122"/>
      <c r="W134" s="143"/>
      <c r="X134" s="143"/>
      <c r="Y134" s="143"/>
      <c r="Z134" s="143"/>
      <c r="AN134" s="123"/>
    </row>
    <row r="135" s="121" customFormat="1" ht="13.5" spans="17:40">
      <c r="Q135" s="122"/>
      <c r="R135" s="122"/>
      <c r="S135" s="122"/>
      <c r="W135" s="143"/>
      <c r="X135" s="143"/>
      <c r="Y135" s="143"/>
      <c r="Z135" s="143"/>
      <c r="AN135" s="123"/>
    </row>
    <row r="136" s="121" customFormat="1" ht="13.5" spans="17:40">
      <c r="Q136" s="122"/>
      <c r="R136" s="122"/>
      <c r="S136" s="122"/>
      <c r="W136" s="143"/>
      <c r="X136" s="143"/>
      <c r="Y136" s="143"/>
      <c r="Z136" s="143"/>
      <c r="AN136" s="123"/>
    </row>
    <row r="137" s="121" customFormat="1" ht="13.5" spans="17:40">
      <c r="Q137" s="122"/>
      <c r="R137" s="122"/>
      <c r="S137" s="122"/>
      <c r="W137" s="143"/>
      <c r="X137" s="143"/>
      <c r="Y137" s="143"/>
      <c r="Z137" s="143"/>
      <c r="AN137" s="123"/>
    </row>
    <row r="138" s="121" customFormat="1" ht="13.5" spans="17:40">
      <c r="Q138" s="122"/>
      <c r="R138" s="122"/>
      <c r="S138" s="122"/>
      <c r="W138" s="143"/>
      <c r="X138" s="143"/>
      <c r="Y138" s="143"/>
      <c r="Z138" s="143"/>
      <c r="AN138" s="123"/>
    </row>
    <row r="139" s="121" customFormat="1" ht="13.5" spans="17:40">
      <c r="Q139" s="122"/>
      <c r="R139" s="122"/>
      <c r="S139" s="122"/>
      <c r="W139" s="143"/>
      <c r="X139" s="143"/>
      <c r="Y139" s="143"/>
      <c r="Z139" s="143"/>
      <c r="AN139" s="123"/>
    </row>
    <row r="140" s="121" customFormat="1" ht="13.5" spans="17:40">
      <c r="Q140" s="122"/>
      <c r="R140" s="122"/>
      <c r="S140" s="122"/>
      <c r="W140" s="143"/>
      <c r="X140" s="143"/>
      <c r="Y140" s="143"/>
      <c r="Z140" s="143"/>
      <c r="AN140" s="123"/>
    </row>
    <row r="141" s="121" customFormat="1" ht="13.5" spans="17:40">
      <c r="Q141" s="122"/>
      <c r="R141" s="122"/>
      <c r="S141" s="122"/>
      <c r="W141" s="143"/>
      <c r="X141" s="143"/>
      <c r="Y141" s="143"/>
      <c r="Z141" s="143"/>
      <c r="AN141" s="123"/>
    </row>
    <row r="142" s="121" customFormat="1" ht="13.5" spans="17:40">
      <c r="Q142" s="122"/>
      <c r="R142" s="122"/>
      <c r="S142" s="122"/>
      <c r="W142" s="143"/>
      <c r="X142" s="143"/>
      <c r="Y142" s="143"/>
      <c r="Z142" s="143"/>
      <c r="AN142" s="123"/>
    </row>
    <row r="143" s="121" customFormat="1" ht="13.5" spans="17:40">
      <c r="Q143" s="122"/>
      <c r="R143" s="122"/>
      <c r="S143" s="122"/>
      <c r="W143" s="143"/>
      <c r="X143" s="143"/>
      <c r="Y143" s="143"/>
      <c r="Z143" s="143"/>
      <c r="AN143" s="123"/>
    </row>
    <row r="144" s="121" customFormat="1" ht="13.5" spans="17:40">
      <c r="Q144" s="122"/>
      <c r="R144" s="122"/>
      <c r="S144" s="122"/>
      <c r="W144" s="143"/>
      <c r="X144" s="143"/>
      <c r="Y144" s="143"/>
      <c r="Z144" s="143"/>
      <c r="AN144" s="123"/>
    </row>
    <row r="145" s="121" customFormat="1" ht="13.5" spans="17:40">
      <c r="Q145" s="122"/>
      <c r="R145" s="122"/>
      <c r="S145" s="122"/>
      <c r="W145" s="143"/>
      <c r="X145" s="143"/>
      <c r="Y145" s="143"/>
      <c r="Z145" s="143"/>
      <c r="AN145" s="123"/>
    </row>
    <row r="146" s="121" customFormat="1" ht="13.5" spans="17:40">
      <c r="Q146" s="122"/>
      <c r="R146" s="122"/>
      <c r="S146" s="122"/>
      <c r="W146" s="143"/>
      <c r="X146" s="143"/>
      <c r="Y146" s="143"/>
      <c r="Z146" s="143"/>
      <c r="AN146" s="123"/>
    </row>
    <row r="147" s="121" customFormat="1" ht="13.5" spans="17:40">
      <c r="Q147" s="122"/>
      <c r="R147" s="122"/>
      <c r="S147" s="122"/>
      <c r="W147" s="143"/>
      <c r="X147" s="143"/>
      <c r="Y147" s="143"/>
      <c r="Z147" s="143"/>
      <c r="AN147" s="123"/>
    </row>
    <row r="148" s="121" customFormat="1" ht="13.5" spans="17:40">
      <c r="Q148" s="122"/>
      <c r="R148" s="122"/>
      <c r="S148" s="122"/>
      <c r="W148" s="143"/>
      <c r="X148" s="143"/>
      <c r="Y148" s="143"/>
      <c r="Z148" s="143"/>
      <c r="AN148" s="123"/>
    </row>
    <row r="149" s="121" customFormat="1" ht="13.5" spans="17:40">
      <c r="Q149" s="122"/>
      <c r="R149" s="122"/>
      <c r="S149" s="122"/>
      <c r="W149" s="143"/>
      <c r="X149" s="143"/>
      <c r="Y149" s="143"/>
      <c r="Z149" s="143"/>
      <c r="AN149" s="123"/>
    </row>
    <row r="150" s="121" customFormat="1" ht="13.5" spans="17:40">
      <c r="Q150" s="122"/>
      <c r="R150" s="122"/>
      <c r="S150" s="122"/>
      <c r="W150" s="143"/>
      <c r="X150" s="143"/>
      <c r="Y150" s="143"/>
      <c r="Z150" s="143"/>
      <c r="AN150" s="123"/>
    </row>
    <row r="151" s="121" customFormat="1" ht="13.5" spans="17:40">
      <c r="Q151" s="122"/>
      <c r="R151" s="122"/>
      <c r="S151" s="122"/>
      <c r="W151" s="143"/>
      <c r="X151" s="143"/>
      <c r="Y151" s="143"/>
      <c r="Z151" s="143"/>
      <c r="AN151" s="123"/>
    </row>
    <row r="152" s="121" customFormat="1" ht="13.5" spans="17:40">
      <c r="Q152" s="122"/>
      <c r="R152" s="122"/>
      <c r="S152" s="122"/>
      <c r="W152" s="143"/>
      <c r="X152" s="143"/>
      <c r="Y152" s="143"/>
      <c r="Z152" s="143"/>
      <c r="AN152" s="123"/>
    </row>
    <row r="153" s="121" customFormat="1" ht="13.5" spans="17:40">
      <c r="Q153" s="122"/>
      <c r="R153" s="122"/>
      <c r="S153" s="122"/>
      <c r="W153" s="143"/>
      <c r="X153" s="143"/>
      <c r="Y153" s="143"/>
      <c r="Z153" s="143"/>
      <c r="AN153" s="123"/>
    </row>
    <row r="154" s="121" customFormat="1" ht="13.5" spans="17:40">
      <c r="Q154" s="122"/>
      <c r="R154" s="122"/>
      <c r="S154" s="122"/>
      <c r="W154" s="143"/>
      <c r="X154" s="143"/>
      <c r="Y154" s="143"/>
      <c r="Z154" s="143"/>
      <c r="AN154" s="123"/>
    </row>
    <row r="155" s="121" customFormat="1" ht="13.5" spans="17:40">
      <c r="Q155" s="122"/>
      <c r="R155" s="122"/>
      <c r="S155" s="122"/>
      <c r="W155" s="143"/>
      <c r="X155" s="143"/>
      <c r="Y155" s="143"/>
      <c r="Z155" s="143"/>
      <c r="AN155" s="123"/>
    </row>
    <row r="156" s="121" customFormat="1" ht="13.5" spans="17:40">
      <c r="Q156" s="122"/>
      <c r="R156" s="122"/>
      <c r="S156" s="122"/>
      <c r="W156" s="143"/>
      <c r="X156" s="143"/>
      <c r="Y156" s="143"/>
      <c r="Z156" s="143"/>
      <c r="AN156" s="123"/>
    </row>
    <row r="157" s="121" customFormat="1" ht="13.5" spans="17:40">
      <c r="Q157" s="122"/>
      <c r="R157" s="122"/>
      <c r="S157" s="122"/>
      <c r="W157" s="143"/>
      <c r="X157" s="143"/>
      <c r="Y157" s="143"/>
      <c r="Z157" s="143"/>
      <c r="AN157" s="123"/>
    </row>
    <row r="158" s="121" customFormat="1" ht="13.5" spans="17:40">
      <c r="Q158" s="122"/>
      <c r="R158" s="122"/>
      <c r="S158" s="122"/>
      <c r="W158" s="143"/>
      <c r="X158" s="143"/>
      <c r="Y158" s="143"/>
      <c r="Z158" s="143"/>
      <c r="AN158" s="123"/>
    </row>
    <row r="159" s="121" customFormat="1" ht="13.5" spans="17:40">
      <c r="Q159" s="122"/>
      <c r="R159" s="122"/>
      <c r="S159" s="122"/>
      <c r="W159" s="143"/>
      <c r="X159" s="143"/>
      <c r="Y159" s="143"/>
      <c r="Z159" s="143"/>
      <c r="AN159" s="123"/>
    </row>
    <row r="160" s="121" customFormat="1" ht="13.5" spans="17:40">
      <c r="Q160" s="122"/>
      <c r="R160" s="122"/>
      <c r="S160" s="122"/>
      <c r="W160" s="143"/>
      <c r="X160" s="143"/>
      <c r="Y160" s="143"/>
      <c r="Z160" s="143"/>
      <c r="AN160" s="123"/>
    </row>
    <row r="161" s="121" customFormat="1" ht="13.5" spans="17:40">
      <c r="Q161" s="122"/>
      <c r="R161" s="122"/>
      <c r="S161" s="122"/>
      <c r="W161" s="143"/>
      <c r="X161" s="143"/>
      <c r="Y161" s="143"/>
      <c r="Z161" s="143"/>
      <c r="AN161" s="123"/>
    </row>
    <row r="162" s="121" customFormat="1" ht="13.5" spans="17:40">
      <c r="Q162" s="122"/>
      <c r="R162" s="122"/>
      <c r="S162" s="122"/>
      <c r="W162" s="143"/>
      <c r="X162" s="143"/>
      <c r="Y162" s="143"/>
      <c r="Z162" s="143"/>
      <c r="AN162" s="123"/>
    </row>
    <row r="163" s="121" customFormat="1" ht="13.5" spans="17:40">
      <c r="Q163" s="122"/>
      <c r="R163" s="122"/>
      <c r="S163" s="122"/>
      <c r="W163" s="143"/>
      <c r="X163" s="143"/>
      <c r="Y163" s="143"/>
      <c r="Z163" s="143"/>
      <c r="AN163" s="123"/>
    </row>
    <row r="164" s="121" customFormat="1" ht="13.5" spans="17:40">
      <c r="Q164" s="122"/>
      <c r="R164" s="122"/>
      <c r="S164" s="122"/>
      <c r="W164" s="143"/>
      <c r="X164" s="143"/>
      <c r="Y164" s="143"/>
      <c r="Z164" s="143"/>
      <c r="AN164" s="123"/>
    </row>
    <row r="165" s="121" customFormat="1" ht="13.5" spans="17:40">
      <c r="Q165" s="122"/>
      <c r="R165" s="122"/>
      <c r="S165" s="122"/>
      <c r="W165" s="143"/>
      <c r="X165" s="143"/>
      <c r="Y165" s="143"/>
      <c r="Z165" s="143"/>
      <c r="AN165" s="123"/>
    </row>
    <row r="166" s="121" customFormat="1" ht="13.5" spans="17:40">
      <c r="Q166" s="122"/>
      <c r="R166" s="122"/>
      <c r="S166" s="122"/>
      <c r="W166" s="143"/>
      <c r="X166" s="143"/>
      <c r="Y166" s="143"/>
      <c r="Z166" s="143"/>
      <c r="AN166" s="123"/>
    </row>
    <row r="167" s="121" customFormat="1" ht="13.5" spans="17:40">
      <c r="Q167" s="122"/>
      <c r="R167" s="122"/>
      <c r="S167" s="122"/>
      <c r="W167" s="143"/>
      <c r="X167" s="143"/>
      <c r="Y167" s="143"/>
      <c r="Z167" s="143"/>
      <c r="AN167" s="123"/>
    </row>
    <row r="168" s="121" customFormat="1" ht="13.5" spans="17:40">
      <c r="Q168" s="122"/>
      <c r="R168" s="122"/>
      <c r="S168" s="122"/>
      <c r="W168" s="143"/>
      <c r="X168" s="143"/>
      <c r="Y168" s="143"/>
      <c r="Z168" s="143"/>
      <c r="AN168" s="123"/>
    </row>
    <row r="169" s="121" customFormat="1" ht="13.5" spans="17:40">
      <c r="Q169" s="122"/>
      <c r="R169" s="122"/>
      <c r="S169" s="122"/>
      <c r="W169" s="143"/>
      <c r="X169" s="143"/>
      <c r="Y169" s="143"/>
      <c r="Z169" s="143"/>
      <c r="AN169" s="123"/>
    </row>
    <row r="170" s="121" customFormat="1" ht="13.5" spans="17:40">
      <c r="Q170" s="122"/>
      <c r="R170" s="122"/>
      <c r="S170" s="122"/>
      <c r="W170" s="143"/>
      <c r="X170" s="143"/>
      <c r="Y170" s="143"/>
      <c r="Z170" s="143"/>
      <c r="AN170" s="123"/>
    </row>
    <row r="171" s="121" customFormat="1" ht="13.5" spans="17:40">
      <c r="Q171" s="122"/>
      <c r="R171" s="122"/>
      <c r="S171" s="122"/>
      <c r="W171" s="143"/>
      <c r="X171" s="143"/>
      <c r="Y171" s="143"/>
      <c r="Z171" s="143"/>
      <c r="AN171" s="123"/>
    </row>
    <row r="172" s="121" customFormat="1" ht="13.5" spans="17:40">
      <c r="Q172" s="122"/>
      <c r="R172" s="122"/>
      <c r="S172" s="122"/>
      <c r="W172" s="143"/>
      <c r="X172" s="143"/>
      <c r="Y172" s="143"/>
      <c r="Z172" s="143"/>
      <c r="AN172" s="123"/>
    </row>
    <row r="173" s="121" customFormat="1" ht="13.5" spans="17:40">
      <c r="Q173" s="122"/>
      <c r="R173" s="122"/>
      <c r="S173" s="122"/>
      <c r="W173" s="143"/>
      <c r="X173" s="143"/>
      <c r="Y173" s="143"/>
      <c r="Z173" s="143"/>
      <c r="AN173" s="123"/>
    </row>
    <row r="174" s="121" customFormat="1" ht="13.5" spans="17:40">
      <c r="Q174" s="122"/>
      <c r="R174" s="122"/>
      <c r="S174" s="122"/>
      <c r="W174" s="143"/>
      <c r="X174" s="143"/>
      <c r="Y174" s="143"/>
      <c r="Z174" s="143"/>
      <c r="AN174" s="123"/>
    </row>
    <row r="175" s="121" customFormat="1" ht="13.5" spans="17:40">
      <c r="Q175" s="122"/>
      <c r="R175" s="122"/>
      <c r="S175" s="122"/>
      <c r="W175" s="143"/>
      <c r="X175" s="143"/>
      <c r="Y175" s="143"/>
      <c r="Z175" s="143"/>
      <c r="AN175" s="123"/>
    </row>
    <row r="176" s="121" customFormat="1" ht="13.5" spans="17:40">
      <c r="Q176" s="122"/>
      <c r="R176" s="122"/>
      <c r="S176" s="122"/>
      <c r="W176" s="143"/>
      <c r="X176" s="143"/>
      <c r="Y176" s="143"/>
      <c r="Z176" s="143"/>
      <c r="AN176" s="123"/>
    </row>
    <row r="177" s="121" customFormat="1" ht="13.5" spans="17:40">
      <c r="Q177" s="122"/>
      <c r="R177" s="122"/>
      <c r="S177" s="122"/>
      <c r="W177" s="143"/>
      <c r="X177" s="143"/>
      <c r="Y177" s="143"/>
      <c r="Z177" s="143"/>
      <c r="AN177" s="123"/>
    </row>
    <row r="178" s="121" customFormat="1" ht="13.5" spans="17:40">
      <c r="Q178" s="122"/>
      <c r="R178" s="122"/>
      <c r="S178" s="122"/>
      <c r="W178" s="143"/>
      <c r="X178" s="143"/>
      <c r="Y178" s="143"/>
      <c r="Z178" s="143"/>
      <c r="AN178" s="123"/>
    </row>
    <row r="179" s="121" customFormat="1" ht="13.5" spans="17:40">
      <c r="Q179" s="122"/>
      <c r="R179" s="122"/>
      <c r="S179" s="122"/>
      <c r="W179" s="143"/>
      <c r="X179" s="143"/>
      <c r="Y179" s="143"/>
      <c r="Z179" s="143"/>
      <c r="AN179" s="123"/>
    </row>
    <row r="180" s="121" customFormat="1" ht="13.5" spans="17:40">
      <c r="Q180" s="122"/>
      <c r="R180" s="122"/>
      <c r="S180" s="122"/>
      <c r="W180" s="143"/>
      <c r="X180" s="143"/>
      <c r="Y180" s="143"/>
      <c r="Z180" s="143"/>
      <c r="AN180" s="123"/>
    </row>
    <row r="181" s="121" customFormat="1" ht="13.5" spans="17:40">
      <c r="Q181" s="122"/>
      <c r="R181" s="122"/>
      <c r="S181" s="122"/>
      <c r="W181" s="143"/>
      <c r="X181" s="143"/>
      <c r="Y181" s="143"/>
      <c r="Z181" s="143"/>
      <c r="AN181" s="123"/>
    </row>
    <row r="182" s="121" customFormat="1" ht="13.5" spans="17:40">
      <c r="Q182" s="122"/>
      <c r="R182" s="122"/>
      <c r="S182" s="122"/>
      <c r="W182" s="143"/>
      <c r="X182" s="143"/>
      <c r="Y182" s="143"/>
      <c r="Z182" s="143"/>
      <c r="AN182" s="123"/>
    </row>
    <row r="183" s="121" customFormat="1" ht="13.5" spans="17:40">
      <c r="Q183" s="122"/>
      <c r="R183" s="122"/>
      <c r="S183" s="122"/>
      <c r="W183" s="143"/>
      <c r="X183" s="143"/>
      <c r="Y183" s="143"/>
      <c r="Z183" s="143"/>
      <c r="AN183" s="123"/>
    </row>
    <row r="184" s="121" customFormat="1" ht="13.5" spans="17:40">
      <c r="Q184" s="122"/>
      <c r="R184" s="122"/>
      <c r="S184" s="122"/>
      <c r="W184" s="143"/>
      <c r="X184" s="143"/>
      <c r="Y184" s="143"/>
      <c r="Z184" s="143"/>
      <c r="AN184" s="123"/>
    </row>
    <row r="185" s="121" customFormat="1" ht="13.5" spans="17:40">
      <c r="Q185" s="122"/>
      <c r="R185" s="122"/>
      <c r="S185" s="122"/>
      <c r="W185" s="143"/>
      <c r="X185" s="143"/>
      <c r="Y185" s="143"/>
      <c r="Z185" s="143"/>
      <c r="AN185" s="123"/>
    </row>
    <row r="186" s="121" customFormat="1" ht="13.5" spans="17:40">
      <c r="Q186" s="122"/>
      <c r="R186" s="122"/>
      <c r="S186" s="122"/>
      <c r="W186" s="143"/>
      <c r="X186" s="143"/>
      <c r="Y186" s="143"/>
      <c r="Z186" s="143"/>
      <c r="AN186" s="123"/>
    </row>
    <row r="187" s="121" customFormat="1" ht="13.5" spans="17:40">
      <c r="Q187" s="122"/>
      <c r="R187" s="122"/>
      <c r="S187" s="122"/>
      <c r="W187" s="143"/>
      <c r="X187" s="143"/>
      <c r="Y187" s="143"/>
      <c r="Z187" s="143"/>
      <c r="AN187" s="123"/>
    </row>
    <row r="188" s="121" customFormat="1" ht="13.5" spans="17:40">
      <c r="Q188" s="122"/>
      <c r="R188" s="122"/>
      <c r="S188" s="122"/>
      <c r="W188" s="143"/>
      <c r="X188" s="143"/>
      <c r="Y188" s="143"/>
      <c r="Z188" s="143"/>
      <c r="AN188" s="123"/>
    </row>
    <row r="189" s="121" customFormat="1" ht="13.5" spans="17:40">
      <c r="Q189" s="122"/>
      <c r="R189" s="122"/>
      <c r="S189" s="122"/>
      <c r="W189" s="143"/>
      <c r="X189" s="143"/>
      <c r="Y189" s="143"/>
      <c r="Z189" s="143"/>
      <c r="AN189" s="123"/>
    </row>
    <row r="190" s="121" customFormat="1" ht="13.5" spans="17:40">
      <c r="Q190" s="122"/>
      <c r="R190" s="122"/>
      <c r="S190" s="122"/>
      <c r="W190" s="143"/>
      <c r="X190" s="143"/>
      <c r="Y190" s="143"/>
      <c r="Z190" s="143"/>
      <c r="AN190" s="123"/>
    </row>
    <row r="191" s="121" customFormat="1" ht="13.5" spans="17:40">
      <c r="Q191" s="122"/>
      <c r="R191" s="122"/>
      <c r="S191" s="122"/>
      <c r="W191" s="143"/>
      <c r="X191" s="143"/>
      <c r="Y191" s="143"/>
      <c r="Z191" s="143"/>
      <c r="AN191" s="123"/>
    </row>
    <row r="192" s="121" customFormat="1" ht="13.5" spans="17:40">
      <c r="Q192" s="122"/>
      <c r="R192" s="122"/>
      <c r="S192" s="122"/>
      <c r="W192" s="143"/>
      <c r="X192" s="143"/>
      <c r="Y192" s="143"/>
      <c r="Z192" s="143"/>
      <c r="AN192" s="123"/>
    </row>
    <row r="193" s="121" customFormat="1" ht="13.5" spans="17:40">
      <c r="Q193" s="122"/>
      <c r="R193" s="122"/>
      <c r="S193" s="122"/>
      <c r="W193" s="143"/>
      <c r="X193" s="143"/>
      <c r="Y193" s="143"/>
      <c r="Z193" s="143"/>
      <c r="AN193" s="123"/>
    </row>
    <row r="194" s="121" customFormat="1" ht="13.5" spans="17:40">
      <c r="Q194" s="122"/>
      <c r="R194" s="122"/>
      <c r="S194" s="122"/>
      <c r="W194" s="143"/>
      <c r="X194" s="143"/>
      <c r="Y194" s="143"/>
      <c r="Z194" s="143"/>
      <c r="AN194" s="123"/>
    </row>
    <row r="195" s="121" customFormat="1" ht="13.5" spans="17:40">
      <c r="Q195" s="122"/>
      <c r="R195" s="122"/>
      <c r="S195" s="122"/>
      <c r="W195" s="143"/>
      <c r="X195" s="143"/>
      <c r="Y195" s="143"/>
      <c r="Z195" s="143"/>
      <c r="AN195" s="123"/>
    </row>
    <row r="196" s="121" customFormat="1" ht="13.5" spans="17:40">
      <c r="Q196" s="122"/>
      <c r="R196" s="122"/>
      <c r="S196" s="122"/>
      <c r="W196" s="143"/>
      <c r="X196" s="143"/>
      <c r="Y196" s="143"/>
      <c r="Z196" s="143"/>
      <c r="AN196" s="123"/>
    </row>
    <row r="197" s="121" customFormat="1" ht="13.5" spans="17:40">
      <c r="Q197" s="122"/>
      <c r="R197" s="122"/>
      <c r="S197" s="122"/>
      <c r="W197" s="143"/>
      <c r="X197" s="143"/>
      <c r="Y197" s="143"/>
      <c r="Z197" s="143"/>
      <c r="AN197" s="123"/>
    </row>
    <row r="198" s="121" customFormat="1" ht="13.5" spans="17:40">
      <c r="Q198" s="122"/>
      <c r="R198" s="122"/>
      <c r="S198" s="122"/>
      <c r="W198" s="143"/>
      <c r="X198" s="143"/>
      <c r="Y198" s="143"/>
      <c r="Z198" s="143"/>
      <c r="AN198" s="123"/>
    </row>
    <row r="199" s="121" customFormat="1" ht="13.5" spans="17:40">
      <c r="Q199" s="122"/>
      <c r="R199" s="122"/>
      <c r="S199" s="122"/>
      <c r="W199" s="143"/>
      <c r="X199" s="143"/>
      <c r="Y199" s="143"/>
      <c r="Z199" s="143"/>
      <c r="AN199" s="123"/>
    </row>
    <row r="200" s="121" customFormat="1" ht="13.5" spans="17:40">
      <c r="Q200" s="122"/>
      <c r="R200" s="122"/>
      <c r="S200" s="122"/>
      <c r="W200" s="143"/>
      <c r="X200" s="143"/>
      <c r="Y200" s="143"/>
      <c r="Z200" s="143"/>
      <c r="AN200" s="123"/>
    </row>
    <row r="201" s="121" customFormat="1" ht="13.5" spans="17:40">
      <c r="Q201" s="122"/>
      <c r="R201" s="122"/>
      <c r="S201" s="122"/>
      <c r="W201" s="143"/>
      <c r="X201" s="143"/>
      <c r="Y201" s="143"/>
      <c r="Z201" s="143"/>
      <c r="AN201" s="123"/>
    </row>
    <row r="202" s="121" customFormat="1" ht="13.5" spans="17:40">
      <c r="Q202" s="122"/>
      <c r="R202" s="122"/>
      <c r="S202" s="122"/>
      <c r="W202" s="143"/>
      <c r="X202" s="143"/>
      <c r="Y202" s="143"/>
      <c r="Z202" s="143"/>
      <c r="AN202" s="123"/>
    </row>
    <row r="203" s="121" customFormat="1" ht="13.5" spans="17:40">
      <c r="Q203" s="122"/>
      <c r="R203" s="122"/>
      <c r="S203" s="122"/>
      <c r="W203" s="143"/>
      <c r="X203" s="143"/>
      <c r="Y203" s="143"/>
      <c r="Z203" s="143"/>
      <c r="AN203" s="123"/>
    </row>
    <row r="204" s="121" customFormat="1" ht="13.5" spans="17:40">
      <c r="Q204" s="122"/>
      <c r="R204" s="122"/>
      <c r="S204" s="122"/>
      <c r="W204" s="143"/>
      <c r="X204" s="143"/>
      <c r="Y204" s="143"/>
      <c r="Z204" s="143"/>
      <c r="AN204" s="123"/>
    </row>
    <row r="205" s="121" customFormat="1" ht="13.5" spans="17:40">
      <c r="Q205" s="122"/>
      <c r="R205" s="122"/>
      <c r="S205" s="122"/>
      <c r="W205" s="143"/>
      <c r="X205" s="143"/>
      <c r="Y205" s="143"/>
      <c r="Z205" s="143"/>
      <c r="AN205" s="123"/>
    </row>
    <row r="206" s="121" customFormat="1" ht="13.5" spans="17:40">
      <c r="Q206" s="122"/>
      <c r="R206" s="122"/>
      <c r="S206" s="122"/>
      <c r="W206" s="143"/>
      <c r="X206" s="143"/>
      <c r="Y206" s="143"/>
      <c r="Z206" s="143"/>
      <c r="AN206" s="123"/>
    </row>
    <row r="207" s="121" customFormat="1" ht="13.5" spans="17:40">
      <c r="Q207" s="122"/>
      <c r="R207" s="122"/>
      <c r="S207" s="122"/>
      <c r="W207" s="143"/>
      <c r="X207" s="143"/>
      <c r="Y207" s="143"/>
      <c r="Z207" s="143"/>
      <c r="AN207" s="123"/>
    </row>
    <row r="208" s="121" customFormat="1" ht="13.5" spans="17:40">
      <c r="Q208" s="122"/>
      <c r="R208" s="122"/>
      <c r="S208" s="122"/>
      <c r="W208" s="143"/>
      <c r="X208" s="143"/>
      <c r="Y208" s="143"/>
      <c r="Z208" s="143"/>
      <c r="AN208" s="123"/>
    </row>
    <row r="209" s="121" customFormat="1" ht="13.5" spans="17:40">
      <c r="Q209" s="122"/>
      <c r="R209" s="122"/>
      <c r="S209" s="122"/>
      <c r="W209" s="143"/>
      <c r="X209" s="143"/>
      <c r="Y209" s="143"/>
      <c r="Z209" s="143"/>
      <c r="AN209" s="123"/>
    </row>
    <row r="210" s="121" customFormat="1" ht="13.5" spans="17:40">
      <c r="Q210" s="122"/>
      <c r="R210" s="122"/>
      <c r="S210" s="122"/>
      <c r="W210" s="143"/>
      <c r="X210" s="143"/>
      <c r="Y210" s="143"/>
      <c r="Z210" s="143"/>
      <c r="AN210" s="123"/>
    </row>
    <row r="211" s="121" customFormat="1" ht="13.5" spans="17:40">
      <c r="Q211" s="122"/>
      <c r="R211" s="122"/>
      <c r="S211" s="122"/>
      <c r="W211" s="143"/>
      <c r="X211" s="143"/>
      <c r="Y211" s="143"/>
      <c r="Z211" s="143"/>
      <c r="AN211" s="123"/>
    </row>
    <row r="212" s="121" customFormat="1" ht="13.5" spans="17:40">
      <c r="Q212" s="122"/>
      <c r="R212" s="122"/>
      <c r="S212" s="122"/>
      <c r="W212" s="143"/>
      <c r="X212" s="143"/>
      <c r="Y212" s="143"/>
      <c r="Z212" s="143"/>
      <c r="AN212" s="123"/>
    </row>
    <row r="213" s="121" customFormat="1" ht="13.5" spans="17:40">
      <c r="Q213" s="122"/>
      <c r="R213" s="122"/>
      <c r="S213" s="122"/>
      <c r="W213" s="143"/>
      <c r="X213" s="143"/>
      <c r="Y213" s="143"/>
      <c r="Z213" s="143"/>
      <c r="AN213" s="123"/>
    </row>
    <row r="214" s="121" customFormat="1" ht="13.5" spans="17:40">
      <c r="Q214" s="122"/>
      <c r="R214" s="122"/>
      <c r="S214" s="122"/>
      <c r="W214" s="143"/>
      <c r="X214" s="143"/>
      <c r="Y214" s="143"/>
      <c r="Z214" s="143"/>
      <c r="AN214" s="123"/>
    </row>
    <row r="215" s="121" customFormat="1" ht="13.5" spans="17:40">
      <c r="Q215" s="122"/>
      <c r="R215" s="122"/>
      <c r="S215" s="122"/>
      <c r="W215" s="143"/>
      <c r="X215" s="143"/>
      <c r="Y215" s="143"/>
      <c r="Z215" s="143"/>
      <c r="AN215" s="123"/>
    </row>
    <row r="216" s="121" customFormat="1" ht="13.5" spans="17:40">
      <c r="Q216" s="122"/>
      <c r="R216" s="122"/>
      <c r="S216" s="122"/>
      <c r="W216" s="143"/>
      <c r="X216" s="143"/>
      <c r="Y216" s="143"/>
      <c r="Z216" s="143"/>
      <c r="AN216" s="123"/>
    </row>
    <row r="217" s="121" customFormat="1" ht="13.5" spans="17:40">
      <c r="Q217" s="122"/>
      <c r="R217" s="122"/>
      <c r="S217" s="122"/>
      <c r="W217" s="143"/>
      <c r="X217" s="143"/>
      <c r="Y217" s="143"/>
      <c r="Z217" s="143"/>
      <c r="AN217" s="123"/>
    </row>
    <row r="218" s="121" customFormat="1" ht="13.5" spans="17:40">
      <c r="Q218" s="122"/>
      <c r="R218" s="122"/>
      <c r="S218" s="122"/>
      <c r="W218" s="143"/>
      <c r="X218" s="143"/>
      <c r="Y218" s="143"/>
      <c r="Z218" s="143"/>
      <c r="AN218" s="123"/>
    </row>
    <row r="219" s="121" customFormat="1" ht="13.5" spans="17:40">
      <c r="Q219" s="122"/>
      <c r="R219" s="122"/>
      <c r="S219" s="122"/>
      <c r="W219" s="143"/>
      <c r="X219" s="143"/>
      <c r="Y219" s="143"/>
      <c r="Z219" s="143"/>
      <c r="AN219" s="123"/>
    </row>
    <row r="220" s="121" customFormat="1" ht="13.5" spans="17:40">
      <c r="Q220" s="122"/>
      <c r="R220" s="122"/>
      <c r="S220" s="122"/>
      <c r="W220" s="143"/>
      <c r="X220" s="143"/>
      <c r="Y220" s="143"/>
      <c r="Z220" s="143"/>
      <c r="AN220" s="123"/>
    </row>
    <row r="221" s="121" customFormat="1" ht="13.5" spans="17:40">
      <c r="Q221" s="122"/>
      <c r="R221" s="122"/>
      <c r="S221" s="122"/>
      <c r="W221" s="143"/>
      <c r="X221" s="143"/>
      <c r="Y221" s="143"/>
      <c r="Z221" s="143"/>
      <c r="AN221" s="123"/>
    </row>
    <row r="222" s="121" customFormat="1" ht="13.5" spans="17:40">
      <c r="Q222" s="122"/>
      <c r="R222" s="122"/>
      <c r="S222" s="122"/>
      <c r="W222" s="143"/>
      <c r="X222" s="143"/>
      <c r="Y222" s="143"/>
      <c r="Z222" s="143"/>
      <c r="AN222" s="123"/>
    </row>
    <row r="223" s="121" customFormat="1" ht="13.5" spans="17:40">
      <c r="Q223" s="122"/>
      <c r="R223" s="122"/>
      <c r="S223" s="122"/>
      <c r="W223" s="143"/>
      <c r="X223" s="143"/>
      <c r="Y223" s="143"/>
      <c r="Z223" s="143"/>
      <c r="AN223" s="123"/>
    </row>
    <row r="224" s="121" customFormat="1" ht="13.5" spans="17:40">
      <c r="Q224" s="122"/>
      <c r="R224" s="122"/>
      <c r="S224" s="122"/>
      <c r="W224" s="143"/>
      <c r="X224" s="143"/>
      <c r="Y224" s="143"/>
      <c r="Z224" s="143"/>
      <c r="AN224" s="123"/>
    </row>
    <row r="225" s="121" customFormat="1" ht="13.5" spans="17:40">
      <c r="Q225" s="122"/>
      <c r="R225" s="122"/>
      <c r="S225" s="122"/>
      <c r="W225" s="143"/>
      <c r="X225" s="143"/>
      <c r="Y225" s="143"/>
      <c r="Z225" s="143"/>
      <c r="AN225" s="123"/>
    </row>
    <row r="226" s="121" customFormat="1" ht="13.5" spans="17:40">
      <c r="Q226" s="122"/>
      <c r="R226" s="122"/>
      <c r="S226" s="122"/>
      <c r="W226" s="143"/>
      <c r="X226" s="143"/>
      <c r="Y226" s="143"/>
      <c r="Z226" s="143"/>
      <c r="AN226" s="123"/>
    </row>
    <row r="227" s="121" customFormat="1" ht="13.5" spans="17:40">
      <c r="Q227" s="122"/>
      <c r="R227" s="122"/>
      <c r="S227" s="122"/>
      <c r="W227" s="143"/>
      <c r="X227" s="143"/>
      <c r="Y227" s="143"/>
      <c r="Z227" s="143"/>
      <c r="AN227" s="123"/>
    </row>
    <row r="228" s="121" customFormat="1" ht="13.5" spans="17:40">
      <c r="Q228" s="122"/>
      <c r="R228" s="122"/>
      <c r="S228" s="122"/>
      <c r="W228" s="143"/>
      <c r="X228" s="143"/>
      <c r="Y228" s="143"/>
      <c r="Z228" s="143"/>
      <c r="AN228" s="123"/>
    </row>
    <row r="229" s="121" customFormat="1" ht="13.5" spans="17:40">
      <c r="Q229" s="122"/>
      <c r="R229" s="122"/>
      <c r="S229" s="122"/>
      <c r="W229" s="143"/>
      <c r="X229" s="143"/>
      <c r="Y229" s="143"/>
      <c r="Z229" s="143"/>
      <c r="AN229" s="123"/>
    </row>
    <row r="230" s="121" customFormat="1" ht="13.5" spans="17:40">
      <c r="Q230" s="122"/>
      <c r="R230" s="122"/>
      <c r="S230" s="122"/>
      <c r="W230" s="143"/>
      <c r="X230" s="143"/>
      <c r="Y230" s="143"/>
      <c r="Z230" s="143"/>
      <c r="AN230" s="123"/>
    </row>
    <row r="231" s="121" customFormat="1" ht="13.5" spans="17:40">
      <c r="Q231" s="122"/>
      <c r="R231" s="122"/>
      <c r="S231" s="122"/>
      <c r="W231" s="143"/>
      <c r="X231" s="143"/>
      <c r="Y231" s="143"/>
      <c r="Z231" s="143"/>
      <c r="AN231" s="123"/>
    </row>
    <row r="232" s="121" customFormat="1" ht="13.5" spans="17:40">
      <c r="Q232" s="122"/>
      <c r="R232" s="122"/>
      <c r="S232" s="122"/>
      <c r="W232" s="143"/>
      <c r="X232" s="143"/>
      <c r="Y232" s="143"/>
      <c r="Z232" s="143"/>
      <c r="AN232" s="123"/>
    </row>
    <row r="233" s="121" customFormat="1" ht="13.5" spans="17:40">
      <c r="Q233" s="122"/>
      <c r="R233" s="122"/>
      <c r="S233" s="122"/>
      <c r="W233" s="143"/>
      <c r="X233" s="143"/>
      <c r="Y233" s="143"/>
      <c r="Z233" s="143"/>
      <c r="AN233" s="123"/>
    </row>
    <row r="234" s="121" customFormat="1" ht="13.5" spans="17:40">
      <c r="Q234" s="122"/>
      <c r="R234" s="122"/>
      <c r="S234" s="122"/>
      <c r="W234" s="143"/>
      <c r="X234" s="143"/>
      <c r="Y234" s="143"/>
      <c r="Z234" s="143"/>
      <c r="AN234" s="123"/>
    </row>
    <row r="235" s="121" customFormat="1" ht="13.5" spans="17:40">
      <c r="Q235" s="122"/>
      <c r="R235" s="122"/>
      <c r="S235" s="122"/>
      <c r="W235" s="143"/>
      <c r="X235" s="143"/>
      <c r="Y235" s="143"/>
      <c r="Z235" s="143"/>
      <c r="AN235" s="123"/>
    </row>
    <row r="236" s="121" customFormat="1" ht="13.5" spans="17:40">
      <c r="Q236" s="122"/>
      <c r="R236" s="122"/>
      <c r="S236" s="122"/>
      <c r="W236" s="143"/>
      <c r="X236" s="143"/>
      <c r="Y236" s="143"/>
      <c r="Z236" s="143"/>
      <c r="AN236" s="123"/>
    </row>
    <row r="237" s="121" customFormat="1" ht="13.5" spans="17:40">
      <c r="Q237" s="122"/>
      <c r="R237" s="122"/>
      <c r="S237" s="122"/>
      <c r="W237" s="143"/>
      <c r="X237" s="143"/>
      <c r="Y237" s="143"/>
      <c r="Z237" s="143"/>
      <c r="AN237" s="123"/>
    </row>
    <row r="238" s="121" customFormat="1" ht="13.5" spans="17:40">
      <c r="Q238" s="122"/>
      <c r="R238" s="122"/>
      <c r="S238" s="122"/>
      <c r="W238" s="143"/>
      <c r="X238" s="143"/>
      <c r="Y238" s="143"/>
      <c r="Z238" s="143"/>
      <c r="AN238" s="123"/>
    </row>
    <row r="239" s="121" customFormat="1" ht="13.5" spans="17:40">
      <c r="Q239" s="122"/>
      <c r="R239" s="122"/>
      <c r="S239" s="122"/>
      <c r="W239" s="143"/>
      <c r="X239" s="143"/>
      <c r="Y239" s="143"/>
      <c r="Z239" s="143"/>
      <c r="AN239" s="123"/>
    </row>
    <row r="240" s="121" customFormat="1" ht="13.5" spans="17:40">
      <c r="Q240" s="122"/>
      <c r="R240" s="122"/>
      <c r="S240" s="122"/>
      <c r="W240" s="143"/>
      <c r="X240" s="143"/>
      <c r="Y240" s="143"/>
      <c r="Z240" s="143"/>
      <c r="AN240" s="123"/>
    </row>
    <row r="241" s="121" customFormat="1" ht="13.5" spans="17:40">
      <c r="Q241" s="122"/>
      <c r="R241" s="122"/>
      <c r="S241" s="122"/>
      <c r="W241" s="143"/>
      <c r="X241" s="143"/>
      <c r="Y241" s="143"/>
      <c r="Z241" s="143"/>
      <c r="AN241" s="123"/>
    </row>
    <row r="242" s="121" customFormat="1" ht="13.5" spans="17:40">
      <c r="Q242" s="122"/>
      <c r="R242" s="122"/>
      <c r="S242" s="122"/>
      <c r="W242" s="143"/>
      <c r="X242" s="143"/>
      <c r="Y242" s="143"/>
      <c r="Z242" s="143"/>
      <c r="AN242" s="123"/>
    </row>
    <row r="243" s="121" customFormat="1" ht="13.5" spans="17:40">
      <c r="Q243" s="122"/>
      <c r="R243" s="122"/>
      <c r="S243" s="122"/>
      <c r="W243" s="143"/>
      <c r="X243" s="143"/>
      <c r="Y243" s="143"/>
      <c r="Z243" s="143"/>
      <c r="AN243" s="123"/>
    </row>
    <row r="244" s="121" customFormat="1" ht="13.5" spans="17:40">
      <c r="Q244" s="122"/>
      <c r="R244" s="122"/>
      <c r="S244" s="122"/>
      <c r="W244" s="143"/>
      <c r="X244" s="143"/>
      <c r="Y244" s="143"/>
      <c r="Z244" s="143"/>
      <c r="AN244" s="123"/>
    </row>
    <row r="245" s="121" customFormat="1" ht="13.5" spans="17:40">
      <c r="Q245" s="122"/>
      <c r="R245" s="122"/>
      <c r="S245" s="122"/>
      <c r="W245" s="143"/>
      <c r="X245" s="143"/>
      <c r="Y245" s="143"/>
      <c r="Z245" s="143"/>
      <c r="AN245" s="123"/>
    </row>
    <row r="246" s="121" customFormat="1" ht="13.5" spans="17:40">
      <c r="Q246" s="122"/>
      <c r="R246" s="122"/>
      <c r="S246" s="122"/>
      <c r="W246" s="143"/>
      <c r="X246" s="143"/>
      <c r="Y246" s="143"/>
      <c r="Z246" s="143"/>
      <c r="AN246" s="123"/>
    </row>
    <row r="247" s="121" customFormat="1" ht="13.5" spans="17:40">
      <c r="Q247" s="122"/>
      <c r="R247" s="122"/>
      <c r="S247" s="122"/>
      <c r="W247" s="143"/>
      <c r="X247" s="143"/>
      <c r="Y247" s="143"/>
      <c r="Z247" s="143"/>
      <c r="AN247" s="123"/>
    </row>
    <row r="248" s="121" customFormat="1" ht="13.5" spans="17:40">
      <c r="Q248" s="122"/>
      <c r="R248" s="122"/>
      <c r="S248" s="122"/>
      <c r="W248" s="143"/>
      <c r="X248" s="143"/>
      <c r="Y248" s="143"/>
      <c r="Z248" s="143"/>
      <c r="AN248" s="123"/>
    </row>
    <row r="249" s="121" customFormat="1" ht="13.5" spans="17:40">
      <c r="Q249" s="122"/>
      <c r="R249" s="122"/>
      <c r="S249" s="122"/>
      <c r="W249" s="143"/>
      <c r="X249" s="143"/>
      <c r="Y249" s="143"/>
      <c r="Z249" s="143"/>
      <c r="AN249" s="123"/>
    </row>
    <row r="250" s="121" customFormat="1" ht="13.5" spans="17:40">
      <c r="Q250" s="122"/>
      <c r="R250" s="122"/>
      <c r="S250" s="122"/>
      <c r="W250" s="143"/>
      <c r="X250" s="143"/>
      <c r="Y250" s="143"/>
      <c r="Z250" s="143"/>
      <c r="AN250" s="123"/>
    </row>
    <row r="251" s="121" customFormat="1" ht="13.5" spans="17:40">
      <c r="Q251" s="122"/>
      <c r="R251" s="122"/>
      <c r="S251" s="122"/>
      <c r="W251" s="143"/>
      <c r="X251" s="143"/>
      <c r="Y251" s="143"/>
      <c r="Z251" s="143"/>
      <c r="AN251" s="123"/>
    </row>
    <row r="252" s="121" customFormat="1" ht="13.5" spans="17:40">
      <c r="Q252" s="122"/>
      <c r="R252" s="122"/>
      <c r="S252" s="122"/>
      <c r="W252" s="143"/>
      <c r="X252" s="143"/>
      <c r="Y252" s="143"/>
      <c r="Z252" s="143"/>
      <c r="AN252" s="123"/>
    </row>
    <row r="253" s="121" customFormat="1" ht="13.5" spans="17:40">
      <c r="Q253" s="122"/>
      <c r="R253" s="122"/>
      <c r="S253" s="122"/>
      <c r="W253" s="143"/>
      <c r="X253" s="143"/>
      <c r="Y253" s="143"/>
      <c r="Z253" s="143"/>
      <c r="AN253" s="123"/>
    </row>
    <row r="254" s="121" customFormat="1" ht="13.5" spans="17:40">
      <c r="Q254" s="122"/>
      <c r="R254" s="122"/>
      <c r="S254" s="122"/>
      <c r="W254" s="143"/>
      <c r="X254" s="143"/>
      <c r="Y254" s="143"/>
      <c r="Z254" s="143"/>
      <c r="AN254" s="123"/>
    </row>
    <row r="255" s="121" customFormat="1" ht="13.5" spans="17:40">
      <c r="Q255" s="122"/>
      <c r="R255" s="122"/>
      <c r="S255" s="122"/>
      <c r="W255" s="143"/>
      <c r="X255" s="143"/>
      <c r="Y255" s="143"/>
      <c r="Z255" s="143"/>
      <c r="AN255" s="123"/>
    </row>
    <row r="256" s="121" customFormat="1" ht="13.5" spans="17:40">
      <c r="Q256" s="122"/>
      <c r="R256" s="122"/>
      <c r="S256" s="122"/>
      <c r="W256" s="143"/>
      <c r="X256" s="143"/>
      <c r="Y256" s="143"/>
      <c r="Z256" s="143"/>
      <c r="AN256" s="123"/>
    </row>
    <row r="257" s="121" customFormat="1" ht="13.5" spans="17:40">
      <c r="Q257" s="122"/>
      <c r="R257" s="122"/>
      <c r="S257" s="122"/>
      <c r="W257" s="143"/>
      <c r="X257" s="143"/>
      <c r="Y257" s="143"/>
      <c r="Z257" s="143"/>
      <c r="AN257" s="123"/>
    </row>
    <row r="258" s="121" customFormat="1" ht="13.5" spans="17:40">
      <c r="Q258" s="122"/>
      <c r="R258" s="122"/>
      <c r="S258" s="122"/>
      <c r="W258" s="143"/>
      <c r="X258" s="143"/>
      <c r="Y258" s="143"/>
      <c r="Z258" s="143"/>
      <c r="AN258" s="123"/>
    </row>
    <row r="259" s="121" customFormat="1" ht="13.5" spans="17:40">
      <c r="Q259" s="122"/>
      <c r="R259" s="122"/>
      <c r="S259" s="122"/>
      <c r="W259" s="143"/>
      <c r="X259" s="143"/>
      <c r="Y259" s="143"/>
      <c r="Z259" s="143"/>
      <c r="AN259" s="123"/>
    </row>
    <row r="260" s="121" customFormat="1" ht="13.5" spans="17:40">
      <c r="Q260" s="122"/>
      <c r="R260" s="122"/>
      <c r="S260" s="122"/>
      <c r="W260" s="143"/>
      <c r="X260" s="143"/>
      <c r="Y260" s="143"/>
      <c r="Z260" s="143"/>
      <c r="AN260" s="123"/>
    </row>
    <row r="261" s="121" customFormat="1" ht="13.5" spans="17:40">
      <c r="Q261" s="122"/>
      <c r="R261" s="122"/>
      <c r="S261" s="122"/>
      <c r="W261" s="143"/>
      <c r="X261" s="143"/>
      <c r="Y261" s="143"/>
      <c r="Z261" s="143"/>
      <c r="AN261" s="123"/>
    </row>
    <row r="262" s="121" customFormat="1" ht="13.5" spans="17:40">
      <c r="Q262" s="122"/>
      <c r="R262" s="122"/>
      <c r="S262" s="122"/>
      <c r="W262" s="143"/>
      <c r="X262" s="143"/>
      <c r="Y262" s="143"/>
      <c r="Z262" s="143"/>
      <c r="AN262" s="123"/>
    </row>
    <row r="263" s="121" customFormat="1" ht="13.5" spans="17:40">
      <c r="Q263" s="122"/>
      <c r="R263" s="122"/>
      <c r="S263" s="122"/>
      <c r="W263" s="143"/>
      <c r="X263" s="143"/>
      <c r="Y263" s="143"/>
      <c r="Z263" s="143"/>
      <c r="AN263" s="123"/>
    </row>
    <row r="264" s="121" customFormat="1" ht="13.5" spans="17:40">
      <c r="Q264" s="122"/>
      <c r="R264" s="122"/>
      <c r="S264" s="122"/>
      <c r="W264" s="143"/>
      <c r="X264" s="143"/>
      <c r="Y264" s="143"/>
      <c r="Z264" s="143"/>
      <c r="AN264" s="123"/>
    </row>
    <row r="265" s="121" customFormat="1" ht="13.5" spans="17:40">
      <c r="Q265" s="122"/>
      <c r="R265" s="122"/>
      <c r="S265" s="122"/>
      <c r="W265" s="143"/>
      <c r="X265" s="143"/>
      <c r="Y265" s="143"/>
      <c r="Z265" s="143"/>
      <c r="AN265" s="123"/>
    </row>
    <row r="266" s="121" customFormat="1" ht="13.5" spans="17:40">
      <c r="Q266" s="122"/>
      <c r="R266" s="122"/>
      <c r="S266" s="122"/>
      <c r="W266" s="143"/>
      <c r="X266" s="143"/>
      <c r="Y266" s="143"/>
      <c r="Z266" s="143"/>
      <c r="AN266" s="123"/>
    </row>
    <row r="267" s="121" customFormat="1" ht="13.5" spans="17:40">
      <c r="Q267" s="122"/>
      <c r="R267" s="122"/>
      <c r="S267" s="122"/>
      <c r="W267" s="143"/>
      <c r="X267" s="143"/>
      <c r="Y267" s="143"/>
      <c r="Z267" s="143"/>
      <c r="AN267" s="123"/>
    </row>
    <row r="268" s="121" customFormat="1" ht="13.5" spans="17:40">
      <c r="Q268" s="122"/>
      <c r="R268" s="122"/>
      <c r="S268" s="122"/>
      <c r="W268" s="143"/>
      <c r="X268" s="143"/>
      <c r="Y268" s="143"/>
      <c r="Z268" s="143"/>
      <c r="AN268" s="123"/>
    </row>
    <row r="269" s="121" customFormat="1" ht="13.5" spans="17:40">
      <c r="Q269" s="122"/>
      <c r="R269" s="122"/>
      <c r="S269" s="122"/>
      <c r="W269" s="143"/>
      <c r="X269" s="143"/>
      <c r="Y269" s="143"/>
      <c r="Z269" s="143"/>
      <c r="AN269" s="123"/>
    </row>
    <row r="270" s="121" customFormat="1" ht="13.5" spans="17:40">
      <c r="Q270" s="122"/>
      <c r="R270" s="122"/>
      <c r="S270" s="122"/>
      <c r="W270" s="143"/>
      <c r="X270" s="143"/>
      <c r="Y270" s="143"/>
      <c r="Z270" s="143"/>
      <c r="AN270" s="123"/>
    </row>
    <row r="271" s="121" customFormat="1" ht="13.5" spans="17:40">
      <c r="Q271" s="122"/>
      <c r="R271" s="122"/>
      <c r="S271" s="122"/>
      <c r="W271" s="143"/>
      <c r="X271" s="143"/>
      <c r="Y271" s="143"/>
      <c r="Z271" s="143"/>
      <c r="AN271" s="123"/>
    </row>
    <row r="272" s="121" customFormat="1" ht="13.5" spans="17:40">
      <c r="Q272" s="122"/>
      <c r="R272" s="122"/>
      <c r="S272" s="122"/>
      <c r="W272" s="143"/>
      <c r="X272" s="143"/>
      <c r="Y272" s="143"/>
      <c r="Z272" s="143"/>
      <c r="AN272" s="123"/>
    </row>
    <row r="273" s="121" customFormat="1" ht="13.5" spans="17:40">
      <c r="Q273" s="122"/>
      <c r="R273" s="122"/>
      <c r="S273" s="122"/>
      <c r="W273" s="143"/>
      <c r="X273" s="143"/>
      <c r="Y273" s="143"/>
      <c r="Z273" s="143"/>
      <c r="AN273" s="123"/>
    </row>
    <row r="274" s="121" customFormat="1" ht="13.5" spans="17:40">
      <c r="Q274" s="122"/>
      <c r="R274" s="122"/>
      <c r="S274" s="122"/>
      <c r="W274" s="143"/>
      <c r="X274" s="143"/>
      <c r="Y274" s="143"/>
      <c r="Z274" s="143"/>
      <c r="AN274" s="123"/>
    </row>
    <row r="275" s="121" customFormat="1" ht="13.5" spans="17:40">
      <c r="Q275" s="122"/>
      <c r="R275" s="122"/>
      <c r="S275" s="122"/>
      <c r="W275" s="143"/>
      <c r="X275" s="143"/>
      <c r="Y275" s="143"/>
      <c r="Z275" s="143"/>
      <c r="AN275" s="123"/>
    </row>
    <row r="276" s="121" customFormat="1" ht="13.5" spans="17:40">
      <c r="Q276" s="122"/>
      <c r="R276" s="122"/>
      <c r="S276" s="122"/>
      <c r="W276" s="143"/>
      <c r="X276" s="143"/>
      <c r="Y276" s="143"/>
      <c r="Z276" s="143"/>
      <c r="AN276" s="123"/>
    </row>
    <row r="277" s="121" customFormat="1" ht="13.5" spans="17:40">
      <c r="Q277" s="122"/>
      <c r="R277" s="122"/>
      <c r="S277" s="122"/>
      <c r="W277" s="143"/>
      <c r="X277" s="143"/>
      <c r="Y277" s="143"/>
      <c r="Z277" s="143"/>
      <c r="AN277" s="123"/>
    </row>
    <row r="278" s="121" customFormat="1" ht="13.5" spans="17:40">
      <c r="Q278" s="122"/>
      <c r="R278" s="122"/>
      <c r="S278" s="122"/>
      <c r="W278" s="143"/>
      <c r="X278" s="143"/>
      <c r="Y278" s="143"/>
      <c r="Z278" s="143"/>
      <c r="AN278" s="123"/>
    </row>
    <row r="279" s="121" customFormat="1" ht="13.5" spans="17:40">
      <c r="Q279" s="122"/>
      <c r="R279" s="122"/>
      <c r="S279" s="122"/>
      <c r="W279" s="143"/>
      <c r="X279" s="143"/>
      <c r="Y279" s="143"/>
      <c r="Z279" s="143"/>
      <c r="AN279" s="123"/>
    </row>
    <row r="280" s="121" customFormat="1" ht="13.5" spans="17:40">
      <c r="Q280" s="122"/>
      <c r="R280" s="122"/>
      <c r="S280" s="122"/>
      <c r="W280" s="143"/>
      <c r="X280" s="143"/>
      <c r="Y280" s="143"/>
      <c r="Z280" s="143"/>
      <c r="AN280" s="123"/>
    </row>
    <row r="281" s="121" customFormat="1" ht="13.5" spans="17:40">
      <c r="Q281" s="122"/>
      <c r="R281" s="122"/>
      <c r="S281" s="122"/>
      <c r="W281" s="143"/>
      <c r="X281" s="143"/>
      <c r="Y281" s="143"/>
      <c r="Z281" s="143"/>
      <c r="AN281" s="123"/>
    </row>
    <row r="282" s="121" customFormat="1" ht="13.5" spans="17:40">
      <c r="Q282" s="122"/>
      <c r="R282" s="122"/>
      <c r="S282" s="122"/>
      <c r="W282" s="143"/>
      <c r="X282" s="143"/>
      <c r="Y282" s="143"/>
      <c r="Z282" s="143"/>
      <c r="AN282" s="123"/>
    </row>
    <row r="283" s="121" customFormat="1" ht="13.5" spans="17:40">
      <c r="Q283" s="122"/>
      <c r="R283" s="122"/>
      <c r="S283" s="122"/>
      <c r="W283" s="143"/>
      <c r="X283" s="143"/>
      <c r="Y283" s="143"/>
      <c r="Z283" s="143"/>
      <c r="AN283" s="123"/>
    </row>
    <row r="284" s="121" customFormat="1" ht="13.5" spans="17:40">
      <c r="Q284" s="122"/>
      <c r="R284" s="122"/>
      <c r="S284" s="122"/>
      <c r="W284" s="143"/>
      <c r="X284" s="143"/>
      <c r="Y284" s="143"/>
      <c r="Z284" s="143"/>
      <c r="AN284" s="123"/>
    </row>
    <row r="285" s="121" customFormat="1" ht="13.5" spans="17:40">
      <c r="Q285" s="122"/>
      <c r="R285" s="122"/>
      <c r="S285" s="122"/>
      <c r="W285" s="143"/>
      <c r="X285" s="143"/>
      <c r="Y285" s="143"/>
      <c r="Z285" s="143"/>
      <c r="AN285" s="123"/>
    </row>
    <row r="286" s="121" customFormat="1" ht="13.5" spans="17:40">
      <c r="Q286" s="122"/>
      <c r="R286" s="122"/>
      <c r="S286" s="122"/>
      <c r="W286" s="143"/>
      <c r="X286" s="143"/>
      <c r="Y286" s="143"/>
      <c r="Z286" s="143"/>
      <c r="AN286" s="123"/>
    </row>
    <row r="287" s="121" customFormat="1" ht="13.5" spans="17:40">
      <c r="Q287" s="122"/>
      <c r="R287" s="122"/>
      <c r="S287" s="122"/>
      <c r="W287" s="143"/>
      <c r="X287" s="143"/>
      <c r="Y287" s="143"/>
      <c r="Z287" s="143"/>
      <c r="AN287" s="123"/>
    </row>
    <row r="288" s="121" customFormat="1" ht="13.5" spans="17:40">
      <c r="Q288" s="122"/>
      <c r="R288" s="122"/>
      <c r="S288" s="122"/>
      <c r="W288" s="143"/>
      <c r="X288" s="143"/>
      <c r="Y288" s="143"/>
      <c r="Z288" s="143"/>
      <c r="AN288" s="123"/>
    </row>
    <row r="289" s="121" customFormat="1" ht="13.5" spans="17:40">
      <c r="Q289" s="122"/>
      <c r="R289" s="122"/>
      <c r="S289" s="122"/>
      <c r="W289" s="143"/>
      <c r="X289" s="143"/>
      <c r="Y289" s="143"/>
      <c r="Z289" s="143"/>
      <c r="AN289" s="123"/>
    </row>
    <row r="290" s="121" customFormat="1" ht="13.5" spans="17:40">
      <c r="Q290" s="122"/>
      <c r="R290" s="122"/>
      <c r="S290" s="122"/>
      <c r="W290" s="143"/>
      <c r="X290" s="143"/>
      <c r="Y290" s="143"/>
      <c r="Z290" s="143"/>
      <c r="AN290" s="123"/>
    </row>
    <row r="291" s="121" customFormat="1" ht="13.5" spans="17:40">
      <c r="Q291" s="122"/>
      <c r="R291" s="122"/>
      <c r="S291" s="122"/>
      <c r="W291" s="143"/>
      <c r="X291" s="143"/>
      <c r="Y291" s="143"/>
      <c r="Z291" s="143"/>
      <c r="AN291" s="123"/>
    </row>
    <row r="292" s="121" customFormat="1" ht="13.5" spans="17:40">
      <c r="Q292" s="122"/>
      <c r="R292" s="122"/>
      <c r="S292" s="122"/>
      <c r="W292" s="143"/>
      <c r="X292" s="143"/>
      <c r="Y292" s="143"/>
      <c r="Z292" s="143"/>
      <c r="AN292" s="123"/>
    </row>
    <row r="293" s="121" customFormat="1" ht="13.5" spans="17:40">
      <c r="Q293" s="122"/>
      <c r="R293" s="122"/>
      <c r="S293" s="122"/>
      <c r="W293" s="143"/>
      <c r="X293" s="143"/>
      <c r="Y293" s="143"/>
      <c r="Z293" s="143"/>
      <c r="AN293" s="123"/>
    </row>
    <row r="294" s="121" customFormat="1" ht="13.5" spans="17:40">
      <c r="Q294" s="122"/>
      <c r="R294" s="122"/>
      <c r="S294" s="122"/>
      <c r="W294" s="143"/>
      <c r="X294" s="143"/>
      <c r="Y294" s="143"/>
      <c r="Z294" s="143"/>
      <c r="AN294" s="123"/>
    </row>
    <row r="295" s="121" customFormat="1" ht="13.5" spans="17:40">
      <c r="Q295" s="122"/>
      <c r="R295" s="122"/>
      <c r="S295" s="122"/>
      <c r="W295" s="143"/>
      <c r="X295" s="143"/>
      <c r="Y295" s="143"/>
      <c r="Z295" s="143"/>
      <c r="AN295" s="123"/>
    </row>
    <row r="296" s="121" customFormat="1" ht="13.5" spans="17:40">
      <c r="Q296" s="122"/>
      <c r="R296" s="122"/>
      <c r="S296" s="122"/>
      <c r="W296" s="143"/>
      <c r="X296" s="143"/>
      <c r="Y296" s="143"/>
      <c r="Z296" s="143"/>
      <c r="AN296" s="123"/>
    </row>
    <row r="297" s="121" customFormat="1" ht="13.5" spans="17:40">
      <c r="Q297" s="122"/>
      <c r="R297" s="122"/>
      <c r="S297" s="122"/>
      <c r="W297" s="143"/>
      <c r="X297" s="143"/>
      <c r="Y297" s="143"/>
      <c r="Z297" s="143"/>
      <c r="AN297" s="123"/>
    </row>
    <row r="298" s="121" customFormat="1" ht="13.5" spans="17:40">
      <c r="Q298" s="122"/>
      <c r="R298" s="122"/>
      <c r="S298" s="122"/>
      <c r="W298" s="143"/>
      <c r="X298" s="143"/>
      <c r="Y298" s="143"/>
      <c r="Z298" s="143"/>
      <c r="AN298" s="123"/>
    </row>
    <row r="299" s="121" customFormat="1" ht="13.5" spans="17:40">
      <c r="Q299" s="122"/>
      <c r="R299" s="122"/>
      <c r="S299" s="122"/>
      <c r="W299" s="143"/>
      <c r="X299" s="143"/>
      <c r="Y299" s="143"/>
      <c r="Z299" s="143"/>
      <c r="AN299" s="123"/>
    </row>
    <row r="300" s="121" customFormat="1" ht="13.5" spans="17:40">
      <c r="Q300" s="122"/>
      <c r="R300" s="122"/>
      <c r="S300" s="122"/>
      <c r="W300" s="143"/>
      <c r="X300" s="143"/>
      <c r="Y300" s="143"/>
      <c r="Z300" s="143"/>
      <c r="AN300" s="123"/>
    </row>
    <row r="301" s="121" customFormat="1" ht="13.5" spans="17:40">
      <c r="Q301" s="122"/>
      <c r="R301" s="122"/>
      <c r="S301" s="122"/>
      <c r="W301" s="143"/>
      <c r="X301" s="143"/>
      <c r="Y301" s="143"/>
      <c r="Z301" s="143"/>
      <c r="AN301" s="123"/>
    </row>
    <row r="302" s="121" customFormat="1" ht="13.5" spans="17:40">
      <c r="Q302" s="122"/>
      <c r="R302" s="122"/>
      <c r="S302" s="122"/>
      <c r="W302" s="143"/>
      <c r="X302" s="143"/>
      <c r="Y302" s="143"/>
      <c r="Z302" s="143"/>
      <c r="AN302" s="123"/>
    </row>
    <row r="303" s="121" customFormat="1" ht="13.5" spans="17:40">
      <c r="Q303" s="122"/>
      <c r="R303" s="122"/>
      <c r="S303" s="122"/>
      <c r="W303" s="143"/>
      <c r="X303" s="143"/>
      <c r="Y303" s="143"/>
      <c r="Z303" s="143"/>
      <c r="AN303" s="123"/>
    </row>
    <row r="304" s="121" customFormat="1" ht="13.5" spans="17:40">
      <c r="Q304" s="122"/>
      <c r="R304" s="122"/>
      <c r="S304" s="122"/>
      <c r="W304" s="143"/>
      <c r="X304" s="143"/>
      <c r="Y304" s="143"/>
      <c r="Z304" s="143"/>
      <c r="AN304" s="123"/>
    </row>
    <row r="305" s="121" customFormat="1" ht="13.5" spans="17:40">
      <c r="Q305" s="122"/>
      <c r="R305" s="122"/>
      <c r="S305" s="122"/>
      <c r="W305" s="143"/>
      <c r="X305" s="143"/>
      <c r="Y305" s="143"/>
      <c r="Z305" s="143"/>
      <c r="AN305" s="123"/>
    </row>
    <row r="306" s="121" customFormat="1" ht="13.5" spans="17:40">
      <c r="Q306" s="122"/>
      <c r="R306" s="122"/>
      <c r="S306" s="122"/>
      <c r="W306" s="143"/>
      <c r="X306" s="143"/>
      <c r="Y306" s="143"/>
      <c r="Z306" s="143"/>
      <c r="AN306" s="123"/>
    </row>
    <row r="307" s="121" customFormat="1" ht="13.5" spans="17:40">
      <c r="Q307" s="122"/>
      <c r="R307" s="122"/>
      <c r="S307" s="122"/>
      <c r="W307" s="143"/>
      <c r="X307" s="143"/>
      <c r="Y307" s="143"/>
      <c r="Z307" s="143"/>
      <c r="AN307" s="123"/>
    </row>
    <row r="308" s="121" customFormat="1" ht="13.5" spans="17:40">
      <c r="Q308" s="122"/>
      <c r="R308" s="122"/>
      <c r="S308" s="122"/>
      <c r="W308" s="143"/>
      <c r="X308" s="143"/>
      <c r="Y308" s="143"/>
      <c r="Z308" s="143"/>
      <c r="AN308" s="123"/>
    </row>
    <row r="309" s="121" customFormat="1" ht="13.5" spans="17:40">
      <c r="Q309" s="122"/>
      <c r="R309" s="122"/>
      <c r="S309" s="122"/>
      <c r="W309" s="143"/>
      <c r="X309" s="143"/>
      <c r="Y309" s="143"/>
      <c r="Z309" s="143"/>
      <c r="AN309" s="123"/>
    </row>
    <row r="310" s="121" customFormat="1" ht="13.5" spans="17:40">
      <c r="Q310" s="122"/>
      <c r="R310" s="122"/>
      <c r="S310" s="122"/>
      <c r="W310" s="143"/>
      <c r="X310" s="143"/>
      <c r="Y310" s="143"/>
      <c r="Z310" s="143"/>
      <c r="AN310" s="123"/>
    </row>
    <row r="311" s="121" customFormat="1" ht="13.5" spans="17:40">
      <c r="Q311" s="122"/>
      <c r="R311" s="122"/>
      <c r="S311" s="122"/>
      <c r="W311" s="143"/>
      <c r="X311" s="143"/>
      <c r="Y311" s="143"/>
      <c r="Z311" s="143"/>
      <c r="AN311" s="123"/>
    </row>
    <row r="312" s="121" customFormat="1" ht="13.5" spans="17:40">
      <c r="Q312" s="122"/>
      <c r="R312" s="122"/>
      <c r="S312" s="122"/>
      <c r="W312" s="143"/>
      <c r="X312" s="143"/>
      <c r="Y312" s="143"/>
      <c r="Z312" s="143"/>
      <c r="AN312" s="123"/>
    </row>
    <row r="313" s="121" customFormat="1" ht="13.5" spans="17:40">
      <c r="Q313" s="122"/>
      <c r="R313" s="122"/>
      <c r="S313" s="122"/>
      <c r="W313" s="143"/>
      <c r="X313" s="143"/>
      <c r="Y313" s="143"/>
      <c r="Z313" s="143"/>
      <c r="AN313" s="123"/>
    </row>
    <row r="314" s="121" customFormat="1" ht="13.5" spans="17:40">
      <c r="Q314" s="122"/>
      <c r="R314" s="122"/>
      <c r="S314" s="122"/>
      <c r="W314" s="143"/>
      <c r="X314" s="143"/>
      <c r="Y314" s="143"/>
      <c r="Z314" s="143"/>
      <c r="AN314" s="123"/>
    </row>
    <row r="315" s="121" customFormat="1" ht="13.5" spans="17:40">
      <c r="Q315" s="122"/>
      <c r="R315" s="122"/>
      <c r="S315" s="122"/>
      <c r="W315" s="143"/>
      <c r="X315" s="143"/>
      <c r="Y315" s="143"/>
      <c r="Z315" s="143"/>
      <c r="AN315" s="123"/>
    </row>
    <row r="316" s="121" customFormat="1" ht="13.5" spans="17:40">
      <c r="Q316" s="122"/>
      <c r="R316" s="122"/>
      <c r="S316" s="122"/>
      <c r="W316" s="143"/>
      <c r="X316" s="143"/>
      <c r="Y316" s="143"/>
      <c r="Z316" s="143"/>
      <c r="AN316" s="123"/>
    </row>
    <row r="317" s="121" customFormat="1" ht="13.5" spans="17:40">
      <c r="Q317" s="122"/>
      <c r="R317" s="122"/>
      <c r="S317" s="122"/>
      <c r="W317" s="143"/>
      <c r="X317" s="143"/>
      <c r="Y317" s="143"/>
      <c r="Z317" s="143"/>
      <c r="AN317" s="123"/>
    </row>
    <row r="318" s="121" customFormat="1" ht="13.5" spans="17:40">
      <c r="Q318" s="122"/>
      <c r="R318" s="122"/>
      <c r="S318" s="122"/>
      <c r="W318" s="143"/>
      <c r="X318" s="143"/>
      <c r="Y318" s="143"/>
      <c r="Z318" s="143"/>
      <c r="AN318" s="123"/>
    </row>
    <row r="319" s="121" customFormat="1" ht="13.5" spans="17:40">
      <c r="Q319" s="122"/>
      <c r="R319" s="122"/>
      <c r="S319" s="122"/>
      <c r="W319" s="143"/>
      <c r="X319" s="143"/>
      <c r="Y319" s="143"/>
      <c r="Z319" s="143"/>
      <c r="AN319" s="123"/>
    </row>
    <row r="320" s="121" customFormat="1" ht="13.5" spans="17:40">
      <c r="Q320" s="122"/>
      <c r="R320" s="122"/>
      <c r="S320" s="122"/>
      <c r="W320" s="143"/>
      <c r="X320" s="143"/>
      <c r="Y320" s="143"/>
      <c r="Z320" s="143"/>
      <c r="AN320" s="123"/>
    </row>
    <row r="321" s="121" customFormat="1" ht="13.5" spans="17:40">
      <c r="Q321" s="122"/>
      <c r="R321" s="122"/>
      <c r="S321" s="122"/>
      <c r="W321" s="143"/>
      <c r="X321" s="143"/>
      <c r="Y321" s="143"/>
      <c r="Z321" s="143"/>
      <c r="AN321" s="123"/>
    </row>
  </sheetData>
  <autoFilter ref="A3:AM19">
    <extLst/>
  </autoFilter>
  <mergeCells count="38">
    <mergeCell ref="A1:AM1"/>
    <mergeCell ref="M2:N2"/>
    <mergeCell ref="A19:L19"/>
    <mergeCell ref="A2:A3"/>
    <mergeCell ref="B2:B3"/>
    <mergeCell ref="B4:B18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O2:O3"/>
    <mergeCell ref="P2:P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</mergeCells>
  <conditionalFormatting sqref="D1:D65536">
    <cfRule type="duplicateValues" dxfId="0" priority="1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36"/>
  <sheetViews>
    <sheetView workbookViewId="0">
      <pane xSplit="3" topLeftCell="D1" activePane="topRight" state="frozen"/>
      <selection/>
      <selection pane="topRight" activeCell="G24" sqref="G24"/>
    </sheetView>
  </sheetViews>
  <sheetFormatPr defaultColWidth="9" defaultRowHeight="20" customHeight="1"/>
  <cols>
    <col min="1" max="1" width="4.66666666666667" style="15" customWidth="1"/>
    <col min="2" max="2" width="10" style="15" customWidth="1"/>
    <col min="3" max="3" width="20.75" style="18" customWidth="1"/>
    <col min="4" max="4" width="11.0083333333333" style="15" customWidth="1"/>
    <col min="5" max="10" width="8.66666666666667" style="15" customWidth="1"/>
    <col min="11" max="11" width="10.6666666666667" style="15" customWidth="1"/>
    <col min="12" max="12" width="8.66666666666667" style="19" customWidth="1"/>
    <col min="13" max="19" width="8.66666666666667" style="15" customWidth="1"/>
    <col min="20" max="20" width="9.5" style="15" customWidth="1"/>
    <col min="21" max="21" width="25.9166666666667" style="15" customWidth="1"/>
    <col min="22" max="22" width="9" style="15"/>
    <col min="23" max="16384" width="9" style="20"/>
  </cols>
  <sheetData>
    <row r="1" s="12" customFormat="1" ht="50" customHeight="1" spans="1:2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="12" customFormat="1" ht="24.75" customHeight="1" spans="1:20">
      <c r="A2" s="22" t="s">
        <v>121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="13" customFormat="1" customHeight="1" spans="1:21">
      <c r="A3" s="23" t="s">
        <v>0</v>
      </c>
      <c r="B3" s="24" t="s">
        <v>1</v>
      </c>
      <c r="C3" s="25" t="s">
        <v>122</v>
      </c>
      <c r="D3" s="24" t="s">
        <v>123</v>
      </c>
      <c r="E3" s="24" t="s">
        <v>124</v>
      </c>
      <c r="F3" s="26" t="s">
        <v>125</v>
      </c>
      <c r="G3" s="27" t="s">
        <v>126</v>
      </c>
      <c r="H3" s="23" t="s">
        <v>127</v>
      </c>
      <c r="I3" s="24"/>
      <c r="J3" s="24"/>
      <c r="K3" s="24"/>
      <c r="L3" s="24"/>
      <c r="M3" s="75"/>
      <c r="N3" s="76" t="s">
        <v>128</v>
      </c>
      <c r="O3" s="77"/>
      <c r="P3" s="77"/>
      <c r="Q3" s="77"/>
      <c r="R3" s="103"/>
      <c r="S3" s="104" t="s">
        <v>129</v>
      </c>
      <c r="T3" s="105" t="s">
        <v>130</v>
      </c>
      <c r="U3" s="106" t="s">
        <v>131</v>
      </c>
    </row>
    <row r="4" s="13" customFormat="1" customHeight="1" spans="1:21">
      <c r="A4" s="28"/>
      <c r="B4" s="29"/>
      <c r="C4" s="30"/>
      <c r="D4" s="29"/>
      <c r="E4" s="29"/>
      <c r="F4" s="31"/>
      <c r="G4" s="32"/>
      <c r="H4" s="33" t="s">
        <v>132</v>
      </c>
      <c r="I4" s="29" t="s">
        <v>133</v>
      </c>
      <c r="J4" s="78" t="s">
        <v>134</v>
      </c>
      <c r="K4" s="79" t="s">
        <v>135</v>
      </c>
      <c r="L4" s="78" t="s">
        <v>136</v>
      </c>
      <c r="M4" s="80" t="s">
        <v>137</v>
      </c>
      <c r="N4" s="81" t="s">
        <v>138</v>
      </c>
      <c r="O4" s="82" t="s">
        <v>139</v>
      </c>
      <c r="P4" s="83" t="s">
        <v>133</v>
      </c>
      <c r="Q4" s="82" t="s">
        <v>140</v>
      </c>
      <c r="R4" s="107" t="s">
        <v>141</v>
      </c>
      <c r="S4" s="108"/>
      <c r="T4" s="109"/>
      <c r="U4" s="110"/>
    </row>
    <row r="5" s="14" customFormat="1" customHeight="1" spans="1:21">
      <c r="A5" s="34">
        <v>1</v>
      </c>
      <c r="B5" s="35" t="s">
        <v>38</v>
      </c>
      <c r="C5" s="36" t="s">
        <v>142</v>
      </c>
      <c r="D5" s="36" t="s">
        <v>143</v>
      </c>
      <c r="E5" s="37" t="s">
        <v>144</v>
      </c>
      <c r="F5" s="38">
        <v>50</v>
      </c>
      <c r="G5" s="39">
        <v>4494</v>
      </c>
      <c r="H5" s="40">
        <f>ROUND(G5*16%,2)</f>
        <v>719.04</v>
      </c>
      <c r="I5" s="84">
        <f>ROUND(G5*0.5%,2)</f>
        <v>22.47</v>
      </c>
      <c r="J5" s="84">
        <f>ROUND(G5*0.8%,2)</f>
        <v>35.95</v>
      </c>
      <c r="K5" s="84">
        <f>ROUND(G5*0.32%,2)</f>
        <v>14.38</v>
      </c>
      <c r="L5" s="84">
        <f>ROUND(G5*7%,2)</f>
        <v>314.58</v>
      </c>
      <c r="M5" s="85">
        <f>SUM(H5:L5)</f>
        <v>1106.42</v>
      </c>
      <c r="N5" s="86">
        <v>10</v>
      </c>
      <c r="O5" s="87">
        <f>ROUND(G5*8%,2)</f>
        <v>359.52</v>
      </c>
      <c r="P5" s="87">
        <f>ROUND(G5*0.5%,2)</f>
        <v>22.47</v>
      </c>
      <c r="Q5" s="87">
        <f>ROUND(G5*2%,2)</f>
        <v>89.88</v>
      </c>
      <c r="R5" s="111">
        <f>SUM(N5:Q5)</f>
        <v>481.87</v>
      </c>
      <c r="S5" s="112">
        <f>M5+R5</f>
        <v>1588.29</v>
      </c>
      <c r="T5" s="113">
        <f>S5+F5</f>
        <v>1638.29</v>
      </c>
      <c r="U5" s="114" t="s">
        <v>145</v>
      </c>
    </row>
    <row r="6" s="14" customFormat="1" customHeight="1" spans="1:21">
      <c r="A6" s="34">
        <v>2</v>
      </c>
      <c r="B6" s="35" t="s">
        <v>43</v>
      </c>
      <c r="C6" s="36" t="s">
        <v>142</v>
      </c>
      <c r="D6" s="36" t="s">
        <v>146</v>
      </c>
      <c r="E6" s="37" t="s">
        <v>144</v>
      </c>
      <c r="F6" s="38">
        <v>50</v>
      </c>
      <c r="G6" s="39">
        <v>4494</v>
      </c>
      <c r="H6" s="40">
        <f t="shared" ref="H6:H13" si="0">ROUND(G6*16%,2)</f>
        <v>719.04</v>
      </c>
      <c r="I6" s="84">
        <f t="shared" ref="I6:I13" si="1">ROUND(G6*0.5%,2)</f>
        <v>22.47</v>
      </c>
      <c r="J6" s="84">
        <f t="shared" ref="J6:J13" si="2">ROUND(G6*0.8%,2)</f>
        <v>35.95</v>
      </c>
      <c r="K6" s="84">
        <f t="shared" ref="K6:K14" si="3">ROUND(G6*0.32%,2)</f>
        <v>14.38</v>
      </c>
      <c r="L6" s="84">
        <f t="shared" ref="L6:L13" si="4">ROUND(G6*7%,2)</f>
        <v>314.58</v>
      </c>
      <c r="M6" s="85">
        <f>SUM(H6:L6)</f>
        <v>1106.42</v>
      </c>
      <c r="N6" s="86">
        <v>10</v>
      </c>
      <c r="O6" s="87">
        <f t="shared" ref="O6:O13" si="5">ROUND(G6*8%,2)</f>
        <v>359.52</v>
      </c>
      <c r="P6" s="87">
        <f t="shared" ref="P6:P13" si="6">ROUND(G6*0.5%,2)</f>
        <v>22.47</v>
      </c>
      <c r="Q6" s="87">
        <f t="shared" ref="Q6:Q13" si="7">ROUND(G6*2%,2)</f>
        <v>89.88</v>
      </c>
      <c r="R6" s="111">
        <f>SUM(N6:Q6)</f>
        <v>481.87</v>
      </c>
      <c r="S6" s="112">
        <f>M6+R6</f>
        <v>1588.29</v>
      </c>
      <c r="T6" s="113">
        <f>S6+F6</f>
        <v>1638.29</v>
      </c>
      <c r="U6" s="114" t="s">
        <v>145</v>
      </c>
    </row>
    <row r="7" s="14" customFormat="1" customHeight="1" spans="1:21">
      <c r="A7" s="34">
        <v>3</v>
      </c>
      <c r="B7" s="35" t="s">
        <v>46</v>
      </c>
      <c r="C7" s="36" t="s">
        <v>142</v>
      </c>
      <c r="D7" s="36" t="s">
        <v>147</v>
      </c>
      <c r="E7" s="37" t="s">
        <v>144</v>
      </c>
      <c r="F7" s="38">
        <v>50</v>
      </c>
      <c r="G7" s="39">
        <v>4494</v>
      </c>
      <c r="H7" s="40">
        <f t="shared" si="0"/>
        <v>719.04</v>
      </c>
      <c r="I7" s="84">
        <f t="shared" si="1"/>
        <v>22.47</v>
      </c>
      <c r="J7" s="84">
        <f t="shared" si="2"/>
        <v>35.95</v>
      </c>
      <c r="K7" s="84">
        <f t="shared" si="3"/>
        <v>14.38</v>
      </c>
      <c r="L7" s="84">
        <f t="shared" si="4"/>
        <v>314.58</v>
      </c>
      <c r="M7" s="85">
        <f>SUM(H7:L7)</f>
        <v>1106.42</v>
      </c>
      <c r="N7" s="86">
        <v>10</v>
      </c>
      <c r="O7" s="87">
        <f t="shared" si="5"/>
        <v>359.52</v>
      </c>
      <c r="P7" s="87">
        <f t="shared" si="6"/>
        <v>22.47</v>
      </c>
      <c r="Q7" s="87">
        <f t="shared" si="7"/>
        <v>89.88</v>
      </c>
      <c r="R7" s="111">
        <f>SUM(N7:Q7)</f>
        <v>481.87</v>
      </c>
      <c r="S7" s="112">
        <f>M7+R7</f>
        <v>1588.29</v>
      </c>
      <c r="T7" s="113">
        <f>S7+F7</f>
        <v>1638.29</v>
      </c>
      <c r="U7" s="114" t="s">
        <v>145</v>
      </c>
    </row>
    <row r="8" s="14" customFormat="1" customHeight="1" spans="1:21">
      <c r="A8" s="34">
        <v>4</v>
      </c>
      <c r="B8" s="35" t="s">
        <v>49</v>
      </c>
      <c r="C8" s="36" t="s">
        <v>142</v>
      </c>
      <c r="D8" s="36" t="s">
        <v>148</v>
      </c>
      <c r="E8" s="37" t="s">
        <v>144</v>
      </c>
      <c r="F8" s="38">
        <v>50</v>
      </c>
      <c r="G8" s="39">
        <v>4494</v>
      </c>
      <c r="H8" s="40">
        <f t="shared" si="0"/>
        <v>719.04</v>
      </c>
      <c r="I8" s="84">
        <f t="shared" si="1"/>
        <v>22.47</v>
      </c>
      <c r="J8" s="84">
        <f t="shared" si="2"/>
        <v>35.95</v>
      </c>
      <c r="K8" s="84">
        <f t="shared" si="3"/>
        <v>14.38</v>
      </c>
      <c r="L8" s="84">
        <f t="shared" si="4"/>
        <v>314.58</v>
      </c>
      <c r="M8" s="85">
        <f>SUM(H8:L8)</f>
        <v>1106.42</v>
      </c>
      <c r="N8" s="86">
        <v>10</v>
      </c>
      <c r="O8" s="87">
        <f t="shared" si="5"/>
        <v>359.52</v>
      </c>
      <c r="P8" s="87">
        <f t="shared" si="6"/>
        <v>22.47</v>
      </c>
      <c r="Q8" s="87">
        <f t="shared" si="7"/>
        <v>89.88</v>
      </c>
      <c r="R8" s="111">
        <f>SUM(N8:Q8)</f>
        <v>481.87</v>
      </c>
      <c r="S8" s="112">
        <f>M8+R8</f>
        <v>1588.29</v>
      </c>
      <c r="T8" s="113">
        <f>S8+F8</f>
        <v>1638.29</v>
      </c>
      <c r="U8" s="114" t="s">
        <v>145</v>
      </c>
    </row>
    <row r="9" s="14" customFormat="1" customHeight="1" spans="1:21">
      <c r="A9" s="34">
        <v>5</v>
      </c>
      <c r="B9" s="35" t="s">
        <v>52</v>
      </c>
      <c r="C9" s="36" t="s">
        <v>142</v>
      </c>
      <c r="D9" s="36" t="s">
        <v>149</v>
      </c>
      <c r="E9" s="37" t="s">
        <v>150</v>
      </c>
      <c r="F9" s="38">
        <v>50</v>
      </c>
      <c r="G9" s="39">
        <v>4494</v>
      </c>
      <c r="H9" s="40">
        <f t="shared" si="0"/>
        <v>719.04</v>
      </c>
      <c r="I9" s="84">
        <f t="shared" si="1"/>
        <v>22.47</v>
      </c>
      <c r="J9" s="84">
        <f t="shared" si="2"/>
        <v>35.95</v>
      </c>
      <c r="K9" s="84">
        <f t="shared" si="3"/>
        <v>14.38</v>
      </c>
      <c r="L9" s="84">
        <f t="shared" si="4"/>
        <v>314.58</v>
      </c>
      <c r="M9" s="85">
        <f t="shared" ref="M9:M15" si="8">SUM(H9:L9)</f>
        <v>1106.42</v>
      </c>
      <c r="N9" s="86">
        <v>10</v>
      </c>
      <c r="O9" s="87">
        <f t="shared" si="5"/>
        <v>359.52</v>
      </c>
      <c r="P9" s="87">
        <f t="shared" si="6"/>
        <v>22.47</v>
      </c>
      <c r="Q9" s="87">
        <f t="shared" si="7"/>
        <v>89.88</v>
      </c>
      <c r="R9" s="111">
        <f t="shared" ref="R9:R15" si="9">SUM(N9:Q9)</f>
        <v>481.87</v>
      </c>
      <c r="S9" s="112">
        <f t="shared" ref="S9:S15" si="10">M9+R9</f>
        <v>1588.29</v>
      </c>
      <c r="T9" s="113">
        <f t="shared" ref="T9:T19" si="11">S9+F9</f>
        <v>1638.29</v>
      </c>
      <c r="U9" s="114" t="s">
        <v>145</v>
      </c>
    </row>
    <row r="10" s="14" customFormat="1" customHeight="1" spans="1:21">
      <c r="A10" s="34">
        <v>6</v>
      </c>
      <c r="B10" s="35" t="s">
        <v>55</v>
      </c>
      <c r="C10" s="36" t="s">
        <v>142</v>
      </c>
      <c r="D10" s="36" t="s">
        <v>151</v>
      </c>
      <c r="E10" s="37" t="s">
        <v>150</v>
      </c>
      <c r="F10" s="38">
        <v>50</v>
      </c>
      <c r="G10" s="39">
        <v>4494</v>
      </c>
      <c r="H10" s="40">
        <f t="shared" si="0"/>
        <v>719.04</v>
      </c>
      <c r="I10" s="84">
        <f t="shared" si="1"/>
        <v>22.47</v>
      </c>
      <c r="J10" s="84">
        <f t="shared" si="2"/>
        <v>35.95</v>
      </c>
      <c r="K10" s="84">
        <f t="shared" si="3"/>
        <v>14.38</v>
      </c>
      <c r="L10" s="84">
        <f t="shared" si="4"/>
        <v>314.58</v>
      </c>
      <c r="M10" s="85">
        <f t="shared" si="8"/>
        <v>1106.42</v>
      </c>
      <c r="N10" s="86">
        <v>10</v>
      </c>
      <c r="O10" s="87">
        <f t="shared" si="5"/>
        <v>359.52</v>
      </c>
      <c r="P10" s="87">
        <f t="shared" si="6"/>
        <v>22.47</v>
      </c>
      <c r="Q10" s="87">
        <f t="shared" si="7"/>
        <v>89.88</v>
      </c>
      <c r="R10" s="111">
        <f t="shared" si="9"/>
        <v>481.87</v>
      </c>
      <c r="S10" s="112">
        <f t="shared" si="10"/>
        <v>1588.29</v>
      </c>
      <c r="T10" s="113">
        <f t="shared" si="11"/>
        <v>1638.29</v>
      </c>
      <c r="U10" s="114" t="s">
        <v>145</v>
      </c>
    </row>
    <row r="11" s="14" customFormat="1" customHeight="1" spans="1:21">
      <c r="A11" s="34">
        <v>7</v>
      </c>
      <c r="B11" s="35" t="s">
        <v>58</v>
      </c>
      <c r="C11" s="36" t="s">
        <v>142</v>
      </c>
      <c r="D11" s="36" t="s">
        <v>152</v>
      </c>
      <c r="E11" s="37" t="s">
        <v>144</v>
      </c>
      <c r="F11" s="38">
        <v>50</v>
      </c>
      <c r="G11" s="39">
        <v>4494</v>
      </c>
      <c r="H11" s="40">
        <f t="shared" si="0"/>
        <v>719.04</v>
      </c>
      <c r="I11" s="84">
        <f t="shared" si="1"/>
        <v>22.47</v>
      </c>
      <c r="J11" s="84">
        <f t="shared" si="2"/>
        <v>35.95</v>
      </c>
      <c r="K11" s="84">
        <f t="shared" si="3"/>
        <v>14.38</v>
      </c>
      <c r="L11" s="84">
        <f t="shared" si="4"/>
        <v>314.58</v>
      </c>
      <c r="M11" s="85">
        <f t="shared" si="8"/>
        <v>1106.42</v>
      </c>
      <c r="N11" s="86">
        <v>10</v>
      </c>
      <c r="O11" s="87">
        <f t="shared" si="5"/>
        <v>359.52</v>
      </c>
      <c r="P11" s="87">
        <f t="shared" si="6"/>
        <v>22.47</v>
      </c>
      <c r="Q11" s="87">
        <f t="shared" si="7"/>
        <v>89.88</v>
      </c>
      <c r="R11" s="111">
        <f t="shared" si="9"/>
        <v>481.87</v>
      </c>
      <c r="S11" s="112">
        <f t="shared" si="10"/>
        <v>1588.29</v>
      </c>
      <c r="T11" s="113">
        <f t="shared" si="11"/>
        <v>1638.29</v>
      </c>
      <c r="U11" s="114" t="s">
        <v>145</v>
      </c>
    </row>
    <row r="12" s="14" customFormat="1" customHeight="1" spans="1:21">
      <c r="A12" s="34">
        <v>8</v>
      </c>
      <c r="B12" s="35" t="s">
        <v>61</v>
      </c>
      <c r="C12" s="36" t="s">
        <v>142</v>
      </c>
      <c r="D12" s="36" t="s">
        <v>153</v>
      </c>
      <c r="E12" s="37" t="s">
        <v>144</v>
      </c>
      <c r="F12" s="38">
        <v>50</v>
      </c>
      <c r="G12" s="39">
        <v>4494</v>
      </c>
      <c r="H12" s="40">
        <f t="shared" si="0"/>
        <v>719.04</v>
      </c>
      <c r="I12" s="84">
        <f t="shared" si="1"/>
        <v>22.47</v>
      </c>
      <c r="J12" s="84">
        <f t="shared" si="2"/>
        <v>35.95</v>
      </c>
      <c r="K12" s="84">
        <f t="shared" si="3"/>
        <v>14.38</v>
      </c>
      <c r="L12" s="84">
        <f t="shared" si="4"/>
        <v>314.58</v>
      </c>
      <c r="M12" s="85">
        <f t="shared" si="8"/>
        <v>1106.42</v>
      </c>
      <c r="N12" s="86">
        <v>10</v>
      </c>
      <c r="O12" s="87">
        <f t="shared" si="5"/>
        <v>359.52</v>
      </c>
      <c r="P12" s="87">
        <f t="shared" si="6"/>
        <v>22.47</v>
      </c>
      <c r="Q12" s="87">
        <f t="shared" si="7"/>
        <v>89.88</v>
      </c>
      <c r="R12" s="111">
        <f t="shared" si="9"/>
        <v>481.87</v>
      </c>
      <c r="S12" s="112">
        <f t="shared" si="10"/>
        <v>1588.29</v>
      </c>
      <c r="T12" s="113">
        <f t="shared" si="11"/>
        <v>1638.29</v>
      </c>
      <c r="U12" s="114" t="s">
        <v>145</v>
      </c>
    </row>
    <row r="13" s="14" customFormat="1" customHeight="1" spans="1:21">
      <c r="A13" s="34">
        <v>9</v>
      </c>
      <c r="B13" s="35" t="s">
        <v>64</v>
      </c>
      <c r="C13" s="36" t="s">
        <v>142</v>
      </c>
      <c r="D13" s="36" t="s">
        <v>154</v>
      </c>
      <c r="E13" s="37" t="s">
        <v>144</v>
      </c>
      <c r="F13" s="38">
        <v>50</v>
      </c>
      <c r="G13" s="39">
        <v>4494</v>
      </c>
      <c r="H13" s="40">
        <f t="shared" si="0"/>
        <v>719.04</v>
      </c>
      <c r="I13" s="84">
        <f t="shared" si="1"/>
        <v>22.47</v>
      </c>
      <c r="J13" s="84">
        <f t="shared" si="2"/>
        <v>35.95</v>
      </c>
      <c r="K13" s="84">
        <f t="shared" si="3"/>
        <v>14.38</v>
      </c>
      <c r="L13" s="84">
        <f t="shared" si="4"/>
        <v>314.58</v>
      </c>
      <c r="M13" s="85">
        <f t="shared" si="8"/>
        <v>1106.42</v>
      </c>
      <c r="N13" s="86">
        <v>10</v>
      </c>
      <c r="O13" s="87">
        <f t="shared" si="5"/>
        <v>359.52</v>
      </c>
      <c r="P13" s="87">
        <f t="shared" si="6"/>
        <v>22.47</v>
      </c>
      <c r="Q13" s="87">
        <f t="shared" si="7"/>
        <v>89.88</v>
      </c>
      <c r="R13" s="111">
        <f t="shared" si="9"/>
        <v>481.87</v>
      </c>
      <c r="S13" s="112">
        <f t="shared" si="10"/>
        <v>1588.29</v>
      </c>
      <c r="T13" s="113">
        <f t="shared" si="11"/>
        <v>1638.29</v>
      </c>
      <c r="U13" s="114" t="s">
        <v>145</v>
      </c>
    </row>
    <row r="14" s="14" customFormat="1" customHeight="1" spans="1:21">
      <c r="A14" s="34">
        <v>10</v>
      </c>
      <c r="B14" s="35" t="s">
        <v>67</v>
      </c>
      <c r="C14" s="36" t="s">
        <v>142</v>
      </c>
      <c r="D14" s="36" t="s">
        <v>155</v>
      </c>
      <c r="E14" s="37" t="s">
        <v>144</v>
      </c>
      <c r="F14" s="38">
        <v>50</v>
      </c>
      <c r="G14" s="39">
        <v>4494</v>
      </c>
      <c r="H14" s="40"/>
      <c r="I14" s="84"/>
      <c r="J14" s="84"/>
      <c r="K14" s="84">
        <f t="shared" si="3"/>
        <v>14.38</v>
      </c>
      <c r="L14" s="84"/>
      <c r="M14" s="85">
        <f t="shared" si="8"/>
        <v>14.38</v>
      </c>
      <c r="N14" s="86"/>
      <c r="O14" s="87"/>
      <c r="P14" s="87"/>
      <c r="Q14" s="87"/>
      <c r="R14" s="111">
        <f t="shared" si="9"/>
        <v>0</v>
      </c>
      <c r="S14" s="112">
        <f t="shared" si="10"/>
        <v>14.38</v>
      </c>
      <c r="T14" s="113">
        <f t="shared" si="11"/>
        <v>64.38</v>
      </c>
      <c r="U14" s="114" t="s">
        <v>156</v>
      </c>
    </row>
    <row r="15" s="14" customFormat="1" customHeight="1" spans="1:21">
      <c r="A15" s="34">
        <v>11</v>
      </c>
      <c r="B15" s="35" t="s">
        <v>70</v>
      </c>
      <c r="C15" s="36" t="s">
        <v>142</v>
      </c>
      <c r="D15" s="41">
        <v>26266</v>
      </c>
      <c r="E15" s="42" t="s">
        <v>144</v>
      </c>
      <c r="F15" s="38">
        <v>50</v>
      </c>
      <c r="G15" s="43"/>
      <c r="H15" s="44"/>
      <c r="I15" s="88"/>
      <c r="J15" s="88"/>
      <c r="K15" s="88"/>
      <c r="L15" s="88"/>
      <c r="M15" s="85"/>
      <c r="N15" s="89"/>
      <c r="O15" s="90"/>
      <c r="P15" s="90"/>
      <c r="Q15" s="90"/>
      <c r="R15" s="115"/>
      <c r="S15" s="116"/>
      <c r="T15" s="113">
        <f t="shared" si="11"/>
        <v>50</v>
      </c>
      <c r="U15" s="117"/>
    </row>
    <row r="16" s="14" customFormat="1" customHeight="1" spans="1:21">
      <c r="A16" s="34">
        <v>12</v>
      </c>
      <c r="B16" s="35" t="s">
        <v>73</v>
      </c>
      <c r="C16" s="36" t="s">
        <v>142</v>
      </c>
      <c r="D16" s="41">
        <v>24363</v>
      </c>
      <c r="E16" s="42" t="s">
        <v>144</v>
      </c>
      <c r="F16" s="38">
        <v>50</v>
      </c>
      <c r="G16" s="43"/>
      <c r="H16" s="44"/>
      <c r="I16" s="88"/>
      <c r="J16" s="88"/>
      <c r="K16" s="88"/>
      <c r="L16" s="88"/>
      <c r="M16" s="85"/>
      <c r="N16" s="89"/>
      <c r="O16" s="90"/>
      <c r="P16" s="90"/>
      <c r="Q16" s="90"/>
      <c r="R16" s="115"/>
      <c r="S16" s="116"/>
      <c r="T16" s="113">
        <f t="shared" si="11"/>
        <v>50</v>
      </c>
      <c r="U16" s="117"/>
    </row>
    <row r="17" s="14" customFormat="1" customHeight="1" spans="1:21">
      <c r="A17" s="34">
        <v>13</v>
      </c>
      <c r="B17" s="35" t="s">
        <v>76</v>
      </c>
      <c r="C17" s="36" t="s">
        <v>142</v>
      </c>
      <c r="D17" s="41">
        <v>26250</v>
      </c>
      <c r="E17" s="42" t="s">
        <v>144</v>
      </c>
      <c r="F17" s="38">
        <v>50</v>
      </c>
      <c r="G17" s="43"/>
      <c r="H17" s="44"/>
      <c r="I17" s="88"/>
      <c r="J17" s="88"/>
      <c r="K17" s="88"/>
      <c r="L17" s="88"/>
      <c r="M17" s="85"/>
      <c r="N17" s="89"/>
      <c r="O17" s="90"/>
      <c r="P17" s="90"/>
      <c r="Q17" s="90"/>
      <c r="R17" s="115"/>
      <c r="S17" s="116"/>
      <c r="T17" s="113">
        <f t="shared" si="11"/>
        <v>50</v>
      </c>
      <c r="U17" s="117"/>
    </row>
    <row r="18" s="14" customFormat="1" customHeight="1" spans="1:21">
      <c r="A18" s="34">
        <v>14</v>
      </c>
      <c r="B18" s="35" t="s">
        <v>79</v>
      </c>
      <c r="C18" s="36" t="s">
        <v>142</v>
      </c>
      <c r="D18" s="41">
        <v>28175</v>
      </c>
      <c r="E18" s="42" t="s">
        <v>150</v>
      </c>
      <c r="F18" s="38">
        <v>50</v>
      </c>
      <c r="G18" s="43"/>
      <c r="H18" s="44"/>
      <c r="I18" s="88"/>
      <c r="J18" s="88"/>
      <c r="K18" s="88"/>
      <c r="L18" s="88"/>
      <c r="M18" s="85"/>
      <c r="N18" s="89"/>
      <c r="O18" s="90"/>
      <c r="P18" s="90"/>
      <c r="Q18" s="90"/>
      <c r="R18" s="115"/>
      <c r="S18" s="116"/>
      <c r="T18" s="113">
        <f t="shared" si="11"/>
        <v>50</v>
      </c>
      <c r="U18" s="117"/>
    </row>
    <row r="19" s="14" customFormat="1" customHeight="1" spans="1:21">
      <c r="A19" s="34">
        <v>15</v>
      </c>
      <c r="B19" s="35" t="s">
        <v>82</v>
      </c>
      <c r="C19" s="36" t="s">
        <v>142</v>
      </c>
      <c r="D19" s="41">
        <v>30324</v>
      </c>
      <c r="E19" s="42" t="s">
        <v>144</v>
      </c>
      <c r="F19" s="38">
        <v>50</v>
      </c>
      <c r="G19" s="43"/>
      <c r="H19" s="44"/>
      <c r="I19" s="88"/>
      <c r="J19" s="88"/>
      <c r="K19" s="88"/>
      <c r="L19" s="88"/>
      <c r="M19" s="85"/>
      <c r="N19" s="89"/>
      <c r="O19" s="90"/>
      <c r="P19" s="90"/>
      <c r="Q19" s="90"/>
      <c r="R19" s="115"/>
      <c r="S19" s="116"/>
      <c r="T19" s="113">
        <f t="shared" si="11"/>
        <v>50</v>
      </c>
      <c r="U19" s="117"/>
    </row>
    <row r="20" s="14" customFormat="1" customHeight="1" spans="1:21">
      <c r="A20" s="45" t="s">
        <v>16</v>
      </c>
      <c r="B20" s="46"/>
      <c r="C20" s="47"/>
      <c r="D20" s="47"/>
      <c r="E20" s="47"/>
      <c r="F20" s="48">
        <f>SUM(F5:F19)</f>
        <v>750</v>
      </c>
      <c r="G20" s="49"/>
      <c r="H20" s="50">
        <f>SUM(H5:H19)</f>
        <v>6471.36</v>
      </c>
      <c r="I20" s="50">
        <f t="shared" ref="I20:T20" si="12">SUM(I5:I19)</f>
        <v>202.23</v>
      </c>
      <c r="J20" s="50">
        <f t="shared" si="12"/>
        <v>323.55</v>
      </c>
      <c r="K20" s="50">
        <f t="shared" si="12"/>
        <v>143.8</v>
      </c>
      <c r="L20" s="50">
        <f t="shared" si="12"/>
        <v>2831.22</v>
      </c>
      <c r="M20" s="50">
        <f t="shared" si="12"/>
        <v>9972.16</v>
      </c>
      <c r="N20" s="50">
        <f t="shared" si="12"/>
        <v>90</v>
      </c>
      <c r="O20" s="50">
        <f t="shared" si="12"/>
        <v>3235.68</v>
      </c>
      <c r="P20" s="50">
        <f t="shared" si="12"/>
        <v>202.23</v>
      </c>
      <c r="Q20" s="50">
        <f t="shared" si="12"/>
        <v>808.92</v>
      </c>
      <c r="R20" s="50">
        <f t="shared" si="12"/>
        <v>4336.83</v>
      </c>
      <c r="S20" s="50">
        <f t="shared" si="12"/>
        <v>14308.99</v>
      </c>
      <c r="T20" s="50">
        <f t="shared" si="12"/>
        <v>15058.99</v>
      </c>
      <c r="U20" s="118"/>
    </row>
    <row r="21" s="14" customFormat="1" customHeight="1" spans="1:21">
      <c r="A21" s="51"/>
      <c r="B21" s="51"/>
      <c r="C21" s="52"/>
      <c r="D21" s="52"/>
      <c r="E21" s="52"/>
      <c r="F21" s="53"/>
      <c r="G21" s="51"/>
      <c r="H21" s="54"/>
      <c r="I21" s="54"/>
      <c r="J21" s="54"/>
      <c r="K21" s="54"/>
      <c r="L21" s="54"/>
      <c r="M21" s="54"/>
      <c r="N21" s="91"/>
      <c r="O21" s="91"/>
      <c r="P21" s="91"/>
      <c r="Q21" s="91"/>
      <c r="R21" s="91"/>
      <c r="S21" s="54"/>
      <c r="T21" s="119"/>
      <c r="U21" s="51"/>
    </row>
    <row r="22" s="15" customFormat="1" customHeight="1" spans="1:19">
      <c r="A22" s="55" t="s">
        <v>157</v>
      </c>
      <c r="B22" s="55"/>
      <c r="C22" s="56" t="s">
        <v>158</v>
      </c>
      <c r="D22" s="55"/>
      <c r="E22" s="55"/>
      <c r="F22" s="57"/>
      <c r="G22" s="57"/>
      <c r="H22" s="57"/>
      <c r="I22" s="57"/>
      <c r="J22" s="57"/>
      <c r="K22" s="57"/>
      <c r="L22" s="92"/>
      <c r="M22" s="57"/>
      <c r="N22" s="57"/>
      <c r="O22" s="57"/>
      <c r="P22" s="57"/>
      <c r="Q22" s="57"/>
      <c r="R22" s="57"/>
      <c r="S22" s="57"/>
    </row>
    <row r="23" s="15" customFormat="1" customHeight="1" spans="1:19">
      <c r="A23" s="55" t="s">
        <v>159</v>
      </c>
      <c r="B23" s="55"/>
      <c r="C23" s="56" t="s">
        <v>160</v>
      </c>
      <c r="D23" s="55"/>
      <c r="E23" s="55"/>
      <c r="F23" s="57"/>
      <c r="G23" s="57"/>
      <c r="H23" s="57"/>
      <c r="I23" s="57" t="s">
        <v>161</v>
      </c>
      <c r="J23" s="57"/>
      <c r="K23" s="57"/>
      <c r="L23" s="92"/>
      <c r="M23" s="57"/>
      <c r="N23" s="57"/>
      <c r="O23" s="57"/>
      <c r="P23" s="57"/>
      <c r="Q23" s="57"/>
      <c r="R23" s="57"/>
      <c r="S23" s="57"/>
    </row>
    <row r="24" s="15" customFormat="1" customHeight="1" spans="1:19">
      <c r="A24" s="58"/>
      <c r="B24" s="58"/>
      <c r="C24" s="56"/>
      <c r="D24" s="55"/>
      <c r="E24" s="55"/>
      <c r="F24" s="57"/>
      <c r="G24" s="57"/>
      <c r="H24" s="57"/>
      <c r="I24" s="57"/>
      <c r="J24" s="57"/>
      <c r="K24" s="57"/>
      <c r="L24" s="92"/>
      <c r="M24" s="57"/>
      <c r="N24" s="57"/>
      <c r="O24" s="57"/>
      <c r="P24" s="57"/>
      <c r="Q24" s="57"/>
      <c r="R24" s="57"/>
      <c r="S24" s="57"/>
    </row>
    <row r="25" s="15" customFormat="1" customHeight="1" spans="1:19">
      <c r="A25" s="55"/>
      <c r="B25" s="55"/>
      <c r="C25" s="56"/>
      <c r="D25" s="55"/>
      <c r="E25" s="55"/>
      <c r="F25" s="57"/>
      <c r="G25" s="57"/>
      <c r="H25" s="57"/>
      <c r="I25" s="57"/>
      <c r="J25" s="57"/>
      <c r="K25" s="57"/>
      <c r="L25" s="92"/>
      <c r="M25" s="57"/>
      <c r="N25" s="57"/>
      <c r="O25" s="57"/>
      <c r="P25" s="57"/>
      <c r="Q25" s="57"/>
      <c r="R25" s="57"/>
      <c r="S25" s="57"/>
    </row>
    <row r="26" s="14" customFormat="1" customHeight="1" spans="1:19">
      <c r="A26" s="51" t="s">
        <v>162</v>
      </c>
      <c r="B26" s="51"/>
      <c r="C26" s="52"/>
      <c r="D26" s="51"/>
      <c r="E26" s="51"/>
      <c r="F26" s="51"/>
      <c r="G26" s="51"/>
      <c r="H26" s="51"/>
      <c r="I26" s="51" t="s">
        <v>163</v>
      </c>
      <c r="J26" s="93"/>
      <c r="K26" s="93"/>
      <c r="L26" s="94"/>
      <c r="M26" s="93"/>
      <c r="N26" s="93"/>
      <c r="O26" s="93"/>
      <c r="P26" s="93"/>
      <c r="Q26" s="93"/>
      <c r="R26" s="93"/>
      <c r="S26" s="93"/>
    </row>
    <row r="27" s="15" customFormat="1" customHeight="1" spans="2:20">
      <c r="B27" s="59" t="s">
        <v>0</v>
      </c>
      <c r="C27" s="60" t="s">
        <v>164</v>
      </c>
      <c r="D27" s="59" t="s">
        <v>127</v>
      </c>
      <c r="E27" s="61" t="s">
        <v>128</v>
      </c>
      <c r="F27" s="62" t="s">
        <v>16</v>
      </c>
      <c r="G27" s="55"/>
      <c r="H27" s="55"/>
      <c r="J27" s="59" t="s">
        <v>165</v>
      </c>
      <c r="K27" s="95"/>
      <c r="L27" s="96"/>
      <c r="M27" s="96"/>
      <c r="N27" s="96"/>
      <c r="O27" s="97"/>
      <c r="P27" s="57"/>
      <c r="Q27" s="57"/>
      <c r="R27" s="57"/>
      <c r="S27" s="57"/>
      <c r="T27" s="120"/>
    </row>
    <row r="28" s="16" customFormat="1" customHeight="1" spans="2:15">
      <c r="B28" s="63" t="s">
        <v>166</v>
      </c>
      <c r="C28" s="64" t="s">
        <v>167</v>
      </c>
      <c r="D28" s="65">
        <f>M20</f>
        <v>9972.16</v>
      </c>
      <c r="E28" s="66">
        <f>R20</f>
        <v>4336.83</v>
      </c>
      <c r="F28" s="65">
        <f>D28+E28</f>
        <v>14308.99</v>
      </c>
      <c r="J28" s="63" t="s">
        <v>168</v>
      </c>
      <c r="K28" s="95"/>
      <c r="L28" s="96"/>
      <c r="M28" s="96"/>
      <c r="N28" s="96"/>
      <c r="O28" s="97"/>
    </row>
    <row r="29" s="16" customFormat="1" customHeight="1" spans="2:15">
      <c r="B29" s="63" t="s">
        <v>169</v>
      </c>
      <c r="C29" s="64" t="s">
        <v>170</v>
      </c>
      <c r="D29" s="67"/>
      <c r="E29" s="67"/>
      <c r="F29" s="65"/>
      <c r="J29" s="63" t="s">
        <v>171</v>
      </c>
      <c r="K29" s="95"/>
      <c r="L29" s="96"/>
      <c r="M29" s="96"/>
      <c r="N29" s="96"/>
      <c r="O29" s="97"/>
    </row>
    <row r="30" s="16" customFormat="1" customHeight="1" spans="2:15">
      <c r="B30" s="63" t="s">
        <v>172</v>
      </c>
      <c r="C30" s="68" t="s">
        <v>173</v>
      </c>
      <c r="D30" s="69">
        <f>F20</f>
        <v>750</v>
      </c>
      <c r="E30" s="70"/>
      <c r="F30" s="71"/>
      <c r="J30" s="63" t="s">
        <v>174</v>
      </c>
      <c r="K30" s="98"/>
      <c r="L30" s="99"/>
      <c r="M30" s="99"/>
      <c r="N30" s="99"/>
      <c r="O30" s="100"/>
    </row>
    <row r="31" s="16" customFormat="1" customHeight="1" spans="2:15">
      <c r="B31" s="63"/>
      <c r="C31" s="64" t="s">
        <v>175</v>
      </c>
      <c r="D31" s="65">
        <f>F28+F29+D30</f>
        <v>15058.99</v>
      </c>
      <c r="E31" s="65"/>
      <c r="F31" s="65"/>
      <c r="J31" s="63" t="s">
        <v>176</v>
      </c>
      <c r="K31" s="95"/>
      <c r="L31" s="96"/>
      <c r="M31" s="96"/>
      <c r="N31" s="96"/>
      <c r="O31" s="97"/>
    </row>
    <row r="32" s="16" customFormat="1" customHeight="1" spans="3:15">
      <c r="C32" s="72"/>
      <c r="D32" s="73"/>
      <c r="E32" s="73"/>
      <c r="F32" s="73"/>
      <c r="J32" s="63" t="s">
        <v>177</v>
      </c>
      <c r="K32" s="95"/>
      <c r="L32" s="96"/>
      <c r="M32" s="96"/>
      <c r="N32" s="96"/>
      <c r="O32" s="97"/>
    </row>
    <row r="33" s="16" customFormat="1" customHeight="1" spans="2:15">
      <c r="B33" s="15"/>
      <c r="C33" s="18"/>
      <c r="D33" s="15"/>
      <c r="E33" s="15"/>
      <c r="F33" s="15"/>
      <c r="J33" s="74"/>
      <c r="K33" s="74"/>
      <c r="L33" s="92"/>
      <c r="M33" s="55"/>
      <c r="N33" s="55"/>
      <c r="O33" s="55"/>
    </row>
    <row r="34" s="17" customFormat="1" customHeight="1" spans="1:20">
      <c r="A34" s="15"/>
      <c r="B34" s="15"/>
      <c r="C34" s="18"/>
      <c r="D34" s="15"/>
      <c r="E34" s="15"/>
      <c r="F34" s="15"/>
      <c r="G34" s="15"/>
      <c r="H34" s="74"/>
      <c r="I34" s="101"/>
      <c r="J34" s="15"/>
      <c r="K34" s="15"/>
      <c r="L34" s="19"/>
      <c r="M34" s="15"/>
      <c r="N34" s="15"/>
      <c r="O34" s="15"/>
      <c r="P34" s="55"/>
      <c r="Q34" s="55"/>
      <c r="R34" s="55"/>
      <c r="S34" s="55"/>
      <c r="T34" s="15"/>
    </row>
    <row r="35" s="15" customFormat="1" customHeight="1" spans="3:12">
      <c r="C35" s="18"/>
      <c r="L35" s="19"/>
    </row>
    <row r="36" s="15" customFormat="1" customHeight="1" spans="3:12">
      <c r="C36" s="18"/>
      <c r="I36" s="102"/>
      <c r="L36" s="19"/>
    </row>
  </sheetData>
  <mergeCells count="25">
    <mergeCell ref="A1:U1"/>
    <mergeCell ref="A2:T2"/>
    <mergeCell ref="H3:M3"/>
    <mergeCell ref="N3:R3"/>
    <mergeCell ref="A22:B22"/>
    <mergeCell ref="A23:B23"/>
    <mergeCell ref="K27:O27"/>
    <mergeCell ref="K28:O28"/>
    <mergeCell ref="K29:O29"/>
    <mergeCell ref="D30:F30"/>
    <mergeCell ref="K30:O30"/>
    <mergeCell ref="D31:F31"/>
    <mergeCell ref="K31:O31"/>
    <mergeCell ref="D32:F32"/>
    <mergeCell ref="K32:O32"/>
    <mergeCell ref="A3:A4"/>
    <mergeCell ref="B3:B4"/>
    <mergeCell ref="C3:C4"/>
    <mergeCell ref="D3:D4"/>
    <mergeCell ref="E3:E4"/>
    <mergeCell ref="F3:F4"/>
    <mergeCell ref="G3:G4"/>
    <mergeCell ref="S3:S4"/>
    <mergeCell ref="T3:T4"/>
    <mergeCell ref="U3:U4"/>
  </mergeCells>
  <conditionalFormatting sqref="E5:E17">
    <cfRule type="cellIs" dxfId="1" priority="7" stopIfTrue="1" operator="equal">
      <formula>0</formula>
    </cfRule>
  </conditionalFormatting>
  <conditionalFormatting sqref="E18:E19">
    <cfRule type="cellIs" dxfId="1" priority="1" stopIfTrue="1" operator="equal">
      <formula>0</formula>
    </cfRule>
  </conditionalFormatting>
  <pageMargins left="0.75" right="0.75" top="1" bottom="1" header="0.511805555555556" footer="0.511805555555556"/>
  <pageSetup paperSize="9" scale="49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F11"/>
  <sheetViews>
    <sheetView topLeftCell="A4" workbookViewId="0">
      <selection activeCell="E9" sqref="E9"/>
    </sheetView>
  </sheetViews>
  <sheetFormatPr defaultColWidth="9" defaultRowHeight="14.25" outlineLevelCol="5"/>
  <cols>
    <col min="1" max="1" width="13.6666666666667" style="1" customWidth="1"/>
    <col min="2" max="2" width="16.6666666666667" style="1" customWidth="1"/>
    <col min="3" max="3" width="19.3333333333333" style="1" customWidth="1"/>
    <col min="4" max="4" width="29.6666666666667" style="1" customWidth="1"/>
    <col min="5" max="5" width="9.375" style="1"/>
    <col min="6" max="6" width="61.125" style="1" customWidth="1"/>
    <col min="7" max="16384" width="9" style="1"/>
  </cols>
  <sheetData>
    <row r="1" s="1" customFormat="1" ht="50" customHeight="1" spans="1:4">
      <c r="A1" s="2" t="s">
        <v>178</v>
      </c>
      <c r="B1" s="3"/>
      <c r="C1" s="3"/>
      <c r="D1" s="3"/>
    </row>
    <row r="2" s="1" customFormat="1" ht="43" customHeight="1" spans="1:6">
      <c r="A2" s="4" t="s">
        <v>179</v>
      </c>
      <c r="B2" s="4"/>
      <c r="C2" s="4"/>
      <c r="D2" s="4"/>
      <c r="F2" s="1" t="s">
        <v>180</v>
      </c>
    </row>
    <row r="3" s="1" customFormat="1" ht="43" customHeight="1" spans="1:6">
      <c r="A3" s="5" t="s">
        <v>181</v>
      </c>
      <c r="B3" s="5" t="e">
        <f>C9</f>
        <v>#REF!</v>
      </c>
      <c r="C3" s="5"/>
      <c r="D3" s="5" t="s">
        <v>182</v>
      </c>
      <c r="F3" s="1" t="s">
        <v>183</v>
      </c>
    </row>
    <row r="4" s="1" customFormat="1" ht="43" customHeight="1" spans="1:4">
      <c r="A4" s="6" t="s">
        <v>184</v>
      </c>
      <c r="B4" s="6"/>
      <c r="C4" s="6"/>
      <c r="D4" s="6"/>
    </row>
    <row r="5" s="1" customFormat="1" ht="43" customHeight="1" spans="1:4">
      <c r="A5" s="7" t="s">
        <v>0</v>
      </c>
      <c r="B5" s="7" t="s">
        <v>185</v>
      </c>
      <c r="C5" s="7" t="s">
        <v>186</v>
      </c>
      <c r="D5" s="7" t="s">
        <v>187</v>
      </c>
    </row>
    <row r="6" s="1" customFormat="1" ht="42" customHeight="1" spans="1:4">
      <c r="A6" s="8">
        <v>1</v>
      </c>
      <c r="B6" s="9" t="s">
        <v>188</v>
      </c>
      <c r="C6" s="9" t="e">
        <f>'2月发1月薪资'!#REF!</f>
        <v>#REF!</v>
      </c>
      <c r="D6" s="10" t="s">
        <v>25</v>
      </c>
    </row>
    <row r="7" s="1" customFormat="1" ht="42" customHeight="1" spans="1:4">
      <c r="A7" s="8">
        <v>2</v>
      </c>
      <c r="B7" s="9" t="s">
        <v>189</v>
      </c>
      <c r="C7" s="9">
        <f>'社保费用明细表 '!D28</f>
        <v>9972.16</v>
      </c>
      <c r="D7" s="10" t="s">
        <v>127</v>
      </c>
    </row>
    <row r="8" s="1" customFormat="1" ht="43" customHeight="1" spans="1:4">
      <c r="A8" s="8">
        <v>3</v>
      </c>
      <c r="B8" s="9" t="s">
        <v>190</v>
      </c>
      <c r="C8" s="9">
        <f>'社保费用明细表 '!F20</f>
        <v>750</v>
      </c>
      <c r="D8" s="10"/>
    </row>
    <row r="9" s="1" customFormat="1" ht="43" customHeight="1" spans="1:4">
      <c r="A9" s="9" t="s">
        <v>16</v>
      </c>
      <c r="B9" s="9"/>
      <c r="C9" s="9" t="e">
        <f>SUM(C6:C8)</f>
        <v>#REF!</v>
      </c>
      <c r="D9" s="9"/>
    </row>
    <row r="10" ht="33" customHeight="1"/>
    <row r="11" spans="4:4">
      <c r="D11" s="11"/>
    </row>
  </sheetData>
  <mergeCells count="6">
    <mergeCell ref="A1:D1"/>
    <mergeCell ref="A2:D2"/>
    <mergeCell ref="B3:C3"/>
    <mergeCell ref="A4:D4"/>
    <mergeCell ref="A9:B9"/>
    <mergeCell ref="C9:D9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2月发1月薪资</vt:lpstr>
      <vt:lpstr>原始表</vt:lpstr>
      <vt:lpstr>社保费用明细表 </vt:lpstr>
      <vt:lpstr>开票汇总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小呀小脚丫</cp:lastModifiedBy>
  <dcterms:created xsi:type="dcterms:W3CDTF">2020-01-15T02:31:00Z</dcterms:created>
  <dcterms:modified xsi:type="dcterms:W3CDTF">2024-08-16T08:11:03Z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ABD9896974DF47229F02BF7AC00B43C4_13</vt:lpwstr>
  </property>
  <property fmtid="{D5CDD505-2E9C-101B-9397-08002B2CF9AE}" pid="4" name="KSOReadingLayout">
    <vt:bool>true</vt:bool>
  </property>
</Properties>
</file>