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760" tabRatio="500" activeTab="1"/>
  </bookViews>
  <sheets>
    <sheet name="OOEA" sheetId="4" r:id="rId1"/>
    <sheet name="Interest_Rates" sheetId="1" r:id="rId2"/>
    <sheet name="Changed_Property_Ratio" sheetId="2" r:id="rId3"/>
    <sheet name="summary" sheetId="3" r:id="rId4"/>
  </sheets>
  <externalReferences>
    <externalReference r:id="rId5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D23" i="1"/>
  <c r="D22" i="1"/>
  <c r="E18" i="3"/>
  <c r="E17" i="3"/>
  <c r="E11" i="3"/>
  <c r="E12" i="3"/>
  <c r="E13" i="3"/>
  <c r="E14" i="3"/>
  <c r="E15" i="3"/>
  <c r="E16" i="3"/>
  <c r="B22" i="1"/>
  <c r="B21" i="1"/>
  <c r="B20" i="1"/>
  <c r="B19" i="1"/>
  <c r="B2" i="3"/>
  <c r="C2" i="3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E19" i="3"/>
  <c r="B20" i="3"/>
  <c r="C20" i="3"/>
  <c r="E20" i="3"/>
  <c r="B21" i="3"/>
  <c r="C21" i="3"/>
  <c r="E21" i="3"/>
  <c r="B22" i="3"/>
  <c r="C22" i="3"/>
  <c r="E2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" i="2"/>
  <c r="C19" i="2" a="1"/>
  <c r="C19" i="2"/>
  <c r="C20" i="2"/>
  <c r="C21" i="2"/>
  <c r="C22" i="2"/>
  <c r="A2" i="1"/>
</calcChain>
</file>

<file path=xl/sharedStrings.xml><?xml version="1.0" encoding="utf-8"?>
<sst xmlns="http://schemas.openxmlformats.org/spreadsheetml/2006/main" count="69" uniqueCount="52">
  <si>
    <t>Year</t>
  </si>
  <si>
    <t>interestRate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</si>
  <si>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</si>
  <si>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</si>
  <si>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</si>
  <si>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</si>
  <si>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</si>
  <si>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</si>
  <si>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</si>
  <si>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</si>
  <si>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</si>
  <si>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</si>
  <si>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</si>
  <si>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</si>
  <si>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</si>
  <si>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</si>
  <si>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</si>
  <si>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</si>
  <si>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</si>
  <si>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Year_Span</t>
  </si>
  <si>
    <t>Changed_Property_Ratio</t>
  </si>
  <si>
    <t>2016-2017</t>
  </si>
  <si>
    <t>2017-2018</t>
  </si>
  <si>
    <t>2018-2019</t>
  </si>
  <si>
    <t>2019-2020</t>
  </si>
  <si>
    <t>intrst_rate</t>
  </si>
  <si>
    <t>cha_pratio</t>
  </si>
  <si>
    <t>utilities</t>
  </si>
  <si>
    <t>hud_mfi</t>
  </si>
  <si>
    <t>March 2016 Forecast</t>
  </si>
  <si>
    <t>*FHFA House Price Index, 1980 Q1 = 100</t>
  </si>
  <si>
    <t>U. S.</t>
  </si>
  <si>
    <t>Oregon</t>
  </si>
  <si>
    <t>Population (million)</t>
  </si>
  <si>
    <t>Unemployment Rate</t>
  </si>
  <si>
    <t>Prime Rate (%)</t>
  </si>
  <si>
    <t>Industrial Production (2007=100)</t>
  </si>
  <si>
    <t>Housing Starts - US (in million)</t>
  </si>
  <si>
    <t>Housing Starts - OR (in thousand)</t>
  </si>
  <si>
    <t>US House Prices*</t>
  </si>
  <si>
    <t>Oregon House Price Index*</t>
  </si>
  <si>
    <t>Average Wage Rate (Thousand $)</t>
  </si>
  <si>
    <t>CPI-US (1982-84=100)</t>
  </si>
  <si>
    <t>CPI, Portland-Salem (1982-84=100)</t>
  </si>
  <si>
    <t>Personal Income Deflator (2009=100)</t>
  </si>
  <si>
    <t>GDP Deflator (2009=100)</t>
  </si>
  <si>
    <t>GDP (billions of 2009$)</t>
  </si>
  <si>
    <t>Other Economic Indicators: 1990-2025</t>
  </si>
  <si>
    <t>2008 TO 2015, INCOMES UP BY 1%</t>
  </si>
  <si>
    <t>1990 TO 2015 AVERAGE DIFFERENCE BETWEEN PRIME AND 30 YEAR MORTGAGE RATE WAS 3.34</t>
  </si>
  <si>
    <t>PRIME = FED +</t>
  </si>
  <si>
    <t>AVERAGE DIFFERENCE BETWEEN 30 YEAR AND PRIME, PLUS FORECAST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</si>
</sst>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0.0000"/>
    <numFmt numFmtId="165" formatCode="#,##0.0_);\(#,##0.0\)"/>
    <numFmt numFmtId="166" formatCode="_(* #,##0.00_);_(* \(#,##0.00\);_(* &quot;-&quot;??_);_(@_)"/>
    <numFmt numFmtId="167" formatCode="_(* #,##0.0_);_(* \(#,##0.0\);_(* &quot;0.0&quot;_);_(@_)"/>
    <numFmt numFmtId="168" formatCode="_(* #,##0.0_);_(* \(#,##0.0\);_(* &quot;-&quot;??_);_(@_)"/>
    <numFmt numFmtId="169" formatCode="0.000"/>
    <numFmt numFmtId="170" formatCode="0.0%"/>
    <numFmt numFmtId="171" formatCode="&quot;$&quot;#,##0;[Red]&quot;$&quot;#,##0"/>
  </numFmts>
  <fonts count="15" x14ac:knownFonts="1">
    <font>
      <sz val="12"/>
      <color theme="1"/>
      <name val="Franklin Gothic Book"/>
      <family val="2"/>
    </font>
    <font>
      <sz val="12"/>
      <color theme="1"/>
      <name val="Franklin Gothic Book"/>
      <family val="2"/>
    </font>
    <font>
      <sz val="12"/>
      <color theme="1"/>
      <name val="Franklin Gothic Book"/>
      <family val="2"/>
    </font>
    <font>
      <sz val="12"/>
      <color rgb="FFFF0000"/>
      <name val="Franklin Gothic Book"/>
      <family val="2"/>
    </font>
    <font>
      <b/>
      <sz val="12"/>
      <color rgb="FF000000"/>
      <name val="Inherit"/>
    </font>
    <font>
      <sz val="12"/>
      <color rgb="FF000000"/>
      <name val="Inherit"/>
    </font>
    <font>
      <b/>
      <sz val="13"/>
      <color rgb="FFFF0000"/>
      <name val="Inherit"/>
    </font>
    <font>
      <u/>
      <sz val="12"/>
      <color theme="10"/>
      <name val="Franklin Gothic Book"/>
      <family val="2"/>
    </font>
    <font>
      <u/>
      <sz val="12"/>
      <color theme="11"/>
      <name val="Franklin Gothic Book"/>
      <family val="2"/>
    </font>
    <font>
      <sz val="10"/>
      <name val="Arial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sz val="12"/>
      <color rgb="FF000000"/>
      <name val="Franklin Gothic Book"/>
    </font>
    <font>
      <sz val="12"/>
      <color rgb="FF330000"/>
      <name val="Franklin Gothic Book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6" fillId="0" borderId="0" xfId="0" applyFont="1"/>
    <xf numFmtId="0" fontId="3" fillId="0" borderId="0" xfId="0" applyFont="1"/>
    <xf numFmtId="2" fontId="5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10" fillId="0" borderId="0" xfId="27" applyFont="1"/>
    <xf numFmtId="165" fontId="10" fillId="0" borderId="0" xfId="27" applyNumberFormat="1" applyFont="1"/>
    <xf numFmtId="167" fontId="10" fillId="2" borderId="0" xfId="28" applyNumberFormat="1" applyFont="1" applyFill="1"/>
    <xf numFmtId="168" fontId="10" fillId="2" borderId="0" xfId="28" applyNumberFormat="1" applyFont="1" applyFill="1" applyAlignment="1">
      <alignment horizontal="right"/>
    </xf>
    <xf numFmtId="0" fontId="10" fillId="2" borderId="0" xfId="27" applyFont="1" applyFill="1" applyAlignment="1">
      <alignment horizontal="right"/>
    </xf>
    <xf numFmtId="169" fontId="10" fillId="0" borderId="0" xfId="28" applyNumberFormat="1" applyFont="1"/>
    <xf numFmtId="0" fontId="10" fillId="0" borderId="0" xfId="27" applyFont="1" applyAlignment="1">
      <alignment horizontal="center"/>
    </xf>
    <xf numFmtId="0" fontId="10" fillId="2" borderId="0" xfId="27" applyFont="1" applyFill="1" applyAlignment="1">
      <alignment horizontal="center"/>
    </xf>
    <xf numFmtId="168" fontId="10" fillId="2" borderId="0" xfId="28" applyNumberFormat="1" applyFont="1" applyFill="1"/>
    <xf numFmtId="167" fontId="10" fillId="0" borderId="0" xfId="28" applyNumberFormat="1" applyFont="1" applyFill="1"/>
    <xf numFmtId="168" fontId="10" fillId="0" borderId="0" xfId="28" applyNumberFormat="1" applyFont="1" applyFill="1"/>
    <xf numFmtId="0" fontId="10" fillId="0" borderId="0" xfId="27" applyFont="1" applyFill="1" applyAlignment="1">
      <alignment horizontal="center"/>
    </xf>
    <xf numFmtId="169" fontId="10" fillId="2" borderId="0" xfId="28" applyNumberFormat="1" applyFont="1" applyFill="1"/>
    <xf numFmtId="167" fontId="10" fillId="0" borderId="0" xfId="28" applyNumberFormat="1" applyFont="1"/>
    <xf numFmtId="168" fontId="10" fillId="0" borderId="0" xfId="28" applyNumberFormat="1" applyFont="1"/>
    <xf numFmtId="0" fontId="11" fillId="0" borderId="0" xfId="27" applyFont="1"/>
    <xf numFmtId="0" fontId="12" fillId="0" borderId="0" xfId="27" applyFont="1"/>
    <xf numFmtId="0" fontId="10" fillId="3" borderId="0" xfId="27" applyFont="1" applyFill="1"/>
    <xf numFmtId="0" fontId="10" fillId="3" borderId="0" xfId="27" applyFont="1" applyFill="1" applyAlignment="1">
      <alignment horizontal="center"/>
    </xf>
    <xf numFmtId="168" fontId="10" fillId="3" borderId="0" xfId="28" applyNumberFormat="1" applyFont="1" applyFill="1"/>
    <xf numFmtId="167" fontId="10" fillId="3" borderId="0" xfId="28" applyNumberFormat="1" applyFont="1" applyFill="1"/>
    <xf numFmtId="170" fontId="0" fillId="0" borderId="0" xfId="26" applyNumberFormat="1" applyFont="1"/>
    <xf numFmtId="170" fontId="1" fillId="0" borderId="0" xfId="26" applyNumberFormat="1" applyFont="1"/>
    <xf numFmtId="171" fontId="13" fillId="0" borderId="0" xfId="0" applyNumberFormat="1" applyFont="1"/>
    <xf numFmtId="171" fontId="1" fillId="0" borderId="0" xfId="0" applyNumberFormat="1" applyFont="1"/>
    <xf numFmtId="171" fontId="1" fillId="0" borderId="0" xfId="17" applyNumberFormat="1" applyFont="1"/>
    <xf numFmtId="171" fontId="14" fillId="0" borderId="0" xfId="17" applyNumberFormat="1" applyFont="1"/>
    <xf numFmtId="0" fontId="0" fillId="4" borderId="0" xfId="0" applyFill="1"/>
    <xf numFmtId="170" fontId="1" fillId="4" borderId="0" xfId="26" applyNumberFormat="1" applyFont="1" applyFill="1"/>
    <xf numFmtId="171" fontId="1" fillId="4" borderId="0" xfId="17" applyNumberFormat="1" applyFont="1" applyFill="1"/>
    <xf numFmtId="171" fontId="1" fillId="4" borderId="0" xfId="0" applyNumberFormat="1" applyFont="1" applyFill="1"/>
    <xf numFmtId="171" fontId="1" fillId="0" borderId="0" xfId="0" applyNumberFormat="1" applyFont="1" applyFill="1"/>
    <xf numFmtId="168" fontId="0" fillId="0" borderId="0" xfId="0" applyNumberFormat="1"/>
    <xf numFmtId="166" fontId="0" fillId="0" borderId="0" xfId="0" applyNumberFormat="1"/>
    <xf numFmtId="10" fontId="0" fillId="0" borderId="0" xfId="26" applyNumberFormat="1" applyFont="1"/>
  </cellXfs>
  <cellStyles count="39">
    <cellStyle name="Comma" xfId="17" builtinId="3"/>
    <cellStyle name="Comma 2" xfId="28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  <cellStyle name="Normal 2" xfId="27"/>
    <cellStyle name="Percent" xfId="26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unty%20Census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990"/>
      <sheetName val="county education"/>
      <sheetName val="county race ethnicity"/>
      <sheetName val="county tenure"/>
      <sheetName val="county household income"/>
      <sheetName val="census tract"/>
      <sheetName val="hud income limits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>
            <v>1990</v>
          </cell>
          <cell r="B2">
            <v>37100</v>
          </cell>
        </row>
        <row r="3">
          <cell r="A3">
            <v>2000</v>
          </cell>
          <cell r="B3">
            <v>53700</v>
          </cell>
        </row>
        <row r="4">
          <cell r="A4">
            <v>2009</v>
          </cell>
          <cell r="B4">
            <v>70000</v>
          </cell>
        </row>
        <row r="5">
          <cell r="A5">
            <v>2010</v>
          </cell>
          <cell r="B5">
            <v>71200</v>
          </cell>
        </row>
        <row r="6">
          <cell r="A6">
            <v>2011</v>
          </cell>
          <cell r="B6">
            <v>72000</v>
          </cell>
        </row>
        <row r="7">
          <cell r="A7">
            <v>2012</v>
          </cell>
          <cell r="B7">
            <v>73000</v>
          </cell>
        </row>
        <row r="8">
          <cell r="A8">
            <v>2013</v>
          </cell>
          <cell r="B8">
            <v>68300</v>
          </cell>
        </row>
        <row r="9">
          <cell r="A9">
            <v>2014</v>
          </cell>
          <cell r="B9">
            <v>69400</v>
          </cell>
        </row>
        <row r="10">
          <cell r="A10">
            <v>2015</v>
          </cell>
          <cell r="B10">
            <v>73900</v>
          </cell>
        </row>
        <row r="11">
          <cell r="A11">
            <v>2016</v>
          </cell>
          <cell r="B11">
            <v>73300</v>
          </cell>
        </row>
        <row r="12">
          <cell r="A12">
            <v>2017</v>
          </cell>
          <cell r="B12">
            <v>74033</v>
          </cell>
        </row>
        <row r="13">
          <cell r="A13">
            <v>2018</v>
          </cell>
          <cell r="B13">
            <v>74773.33</v>
          </cell>
        </row>
        <row r="14">
          <cell r="A14">
            <v>2019</v>
          </cell>
          <cell r="B14">
            <v>75521.063300000009</v>
          </cell>
        </row>
        <row r="15">
          <cell r="A15">
            <v>2020</v>
          </cell>
          <cell r="B15">
            <v>76276.273933000004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workbookViewId="0">
      <pane xSplit="2" ySplit="2" topLeftCell="V3" activePane="bottomRight" state="frozen"/>
      <selection activeCell="C3" sqref="C3"/>
      <selection pane="topRight" activeCell="C3" sqref="C3"/>
      <selection pane="bottomLeft" activeCell="C3" sqref="C3"/>
      <selection pane="bottomRight" activeCell="M15" sqref="M15:AG15"/>
    </sheetView>
  </sheetViews>
  <sheetFormatPr baseColWidth="10" defaultColWidth="7.85546875" defaultRowHeight="12" x14ac:dyDescent="0"/>
  <cols>
    <col min="1" max="1" width="25.5703125" style="7" customWidth="1"/>
    <col min="2" max="24" width="7.42578125" style="7" customWidth="1"/>
    <col min="25" max="16384" width="7.85546875" style="7"/>
  </cols>
  <sheetData>
    <row r="1" spans="1:38">
      <c r="A1" s="23" t="s">
        <v>47</v>
      </c>
      <c r="B1" s="23"/>
    </row>
    <row r="2" spans="1:38">
      <c r="C2" s="22">
        <v>1990</v>
      </c>
      <c r="D2" s="22">
        <v>1991</v>
      </c>
      <c r="E2" s="22">
        <v>1992</v>
      </c>
      <c r="F2" s="22">
        <v>1993</v>
      </c>
      <c r="G2" s="22">
        <v>1994</v>
      </c>
      <c r="H2" s="22">
        <v>1995</v>
      </c>
      <c r="I2" s="22">
        <v>1996</v>
      </c>
      <c r="J2" s="22">
        <v>1997</v>
      </c>
      <c r="K2" s="22">
        <v>1998</v>
      </c>
      <c r="L2" s="22">
        <v>1999</v>
      </c>
      <c r="M2" s="22">
        <v>2000</v>
      </c>
      <c r="N2" s="22">
        <v>2001</v>
      </c>
      <c r="O2" s="22">
        <v>2002</v>
      </c>
      <c r="P2" s="22">
        <v>2003</v>
      </c>
      <c r="Q2" s="22">
        <v>2004</v>
      </c>
      <c r="R2" s="22">
        <v>2005</v>
      </c>
      <c r="S2" s="22">
        <v>2006</v>
      </c>
      <c r="T2" s="22">
        <v>2007</v>
      </c>
      <c r="U2" s="22">
        <v>2008</v>
      </c>
      <c r="V2" s="22">
        <v>2009</v>
      </c>
      <c r="W2" s="22">
        <v>2010</v>
      </c>
      <c r="X2" s="22">
        <v>2011</v>
      </c>
      <c r="Y2" s="22">
        <v>2012</v>
      </c>
      <c r="Z2" s="22">
        <v>2013</v>
      </c>
      <c r="AA2" s="22">
        <v>2014</v>
      </c>
      <c r="AB2" s="22">
        <v>2015</v>
      </c>
      <c r="AC2" s="22">
        <v>2016</v>
      </c>
      <c r="AD2" s="22">
        <v>2017</v>
      </c>
      <c r="AE2" s="22">
        <v>2018</v>
      </c>
      <c r="AF2" s="22">
        <v>2019</v>
      </c>
      <c r="AG2" s="22">
        <v>2020</v>
      </c>
      <c r="AH2" s="22">
        <v>2021</v>
      </c>
      <c r="AI2" s="22">
        <v>2022</v>
      </c>
      <c r="AJ2" s="22">
        <v>2023</v>
      </c>
      <c r="AK2" s="22">
        <v>2024</v>
      </c>
      <c r="AL2" s="22">
        <v>2025</v>
      </c>
    </row>
    <row r="3" spans="1:38">
      <c r="A3" s="7" t="s">
        <v>46</v>
      </c>
      <c r="B3" s="14" t="s">
        <v>31</v>
      </c>
      <c r="C3" s="15">
        <v>8955.0249999999996</v>
      </c>
      <c r="D3" s="15">
        <v>8948.4249999999902</v>
      </c>
      <c r="E3" s="15">
        <v>9266.5499999999902</v>
      </c>
      <c r="F3" s="15">
        <v>9521</v>
      </c>
      <c r="G3" s="15">
        <v>9905.4500000000007</v>
      </c>
      <c r="H3" s="15">
        <v>10174.75</v>
      </c>
      <c r="I3" s="15">
        <v>10561</v>
      </c>
      <c r="J3" s="15">
        <v>11034.85</v>
      </c>
      <c r="K3" s="15">
        <v>11525.875</v>
      </c>
      <c r="L3" s="15">
        <v>12065.9</v>
      </c>
      <c r="M3" s="15">
        <v>12559.65</v>
      </c>
      <c r="N3" s="15">
        <v>12682.25</v>
      </c>
      <c r="O3" s="15">
        <v>12908.775</v>
      </c>
      <c r="P3" s="15">
        <v>13271.1</v>
      </c>
      <c r="Q3" s="9">
        <v>13773.475</v>
      </c>
      <c r="R3" s="9">
        <v>14234.25</v>
      </c>
      <c r="S3" s="9">
        <v>14613.8</v>
      </c>
      <c r="T3" s="9">
        <v>14873.75</v>
      </c>
      <c r="U3" s="9">
        <v>14830.375</v>
      </c>
      <c r="V3" s="9">
        <v>14418.75</v>
      </c>
      <c r="W3" s="9">
        <v>14783.8</v>
      </c>
      <c r="X3" s="9">
        <v>15020.575000000001</v>
      </c>
      <c r="Y3" s="9">
        <v>15354.625</v>
      </c>
      <c r="Z3" s="9">
        <v>15583.325000000001</v>
      </c>
      <c r="AA3" s="9">
        <v>15961.65</v>
      </c>
      <c r="AB3" s="9">
        <v>16346.8475</v>
      </c>
      <c r="AC3" s="9">
        <v>16780.577499999999</v>
      </c>
      <c r="AD3" s="9">
        <v>17274.517500000002</v>
      </c>
      <c r="AE3" s="9">
        <v>17728.612499999999</v>
      </c>
      <c r="AF3" s="9">
        <v>18160.032500000001</v>
      </c>
      <c r="AG3" s="9">
        <v>18600.1525</v>
      </c>
      <c r="AH3" s="9">
        <v>19001.372500000001</v>
      </c>
      <c r="AI3" s="9">
        <v>19410.685000000001</v>
      </c>
      <c r="AJ3" s="9">
        <v>19846.115000000002</v>
      </c>
      <c r="AK3" s="9">
        <v>20292.092499999999</v>
      </c>
      <c r="AL3" s="9">
        <v>20734.547500000001</v>
      </c>
    </row>
    <row r="4" spans="1:38">
      <c r="A4" s="7" t="s">
        <v>45</v>
      </c>
      <c r="B4" s="18" t="s">
        <v>31</v>
      </c>
      <c r="C4" s="17">
        <v>66.84075</v>
      </c>
      <c r="D4" s="17">
        <v>69.056749999999994</v>
      </c>
      <c r="E4" s="17">
        <v>70.632750000000001</v>
      </c>
      <c r="F4" s="17">
        <v>72.314250000000001</v>
      </c>
      <c r="G4" s="17">
        <v>73.850999999999999</v>
      </c>
      <c r="H4" s="17">
        <v>75.393000000000001</v>
      </c>
      <c r="I4" s="17">
        <v>76.767250000000004</v>
      </c>
      <c r="J4" s="17">
        <v>78.088250000000002</v>
      </c>
      <c r="K4" s="17">
        <v>78.935249999999996</v>
      </c>
      <c r="L4" s="17">
        <v>80.064750000000004</v>
      </c>
      <c r="M4" s="17">
        <v>81.89</v>
      </c>
      <c r="N4" s="17">
        <v>83.754750000000001</v>
      </c>
      <c r="O4" s="17">
        <v>85.040499999999994</v>
      </c>
      <c r="P4" s="17">
        <v>86.735500000000002</v>
      </c>
      <c r="Q4" s="16">
        <v>89.117999999999995</v>
      </c>
      <c r="R4" s="16">
        <v>91.984999999999999</v>
      </c>
      <c r="S4" s="16">
        <v>94.811499999999995</v>
      </c>
      <c r="T4" s="16">
        <v>97.339500000000001</v>
      </c>
      <c r="U4" s="16">
        <v>99.217749999999995</v>
      </c>
      <c r="V4" s="16">
        <v>99.999750000000006</v>
      </c>
      <c r="W4" s="16">
        <v>101.22624999999999</v>
      </c>
      <c r="X4" s="16">
        <v>103.3155</v>
      </c>
      <c r="Y4" s="16">
        <v>105.22</v>
      </c>
      <c r="Z4" s="16">
        <v>106.9355</v>
      </c>
      <c r="AA4" s="16">
        <v>108.694</v>
      </c>
      <c r="AB4" s="16">
        <v>109.82055</v>
      </c>
      <c r="AC4" s="16">
        <v>111.69165</v>
      </c>
      <c r="AD4" s="16">
        <v>113.853475</v>
      </c>
      <c r="AE4" s="16">
        <v>116.17834999999999</v>
      </c>
      <c r="AF4" s="16">
        <v>118.558425</v>
      </c>
      <c r="AG4" s="16">
        <v>121.058975</v>
      </c>
      <c r="AH4" s="16">
        <v>123.66970000000001</v>
      </c>
      <c r="AI4" s="16">
        <v>126.339275</v>
      </c>
      <c r="AJ4" s="16">
        <v>128.951775</v>
      </c>
      <c r="AK4" s="16">
        <v>131.54352499999999</v>
      </c>
      <c r="AL4" s="16">
        <v>134.19794999999999</v>
      </c>
    </row>
    <row r="5" spans="1:38">
      <c r="A5" s="7" t="s">
        <v>44</v>
      </c>
      <c r="B5" s="14" t="s">
        <v>31</v>
      </c>
      <c r="C5" s="15">
        <v>67.439750000000004</v>
      </c>
      <c r="D5" s="15">
        <v>69.652500000000003</v>
      </c>
      <c r="E5" s="15">
        <v>71.493750000000006</v>
      </c>
      <c r="F5" s="15">
        <v>73.278499999999994</v>
      </c>
      <c r="G5" s="15">
        <v>74.802999999999997</v>
      </c>
      <c r="H5" s="15">
        <v>76.35575</v>
      </c>
      <c r="I5" s="15">
        <v>77.980500000000006</v>
      </c>
      <c r="J5" s="15">
        <v>79.326499999999996</v>
      </c>
      <c r="K5" s="15">
        <v>79.935249999999996</v>
      </c>
      <c r="L5" s="15">
        <v>81.109750000000005</v>
      </c>
      <c r="M5" s="15">
        <v>83.131500000000003</v>
      </c>
      <c r="N5" s="15">
        <v>84.735749999999996</v>
      </c>
      <c r="O5" s="15">
        <v>85.873500000000007</v>
      </c>
      <c r="P5" s="15">
        <v>87.572249999999997</v>
      </c>
      <c r="Q5" s="9">
        <v>89.703000000000003</v>
      </c>
      <c r="R5" s="9">
        <v>92.260499999999993</v>
      </c>
      <c r="S5" s="9">
        <v>94.729249999999993</v>
      </c>
      <c r="T5" s="9">
        <v>97.101249999999993</v>
      </c>
      <c r="U5" s="9">
        <v>100.0645</v>
      </c>
      <c r="V5" s="9">
        <v>100</v>
      </c>
      <c r="W5" s="9">
        <v>101.65275</v>
      </c>
      <c r="X5" s="9">
        <v>104.149</v>
      </c>
      <c r="Y5" s="9">
        <v>106.121</v>
      </c>
      <c r="Z5" s="9">
        <v>107.5715</v>
      </c>
      <c r="AA5" s="9">
        <v>109.105</v>
      </c>
      <c r="AB5" s="9">
        <v>109.42382499999999</v>
      </c>
      <c r="AC5" s="9">
        <v>110.520375</v>
      </c>
      <c r="AD5" s="9">
        <v>112.70035</v>
      </c>
      <c r="AE5" s="9">
        <v>115.1091</v>
      </c>
      <c r="AF5" s="9">
        <v>117.5147</v>
      </c>
      <c r="AG5" s="9">
        <v>119.97607499999999</v>
      </c>
      <c r="AH5" s="9">
        <v>122.57197499999999</v>
      </c>
      <c r="AI5" s="9">
        <v>125.35635000000001</v>
      </c>
      <c r="AJ5" s="9">
        <v>128.20785000000001</v>
      </c>
      <c r="AK5" s="9">
        <v>131.03142500000001</v>
      </c>
      <c r="AL5" s="9">
        <v>133.81957499999999</v>
      </c>
    </row>
    <row r="6" spans="1:38">
      <c r="A6" s="7" t="s">
        <v>43</v>
      </c>
      <c r="B6" s="13" t="s">
        <v>32</v>
      </c>
      <c r="C6" s="21">
        <v>127.35</v>
      </c>
      <c r="D6" s="21">
        <v>133.94999999999899</v>
      </c>
      <c r="E6" s="21">
        <v>139.85</v>
      </c>
      <c r="F6" s="21">
        <v>144.69999999999999</v>
      </c>
      <c r="G6" s="21">
        <v>148.9</v>
      </c>
      <c r="H6" s="21">
        <v>153.19999999999999</v>
      </c>
      <c r="I6" s="21">
        <v>158.6</v>
      </c>
      <c r="J6" s="21">
        <v>164.05</v>
      </c>
      <c r="K6" s="21">
        <v>167.1</v>
      </c>
      <c r="L6" s="21">
        <v>172.6</v>
      </c>
      <c r="M6" s="21">
        <v>177.95</v>
      </c>
      <c r="N6" s="21">
        <v>182.4</v>
      </c>
      <c r="O6" s="21">
        <v>183.75</v>
      </c>
      <c r="P6" s="21">
        <v>186.25</v>
      </c>
      <c r="Q6" s="20">
        <v>191.15</v>
      </c>
      <c r="R6" s="20">
        <v>196</v>
      </c>
      <c r="S6" s="20">
        <v>201.15</v>
      </c>
      <c r="T6" s="20">
        <v>208.5565</v>
      </c>
      <c r="U6" s="20">
        <v>215.38900000000001</v>
      </c>
      <c r="V6" s="20">
        <v>215.6465</v>
      </c>
      <c r="W6" s="20">
        <v>218.34350000000001</v>
      </c>
      <c r="X6" s="20">
        <v>224.59099999999901</v>
      </c>
      <c r="Y6" s="20">
        <v>229.77850000000001</v>
      </c>
      <c r="Z6" s="20">
        <v>235.52850000000001</v>
      </c>
      <c r="AA6" s="20">
        <v>241.215</v>
      </c>
      <c r="AB6" s="20">
        <v>243.22962467609099</v>
      </c>
      <c r="AC6" s="20">
        <v>246.55914999999999</v>
      </c>
      <c r="AD6" s="20">
        <v>252.42314999999999</v>
      </c>
      <c r="AE6" s="20">
        <v>258.568175</v>
      </c>
      <c r="AF6" s="20">
        <v>264.47919999999999</v>
      </c>
      <c r="AG6" s="20">
        <v>270.53987499999999</v>
      </c>
      <c r="AH6" s="20">
        <v>277.09417500000001</v>
      </c>
      <c r="AI6" s="20">
        <v>283.93594999999999</v>
      </c>
      <c r="AJ6" s="20">
        <v>290.82127500000001</v>
      </c>
      <c r="AK6" s="20">
        <v>297.98034999999999</v>
      </c>
      <c r="AL6" s="20">
        <v>304.96622500000001</v>
      </c>
    </row>
    <row r="7" spans="1:38">
      <c r="A7" s="7" t="s">
        <v>42</v>
      </c>
      <c r="B7" s="14" t="s">
        <v>31</v>
      </c>
      <c r="C7" s="15">
        <v>130.65833333333299</v>
      </c>
      <c r="D7" s="15">
        <v>136.166666666666</v>
      </c>
      <c r="E7" s="15">
        <v>140.308333333333</v>
      </c>
      <c r="F7" s="15">
        <v>144.47499999999999</v>
      </c>
      <c r="G7" s="15">
        <v>148.22499999999999</v>
      </c>
      <c r="H7" s="15">
        <v>152.38333333333301</v>
      </c>
      <c r="I7" s="15">
        <v>156.85833333333301</v>
      </c>
      <c r="J7" s="15">
        <v>160.52500000000001</v>
      </c>
      <c r="K7" s="15">
        <v>163.00833333333301</v>
      </c>
      <c r="L7" s="15">
        <v>166.583333333333</v>
      </c>
      <c r="M7" s="15">
        <v>172.19166666666601</v>
      </c>
      <c r="N7" s="15">
        <v>177.041666666666</v>
      </c>
      <c r="O7" s="15">
        <v>179.86666666666599</v>
      </c>
      <c r="P7" s="15">
        <v>184</v>
      </c>
      <c r="Q7" s="9">
        <v>188.90833333333299</v>
      </c>
      <c r="R7" s="9">
        <v>195.266666666666</v>
      </c>
      <c r="S7" s="9">
        <v>201.558333333333</v>
      </c>
      <c r="T7" s="9">
        <v>207.34416666666601</v>
      </c>
      <c r="U7" s="9">
        <v>215.25425000000001</v>
      </c>
      <c r="V7" s="9">
        <v>214.564666666666</v>
      </c>
      <c r="W7" s="9">
        <v>218.07616666666601</v>
      </c>
      <c r="X7" s="9">
        <v>224.92966666666601</v>
      </c>
      <c r="Y7" s="9">
        <v>229.6</v>
      </c>
      <c r="Z7" s="9">
        <v>232.96174999999999</v>
      </c>
      <c r="AA7" s="9">
        <v>236.71225000000001</v>
      </c>
      <c r="AB7" s="9">
        <v>237.01465833333299</v>
      </c>
      <c r="AC7" s="9">
        <v>239.88887500000001</v>
      </c>
      <c r="AD7" s="9">
        <v>246.040325</v>
      </c>
      <c r="AE7" s="9">
        <v>252.6371</v>
      </c>
      <c r="AF7" s="9">
        <v>259.05227500000001</v>
      </c>
      <c r="AG7" s="9">
        <v>265.52769999999998</v>
      </c>
      <c r="AH7" s="9">
        <v>272.39112499999999</v>
      </c>
      <c r="AI7" s="9">
        <v>279.80435</v>
      </c>
      <c r="AJ7" s="9">
        <v>287.35149999999999</v>
      </c>
      <c r="AK7" s="9">
        <v>294.70317499999999</v>
      </c>
      <c r="AL7" s="9">
        <v>301.80515000000003</v>
      </c>
    </row>
    <row r="8" spans="1:38">
      <c r="A8" s="7" t="s">
        <v>41</v>
      </c>
      <c r="B8" s="13" t="s">
        <v>32</v>
      </c>
      <c r="C8" s="21">
        <v>21.7797782349652</v>
      </c>
      <c r="D8" s="21">
        <v>22.8749508379105</v>
      </c>
      <c r="E8" s="21">
        <v>23.9784258762392</v>
      </c>
      <c r="F8" s="21">
        <v>24.683165456525501</v>
      </c>
      <c r="G8" s="21">
        <v>25.543521516573001</v>
      </c>
      <c r="H8" s="21">
        <v>26.558329840888302</v>
      </c>
      <c r="I8" s="21">
        <v>27.745643729491398</v>
      </c>
      <c r="J8" s="21">
        <v>29.090137666376499</v>
      </c>
      <c r="K8" s="21">
        <v>30.320807768174401</v>
      </c>
      <c r="L8" s="21">
        <v>31.735657140754899</v>
      </c>
      <c r="M8" s="21">
        <v>33.735536079205097</v>
      </c>
      <c r="N8" s="21">
        <v>34.317128792848401</v>
      </c>
      <c r="O8" s="21">
        <v>34.902914067062603</v>
      </c>
      <c r="P8" s="21">
        <v>36.030491208570403</v>
      </c>
      <c r="Q8" s="20">
        <v>37.293499786232402</v>
      </c>
      <c r="R8" s="20">
        <v>38.470952314227503</v>
      </c>
      <c r="S8" s="20">
        <v>40.0926946735093</v>
      </c>
      <c r="T8" s="20">
        <v>41.536214209434497</v>
      </c>
      <c r="U8" s="20">
        <v>42.502592382006299</v>
      </c>
      <c r="V8" s="20">
        <v>42.793307417986703</v>
      </c>
      <c r="W8" s="20">
        <v>43.771805859821299</v>
      </c>
      <c r="X8" s="20">
        <v>45.175220086724501</v>
      </c>
      <c r="Y8" s="20">
        <v>46.549857387024602</v>
      </c>
      <c r="Z8" s="20">
        <v>47.316268697186203</v>
      </c>
      <c r="AA8" s="20">
        <v>48.868328879628699</v>
      </c>
      <c r="AB8" s="20">
        <v>50.306573437282502</v>
      </c>
      <c r="AC8" s="20">
        <v>52.4133</v>
      </c>
      <c r="AD8" s="20">
        <v>54.804974999999999</v>
      </c>
      <c r="AE8" s="20">
        <v>57.244124999999997</v>
      </c>
      <c r="AF8" s="20">
        <v>59.591925000000003</v>
      </c>
      <c r="AG8" s="20">
        <v>62.021799999999999</v>
      </c>
      <c r="AH8" s="20">
        <v>64.476924999999994</v>
      </c>
      <c r="AI8" s="20">
        <v>66.907399999999996</v>
      </c>
      <c r="AJ8" s="20">
        <v>69.218149999999994</v>
      </c>
      <c r="AK8" s="20">
        <v>71.557924999999997</v>
      </c>
      <c r="AL8" s="20">
        <v>73.913974999999894</v>
      </c>
    </row>
    <row r="9" spans="1:38">
      <c r="B9" s="14" t="s">
        <v>31</v>
      </c>
      <c r="C9" s="15">
        <v>25.026838054878201</v>
      </c>
      <c r="D9" s="15">
        <v>25.955291394423401</v>
      </c>
      <c r="E9" s="15">
        <v>27.2577286106998</v>
      </c>
      <c r="F9" s="15">
        <v>27.7576253807526</v>
      </c>
      <c r="G9" s="15">
        <v>28.294089107049899</v>
      </c>
      <c r="H9" s="15">
        <v>29.110281994922602</v>
      </c>
      <c r="I9" s="15">
        <v>30.180886280182399</v>
      </c>
      <c r="J9" s="15">
        <v>31.533996745075399</v>
      </c>
      <c r="K9" s="15">
        <v>33.148124537996402</v>
      </c>
      <c r="L9" s="15">
        <v>34.493749036837698</v>
      </c>
      <c r="M9" s="15">
        <v>36.551254894733198</v>
      </c>
      <c r="N9" s="15">
        <v>37.511120196548298</v>
      </c>
      <c r="O9" s="15">
        <v>38.2490737054842</v>
      </c>
      <c r="P9" s="15">
        <v>39.426490750593402</v>
      </c>
      <c r="Q9" s="9">
        <v>41.158668505421304</v>
      </c>
      <c r="R9" s="9">
        <v>42.478561304811002</v>
      </c>
      <c r="S9" s="9">
        <v>44.4080056694606</v>
      </c>
      <c r="T9" s="9">
        <v>46.3635605702693</v>
      </c>
      <c r="U9" s="9">
        <v>47.618908756882398</v>
      </c>
      <c r="V9" s="9">
        <v>47.640452292421401</v>
      </c>
      <c r="W9" s="9">
        <v>48.956738737851197</v>
      </c>
      <c r="X9" s="9">
        <v>50.310912333972503</v>
      </c>
      <c r="Y9" s="9">
        <v>51.680391056557397</v>
      </c>
      <c r="Z9" s="9">
        <v>52.160715965897701</v>
      </c>
      <c r="AA9" s="9">
        <v>53.787765715446803</v>
      </c>
      <c r="AB9" s="9">
        <v>55.231734845028598</v>
      </c>
      <c r="AC9" s="9">
        <v>56.956995930539897</v>
      </c>
      <c r="AD9" s="9">
        <v>59.218697729211499</v>
      </c>
      <c r="AE9" s="9">
        <v>61.532647939262702</v>
      </c>
      <c r="AF9" s="9">
        <v>63.9014677342537</v>
      </c>
      <c r="AG9" s="9">
        <v>66.369739521588997</v>
      </c>
      <c r="AH9" s="9">
        <v>69.013267146842907</v>
      </c>
      <c r="AI9" s="9">
        <v>71.703610788733002</v>
      </c>
      <c r="AJ9" s="9">
        <v>74.454945803078601</v>
      </c>
      <c r="AK9" s="9">
        <v>77.274563699551905</v>
      </c>
      <c r="AL9" s="9">
        <v>80.184505045029795</v>
      </c>
    </row>
    <row r="10" spans="1:38">
      <c r="A10" s="7" t="s">
        <v>40</v>
      </c>
      <c r="B10" s="13" t="s">
        <v>32</v>
      </c>
      <c r="C10" s="21">
        <v>128.53</v>
      </c>
      <c r="D10" s="21">
        <v>140.82749999999999</v>
      </c>
      <c r="E10" s="21">
        <v>152.035</v>
      </c>
      <c r="F10" s="21">
        <v>163.86250000000001</v>
      </c>
      <c r="G10" s="21">
        <v>181.17250000000001</v>
      </c>
      <c r="H10" s="21">
        <v>198.04499999999999</v>
      </c>
      <c r="I10" s="21">
        <v>213</v>
      </c>
      <c r="J10" s="21">
        <v>226.57249999999999</v>
      </c>
      <c r="K10" s="21">
        <v>237.91749999999999</v>
      </c>
      <c r="L10" s="21">
        <v>244.08</v>
      </c>
      <c r="M10" s="21">
        <v>251.08500000000001</v>
      </c>
      <c r="N10" s="21">
        <v>265.25749999999999</v>
      </c>
      <c r="O10" s="21">
        <v>276.5625</v>
      </c>
      <c r="P10" s="21">
        <v>289.85000000000002</v>
      </c>
      <c r="Q10" s="20">
        <v>317.35500000000002</v>
      </c>
      <c r="R10" s="20">
        <v>370.10500000000002</v>
      </c>
      <c r="S10" s="20">
        <v>431.53250000000003</v>
      </c>
      <c r="T10" s="20">
        <v>455.97250000000003</v>
      </c>
      <c r="U10" s="20">
        <v>439.83</v>
      </c>
      <c r="V10" s="20">
        <v>402.01</v>
      </c>
      <c r="W10" s="20">
        <v>373.34</v>
      </c>
      <c r="X10" s="20">
        <v>347.55250000000001</v>
      </c>
      <c r="Y10" s="20">
        <v>346.23750000000001</v>
      </c>
      <c r="Z10" s="20">
        <v>371.21749999999997</v>
      </c>
      <c r="AA10" s="20">
        <v>404.36</v>
      </c>
      <c r="AB10" s="20">
        <v>440.82333247580902</v>
      </c>
      <c r="AC10" s="20">
        <v>471.88997499999999</v>
      </c>
      <c r="AD10" s="20">
        <v>491.76240000000001</v>
      </c>
      <c r="AE10" s="20">
        <v>509.05504999999999</v>
      </c>
      <c r="AF10" s="20">
        <v>526.16697499999998</v>
      </c>
      <c r="AG10" s="20">
        <v>543.67759999999998</v>
      </c>
      <c r="AH10" s="20">
        <v>561.87427500000001</v>
      </c>
      <c r="AI10" s="20">
        <v>579.84105</v>
      </c>
      <c r="AJ10" s="20">
        <v>596.48609999999996</v>
      </c>
      <c r="AK10" s="20">
        <v>611.03534999999999</v>
      </c>
      <c r="AL10" s="20">
        <v>628.37315000000001</v>
      </c>
    </row>
    <row r="11" spans="1:38">
      <c r="A11" s="7" t="s">
        <v>39</v>
      </c>
      <c r="B11" s="14" t="s">
        <v>31</v>
      </c>
      <c r="C11" s="15">
        <v>165.19499999999999</v>
      </c>
      <c r="D11" s="15">
        <v>168.34</v>
      </c>
      <c r="E11" s="15">
        <v>173.03</v>
      </c>
      <c r="F11" s="15">
        <v>177.05250000000001</v>
      </c>
      <c r="G11" s="15">
        <v>181.59</v>
      </c>
      <c r="H11" s="15">
        <v>187.125</v>
      </c>
      <c r="I11" s="15">
        <v>193.6225</v>
      </c>
      <c r="J11" s="15">
        <v>200.1575</v>
      </c>
      <c r="K11" s="15">
        <v>210.41749999999999</v>
      </c>
      <c r="L11" s="15">
        <v>220.78749999999999</v>
      </c>
      <c r="M11" s="15">
        <v>234.91</v>
      </c>
      <c r="N11" s="15">
        <v>252.46250000000001</v>
      </c>
      <c r="O11" s="15">
        <v>268.45749999999998</v>
      </c>
      <c r="P11" s="15">
        <v>285.16000000000003</v>
      </c>
      <c r="Q11" s="9">
        <v>311.77749999999997</v>
      </c>
      <c r="R11" s="9">
        <v>347.07249999999999</v>
      </c>
      <c r="S11" s="9">
        <v>371.98250000000002</v>
      </c>
      <c r="T11" s="9">
        <v>376.27249999999998</v>
      </c>
      <c r="U11" s="9">
        <v>357.67250000000001</v>
      </c>
      <c r="V11" s="9">
        <v>338.05500000000001</v>
      </c>
      <c r="W11" s="9">
        <v>324.42250000000001</v>
      </c>
      <c r="X11" s="9">
        <v>312.34500000000003</v>
      </c>
      <c r="Y11" s="9">
        <v>312.04500000000002</v>
      </c>
      <c r="Z11" s="9">
        <v>324.88</v>
      </c>
      <c r="AA11" s="9">
        <v>346.17835000000002</v>
      </c>
      <c r="AB11" s="9">
        <v>370.81035000000003</v>
      </c>
      <c r="AC11" s="9">
        <v>382.57010000000002</v>
      </c>
      <c r="AD11" s="9">
        <v>394.18464999999998</v>
      </c>
      <c r="AE11" s="9">
        <v>403.54827499999999</v>
      </c>
      <c r="AF11" s="9">
        <v>412.92484999999999</v>
      </c>
      <c r="AG11" s="9">
        <v>424.403525</v>
      </c>
      <c r="AH11" s="9">
        <v>436.92935</v>
      </c>
      <c r="AI11" s="9">
        <v>453.49057499999998</v>
      </c>
      <c r="AJ11" s="9">
        <v>470.02212500000002</v>
      </c>
      <c r="AK11" s="9">
        <v>487.05770000000001</v>
      </c>
      <c r="AL11" s="9">
        <v>504.71231503804103</v>
      </c>
    </row>
    <row r="12" spans="1:38">
      <c r="A12" s="7" t="s">
        <v>38</v>
      </c>
      <c r="B12" s="13" t="s">
        <v>32</v>
      </c>
      <c r="C12" s="21">
        <v>22.224717534676099</v>
      </c>
      <c r="D12" s="21">
        <v>16.168447179407501</v>
      </c>
      <c r="E12" s="21">
        <v>17.534177085052701</v>
      </c>
      <c r="F12" s="21">
        <v>19.541940948282502</v>
      </c>
      <c r="G12" s="21">
        <v>23.354197161637298</v>
      </c>
      <c r="H12" s="21">
        <v>25.8374148890599</v>
      </c>
      <c r="I12" s="21">
        <v>27.8124898646332</v>
      </c>
      <c r="J12" s="21">
        <v>27.4765202390771</v>
      </c>
      <c r="K12" s="21">
        <v>26.6000231147855</v>
      </c>
      <c r="L12" s="21">
        <v>22.881194448844301</v>
      </c>
      <c r="M12" s="21">
        <v>19.534887509428199</v>
      </c>
      <c r="N12" s="21">
        <v>21.010658618633801</v>
      </c>
      <c r="O12" s="21">
        <v>22.353857566930099</v>
      </c>
      <c r="P12" s="21">
        <v>25.2916141308669</v>
      </c>
      <c r="Q12" s="20">
        <v>27.510179883523602</v>
      </c>
      <c r="R12" s="20">
        <v>30.966813136904701</v>
      </c>
      <c r="S12" s="20">
        <v>27.630751470907999</v>
      </c>
      <c r="T12" s="20">
        <v>21.952835353267801</v>
      </c>
      <c r="U12" s="20">
        <v>12.783860570440501</v>
      </c>
      <c r="V12" s="20">
        <v>7.5742301987936802</v>
      </c>
      <c r="W12" s="20">
        <v>7.6015977094565601</v>
      </c>
      <c r="X12" s="20">
        <v>8.0007474371728495</v>
      </c>
      <c r="Y12" s="20">
        <v>10.838160436995601</v>
      </c>
      <c r="Z12" s="20">
        <v>14.253307517056699</v>
      </c>
      <c r="AA12" s="20">
        <v>15.5726542322412</v>
      </c>
      <c r="AB12" s="20">
        <v>15.890076597606299</v>
      </c>
      <c r="AC12" s="20">
        <v>18.016069999999999</v>
      </c>
      <c r="AD12" s="20">
        <v>21.120660000000001</v>
      </c>
      <c r="AE12" s="20">
        <v>22.693337499999998</v>
      </c>
      <c r="AF12" s="20">
        <v>23.101585</v>
      </c>
      <c r="AG12" s="20">
        <v>23.526340000000001</v>
      </c>
      <c r="AH12" s="20">
        <v>23.7906175</v>
      </c>
      <c r="AI12" s="20">
        <v>23.63599</v>
      </c>
      <c r="AJ12" s="20">
        <v>23.204697500000002</v>
      </c>
      <c r="AK12" s="20">
        <v>22.636254999999998</v>
      </c>
      <c r="AL12" s="20">
        <v>22.1776725</v>
      </c>
    </row>
    <row r="13" spans="1:38">
      <c r="A13" s="7" t="s">
        <v>37</v>
      </c>
      <c r="B13" s="14" t="s">
        <v>31</v>
      </c>
      <c r="C13" s="19">
        <v>1.2031666666666601</v>
      </c>
      <c r="D13" s="19">
        <v>1.00875</v>
      </c>
      <c r="E13" s="19">
        <v>1.2014166666666599</v>
      </c>
      <c r="F13" s="19">
        <v>1.29158333333333</v>
      </c>
      <c r="G13" s="19">
        <v>1.446</v>
      </c>
      <c r="H13" s="19">
        <v>1.361</v>
      </c>
      <c r="I13" s="19">
        <v>1.4686666666666599</v>
      </c>
      <c r="J13" s="19">
        <v>1.47458333333333</v>
      </c>
      <c r="K13" s="19">
        <v>1.62116666666666</v>
      </c>
      <c r="L13" s="19">
        <v>1.6472500000000001</v>
      </c>
      <c r="M13" s="19">
        <v>1.5733333333333299</v>
      </c>
      <c r="N13" s="19">
        <v>1.60116666666666</v>
      </c>
      <c r="O13" s="19">
        <v>1.71025</v>
      </c>
      <c r="P13" s="19">
        <v>1.85375</v>
      </c>
      <c r="Q13" s="19">
        <v>1.9495</v>
      </c>
      <c r="R13" s="19">
        <v>2.0729166666666599</v>
      </c>
      <c r="S13" s="19">
        <v>1.81191666666666</v>
      </c>
      <c r="T13" s="19">
        <v>1.3418333333333301</v>
      </c>
      <c r="U13" s="19">
        <v>0.9</v>
      </c>
      <c r="V13" s="19">
        <v>0.55400000000000005</v>
      </c>
      <c r="W13" s="19">
        <v>0.58550000000000002</v>
      </c>
      <c r="X13" s="19">
        <v>0.611916666666666</v>
      </c>
      <c r="Y13" s="19">
        <v>0.78374999999999995</v>
      </c>
      <c r="Z13" s="19">
        <v>0.92825000000000002</v>
      </c>
      <c r="AA13" s="19">
        <v>1.00058333333333</v>
      </c>
      <c r="AB13" s="19">
        <v>1.1092204999999999</v>
      </c>
      <c r="AC13" s="19">
        <v>1.2649035</v>
      </c>
      <c r="AD13" s="19">
        <v>1.41913625</v>
      </c>
      <c r="AE13" s="19">
        <v>1.50893725</v>
      </c>
      <c r="AF13" s="19">
        <v>1.5590247500000001</v>
      </c>
      <c r="AG13" s="19">
        <v>1.5974524999999999</v>
      </c>
      <c r="AH13" s="19">
        <v>1.60572</v>
      </c>
      <c r="AI13" s="19">
        <v>1.6082460000000001</v>
      </c>
      <c r="AJ13" s="19">
        <v>1.6041952500000001</v>
      </c>
      <c r="AK13" s="19">
        <v>1.599844</v>
      </c>
      <c r="AL13" s="19">
        <v>1.5810930000000001</v>
      </c>
    </row>
    <row r="14" spans="1:38">
      <c r="A14" s="7" t="s">
        <v>36</v>
      </c>
      <c r="B14" s="18" t="s">
        <v>31</v>
      </c>
      <c r="C14" s="17">
        <v>64.446799999999996</v>
      </c>
      <c r="D14" s="17">
        <v>63.483633333333302</v>
      </c>
      <c r="E14" s="17">
        <v>65.3027083333333</v>
      </c>
      <c r="F14" s="17">
        <v>67.44905</v>
      </c>
      <c r="G14" s="17">
        <v>70.997641666666595</v>
      </c>
      <c r="H14" s="17">
        <v>74.390516666666599</v>
      </c>
      <c r="I14" s="17">
        <v>77.735399999999998</v>
      </c>
      <c r="J14" s="17">
        <v>83.403774999999996</v>
      </c>
      <c r="K14" s="17">
        <v>88.363991666666607</v>
      </c>
      <c r="L14" s="17">
        <v>92.182725000000005</v>
      </c>
      <c r="M14" s="17">
        <v>95.942716666666598</v>
      </c>
      <c r="N14" s="17">
        <v>92.760900000000007</v>
      </c>
      <c r="O14" s="17">
        <v>92.993549999999999</v>
      </c>
      <c r="P14" s="17">
        <v>94.176708333333295</v>
      </c>
      <c r="Q14" s="16">
        <v>96.407316666666603</v>
      </c>
      <c r="R14" s="16">
        <v>99.576491666666598</v>
      </c>
      <c r="S14" s="16">
        <v>101.80697499999999</v>
      </c>
      <c r="T14" s="16">
        <v>104.389875</v>
      </c>
      <c r="U14" s="16">
        <v>100.805333333333</v>
      </c>
      <c r="V14" s="16">
        <v>89.400716666666597</v>
      </c>
      <c r="W14" s="16">
        <v>94.384225000000001</v>
      </c>
      <c r="X14" s="16">
        <v>97.229041666666603</v>
      </c>
      <c r="Y14" s="16">
        <v>99.999991666666602</v>
      </c>
      <c r="Z14" s="16">
        <v>101.93445</v>
      </c>
      <c r="AA14" s="16">
        <v>105.727008333333</v>
      </c>
      <c r="AB14" s="16">
        <v>107.097316666666</v>
      </c>
      <c r="AC14" s="16">
        <v>107.770875</v>
      </c>
      <c r="AD14" s="16">
        <v>111.02025</v>
      </c>
      <c r="AE14" s="16">
        <v>114.28660000000001</v>
      </c>
      <c r="AF14" s="16">
        <v>117.25807500000001</v>
      </c>
      <c r="AG14" s="16">
        <v>120.54922500000001</v>
      </c>
      <c r="AH14" s="16">
        <v>123.063475</v>
      </c>
      <c r="AI14" s="16">
        <v>125.58620000000001</v>
      </c>
      <c r="AJ14" s="16">
        <v>128.27397500000001</v>
      </c>
      <c r="AK14" s="16">
        <v>130.91565</v>
      </c>
      <c r="AL14" s="16">
        <v>133.49189999999999</v>
      </c>
    </row>
    <row r="15" spans="1:38" s="24" customFormat="1">
      <c r="A15" s="24" t="s">
        <v>35</v>
      </c>
      <c r="B15" s="25" t="s">
        <v>31</v>
      </c>
      <c r="C15" s="26">
        <v>10.0091666666666</v>
      </c>
      <c r="D15" s="26">
        <v>8.4633333333333294</v>
      </c>
      <c r="E15" s="26">
        <v>6.2516666666666598</v>
      </c>
      <c r="F15" s="26">
        <v>6</v>
      </c>
      <c r="G15" s="26">
        <v>7.1383333333333301</v>
      </c>
      <c r="H15" s="26">
        <v>8.8291666666666604</v>
      </c>
      <c r="I15" s="26">
        <v>8.2708333333333304</v>
      </c>
      <c r="J15" s="26">
        <v>8.4416666666666593</v>
      </c>
      <c r="K15" s="26">
        <v>8.3541666666666607</v>
      </c>
      <c r="L15" s="26">
        <v>7.9941666666666604</v>
      </c>
      <c r="M15" s="26">
        <v>9.2333333333333307</v>
      </c>
      <c r="N15" s="26">
        <v>6.9216666666666598</v>
      </c>
      <c r="O15" s="26">
        <v>4.6749999999999998</v>
      </c>
      <c r="P15" s="26">
        <v>4.1224999999999996</v>
      </c>
      <c r="Q15" s="27">
        <v>4.3408333333333298</v>
      </c>
      <c r="R15" s="27">
        <v>6.1866666666666603</v>
      </c>
      <c r="S15" s="27">
        <v>7.9574999999999996</v>
      </c>
      <c r="T15" s="27">
        <v>8.0500000000000007</v>
      </c>
      <c r="U15" s="27">
        <v>5.0875000000000004</v>
      </c>
      <c r="V15" s="27">
        <v>3.25</v>
      </c>
      <c r="W15" s="27">
        <v>3.25</v>
      </c>
      <c r="X15" s="27">
        <v>3.25</v>
      </c>
      <c r="Y15" s="27">
        <v>3.25</v>
      </c>
      <c r="Z15" s="27">
        <v>3.25</v>
      </c>
      <c r="AA15" s="27">
        <v>3.25</v>
      </c>
      <c r="AB15" s="27">
        <v>3.2586344999999999</v>
      </c>
      <c r="AC15" s="27">
        <v>3.9112502500000002</v>
      </c>
      <c r="AD15" s="27">
        <v>4.9116667500000002</v>
      </c>
      <c r="AE15" s="27">
        <v>5.9016667500000004</v>
      </c>
      <c r="AF15" s="27">
        <v>6.25</v>
      </c>
      <c r="AG15" s="27">
        <v>6.25</v>
      </c>
      <c r="AH15" s="27">
        <v>6.25</v>
      </c>
      <c r="AI15" s="27">
        <v>6.25</v>
      </c>
      <c r="AJ15" s="27">
        <v>6.25</v>
      </c>
      <c r="AK15" s="27">
        <v>6.25</v>
      </c>
      <c r="AL15" s="27">
        <v>6.25</v>
      </c>
    </row>
    <row r="16" spans="1:38">
      <c r="A16" s="7" t="s">
        <v>34</v>
      </c>
      <c r="B16" s="13" t="s">
        <v>32</v>
      </c>
      <c r="C16" s="8">
        <v>5.5</v>
      </c>
      <c r="D16" s="8">
        <v>6.4</v>
      </c>
      <c r="E16" s="8">
        <v>7.375</v>
      </c>
      <c r="F16" s="8">
        <v>7.05</v>
      </c>
      <c r="G16" s="8">
        <v>5.45</v>
      </c>
      <c r="H16" s="8">
        <v>4.9000000000000004</v>
      </c>
      <c r="I16" s="8">
        <v>5.7</v>
      </c>
      <c r="J16" s="8">
        <v>5.65</v>
      </c>
      <c r="K16" s="8">
        <v>5.75</v>
      </c>
      <c r="L16" s="8">
        <v>5.5</v>
      </c>
      <c r="M16" s="8">
        <v>5.0999999999999996</v>
      </c>
      <c r="N16" s="8">
        <v>6.4249999999999998</v>
      </c>
      <c r="O16" s="8">
        <v>7.5</v>
      </c>
      <c r="P16" s="8">
        <v>8.15</v>
      </c>
      <c r="Q16" s="8">
        <v>7.3</v>
      </c>
      <c r="R16" s="8">
        <v>6.125</v>
      </c>
      <c r="S16" s="8">
        <v>5.3250000000000002</v>
      </c>
      <c r="T16" s="8">
        <v>5.1749999999999998</v>
      </c>
      <c r="U16" s="8">
        <v>6.625</v>
      </c>
      <c r="V16" s="8">
        <v>11.3</v>
      </c>
      <c r="W16" s="8">
        <v>10.574999999999999</v>
      </c>
      <c r="X16" s="8">
        <v>9.4250000000000007</v>
      </c>
      <c r="Y16" s="8">
        <v>8.75</v>
      </c>
      <c r="Z16" s="8">
        <v>7.7750000000000004</v>
      </c>
      <c r="AA16" s="8">
        <v>6.95</v>
      </c>
      <c r="AB16" s="8">
        <v>5.75</v>
      </c>
      <c r="AC16" s="8">
        <v>5.6</v>
      </c>
      <c r="AD16" s="8">
        <v>5.4249999999999998</v>
      </c>
      <c r="AE16" s="8">
        <v>5.5750000000000002</v>
      </c>
      <c r="AF16" s="8">
        <v>5.625</v>
      </c>
      <c r="AG16" s="8">
        <v>5.45</v>
      </c>
      <c r="AH16" s="8">
        <v>5.4249999999999998</v>
      </c>
      <c r="AI16" s="8">
        <v>5.4749999999999996</v>
      </c>
      <c r="AJ16" s="8">
        <v>5.45</v>
      </c>
      <c r="AK16" s="8">
        <v>5.45</v>
      </c>
      <c r="AL16" s="8">
        <v>5.45</v>
      </c>
    </row>
    <row r="17" spans="1:38">
      <c r="B17" s="14" t="s">
        <v>31</v>
      </c>
      <c r="C17" s="10">
        <v>5.61666666666666</v>
      </c>
      <c r="D17" s="10">
        <v>6.85</v>
      </c>
      <c r="E17" s="10">
        <v>7.49166666666666</v>
      </c>
      <c r="F17" s="10">
        <v>6.9083333333333297</v>
      </c>
      <c r="G17" s="10">
        <v>6.1</v>
      </c>
      <c r="H17" s="10">
        <v>5.5916666666666597</v>
      </c>
      <c r="I17" s="10">
        <v>5.4083333333333297</v>
      </c>
      <c r="J17" s="10">
        <v>4.9416666666666602</v>
      </c>
      <c r="K17" s="10">
        <v>4.5</v>
      </c>
      <c r="L17" s="10">
        <v>4.2166666666666597</v>
      </c>
      <c r="M17" s="10">
        <v>3.9666666666666601</v>
      </c>
      <c r="N17" s="10">
        <v>4.74166666666666</v>
      </c>
      <c r="O17" s="10">
        <v>5.7833333333333297</v>
      </c>
      <c r="P17" s="10">
        <v>5.99166666666666</v>
      </c>
      <c r="Q17" s="9">
        <v>5.5416666666666599</v>
      </c>
      <c r="R17" s="9">
        <v>5.0833333333333304</v>
      </c>
      <c r="S17" s="9">
        <v>4.6083333333333298</v>
      </c>
      <c r="T17" s="9">
        <v>4.61666666666666</v>
      </c>
      <c r="U17" s="9">
        <v>5.8</v>
      </c>
      <c r="V17" s="9">
        <v>9.2833333333333297</v>
      </c>
      <c r="W17" s="9">
        <v>9.6083333333333307</v>
      </c>
      <c r="X17" s="9">
        <v>8.9416666666666593</v>
      </c>
      <c r="Y17" s="9">
        <v>8.0666666666666593</v>
      </c>
      <c r="Z17" s="9">
        <v>7.36666666666666</v>
      </c>
      <c r="AA17" s="9">
        <v>6.15</v>
      </c>
      <c r="AB17" s="9">
        <v>5.2883338333333301</v>
      </c>
      <c r="AC17" s="9">
        <v>4.9369937500000001</v>
      </c>
      <c r="AD17" s="9">
        <v>4.8699587500000003</v>
      </c>
      <c r="AE17" s="9">
        <v>4.8844254999999999</v>
      </c>
      <c r="AF17" s="9">
        <v>4.9717997499999997</v>
      </c>
      <c r="AG17" s="9">
        <v>4.9533125</v>
      </c>
      <c r="AH17" s="9">
        <v>4.9951369999999997</v>
      </c>
      <c r="AI17" s="9">
        <v>5.0559837500000002</v>
      </c>
      <c r="AJ17" s="9">
        <v>5.0602495000000003</v>
      </c>
      <c r="AK17" s="9">
        <v>5.0120912500000001</v>
      </c>
      <c r="AL17" s="9">
        <v>4.9533684999999998</v>
      </c>
    </row>
    <row r="18" spans="1:38">
      <c r="A18" s="7" t="s">
        <v>33</v>
      </c>
      <c r="B18" s="13" t="s">
        <v>32</v>
      </c>
      <c r="C18" s="12">
        <v>2.8700141750000001</v>
      </c>
      <c r="D18" s="12">
        <v>2.9372336749999999</v>
      </c>
      <c r="E18" s="12">
        <v>3.0019265499999999</v>
      </c>
      <c r="F18" s="12">
        <v>3.0686083750000002</v>
      </c>
      <c r="G18" s="12">
        <v>3.1304461250000002</v>
      </c>
      <c r="H18" s="12">
        <v>3.1933252250000002</v>
      </c>
      <c r="I18" s="12">
        <v>3.2549188</v>
      </c>
      <c r="J18" s="12">
        <v>3.310592975</v>
      </c>
      <c r="K18" s="12">
        <v>3.3579083249999999</v>
      </c>
      <c r="L18" s="12">
        <v>3.3989394000000002</v>
      </c>
      <c r="M18" s="12">
        <v>3.4368423749999999</v>
      </c>
      <c r="N18" s="12">
        <v>3.4745492499999999</v>
      </c>
      <c r="O18" s="12">
        <v>3.5079783999999998</v>
      </c>
      <c r="P18" s="12">
        <v>3.5446237250000001</v>
      </c>
      <c r="Q18" s="12">
        <v>3.5862371</v>
      </c>
      <c r="R18" s="12">
        <v>3.6358712249999998</v>
      </c>
      <c r="S18" s="12">
        <v>3.6926787499999998</v>
      </c>
      <c r="T18" s="12">
        <v>3.7452030000000001</v>
      </c>
      <c r="U18" s="12">
        <v>3.7878793000000002</v>
      </c>
      <c r="V18" s="12">
        <v>3.8182328249999999</v>
      </c>
      <c r="W18" s="12">
        <v>3.8401273687500002</v>
      </c>
      <c r="X18" s="12">
        <v>3.8617166575000001</v>
      </c>
      <c r="Y18" s="12">
        <v>3.88934995875</v>
      </c>
      <c r="Z18" s="12">
        <v>3.9257862625</v>
      </c>
      <c r="AA18" s="12">
        <v>3.9704692975000002</v>
      </c>
      <c r="AB18" s="12">
        <v>4.0209511300000003</v>
      </c>
      <c r="AC18" s="12">
        <v>4.0713120942499996</v>
      </c>
      <c r="AD18" s="12">
        <v>4.1211313130000002</v>
      </c>
      <c r="AE18" s="12">
        <v>4.1700299442500004</v>
      </c>
      <c r="AF18" s="12">
        <v>4.2183006880000002</v>
      </c>
      <c r="AG18" s="12">
        <v>4.2665948250000003</v>
      </c>
      <c r="AH18" s="12">
        <v>4.3148983999999997</v>
      </c>
      <c r="AI18" s="12">
        <v>4.3632639080000004</v>
      </c>
      <c r="AJ18" s="12">
        <v>4.4121298867499998</v>
      </c>
      <c r="AK18" s="12">
        <v>4.4615426024999998</v>
      </c>
      <c r="AL18" s="12">
        <v>4.5115081715000001</v>
      </c>
    </row>
    <row r="19" spans="1:38">
      <c r="B19" s="11" t="s">
        <v>31</v>
      </c>
      <c r="C19" s="10">
        <v>250.5958555</v>
      </c>
      <c r="D19" s="10">
        <v>253.946169</v>
      </c>
      <c r="E19" s="10">
        <v>257.35660875000002</v>
      </c>
      <c r="F19" s="10">
        <v>260.6879485</v>
      </c>
      <c r="G19" s="10">
        <v>263.85291799999999</v>
      </c>
      <c r="H19" s="10">
        <v>266.979782</v>
      </c>
      <c r="I19" s="10">
        <v>270.11541999999997</v>
      </c>
      <c r="J19" s="10">
        <v>273.368379</v>
      </c>
      <c r="K19" s="10">
        <v>276.55313849999999</v>
      </c>
      <c r="L19" s="10">
        <v>279.73122174999997</v>
      </c>
      <c r="M19" s="10">
        <v>282.789582</v>
      </c>
      <c r="N19" s="10">
        <v>285.68420491197401</v>
      </c>
      <c r="O19" s="10">
        <v>288.43646101057197</v>
      </c>
      <c r="P19" s="10">
        <v>291.11565535916998</v>
      </c>
      <c r="Q19" s="9">
        <v>293.75842320776798</v>
      </c>
      <c r="R19" s="9">
        <v>296.45982555636601</v>
      </c>
      <c r="S19" s="9">
        <v>299.28163640496501</v>
      </c>
      <c r="T19" s="9">
        <v>302.22668125356302</v>
      </c>
      <c r="U19" s="9">
        <v>304.94777965647899</v>
      </c>
      <c r="V19" s="9">
        <v>307.58019666000899</v>
      </c>
      <c r="W19" s="9">
        <v>310.10994249999999</v>
      </c>
      <c r="X19" s="9">
        <v>312.46728050000002</v>
      </c>
      <c r="Y19" s="9">
        <v>314.78997075000001</v>
      </c>
      <c r="Z19" s="9">
        <v>317.13006000000001</v>
      </c>
      <c r="AA19" s="9">
        <v>319.46401025</v>
      </c>
      <c r="AB19" s="9">
        <v>321.87063245146499</v>
      </c>
      <c r="AC19" s="9">
        <v>324.49779864235597</v>
      </c>
      <c r="AD19" s="9">
        <v>327.12816625689902</v>
      </c>
      <c r="AE19" s="9">
        <v>329.75851730314901</v>
      </c>
      <c r="AF19" s="9">
        <v>332.38514951922798</v>
      </c>
      <c r="AG19" s="9">
        <v>335.00289130788002</v>
      </c>
      <c r="AH19" s="9">
        <v>337.60641995672597</v>
      </c>
      <c r="AI19" s="9">
        <v>340.19306522893999</v>
      </c>
      <c r="AJ19" s="9">
        <v>342.75958815920598</v>
      </c>
      <c r="AK19" s="9">
        <v>345.30333237296003</v>
      </c>
      <c r="AL19" s="9">
        <v>347.82028667361402</v>
      </c>
    </row>
    <row r="20" spans="1:38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38">
      <c r="A21" s="7" t="s">
        <v>30</v>
      </c>
    </row>
    <row r="23" spans="1:38">
      <c r="A23" s="7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I9" sqref="I9"/>
    </sheetView>
  </sheetViews>
  <sheetFormatPr baseColWidth="10" defaultRowHeight="15" x14ac:dyDescent="0"/>
  <sheetData>
    <row r="1" spans="1:22" ht="17">
      <c r="A1" s="2" t="s">
        <v>0</v>
      </c>
      <c r="B1" s="1" t="s">
        <v>1</v>
      </c>
    </row>
    <row r="2" spans="1:22" ht="17">
      <c r="A2" s="2">
        <f>2000+0</f>
        <v>2000</v>
      </c>
      <c r="B2" s="1">
        <v>8.0500000000000007</v>
      </c>
      <c r="C2" s="26">
        <v>9.2333333333333307</v>
      </c>
      <c r="D2" s="39">
        <f>B2-C2</f>
        <v>-1.18333333333333</v>
      </c>
      <c r="E2">
        <f>D2/100</f>
        <v>-1.18333333333333E-2</v>
      </c>
    </row>
    <row r="3" spans="1:22" ht="17">
      <c r="A3" s="2">
        <v>2001</v>
      </c>
      <c r="B3" s="1">
        <v>6.97</v>
      </c>
      <c r="C3" s="26">
        <v>6.9216666666666598</v>
      </c>
      <c r="D3" s="39">
        <f t="shared" ref="D3:D21" si="0">B3-C3</f>
        <v>4.8333333333340001E-2</v>
      </c>
      <c r="E3">
        <f t="shared" ref="E3:E23" si="1">D3/100</f>
        <v>4.8333333333340001E-4</v>
      </c>
    </row>
    <row r="4" spans="1:22" ht="17">
      <c r="A4" s="2">
        <v>2002</v>
      </c>
      <c r="B4" s="1">
        <v>6.54</v>
      </c>
      <c r="C4" s="26">
        <v>4.6749999999999998</v>
      </c>
      <c r="D4" s="39">
        <f t="shared" si="0"/>
        <v>1.8650000000000002</v>
      </c>
      <c r="E4">
        <f t="shared" si="1"/>
        <v>1.8650000000000003E-2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s="3" customFormat="1" ht="17">
      <c r="A5" s="2">
        <v>2003</v>
      </c>
      <c r="B5" s="1">
        <v>5.83</v>
      </c>
      <c r="C5" s="26">
        <v>4.1224999999999996</v>
      </c>
      <c r="D5" s="39">
        <f t="shared" si="0"/>
        <v>1.7075000000000005</v>
      </c>
      <c r="E5">
        <f t="shared" si="1"/>
        <v>1.7075000000000003E-2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ht="17">
      <c r="A6" s="2">
        <v>2004</v>
      </c>
      <c r="B6" s="1">
        <v>5.84</v>
      </c>
      <c r="C6" s="27">
        <v>4.3408333333333298</v>
      </c>
      <c r="D6" s="39">
        <f t="shared" si="0"/>
        <v>1.4991666666666701</v>
      </c>
      <c r="E6">
        <f t="shared" si="1"/>
        <v>1.4991666666666702E-2</v>
      </c>
    </row>
    <row r="7" spans="1:22" ht="17">
      <c r="A7" s="2">
        <v>2005</v>
      </c>
      <c r="B7" s="1">
        <v>5.87</v>
      </c>
      <c r="C7" s="27">
        <v>6.1866666666666603</v>
      </c>
      <c r="D7" s="39">
        <f t="shared" si="0"/>
        <v>-0.31666666666666021</v>
      </c>
      <c r="E7">
        <f t="shared" si="1"/>
        <v>-3.166666666666602E-3</v>
      </c>
    </row>
    <row r="8" spans="1:22" ht="17">
      <c r="A8" s="2">
        <v>2006</v>
      </c>
      <c r="B8" s="1">
        <v>6.41</v>
      </c>
      <c r="C8" s="27">
        <v>7.9574999999999996</v>
      </c>
      <c r="D8" s="39">
        <f t="shared" si="0"/>
        <v>-1.5474999999999994</v>
      </c>
      <c r="E8">
        <f t="shared" si="1"/>
        <v>-1.5474999999999994E-2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s="3" customFormat="1" ht="17">
      <c r="A9" s="2">
        <v>2007</v>
      </c>
      <c r="B9" s="1">
        <v>6.34</v>
      </c>
      <c r="C9" s="27">
        <v>8.0500000000000007</v>
      </c>
      <c r="D9" s="39">
        <f t="shared" si="0"/>
        <v>-1.7100000000000009</v>
      </c>
      <c r="E9">
        <f t="shared" si="1"/>
        <v>-1.7100000000000008E-2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ht="17">
      <c r="A10" s="2">
        <v>2008</v>
      </c>
      <c r="B10" s="1">
        <v>6.03</v>
      </c>
      <c r="C10" s="27">
        <v>5.0875000000000004</v>
      </c>
      <c r="D10" s="39">
        <f t="shared" si="0"/>
        <v>0.94249999999999989</v>
      </c>
      <c r="E10">
        <f t="shared" si="1"/>
        <v>9.4249999999999994E-3</v>
      </c>
    </row>
    <row r="11" spans="1:22" ht="17">
      <c r="A11" s="2">
        <v>2009</v>
      </c>
      <c r="B11" s="1">
        <v>5.04</v>
      </c>
      <c r="C11" s="27">
        <v>3.25</v>
      </c>
      <c r="D11" s="39">
        <f t="shared" si="0"/>
        <v>1.79</v>
      </c>
      <c r="E11">
        <f t="shared" si="1"/>
        <v>1.7899999999999999E-2</v>
      </c>
    </row>
    <row r="12" spans="1:22" ht="17">
      <c r="A12" s="2">
        <v>2010</v>
      </c>
      <c r="B12" s="1">
        <v>4.6900000000000004</v>
      </c>
      <c r="C12" s="27">
        <v>3.25</v>
      </c>
      <c r="D12" s="39">
        <f t="shared" si="0"/>
        <v>1.4400000000000004</v>
      </c>
      <c r="E12">
        <f t="shared" si="1"/>
        <v>1.4400000000000003E-2</v>
      </c>
    </row>
    <row r="13" spans="1:22" ht="17">
      <c r="A13" s="2">
        <v>2011</v>
      </c>
      <c r="B13" s="1">
        <v>4.45</v>
      </c>
      <c r="C13" s="27">
        <v>3.25</v>
      </c>
      <c r="D13" s="39">
        <f t="shared" si="0"/>
        <v>1.2000000000000002</v>
      </c>
      <c r="E13">
        <f t="shared" si="1"/>
        <v>1.2000000000000002E-2</v>
      </c>
    </row>
    <row r="14" spans="1:22" ht="17">
      <c r="A14" s="2">
        <v>2012</v>
      </c>
      <c r="B14" s="1">
        <v>3.66</v>
      </c>
      <c r="C14" s="27">
        <v>3.25</v>
      </c>
      <c r="D14" s="39">
        <f t="shared" si="0"/>
        <v>0.41000000000000014</v>
      </c>
      <c r="E14">
        <f t="shared" si="1"/>
        <v>4.1000000000000012E-3</v>
      </c>
    </row>
    <row r="15" spans="1:22" ht="17">
      <c r="A15" s="2">
        <v>2013</v>
      </c>
      <c r="B15" s="1">
        <v>3.98</v>
      </c>
      <c r="C15" s="27">
        <v>3.25</v>
      </c>
      <c r="D15" s="39">
        <f t="shared" si="0"/>
        <v>0.73</v>
      </c>
      <c r="E15">
        <f t="shared" si="1"/>
        <v>7.3000000000000001E-3</v>
      </c>
    </row>
    <row r="16" spans="1:22" ht="17">
      <c r="A16" s="2">
        <v>2014</v>
      </c>
      <c r="B16" s="1">
        <v>4.17</v>
      </c>
      <c r="C16" s="27">
        <v>3.25</v>
      </c>
      <c r="D16" s="39">
        <f t="shared" si="0"/>
        <v>0.91999999999999993</v>
      </c>
      <c r="E16">
        <f t="shared" si="1"/>
        <v>9.1999999999999998E-3</v>
      </c>
    </row>
    <row r="17" spans="1:5" ht="17">
      <c r="A17" s="2">
        <v>2015</v>
      </c>
      <c r="B17" s="1">
        <v>3.85</v>
      </c>
      <c r="C17" s="27">
        <v>3.2586344999999999</v>
      </c>
      <c r="D17" s="39">
        <f t="shared" si="0"/>
        <v>0.59136550000000021</v>
      </c>
      <c r="E17">
        <f t="shared" si="1"/>
        <v>5.913655000000002E-3</v>
      </c>
    </row>
    <row r="18" spans="1:5" ht="17">
      <c r="A18" s="2">
        <v>2016</v>
      </c>
      <c r="B18" s="4">
        <v>3.7650000000000001</v>
      </c>
      <c r="C18" s="27">
        <v>3.9112502500000002</v>
      </c>
      <c r="D18" s="39">
        <f t="shared" si="0"/>
        <v>-0.14625025000000003</v>
      </c>
      <c r="E18">
        <f t="shared" si="1"/>
        <v>-1.4625025000000002E-3</v>
      </c>
    </row>
    <row r="19" spans="1:5" ht="17">
      <c r="A19" s="2">
        <v>2017</v>
      </c>
      <c r="B19" s="5">
        <f>OOEA!AD15+0.34</f>
        <v>5.2516667500000001</v>
      </c>
      <c r="C19" s="27">
        <v>4.9116667500000002</v>
      </c>
      <c r="D19" s="39">
        <f t="shared" si="0"/>
        <v>0.33999999999999986</v>
      </c>
      <c r="E19">
        <f t="shared" si="1"/>
        <v>3.3999999999999985E-3</v>
      </c>
    </row>
    <row r="20" spans="1:5" ht="17">
      <c r="A20" s="2">
        <v>2018</v>
      </c>
      <c r="B20" s="5">
        <f>OOEA!AE15+0.34</f>
        <v>6.2416667500000003</v>
      </c>
      <c r="C20" s="27">
        <v>5.9016667500000004</v>
      </c>
      <c r="D20" s="39">
        <f t="shared" si="0"/>
        <v>0.33999999999999986</v>
      </c>
      <c r="E20">
        <f t="shared" si="1"/>
        <v>3.3999999999999985E-3</v>
      </c>
    </row>
    <row r="21" spans="1:5" ht="17">
      <c r="A21" s="2">
        <v>2019</v>
      </c>
      <c r="B21" s="5">
        <f>OOEA!AF15+0.34</f>
        <v>6.59</v>
      </c>
      <c r="C21" s="27">
        <v>6.25</v>
      </c>
      <c r="D21" s="39">
        <f t="shared" si="0"/>
        <v>0.33999999999999986</v>
      </c>
      <c r="E21">
        <f t="shared" si="1"/>
        <v>3.3999999999999985E-3</v>
      </c>
    </row>
    <row r="22" spans="1:5" ht="17">
      <c r="A22" s="2">
        <v>2020</v>
      </c>
      <c r="B22" s="5">
        <f>OOEA!AG15+0.34</f>
        <v>6.59</v>
      </c>
      <c r="C22" s="27">
        <v>6.25</v>
      </c>
      <c r="D22" s="39">
        <f t="shared" ref="D22" si="2">C22-B22</f>
        <v>-0.33999999999999986</v>
      </c>
      <c r="E22">
        <f t="shared" si="1"/>
        <v>-3.3999999999999985E-3</v>
      </c>
    </row>
    <row r="23" spans="1:5">
      <c r="D23" s="40">
        <f>AVERAGE(D2:D22)</f>
        <v>0.42476739285714388</v>
      </c>
      <c r="E23" s="41">
        <f t="shared" si="1"/>
        <v>4.2476739285714389E-3</v>
      </c>
    </row>
  </sheetData>
  <sortState ref="A2:B21">
    <sortCondition ref="A2:A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" sqref="B1:B22"/>
    </sheetView>
  </sheetViews>
  <sheetFormatPr baseColWidth="10" defaultRowHeight="15" x14ac:dyDescent="0"/>
  <sheetData>
    <row r="1" spans="1:3">
      <c r="A1" t="s">
        <v>19</v>
      </c>
      <c r="B1" t="s">
        <v>0</v>
      </c>
      <c r="C1" t="s">
        <v>20</v>
      </c>
    </row>
    <row r="2" spans="1:3">
      <c r="A2" t="s">
        <v>18</v>
      </c>
      <c r="B2">
        <f>RIGHT(A2,4)+0</f>
        <v>2000</v>
      </c>
      <c r="C2" s="6">
        <v>0.72314299999999998</v>
      </c>
    </row>
    <row r="3" spans="1:3">
      <c r="A3" t="s">
        <v>17</v>
      </c>
      <c r="B3">
        <f t="shared" ref="B3:B22" si="0">RIGHT(A3,4)+0</f>
        <v>2001</v>
      </c>
      <c r="C3" s="6">
        <v>0.72840000000000005</v>
      </c>
    </row>
    <row r="4" spans="1:3">
      <c r="A4" t="s">
        <v>16</v>
      </c>
      <c r="B4">
        <f t="shared" si="0"/>
        <v>2002</v>
      </c>
      <c r="C4" s="6">
        <v>0.72050000000000003</v>
      </c>
    </row>
    <row r="5" spans="1:3">
      <c r="A5" t="s">
        <v>15</v>
      </c>
      <c r="B5">
        <f t="shared" si="0"/>
        <v>2003</v>
      </c>
      <c r="C5" s="6">
        <v>0.70440000000000003</v>
      </c>
    </row>
    <row r="6" spans="1:3">
      <c r="A6" t="s">
        <v>14</v>
      </c>
      <c r="B6">
        <f t="shared" si="0"/>
        <v>2004</v>
      </c>
      <c r="C6" s="6">
        <v>0.6855</v>
      </c>
    </row>
    <row r="7" spans="1:3">
      <c r="A7" t="s">
        <v>13</v>
      </c>
      <c r="B7">
        <f t="shared" si="0"/>
        <v>2005</v>
      </c>
      <c r="C7" s="6">
        <v>0.66420000000000001</v>
      </c>
    </row>
    <row r="8" spans="1:3">
      <c r="A8" t="s">
        <v>12</v>
      </c>
      <c r="B8">
        <f t="shared" si="0"/>
        <v>2006</v>
      </c>
      <c r="C8" s="6">
        <v>0.61499999999999999</v>
      </c>
    </row>
    <row r="9" spans="1:3">
      <c r="A9" t="s">
        <v>11</v>
      </c>
      <c r="B9">
        <f t="shared" si="0"/>
        <v>2007</v>
      </c>
      <c r="C9" s="6">
        <v>0.56969999999999998</v>
      </c>
    </row>
    <row r="10" spans="1:3">
      <c r="A10" t="s">
        <v>10</v>
      </c>
      <c r="B10">
        <f t="shared" si="0"/>
        <v>2008</v>
      </c>
      <c r="C10" s="6">
        <v>0.51590000000000003</v>
      </c>
    </row>
    <row r="11" spans="1:3">
      <c r="A11" t="s">
        <v>9</v>
      </c>
      <c r="B11">
        <f t="shared" si="0"/>
        <v>2009</v>
      </c>
      <c r="C11" s="6">
        <v>0.50460000000000005</v>
      </c>
    </row>
    <row r="12" spans="1:3">
      <c r="A12" t="s">
        <v>8</v>
      </c>
      <c r="B12">
        <f t="shared" si="0"/>
        <v>2010</v>
      </c>
      <c r="C12" s="6">
        <v>0.55149999999999999</v>
      </c>
    </row>
    <row r="13" spans="1:3">
      <c r="A13" t="s">
        <v>7</v>
      </c>
      <c r="B13">
        <f t="shared" si="0"/>
        <v>2011</v>
      </c>
      <c r="C13" s="6">
        <v>0.60399999999999998</v>
      </c>
    </row>
    <row r="14" spans="1:3">
      <c r="A14" t="s">
        <v>6</v>
      </c>
      <c r="B14">
        <f t="shared" si="0"/>
        <v>2012</v>
      </c>
      <c r="C14" s="6">
        <v>0.69310000000000005</v>
      </c>
    </row>
    <row r="15" spans="1:3">
      <c r="A15" t="s">
        <v>5</v>
      </c>
      <c r="B15">
        <f t="shared" si="0"/>
        <v>2013</v>
      </c>
      <c r="C15" s="6">
        <v>0.72789999999999999</v>
      </c>
    </row>
    <row r="16" spans="1:3">
      <c r="A16" t="s">
        <v>4</v>
      </c>
      <c r="B16">
        <f t="shared" si="0"/>
        <v>2014</v>
      </c>
      <c r="C16" s="6">
        <v>0.69720000000000004</v>
      </c>
    </row>
    <row r="17" spans="1:3">
      <c r="A17" t="s">
        <v>3</v>
      </c>
      <c r="B17">
        <f t="shared" si="0"/>
        <v>2015</v>
      </c>
      <c r="C17" s="6">
        <v>0.63670000000000004</v>
      </c>
    </row>
    <row r="18" spans="1:3">
      <c r="A18" t="s">
        <v>2</v>
      </c>
      <c r="B18">
        <f t="shared" si="0"/>
        <v>2016</v>
      </c>
      <c r="C18" s="6">
        <v>0.59409999999999996</v>
      </c>
    </row>
    <row r="19" spans="1:3">
      <c r="A19" t="s">
        <v>21</v>
      </c>
      <c r="B19">
        <f t="shared" si="0"/>
        <v>2017</v>
      </c>
      <c r="C19" s="6">
        <f t="array" ref="C19:C22">TREND($C$2:$C$18,$B$2:$B$18,$B$19:$B$22,TRUE)</f>
        <v>0.5983103823529401</v>
      </c>
    </row>
    <row r="20" spans="1:3">
      <c r="A20" t="s">
        <v>22</v>
      </c>
      <c r="B20">
        <f t="shared" si="0"/>
        <v>2018</v>
      </c>
      <c r="C20" s="6">
        <v>0.59331321568627438</v>
      </c>
    </row>
    <row r="21" spans="1:3">
      <c r="A21" t="s">
        <v>23</v>
      </c>
      <c r="B21">
        <f t="shared" si="0"/>
        <v>2019</v>
      </c>
      <c r="C21" s="6">
        <v>0.58831604901960688</v>
      </c>
    </row>
    <row r="22" spans="1:3">
      <c r="A22" t="s">
        <v>24</v>
      </c>
      <c r="B22">
        <f t="shared" si="0"/>
        <v>2020</v>
      </c>
      <c r="C22" s="6">
        <v>0.58331888235294116</v>
      </c>
    </row>
  </sheetData>
  <sortState ref="A2:C18">
    <sortCondition ref="B2:B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G17" sqref="G17"/>
    </sheetView>
  </sheetViews>
  <sheetFormatPr baseColWidth="10" defaultRowHeight="15" x14ac:dyDescent="0"/>
  <cols>
    <col min="4" max="4" width="10.85546875" bestFit="1" customWidth="1"/>
    <col min="5" max="5" width="11" bestFit="1" customWidth="1"/>
  </cols>
  <sheetData>
    <row r="1" spans="1:8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8">
      <c r="A2">
        <v>2000</v>
      </c>
      <c r="B2" s="29">
        <f>(VLOOKUP(A2,Interest_Rates!$A$2:$B$22,2,FALSE))/100</f>
        <v>8.0500000000000002E-2</v>
      </c>
      <c r="C2" s="29">
        <f>VLOOKUP(A2,Changed_Property_Ratio!$B$2:$C$22,2,FALSE)</f>
        <v>0.72314299999999998</v>
      </c>
      <c r="D2" s="33">
        <v>181.63</v>
      </c>
      <c r="E2" s="30">
        <v>53700</v>
      </c>
    </row>
    <row r="3" spans="1:8">
      <c r="A3">
        <v>2001</v>
      </c>
      <c r="B3" s="29">
        <f>(VLOOKUP(A3,Interest_Rates!$A$2:$B$22,2,FALSE))/100</f>
        <v>6.9699999999999998E-2</v>
      </c>
      <c r="C3" s="29">
        <f>VLOOKUP(A3,Changed_Property_Ratio!$B$2:$C$22,2,FALSE)</f>
        <v>0.72840000000000005</v>
      </c>
      <c r="D3" s="33">
        <v>186.8</v>
      </c>
      <c r="E3" s="30">
        <v>55900</v>
      </c>
    </row>
    <row r="4" spans="1:8">
      <c r="A4">
        <v>2002</v>
      </c>
      <c r="B4" s="29">
        <f>(VLOOKUP(A4,Interest_Rates!$A$2:$B$22,2,FALSE))/100</f>
        <v>6.54E-2</v>
      </c>
      <c r="C4" s="29">
        <f>VLOOKUP(A4,Changed_Property_Ratio!$B$2:$C$22,2,FALSE)</f>
        <v>0.72050000000000003</v>
      </c>
      <c r="D4" s="33">
        <v>189.75</v>
      </c>
      <c r="E4" s="30">
        <v>57200</v>
      </c>
    </row>
    <row r="5" spans="1:8">
      <c r="A5">
        <v>2003</v>
      </c>
      <c r="B5" s="29">
        <f>(VLOOKUP(A5,Interest_Rates!$A$2:$B$22,2,FALSE))/100</f>
        <v>5.8299999999999998E-2</v>
      </c>
      <c r="C5" s="29">
        <f>VLOOKUP(A5,Changed_Property_Ratio!$B$2:$C$22,2,FALSE)</f>
        <v>0.70440000000000003</v>
      </c>
      <c r="D5" s="33">
        <v>194.08</v>
      </c>
      <c r="E5" s="30">
        <v>65800</v>
      </c>
    </row>
    <row r="6" spans="1:8">
      <c r="A6">
        <v>2004</v>
      </c>
      <c r="B6" s="29">
        <f>(VLOOKUP(A6,Interest_Rates!$A$2:$B$22,2,FALSE))/100</f>
        <v>5.8400000000000001E-2</v>
      </c>
      <c r="C6" s="29">
        <f>VLOOKUP(A6,Changed_Property_Ratio!$B$2:$C$22,2,FALSE)</f>
        <v>0.6855</v>
      </c>
      <c r="D6" s="33">
        <v>199.25</v>
      </c>
      <c r="E6" s="30">
        <v>67900</v>
      </c>
    </row>
    <row r="7" spans="1:8">
      <c r="A7">
        <v>2005</v>
      </c>
      <c r="B7" s="29">
        <f>(VLOOKUP(A7,Interest_Rates!$A$2:$B$22,2,FALSE))/100</f>
        <v>5.8700000000000002E-2</v>
      </c>
      <c r="C7" s="29">
        <f>VLOOKUP(A7,Changed_Property_Ratio!$B$2:$C$22,2,FALSE)</f>
        <v>0.66420000000000001</v>
      </c>
      <c r="D7" s="33">
        <v>206</v>
      </c>
      <c r="E7" s="30">
        <v>67900</v>
      </c>
    </row>
    <row r="8" spans="1:8">
      <c r="A8">
        <v>2006</v>
      </c>
      <c r="B8" s="29">
        <f>(VLOOKUP(A8,Interest_Rates!$A$2:$B$22,2,FALSE))/100</f>
        <v>6.4100000000000004E-2</v>
      </c>
      <c r="C8" s="29">
        <f>VLOOKUP(A8,Changed_Property_Ratio!$B$2:$C$22,2,FALSE)</f>
        <v>0.61499999999999999</v>
      </c>
      <c r="D8" s="33">
        <v>212.64</v>
      </c>
      <c r="E8" s="30">
        <v>66900</v>
      </c>
    </row>
    <row r="9" spans="1:8">
      <c r="A9">
        <v>2007</v>
      </c>
      <c r="B9" s="29">
        <f>(VLOOKUP(A9,Interest_Rates!$A$2:$B$22,2,FALSE))/100</f>
        <v>6.3399999999999998E-2</v>
      </c>
      <c r="C9" s="29">
        <f>VLOOKUP(A9,Changed_Property_Ratio!$B$2:$C$22,2,FALSE)</f>
        <v>0.56969999999999998</v>
      </c>
      <c r="D9" s="33">
        <v>218.7</v>
      </c>
      <c r="E9" s="30">
        <v>63800</v>
      </c>
    </row>
    <row r="10" spans="1:8">
      <c r="A10">
        <v>2008</v>
      </c>
      <c r="B10" s="29">
        <f>(VLOOKUP(A10,Interest_Rates!$A$2:$B$22,2,FALSE))/100</f>
        <v>6.0299999999999999E-2</v>
      </c>
      <c r="C10" s="29">
        <f>VLOOKUP(A10,Changed_Property_Ratio!$B$2:$C$22,2,FALSE)</f>
        <v>0.51590000000000003</v>
      </c>
      <c r="D10" s="33">
        <v>227.1</v>
      </c>
      <c r="E10" s="30">
        <v>67500</v>
      </c>
    </row>
    <row r="11" spans="1:8">
      <c r="A11">
        <v>2009</v>
      </c>
      <c r="B11" s="29">
        <f>(VLOOKUP(A11,Interest_Rates!$A$2:$B$22,2,FALSE))/100</f>
        <v>5.04E-2</v>
      </c>
      <c r="C11" s="29">
        <f>VLOOKUP(A11,Changed_Property_Ratio!$B$2:$C$22,2,FALSE)</f>
        <v>0.50460000000000005</v>
      </c>
      <c r="D11" s="33">
        <v>226.29</v>
      </c>
      <c r="E11" s="31">
        <f>VLOOKUP(A11,'[1]hud income limits'!A$2:B$15,2,FALSE)</f>
        <v>70000</v>
      </c>
    </row>
    <row r="12" spans="1:8">
      <c r="A12">
        <v>2010</v>
      </c>
      <c r="B12" s="29">
        <f>(VLOOKUP(A12,Interest_Rates!$A$2:$B$22,2,FALSE))/100</f>
        <v>4.6900000000000004E-2</v>
      </c>
      <c r="C12" s="29">
        <f>VLOOKUP(A12,Changed_Property_Ratio!$B$2:$C$22,2,FALSE)</f>
        <v>0.55149999999999999</v>
      </c>
      <c r="D12" s="33">
        <v>230</v>
      </c>
      <c r="E12" s="31">
        <f>VLOOKUP(A12,'[1]hud income limits'!A$2:B$15,2,FALSE)</f>
        <v>71200</v>
      </c>
    </row>
    <row r="13" spans="1:8">
      <c r="A13">
        <v>2011</v>
      </c>
      <c r="B13" s="29">
        <f>(VLOOKUP(A13,Interest_Rates!$A$2:$B$22,2,FALSE))/100</f>
        <v>4.4500000000000005E-2</v>
      </c>
      <c r="C13" s="29">
        <f>VLOOKUP(A13,Changed_Property_Ratio!$B$2:$C$22,2,FALSE)</f>
        <v>0.60399999999999998</v>
      </c>
      <c r="D13" s="33">
        <v>237.26</v>
      </c>
      <c r="E13" s="31">
        <f>VLOOKUP(A13,'[1]hud income limits'!A$2:B$15,2,FALSE)</f>
        <v>72000</v>
      </c>
    </row>
    <row r="14" spans="1:8">
      <c r="A14">
        <v>2012</v>
      </c>
      <c r="B14" s="29">
        <f>(VLOOKUP(A14,Interest_Rates!$A$2:$B$22,2,FALSE))/100</f>
        <v>3.6600000000000001E-2</v>
      </c>
      <c r="C14" s="29">
        <f>VLOOKUP(A14,Changed_Property_Ratio!$B$2:$C$22,2,FALSE)</f>
        <v>0.69310000000000005</v>
      </c>
      <c r="D14" s="33">
        <v>242.17</v>
      </c>
      <c r="E14" s="31">
        <f>VLOOKUP(A14,'[1]hud income limits'!A$2:B$15,2,FALSE)</f>
        <v>73000</v>
      </c>
    </row>
    <row r="15" spans="1:8">
      <c r="A15">
        <v>2013</v>
      </c>
      <c r="B15" s="29">
        <f>(VLOOKUP(A15,Interest_Rates!$A$2:$B$22,2,FALSE))/100</f>
        <v>3.9800000000000002E-2</v>
      </c>
      <c r="C15" s="29">
        <f>VLOOKUP(A15,Changed_Property_Ratio!$B$2:$C$22,2,FALSE)</f>
        <v>0.72789999999999999</v>
      </c>
      <c r="D15" s="33">
        <v>245.72</v>
      </c>
      <c r="E15" s="31">
        <f>VLOOKUP(A15,'[1]hud income limits'!A$2:B$15,2,FALSE)</f>
        <v>68300</v>
      </c>
      <c r="G15" s="28"/>
      <c r="H15" s="28"/>
    </row>
    <row r="16" spans="1:8">
      <c r="A16">
        <v>2014</v>
      </c>
      <c r="B16" s="29">
        <f>(VLOOKUP(A16,Interest_Rates!$A$2:$B$22,2,FALSE))/100</f>
        <v>4.1700000000000001E-2</v>
      </c>
      <c r="C16" s="29">
        <f>VLOOKUP(A16,Changed_Property_Ratio!$B$2:$C$22,2,FALSE)</f>
        <v>0.69720000000000004</v>
      </c>
      <c r="D16" s="33">
        <v>249.7</v>
      </c>
      <c r="E16" s="31">
        <f>VLOOKUP(A16,'[1]hud income limits'!A$2:B$15,2,FALSE)</f>
        <v>69400</v>
      </c>
    </row>
    <row r="17" spans="1:12">
      <c r="A17">
        <v>2015</v>
      </c>
      <c r="B17" s="29">
        <f>(VLOOKUP(A17,Interest_Rates!$A$2:$B$22,2,FALSE))/100</f>
        <v>3.85E-2</v>
      </c>
      <c r="C17" s="29">
        <f>VLOOKUP(A17,Changed_Property_Ratio!$B$2:$C$22,2,FALSE)</f>
        <v>0.63670000000000004</v>
      </c>
      <c r="D17" s="32">
        <v>250</v>
      </c>
      <c r="E17" s="31">
        <f>VLOOKUP(A17,'[1]hud income limits'!A$2:B$15,2,FALSE)</f>
        <v>73900</v>
      </c>
    </row>
    <row r="18" spans="1:12">
      <c r="A18" s="34">
        <v>2016</v>
      </c>
      <c r="B18" s="35">
        <f>(VLOOKUP(A18,Interest_Rates!$A$2:$B$22,2,FALSE))/100</f>
        <v>3.7650000000000003E-2</v>
      </c>
      <c r="C18" s="35">
        <f>VLOOKUP(A18,Changed_Property_Ratio!$B$2:$C$22,2,FALSE)</f>
        <v>0.59409999999999996</v>
      </c>
      <c r="D18" s="36">
        <v>251.18</v>
      </c>
      <c r="E18" s="38">
        <f>VLOOKUP(A18,'[1]hud income limits'!A$2:B$15,2,FALSE)</f>
        <v>73300</v>
      </c>
    </row>
    <row r="19" spans="1:12">
      <c r="A19" s="34">
        <v>2017</v>
      </c>
      <c r="B19" s="35">
        <f>(VLOOKUP(A19,Interest_Rates!$A$2:$B$22,2,FALSE))/100</f>
        <v>5.2516667500000003E-2</v>
      </c>
      <c r="C19" s="35">
        <f>VLOOKUP(A19,Changed_Property_Ratio!$B$2:$C$22,2,FALSE)</f>
        <v>0.5983103823529401</v>
      </c>
      <c r="D19" s="36">
        <v>262.66000000000003</v>
      </c>
      <c r="E19" s="37">
        <f>VLOOKUP(A19,'[1]hud income limits'!A$2:B$15,2,FALSE)</f>
        <v>74033</v>
      </c>
    </row>
    <row r="20" spans="1:12">
      <c r="A20" s="34">
        <v>2018</v>
      </c>
      <c r="B20" s="35">
        <f>(VLOOKUP(A20,Interest_Rates!$A$2:$B$22,2,FALSE))/100</f>
        <v>6.2416667500000002E-2</v>
      </c>
      <c r="C20" s="35">
        <f>VLOOKUP(A20,Changed_Property_Ratio!$B$2:$C$22,2,FALSE)</f>
        <v>0.59331321568627438</v>
      </c>
      <c r="D20" s="36">
        <v>269.22000000000003</v>
      </c>
      <c r="E20" s="37">
        <f>VLOOKUP(A20,'[1]hud income limits'!A$2:B$15,2,FALSE)</f>
        <v>74773.33</v>
      </c>
    </row>
    <row r="21" spans="1:12">
      <c r="A21" s="34">
        <v>2019</v>
      </c>
      <c r="B21" s="35">
        <f>(VLOOKUP(A21,Interest_Rates!$A$2:$B$22,2,FALSE))/100</f>
        <v>6.59E-2</v>
      </c>
      <c r="C21" s="35">
        <f>VLOOKUP(A21,Changed_Property_Ratio!$B$2:$C$22,2,FALSE)</f>
        <v>0.58831604901960688</v>
      </c>
      <c r="D21" s="36">
        <v>275.95</v>
      </c>
      <c r="E21" s="37">
        <f>VLOOKUP(A21,'[1]hud income limits'!A$2:B$15,2,FALSE)</f>
        <v>75521.063300000009</v>
      </c>
    </row>
    <row r="22" spans="1:12">
      <c r="A22" s="34">
        <v>2020</v>
      </c>
      <c r="B22" s="35">
        <f>(VLOOKUP(A22,Interest_Rates!$A$2:$B$22,2,FALSE))/100</f>
        <v>6.59E-2</v>
      </c>
      <c r="C22" s="35">
        <f>VLOOKUP(A22,Changed_Property_Ratio!$B$2:$C$22,2,FALSE)</f>
        <v>0.58331888235294116</v>
      </c>
      <c r="D22" s="36">
        <v>282.85000000000002</v>
      </c>
      <c r="E22" s="37">
        <f>VLOOKUP(A22,'[1]hud income limits'!A$2:B$15,2,FALSE)</f>
        <v>76276.273933000004</v>
      </c>
    </row>
    <row r="23" spans="1:12">
      <c r="L23" t="s">
        <v>48</v>
      </c>
    </row>
    <row r="24" spans="1:12">
      <c r="L24" t="s">
        <v>49</v>
      </c>
    </row>
    <row r="25" spans="1:12">
      <c r="L25" t="s">
        <v>50</v>
      </c>
    </row>
    <row r="26" spans="1:12">
      <c r="L26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OOEA</vt:lpstr>
      <vt:lpstr>Interest_Rates</vt:lpstr>
      <vt:lpstr>Changed_Property_Ratio</vt:lpstr>
      <vt:lpstr>summary</vt:lpstr>
    </vt:vector>
  </TitlesOfParts>
  <Company>ECONorthwest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 Gooding</dc:creator>
  <cp:lastModifiedBy>Lizzie Gooding</cp:lastModifiedBy>
  <dcterms:created xsi:type="dcterms:W3CDTF">2016-03-31T17:41:52Z</dcterms:created>
  <dcterms:modified xsi:type="dcterms:W3CDTF">2016-05-16T15:55:58Z</dcterms:modified>
</cp:coreProperties>
</file>