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568E3841-430A-A44A-A4D0-16892A9EFE34}" xr6:coauthVersionLast="47" xr6:coauthVersionMax="47" xr10:uidLastSave="{00000000-0000-0000-0000-000000000000}"/>
  <bookViews>
    <workbookView xWindow="11080" yWindow="5080" windowWidth="24600" windowHeight="129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2740" i="3" l="1"/>
  <c r="AH2741" i="3"/>
  <c r="AH2740" i="3"/>
  <c r="AH2739" i="3"/>
  <c r="AH2738" i="3"/>
  <c r="AH2737" i="3"/>
  <c r="AH2736" i="3"/>
  <c r="AH2735" i="3"/>
  <c r="AH2734" i="3"/>
  <c r="AH2733" i="3"/>
  <c r="AH2732" i="3"/>
  <c r="AM2731" i="3"/>
  <c r="AM2730" i="3"/>
  <c r="AM2729" i="3"/>
  <c r="AM2728" i="3"/>
  <c r="AM2727" i="3"/>
  <c r="AM2723" i="3"/>
  <c r="AH2731" i="3"/>
  <c r="W2731" i="3"/>
  <c r="AH2730" i="3"/>
  <c r="W2730" i="3"/>
  <c r="AH2729" i="3"/>
  <c r="W2729" i="3"/>
  <c r="AH2728" i="3"/>
  <c r="W2728" i="3"/>
  <c r="AH2727" i="3"/>
  <c r="W2727" i="3"/>
  <c r="AH2726" i="3"/>
  <c r="W2726" i="3"/>
  <c r="AH2725" i="3"/>
  <c r="W2725" i="3"/>
  <c r="AH2724" i="3"/>
  <c r="W2724" i="3"/>
  <c r="AH2723" i="3"/>
  <c r="W2723" i="3"/>
  <c r="AH2722" i="3"/>
  <c r="W2722" i="3"/>
  <c r="AH2721" i="3"/>
  <c r="W2721" i="3"/>
  <c r="AH2720" i="3"/>
  <c r="W2720" i="3"/>
  <c r="AH2719" i="3"/>
  <c r="W2719" i="3"/>
  <c r="AH2718" i="3"/>
  <c r="W2718" i="3"/>
  <c r="AH2717" i="3"/>
  <c r="W2717" i="3"/>
  <c r="AH2716" i="3"/>
  <c r="W2716" i="3"/>
  <c r="AH2715" i="3"/>
  <c r="W2715" i="3"/>
  <c r="AH2714" i="3"/>
  <c r="W2714" i="3"/>
  <c r="AH2713" i="3"/>
  <c r="W2713" i="3"/>
  <c r="AH2712" i="3"/>
  <c r="W2712" i="3"/>
  <c r="AH2711" i="3"/>
  <c r="W2711" i="3"/>
  <c r="AH2710" i="3"/>
  <c r="W2710" i="3"/>
  <c r="AM2709" i="3"/>
  <c r="AH2709" i="3"/>
  <c r="W2709" i="3"/>
  <c r="AH2708" i="3"/>
  <c r="W2708" i="3"/>
  <c r="AH2707" i="3"/>
  <c r="W2707" i="3"/>
  <c r="AH2706" i="3"/>
  <c r="W2706" i="3"/>
  <c r="AH2705" i="3"/>
  <c r="W2705" i="3"/>
  <c r="AH2704" i="3"/>
  <c r="W2704" i="3"/>
  <c r="AH2703" i="3"/>
  <c r="W2703" i="3"/>
  <c r="AH2702" i="3"/>
  <c r="W2702" i="3"/>
  <c r="AM2701" i="3"/>
  <c r="AH2701" i="3"/>
  <c r="W2701" i="3"/>
  <c r="AM2700" i="3"/>
  <c r="AH2700" i="3"/>
  <c r="W2700" i="3"/>
  <c r="AM2699" i="3"/>
  <c r="AH2699" i="3"/>
  <c r="W2699" i="3"/>
  <c r="AM2698" i="3"/>
  <c r="AH2698" i="3"/>
  <c r="W2698" i="3"/>
  <c r="AM2697" i="3"/>
  <c r="AH2697" i="3"/>
  <c r="W2697" i="3"/>
  <c r="AM2696" i="3"/>
  <c r="AH2696" i="3"/>
  <c r="W2696" i="3"/>
  <c r="AM2695" i="3"/>
  <c r="AH2695" i="3"/>
  <c r="W2695" i="3"/>
  <c r="AH2694" i="3"/>
  <c r="W2694"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693" i="3"/>
  <c r="W2693"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<sst xmlns="http://schemas.openxmlformats.org/spreadsheetml/2006/main" count="61239" uniqueCount="3095">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</sst>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4" workbookViewId="0">
      <selection activeCell="A50" sqref="A5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H243" zoomScale="113" workbookViewId="0">
      <selection activeCell="I258" sqref="I258:J258"/>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N249" t="s">
        <v>3055</v>
      </c>
      <c r="P249" t="s">
        <v>1355</v>
      </c>
      <c r="R249" t="s">
        <v>267</v>
      </c>
      <c r="S249" t="s">
        <v>1645</v>
      </c>
      <c r="T249" t="s">
        <v>1149</v>
      </c>
    </row>
    <row r="250" spans="1:20" x14ac:dyDescent="0.2">
      <c r="A250" t="s">
        <v>138</v>
      </c>
      <c r="B250" t="s">
        <v>1646</v>
      </c>
      <c r="C250" t="s">
        <v>1647</v>
      </c>
      <c r="D250" t="s">
        <v>1648</v>
      </c>
      <c r="E250">
        <v>29</v>
      </c>
      <c r="F250">
        <v>1</v>
      </c>
      <c r="G250">
        <v>26</v>
      </c>
      <c r="H250">
        <v>2009</v>
      </c>
      <c r="I250" t="s">
        <v>1649</v>
      </c>
      <c r="J250" t="s">
        <v>1650</v>
      </c>
      <c r="K250" t="s">
        <v>143</v>
      </c>
      <c r="N250" t="s">
        <v>144</v>
      </c>
      <c r="P250" t="s">
        <v>1355</v>
      </c>
      <c r="R250" t="s">
        <v>267</v>
      </c>
      <c r="S250" t="s">
        <v>1651</v>
      </c>
      <c r="T250" t="s">
        <v>1149</v>
      </c>
    </row>
    <row r="251" spans="1:20" x14ac:dyDescent="0.2">
      <c r="A251" t="s">
        <v>138</v>
      </c>
      <c r="B251" t="s">
        <v>1652</v>
      </c>
      <c r="C251" t="s">
        <v>1653</v>
      </c>
      <c r="D251" t="s">
        <v>1654</v>
      </c>
      <c r="E251">
        <v>37</v>
      </c>
      <c r="F251">
        <v>4</v>
      </c>
      <c r="G251">
        <v>396</v>
      </c>
      <c r="H251">
        <v>1988</v>
      </c>
      <c r="I251" t="s">
        <v>1655</v>
      </c>
      <c r="J251" t="s">
        <v>1656</v>
      </c>
      <c r="K251" t="s">
        <v>143</v>
      </c>
      <c r="N251" t="s">
        <v>3056</v>
      </c>
      <c r="P251" t="s">
        <v>1355</v>
      </c>
      <c r="R251" t="s">
        <v>319</v>
      </c>
      <c r="S251" t="s">
        <v>1657</v>
      </c>
      <c r="T251" t="s">
        <v>1149</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c r="T252" t="s">
        <v>1149</v>
      </c>
    </row>
    <row r="253" spans="1:20" x14ac:dyDescent="0.2">
      <c r="A253" t="s">
        <v>138</v>
      </c>
      <c r="B253" t="s">
        <v>1662</v>
      </c>
      <c r="C253" t="s">
        <v>1663</v>
      </c>
      <c r="D253" t="s">
        <v>659</v>
      </c>
      <c r="E253">
        <v>256</v>
      </c>
      <c r="H253">
        <v>2019</v>
      </c>
      <c r="I253" t="s">
        <v>1664</v>
      </c>
      <c r="J253" t="s">
        <v>1665</v>
      </c>
      <c r="K253" t="s">
        <v>143</v>
      </c>
      <c r="P253" t="s">
        <v>1355</v>
      </c>
      <c r="R253" t="s">
        <v>267</v>
      </c>
      <c r="S253" t="s">
        <v>1666</v>
      </c>
      <c r="T253" t="s">
        <v>1149</v>
      </c>
    </row>
    <row r="254" spans="1:20" x14ac:dyDescent="0.2">
      <c r="A254" t="s">
        <v>488</v>
      </c>
      <c r="B254" t="s">
        <v>1667</v>
      </c>
      <c r="C254" t="s">
        <v>1668</v>
      </c>
      <c r="D254" t="s">
        <v>1669</v>
      </c>
      <c r="E254">
        <v>1020</v>
      </c>
      <c r="G254">
        <v>53</v>
      </c>
      <c r="H254">
        <v>2014</v>
      </c>
      <c r="I254" t="s">
        <v>224</v>
      </c>
      <c r="J254" t="s">
        <v>505</v>
      </c>
      <c r="K254" t="s">
        <v>1168</v>
      </c>
      <c r="L254" t="s">
        <v>1305</v>
      </c>
      <c r="P254" t="s">
        <v>1456</v>
      </c>
      <c r="R254" t="s">
        <v>267</v>
      </c>
      <c r="S254" t="s">
        <v>1670</v>
      </c>
      <c r="T254" t="s">
        <v>1149</v>
      </c>
    </row>
    <row r="255" spans="1:20" x14ac:dyDescent="0.2">
      <c r="A255" t="s">
        <v>138</v>
      </c>
      <c r="B255" t="s">
        <v>1671</v>
      </c>
      <c r="C255" t="s">
        <v>1672</v>
      </c>
      <c r="D255" t="s">
        <v>1673</v>
      </c>
      <c r="E255">
        <v>42</v>
      </c>
      <c r="F255">
        <v>5</v>
      </c>
      <c r="G255">
        <v>30</v>
      </c>
      <c r="H255">
        <v>2014</v>
      </c>
      <c r="I255" t="s">
        <v>224</v>
      </c>
      <c r="J255" t="s">
        <v>1674</v>
      </c>
      <c r="K255" t="s">
        <v>143</v>
      </c>
      <c r="M255" t="s">
        <v>3069</v>
      </c>
      <c r="N255" t="s">
        <v>3068</v>
      </c>
      <c r="P255" t="s">
        <v>1456</v>
      </c>
      <c r="R255" t="s">
        <v>267</v>
      </c>
      <c r="S255" t="s">
        <v>1675</v>
      </c>
      <c r="T255" t="s">
        <v>1149</v>
      </c>
    </row>
    <row r="256" spans="1:20" x14ac:dyDescent="0.2">
      <c r="A256" t="s">
        <v>138</v>
      </c>
      <c r="B256" t="s">
        <v>1676</v>
      </c>
      <c r="C256" t="s">
        <v>1677</v>
      </c>
      <c r="D256" t="s">
        <v>633</v>
      </c>
      <c r="E256">
        <v>31</v>
      </c>
      <c r="F256">
        <v>9</v>
      </c>
      <c r="G256">
        <v>8</v>
      </c>
      <c r="H256">
        <v>2012</v>
      </c>
      <c r="I256" t="s">
        <v>1678</v>
      </c>
      <c r="J256" t="s">
        <v>1679</v>
      </c>
      <c r="K256" t="s">
        <v>143</v>
      </c>
      <c r="M256" t="s">
        <v>3069</v>
      </c>
      <c r="N256" t="s">
        <v>3068</v>
      </c>
      <c r="P256" t="s">
        <v>1355</v>
      </c>
      <c r="R256" t="s">
        <v>267</v>
      </c>
      <c r="S256" t="s">
        <v>1680</v>
      </c>
      <c r="T256" t="s">
        <v>1149</v>
      </c>
    </row>
    <row r="257" spans="1:20" x14ac:dyDescent="0.2">
      <c r="A257" t="s">
        <v>138</v>
      </c>
      <c r="B257" t="s">
        <v>1681</v>
      </c>
      <c r="C257" t="s">
        <v>1682</v>
      </c>
      <c r="D257" t="s">
        <v>1584</v>
      </c>
      <c r="E257">
        <v>10</v>
      </c>
      <c r="F257">
        <v>4</v>
      </c>
      <c r="H257">
        <v>2018</v>
      </c>
      <c r="I257" t="s">
        <v>1683</v>
      </c>
      <c r="J257" t="s">
        <v>1684</v>
      </c>
      <c r="K257" t="s">
        <v>143</v>
      </c>
      <c r="P257" t="s">
        <v>1355</v>
      </c>
      <c r="R257" t="s">
        <v>267</v>
      </c>
      <c r="S257" t="s">
        <v>1685</v>
      </c>
      <c r="T257" t="s">
        <v>1149</v>
      </c>
    </row>
    <row r="258" spans="1:20" x14ac:dyDescent="0.2">
      <c r="A258" t="s">
        <v>138</v>
      </c>
      <c r="B258" t="s">
        <v>1686</v>
      </c>
      <c r="C258" t="s">
        <v>1687</v>
      </c>
      <c r="D258" t="s">
        <v>963</v>
      </c>
      <c r="E258">
        <v>25</v>
      </c>
      <c r="F258">
        <v>1</v>
      </c>
      <c r="G258">
        <v>49</v>
      </c>
      <c r="H258">
        <v>2003</v>
      </c>
      <c r="I258" t="s">
        <v>420</v>
      </c>
      <c r="J258" t="s">
        <v>730</v>
      </c>
      <c r="K258" t="s">
        <v>143</v>
      </c>
      <c r="P258" t="s">
        <v>1355</v>
      </c>
      <c r="R258" t="s">
        <v>267</v>
      </c>
      <c r="S258" t="s">
        <v>1688</v>
      </c>
      <c r="T258" t="s">
        <v>1149</v>
      </c>
    </row>
    <row r="259" spans="1:20" x14ac:dyDescent="0.2">
      <c r="A259" t="s">
        <v>138</v>
      </c>
      <c r="B259" t="s">
        <v>1689</v>
      </c>
      <c r="C259" t="s">
        <v>1690</v>
      </c>
      <c r="D259" t="s">
        <v>366</v>
      </c>
      <c r="E259">
        <v>42</v>
      </c>
      <c r="F259">
        <v>5</v>
      </c>
      <c r="G259">
        <v>1263</v>
      </c>
      <c r="H259">
        <v>2007</v>
      </c>
      <c r="I259" t="s">
        <v>1691</v>
      </c>
      <c r="J259" t="s">
        <v>1334</v>
      </c>
      <c r="K259" t="s">
        <v>143</v>
      </c>
      <c r="P259" t="s">
        <v>1355</v>
      </c>
      <c r="R259" t="s">
        <v>267</v>
      </c>
      <c r="S259" t="s">
        <v>1692</v>
      </c>
      <c r="T259" t="s">
        <v>319</v>
      </c>
    </row>
    <row r="260" spans="1:20" x14ac:dyDescent="0.2">
      <c r="A260" t="s">
        <v>138</v>
      </c>
      <c r="B260" t="s">
        <v>1693</v>
      </c>
      <c r="C260" t="s">
        <v>1694</v>
      </c>
      <c r="D260" t="s">
        <v>1479</v>
      </c>
      <c r="E260">
        <v>116</v>
      </c>
      <c r="F260">
        <v>7</v>
      </c>
      <c r="G260">
        <v>577</v>
      </c>
      <c r="H260">
        <v>1990</v>
      </c>
      <c r="I260" t="s">
        <v>1695</v>
      </c>
      <c r="J260" t="s">
        <v>1696</v>
      </c>
      <c r="K260" t="s">
        <v>143</v>
      </c>
      <c r="P260" t="s">
        <v>1355</v>
      </c>
      <c r="R260" t="s">
        <v>267</v>
      </c>
      <c r="S260" t="s">
        <v>1697</v>
      </c>
      <c r="T260" t="s">
        <v>319</v>
      </c>
    </row>
    <row r="261" spans="1:20" x14ac:dyDescent="0.2">
      <c r="A261" t="s">
        <v>138</v>
      </c>
      <c r="B261" t="s">
        <v>1698</v>
      </c>
      <c r="C261" t="s">
        <v>1699</v>
      </c>
      <c r="D261" t="s">
        <v>1700</v>
      </c>
      <c r="E261">
        <v>352</v>
      </c>
      <c r="G261">
        <v>128</v>
      </c>
      <c r="H261">
        <v>2017</v>
      </c>
      <c r="I261" t="s">
        <v>388</v>
      </c>
      <c r="J261" t="s">
        <v>389</v>
      </c>
      <c r="K261" t="s">
        <v>143</v>
      </c>
      <c r="P261" t="s">
        <v>1355</v>
      </c>
      <c r="R261" t="s">
        <v>267</v>
      </c>
      <c r="S261" t="s">
        <v>1701</v>
      </c>
      <c r="T261" t="s">
        <v>319</v>
      </c>
    </row>
    <row r="262" spans="1:20" x14ac:dyDescent="0.2">
      <c r="A262" t="s">
        <v>138</v>
      </c>
      <c r="B262" t="s">
        <v>1702</v>
      </c>
      <c r="C262" t="s">
        <v>1703</v>
      </c>
      <c r="D262" t="s">
        <v>387</v>
      </c>
      <c r="E262">
        <v>30</v>
      </c>
      <c r="F262">
        <v>1</v>
      </c>
      <c r="G262">
        <v>37</v>
      </c>
      <c r="H262">
        <v>2020</v>
      </c>
      <c r="I262" t="s">
        <v>1704</v>
      </c>
      <c r="J262" t="s">
        <v>1705</v>
      </c>
      <c r="K262" t="s">
        <v>143</v>
      </c>
      <c r="P262" t="s">
        <v>1355</v>
      </c>
      <c r="R262" t="s">
        <v>267</v>
      </c>
      <c r="S262" t="s">
        <v>1706</v>
      </c>
      <c r="T262" t="s">
        <v>319</v>
      </c>
    </row>
    <row r="263" spans="1:20" x14ac:dyDescent="0.2">
      <c r="A263" t="s">
        <v>138</v>
      </c>
      <c r="B263" t="s">
        <v>1707</v>
      </c>
      <c r="C263" t="s">
        <v>1708</v>
      </c>
      <c r="D263" t="s">
        <v>1709</v>
      </c>
      <c r="E263">
        <v>5</v>
      </c>
      <c r="F263">
        <v>-2</v>
      </c>
      <c r="G263">
        <v>67</v>
      </c>
      <c r="H263">
        <v>1966</v>
      </c>
      <c r="I263" t="s">
        <v>1710</v>
      </c>
      <c r="J263" t="s">
        <v>1711</v>
      </c>
      <c r="K263" t="s">
        <v>143</v>
      </c>
      <c r="P263" t="s">
        <v>1355</v>
      </c>
      <c r="R263" t="s">
        <v>267</v>
      </c>
      <c r="S263" t="s">
        <v>1712</v>
      </c>
      <c r="T263" t="s">
        <v>319</v>
      </c>
    </row>
    <row r="264" spans="1:20" x14ac:dyDescent="0.2">
      <c r="A264" t="s">
        <v>488</v>
      </c>
      <c r="B264" t="s">
        <v>1713</v>
      </c>
      <c r="C264" t="s">
        <v>1714</v>
      </c>
      <c r="D264" t="s">
        <v>1715</v>
      </c>
      <c r="E264">
        <v>122</v>
      </c>
      <c r="G264">
        <v>416</v>
      </c>
      <c r="H264">
        <v>2009</v>
      </c>
      <c r="I264" t="s">
        <v>1716</v>
      </c>
      <c r="J264" t="s">
        <v>1717</v>
      </c>
      <c r="K264" t="s">
        <v>143</v>
      </c>
      <c r="P264" t="s">
        <v>1355</v>
      </c>
      <c r="R264" t="s">
        <v>267</v>
      </c>
      <c r="S264" t="s">
        <v>1718</v>
      </c>
      <c r="T264" t="s">
        <v>319</v>
      </c>
    </row>
    <row r="265" spans="1:20" x14ac:dyDescent="0.2">
      <c r="A265" t="s">
        <v>138</v>
      </c>
      <c r="B265" t="s">
        <v>1719</v>
      </c>
      <c r="C265" t="s">
        <v>1720</v>
      </c>
      <c r="D265" t="s">
        <v>1721</v>
      </c>
      <c r="E265">
        <v>10</v>
      </c>
      <c r="F265">
        <v>26</v>
      </c>
      <c r="G265">
        <v>2553</v>
      </c>
      <c r="H265">
        <v>2015</v>
      </c>
      <c r="I265" t="s">
        <v>1722</v>
      </c>
      <c r="J265" t="s">
        <v>1723</v>
      </c>
      <c r="K265" t="s">
        <v>143</v>
      </c>
      <c r="P265" t="s">
        <v>1355</v>
      </c>
      <c r="R265" t="s">
        <v>267</v>
      </c>
      <c r="S265" t="s">
        <v>1724</v>
      </c>
      <c r="T265" t="s">
        <v>319</v>
      </c>
    </row>
    <row r="266" spans="1:20" x14ac:dyDescent="0.2">
      <c r="A266" t="s">
        <v>501</v>
      </c>
      <c r="B266" t="s">
        <v>1725</v>
      </c>
      <c r="C266" t="s">
        <v>1726</v>
      </c>
      <c r="D266" t="s">
        <v>1727</v>
      </c>
      <c r="G266">
        <v>324</v>
      </c>
      <c r="H266">
        <v>2019</v>
      </c>
      <c r="I266" t="s">
        <v>578</v>
      </c>
      <c r="J266" t="s">
        <v>1728</v>
      </c>
      <c r="K266" t="s">
        <v>143</v>
      </c>
      <c r="P266" t="s">
        <v>1355</v>
      </c>
      <c r="R266" t="s">
        <v>267</v>
      </c>
      <c r="S266" t="s">
        <v>1729</v>
      </c>
      <c r="T266" t="s">
        <v>319</v>
      </c>
    </row>
    <row r="267" spans="1:20" x14ac:dyDescent="0.2">
      <c r="A267" t="s">
        <v>501</v>
      </c>
      <c r="B267" t="s">
        <v>1725</v>
      </c>
      <c r="C267" t="s">
        <v>1730</v>
      </c>
      <c r="D267" t="s">
        <v>1731</v>
      </c>
      <c r="G267">
        <v>567</v>
      </c>
      <c r="H267">
        <v>2017</v>
      </c>
      <c r="I267" t="s">
        <v>672</v>
      </c>
      <c r="J267" t="s">
        <v>1732</v>
      </c>
      <c r="K267" t="s">
        <v>143</v>
      </c>
      <c r="P267" t="s">
        <v>1355</v>
      </c>
      <c r="R267" t="s">
        <v>267</v>
      </c>
      <c r="S267" t="s">
        <v>1733</v>
      </c>
      <c r="T267" t="s">
        <v>319</v>
      </c>
    </row>
    <row r="268" spans="1:20" x14ac:dyDescent="0.2">
      <c r="A268" t="s">
        <v>501</v>
      </c>
      <c r="B268" t="s">
        <v>1725</v>
      </c>
      <c r="C268" t="s">
        <v>1734</v>
      </c>
      <c r="D268" t="s">
        <v>1727</v>
      </c>
      <c r="G268">
        <v>460</v>
      </c>
      <c r="H268">
        <v>2019</v>
      </c>
      <c r="I268" t="s">
        <v>376</v>
      </c>
      <c r="J268" t="s">
        <v>1735</v>
      </c>
      <c r="K268" t="s">
        <v>143</v>
      </c>
      <c r="O268" t="s">
        <v>488</v>
      </c>
      <c r="P268" t="s">
        <v>1736</v>
      </c>
      <c r="Q268" t="s">
        <v>267</v>
      </c>
      <c r="S268" t="s">
        <v>1729</v>
      </c>
      <c r="T268" t="s">
        <v>319</v>
      </c>
    </row>
    <row r="269" spans="1:20" x14ac:dyDescent="0.2">
      <c r="A269" t="s">
        <v>501</v>
      </c>
      <c r="B269" t="s">
        <v>1737</v>
      </c>
      <c r="C269" t="s">
        <v>1738</v>
      </c>
      <c r="D269" t="s">
        <v>1739</v>
      </c>
      <c r="G269">
        <v>83</v>
      </c>
      <c r="H269">
        <v>2020</v>
      </c>
      <c r="I269" t="s">
        <v>1740</v>
      </c>
      <c r="J269" t="s">
        <v>1741</v>
      </c>
      <c r="K269" t="s">
        <v>143</v>
      </c>
      <c r="P269" t="s">
        <v>1355</v>
      </c>
      <c r="R269" t="s">
        <v>267</v>
      </c>
      <c r="S269" t="s">
        <v>1742</v>
      </c>
    </row>
    <row r="270" spans="1:20"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20"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20"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741"/>
  <sheetViews>
    <sheetView tabSelected="1" topLeftCell="AH1" zoomScaleNormal="70" workbookViewId="0">
      <pane ySplit="1" topLeftCell="A2732" activePane="bottomLeft" state="frozen"/>
      <selection activeCell="W1" sqref="W1"/>
      <selection pane="bottomLeft" activeCell="AB2618" sqref="A2618:XFD2618"/>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0" spans="1:44" x14ac:dyDescent="0.2">
      <c r="A1910" t="s">
        <v>1381</v>
      </c>
      <c r="B1910" s="15" t="s">
        <v>1146</v>
      </c>
      <c r="C1910" s="15" t="s">
        <v>1149</v>
      </c>
      <c r="D1910" s="14" t="s">
        <v>475</v>
      </c>
      <c r="E1910" s="14" t="s">
        <v>3035</v>
      </c>
      <c r="G1910" s="15" t="s">
        <v>1168</v>
      </c>
      <c r="H1910" s="14" t="s">
        <v>1168</v>
      </c>
      <c r="I1910" s="14" t="s">
        <v>3036</v>
      </c>
      <c r="M1910" s="14" t="s">
        <v>3037</v>
      </c>
      <c r="O1910">
        <v>2004</v>
      </c>
      <c r="Q1910" t="s">
        <v>1332</v>
      </c>
      <c r="R1910">
        <v>14</v>
      </c>
      <c r="T1910" t="s">
        <v>3038</v>
      </c>
      <c r="U1910" s="14" t="s">
        <v>1249</v>
      </c>
      <c r="V1910" s="9" t="s">
        <v>3039</v>
      </c>
      <c r="W1910">
        <v>0</v>
      </c>
      <c r="X1910" s="9" t="s">
        <v>3041</v>
      </c>
      <c r="Z1910" s="5"/>
      <c r="AD1910" s="14" t="s">
        <v>1168</v>
      </c>
      <c r="AF1910" t="s">
        <v>1168</v>
      </c>
      <c r="AI1910" t="s">
        <v>1168</v>
      </c>
      <c r="AJ1910" s="15" t="s">
        <v>1148</v>
      </c>
      <c r="AK1910" s="15">
        <v>68.403000000000006</v>
      </c>
      <c r="AL1910" t="s">
        <v>1266</v>
      </c>
      <c r="AM1910">
        <f>70.903-68.403</f>
        <v>2.5</v>
      </c>
      <c r="AP1910">
        <v>28</v>
      </c>
      <c r="AR1910"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87.846999999999994</v>
      </c>
      <c r="AL1911" t="s">
        <v>1266</v>
      </c>
      <c r="AM1911">
        <f>89.236-87.847</f>
        <v>1.38900000000001</v>
      </c>
      <c r="AP1911">
        <v>56</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15</v>
      </c>
      <c r="X1912" s="9" t="s">
        <v>3041</v>
      </c>
      <c r="Z1912" s="5"/>
      <c r="AD1912" s="14" t="s">
        <v>1168</v>
      </c>
      <c r="AF1912" t="s">
        <v>1168</v>
      </c>
      <c r="AI1912" t="s">
        <v>1168</v>
      </c>
      <c r="AJ1912" s="15" t="s">
        <v>1148</v>
      </c>
      <c r="AK1912" s="15">
        <v>82.013999999999996</v>
      </c>
      <c r="AL1912" t="s">
        <v>1266</v>
      </c>
      <c r="AM1912">
        <f>84.514-82.014</f>
        <v>2.5</v>
      </c>
      <c r="AP1912">
        <v>28</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88.403000000000006</v>
      </c>
      <c r="AL1913" t="s">
        <v>1266</v>
      </c>
      <c r="AM1913">
        <f>90.625-88.403</f>
        <v>2.2219999999999942</v>
      </c>
      <c r="AP1913">
        <v>56</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30</v>
      </c>
      <c r="X1914" s="9" t="s">
        <v>3041</v>
      </c>
      <c r="Z1914" s="5"/>
      <c r="AD1914" s="14" t="s">
        <v>1168</v>
      </c>
      <c r="AF1914" t="s">
        <v>1168</v>
      </c>
      <c r="AI1914" t="s">
        <v>1168</v>
      </c>
      <c r="AJ1914" s="15" t="s">
        <v>1148</v>
      </c>
      <c r="AK1914" s="15">
        <v>80.903000000000006</v>
      </c>
      <c r="AL1914" t="s">
        <v>1266</v>
      </c>
      <c r="AM1914">
        <f>87.5-80.903</f>
        <v>6.5969999999999942</v>
      </c>
      <c r="AP1914">
        <v>28</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83.125</v>
      </c>
      <c r="AL1915" t="s">
        <v>1266</v>
      </c>
      <c r="AM1915">
        <f>90.625-83.125</f>
        <v>7.5</v>
      </c>
      <c r="AP1915">
        <v>56</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60</v>
      </c>
      <c r="X1916" s="9" t="s">
        <v>3041</v>
      </c>
      <c r="Z1916" s="5"/>
      <c r="AD1916" s="14" t="s">
        <v>1168</v>
      </c>
      <c r="AF1916" t="s">
        <v>1168</v>
      </c>
      <c r="AI1916" t="s">
        <v>1168</v>
      </c>
      <c r="AJ1916" s="15" t="s">
        <v>1148</v>
      </c>
      <c r="AK1916" s="15">
        <v>82.846999999999994</v>
      </c>
      <c r="AL1916" t="s">
        <v>1266</v>
      </c>
      <c r="AM1916">
        <f>85.903-82.847</f>
        <v>3.0560000000000116</v>
      </c>
      <c r="AP1916">
        <v>28</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87.082999999999998</v>
      </c>
      <c r="AL1917" t="s">
        <v>1266</v>
      </c>
      <c r="AM1917">
        <f>92.014-87.083</f>
        <v>4.9309999999999974</v>
      </c>
      <c r="AP1917">
        <v>56</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90</v>
      </c>
      <c r="X1918" s="9" t="s">
        <v>3041</v>
      </c>
      <c r="Z1918" s="5"/>
      <c r="AD1918" s="14" t="s">
        <v>1168</v>
      </c>
      <c r="AF1918" t="s">
        <v>1168</v>
      </c>
      <c r="AI1918" t="s">
        <v>1168</v>
      </c>
      <c r="AJ1918" s="15" t="s">
        <v>1148</v>
      </c>
      <c r="AK1918" s="15">
        <v>88.75</v>
      </c>
      <c r="AL1918" t="s">
        <v>1266</v>
      </c>
      <c r="AM1918">
        <f>93.125-88.75</f>
        <v>4.375</v>
      </c>
      <c r="AP1918">
        <v>28</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90.069000000000003</v>
      </c>
      <c r="AL1919" t="s">
        <v>1266</v>
      </c>
      <c r="AM1919">
        <f>93.681-90.069</f>
        <v>3.6119999999999948</v>
      </c>
      <c r="AP1919">
        <v>56</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120</v>
      </c>
      <c r="X1920" s="9" t="s">
        <v>3041</v>
      </c>
      <c r="Z1920" s="5"/>
      <c r="AD1920" s="14" t="s">
        <v>1168</v>
      </c>
      <c r="AF1920" t="s">
        <v>1168</v>
      </c>
      <c r="AI1920" t="s">
        <v>1168</v>
      </c>
      <c r="AJ1920" s="15" t="s">
        <v>1148</v>
      </c>
      <c r="AK1920" s="15">
        <v>81.25</v>
      </c>
      <c r="AL1920" t="s">
        <v>1266</v>
      </c>
      <c r="AM1920">
        <f>90.069-81.25</f>
        <v>8.8190000000000026</v>
      </c>
      <c r="AP1920">
        <v>28</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89.792-81.25</f>
        <v>8.5420000000000016</v>
      </c>
      <c r="AP1921">
        <v>56</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150</v>
      </c>
      <c r="X1922" s="9" t="s">
        <v>3041</v>
      </c>
      <c r="Z1922" s="5"/>
      <c r="AD1922" s="14" t="s">
        <v>1168</v>
      </c>
      <c r="AF1922" t="s">
        <v>1168</v>
      </c>
      <c r="AI1922" t="s">
        <v>1168</v>
      </c>
      <c r="AJ1922" s="15" t="s">
        <v>1148</v>
      </c>
      <c r="AK1922" s="15">
        <v>100</v>
      </c>
      <c r="AL1922" t="s">
        <v>1266</v>
      </c>
      <c r="AM1922">
        <f>101.736-100.069</f>
        <v>1.6670000000000016</v>
      </c>
      <c r="AP1922">
        <v>28</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56</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180</v>
      </c>
      <c r="X1924" s="9" t="s">
        <v>3041</v>
      </c>
      <c r="Z1924" s="5"/>
      <c r="AD1924" s="14" t="s">
        <v>1168</v>
      </c>
      <c r="AF1924" t="s">
        <v>1168</v>
      </c>
      <c r="AI1924" t="s">
        <v>1168</v>
      </c>
      <c r="AJ1924" s="15" t="s">
        <v>1148</v>
      </c>
      <c r="AK1924" s="15">
        <v>88.403000000000006</v>
      </c>
      <c r="AL1924" t="s">
        <v>1266</v>
      </c>
      <c r="AM1924">
        <f>93.125-88.403</f>
        <v>4.7219999999999942</v>
      </c>
      <c r="AP1924">
        <v>28</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88.332999999999998</v>
      </c>
      <c r="AL1925" t="s">
        <v>1266</v>
      </c>
      <c r="AM1925">
        <f>93.125-88.333</f>
        <v>4.7920000000000016</v>
      </c>
      <c r="AP1925">
        <v>56</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0</v>
      </c>
      <c r="X1926" s="9" t="s">
        <v>3042</v>
      </c>
      <c r="Z1926" s="5"/>
      <c r="AD1926" s="14" t="s">
        <v>1168</v>
      </c>
      <c r="AF1926" t="s">
        <v>1168</v>
      </c>
      <c r="AI1926" t="s">
        <v>1168</v>
      </c>
      <c r="AJ1926" s="15" t="s">
        <v>1148</v>
      </c>
      <c r="AK1926" s="15">
        <v>92.614000000000004</v>
      </c>
      <c r="AL1926" t="s">
        <v>1266</v>
      </c>
      <c r="AM1926">
        <f>97.582-92.614</f>
        <v>4.9679999999999893</v>
      </c>
      <c r="AP1926">
        <v>28</v>
      </c>
      <c r="AR1926" s="15" t="s">
        <v>1155</v>
      </c>
    </row>
    <row r="1927" spans="1:44" x14ac:dyDescent="0.2">
      <c r="A1927" t="s">
        <v>1381</v>
      </c>
      <c r="B1927" s="15" t="s">
        <v>1146</v>
      </c>
      <c r="C1927" s="15" t="s">
        <v>1149</v>
      </c>
      <c r="D1927" s="14" t="s">
        <v>475</v>
      </c>
      <c r="E1927" s="14" t="s">
        <v>3035</v>
      </c>
      <c r="G1927" s="15" t="s">
        <v>1168</v>
      </c>
      <c r="H1927" s="14" t="s">
        <v>1168</v>
      </c>
      <c r="I1927" s="14" t="s">
        <v>3036</v>
      </c>
      <c r="M1927" s="14" t="s">
        <v>3037</v>
      </c>
      <c r="O1927">
        <v>2004</v>
      </c>
      <c r="Q1927" t="s">
        <v>1332</v>
      </c>
      <c r="R1927">
        <v>14</v>
      </c>
      <c r="T1927" t="s">
        <v>3038</v>
      </c>
      <c r="U1927" s="14" t="s">
        <v>1249</v>
      </c>
      <c r="V1927" s="9" t="s">
        <v>3039</v>
      </c>
      <c r="W1927">
        <v>0</v>
      </c>
      <c r="X1927" s="9" t="s">
        <v>3042</v>
      </c>
      <c r="Z1927" s="5"/>
      <c r="AD1927" s="14" t="s">
        <v>1168</v>
      </c>
      <c r="AF1927" t="s">
        <v>1168</v>
      </c>
      <c r="AI1927" t="s">
        <v>1168</v>
      </c>
      <c r="AJ1927" s="15" t="s">
        <v>1148</v>
      </c>
      <c r="AK1927" s="15">
        <v>99.215999999999994</v>
      </c>
      <c r="AL1927" t="s">
        <v>1266</v>
      </c>
      <c r="AM1927">
        <f>102.026-99.216</f>
        <v>2.8100000000000023</v>
      </c>
      <c r="AP1927">
        <v>56</v>
      </c>
      <c r="AR1927"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15</v>
      </c>
      <c r="X1928" s="9" t="s">
        <v>3042</v>
      </c>
      <c r="Z1928" s="5"/>
      <c r="AD1928" s="14" t="s">
        <v>1168</v>
      </c>
      <c r="AF1928" t="s">
        <v>1168</v>
      </c>
      <c r="AI1928" t="s">
        <v>1168</v>
      </c>
      <c r="AJ1928" s="15" t="s">
        <v>1148</v>
      </c>
      <c r="AK1928" s="15">
        <v>87.058999999999997</v>
      </c>
      <c r="AL1928" t="s">
        <v>1266</v>
      </c>
      <c r="AM1928">
        <f>89.216-87.059</f>
        <v>2.1569999999999965</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15</v>
      </c>
      <c r="X1929" s="9" t="s">
        <v>3042</v>
      </c>
      <c r="Z1929" s="5"/>
      <c r="AD1929" s="14" t="s">
        <v>1168</v>
      </c>
      <c r="AF1929" t="s">
        <v>1168</v>
      </c>
      <c r="AI1929" t="s">
        <v>1168</v>
      </c>
      <c r="AJ1929" s="15" t="s">
        <v>1148</v>
      </c>
      <c r="AK1929" s="15">
        <v>88.234999999999999</v>
      </c>
      <c r="AL1929" t="s">
        <v>1266</v>
      </c>
      <c r="AM1929">
        <f>90.261-88.235</f>
        <v>2.0259999999999962</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30</v>
      </c>
      <c r="X1930" s="9" t="s">
        <v>3042</v>
      </c>
      <c r="Z1930" s="5"/>
      <c r="AD1930" s="14" t="s">
        <v>1168</v>
      </c>
      <c r="AF1930" t="s">
        <v>1168</v>
      </c>
      <c r="AI1930" t="s">
        <v>1168</v>
      </c>
      <c r="AJ1930" s="15" t="s">
        <v>1148</v>
      </c>
      <c r="AK1930" s="15">
        <v>83.921999999999997</v>
      </c>
      <c r="AL1930" t="s">
        <v>1266</v>
      </c>
      <c r="AM1930">
        <f>88.693-83.922</f>
        <v>4.7710000000000008</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30</v>
      </c>
      <c r="X1931" s="9" t="s">
        <v>3042</v>
      </c>
      <c r="Z1931" s="5"/>
      <c r="AD1931" s="14" t="s">
        <v>1168</v>
      </c>
      <c r="AF1931" t="s">
        <v>1168</v>
      </c>
      <c r="AI1931" t="s">
        <v>1168</v>
      </c>
      <c r="AJ1931" s="15" t="s">
        <v>1148</v>
      </c>
      <c r="AK1931" s="15">
        <v>86.34</v>
      </c>
      <c r="AL1931" t="s">
        <v>1266</v>
      </c>
      <c r="AM1931">
        <f>89.739-86.34</f>
        <v>3.3990000000000009</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60</v>
      </c>
      <c r="X1932" s="9" t="s">
        <v>3042</v>
      </c>
      <c r="Z1932" s="5"/>
      <c r="AD1932" s="14" t="s">
        <v>1168</v>
      </c>
      <c r="AF1932" t="s">
        <v>1168</v>
      </c>
      <c r="AI1932" t="s">
        <v>1168</v>
      </c>
      <c r="AJ1932" s="15" t="s">
        <v>1148</v>
      </c>
      <c r="AK1932" s="15">
        <v>56.536000000000001</v>
      </c>
      <c r="AL1932" t="s">
        <v>1266</v>
      </c>
      <c r="AM1932">
        <f>75.098-56.536</f>
        <v>18.561999999999998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60</v>
      </c>
      <c r="X1933" s="9" t="s">
        <v>3042</v>
      </c>
      <c r="Z1933" s="5"/>
      <c r="AD1933" s="14" t="s">
        <v>1168</v>
      </c>
      <c r="AF1933" t="s">
        <v>1168</v>
      </c>
      <c r="AI1933" t="s">
        <v>1168</v>
      </c>
      <c r="AJ1933" s="15" t="s">
        <v>1148</v>
      </c>
      <c r="AK1933" s="15">
        <v>57.32</v>
      </c>
      <c r="AL1933" t="s">
        <v>1266</v>
      </c>
      <c r="AM1933">
        <f>75.621-57.32</f>
        <v>18.300999999999995</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90</v>
      </c>
      <c r="X1934" s="9" t="s">
        <v>3042</v>
      </c>
      <c r="Z1934" s="5"/>
      <c r="AD1934" s="14" t="s">
        <v>1168</v>
      </c>
      <c r="AF1934" t="s">
        <v>1168</v>
      </c>
      <c r="AI1934" t="s">
        <v>1168</v>
      </c>
      <c r="AJ1934" s="15" t="s">
        <v>1148</v>
      </c>
      <c r="AK1934" s="15">
        <v>89.02</v>
      </c>
      <c r="AL1934" t="s">
        <v>1266</v>
      </c>
      <c r="AM1934">
        <f>92.876-89.02</f>
        <v>3.8560000000000088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90</v>
      </c>
      <c r="X1935" s="9" t="s">
        <v>3042</v>
      </c>
      <c r="Z1935" s="5"/>
      <c r="AD1935" s="14" t="s">
        <v>1168</v>
      </c>
      <c r="AF1935" t="s">
        <v>1168</v>
      </c>
      <c r="AI1935" t="s">
        <v>1168</v>
      </c>
      <c r="AJ1935" s="15" t="s">
        <v>1148</v>
      </c>
      <c r="AK1935" s="15">
        <v>88.953999999999994</v>
      </c>
      <c r="AL1935" t="s">
        <v>1266</v>
      </c>
      <c r="AM1935">
        <f>92.876-88.954</f>
        <v>3.9220000000000113</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120</v>
      </c>
      <c r="X1936" s="9" t="s">
        <v>3042</v>
      </c>
      <c r="Z1936" s="5"/>
      <c r="AD1936" s="14" t="s">
        <v>1168</v>
      </c>
      <c r="AF1936" t="s">
        <v>1168</v>
      </c>
      <c r="AI1936" t="s">
        <v>1168</v>
      </c>
      <c r="AJ1936" s="15" t="s">
        <v>1148</v>
      </c>
      <c r="AK1936" s="15">
        <v>87.450999999999993</v>
      </c>
      <c r="AL1936" t="s">
        <v>1266</v>
      </c>
      <c r="AM1936">
        <f>92.876-87.451</f>
        <v>5.4250000000000114</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120</v>
      </c>
      <c r="X1937" s="9" t="s">
        <v>3042</v>
      </c>
      <c r="Z1937" s="5"/>
      <c r="AD1937" s="14" t="s">
        <v>1168</v>
      </c>
      <c r="AF1937" t="s">
        <v>1168</v>
      </c>
      <c r="AI1937" t="s">
        <v>1168</v>
      </c>
      <c r="AJ1937" s="15" t="s">
        <v>1148</v>
      </c>
      <c r="AK1937" s="15">
        <v>87.385999999999996</v>
      </c>
      <c r="AL1937" t="s">
        <v>1266</v>
      </c>
      <c r="AM1937">
        <f>93.137-87.386</f>
        <v>5.7510000000000048</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150</v>
      </c>
      <c r="X1938" s="9" t="s">
        <v>3042</v>
      </c>
      <c r="Z1938" s="5"/>
      <c r="AD1938" s="14" t="s">
        <v>1168</v>
      </c>
      <c r="AF1938" t="s">
        <v>1168</v>
      </c>
      <c r="AI1938" t="s">
        <v>1168</v>
      </c>
      <c r="AJ1938" s="15" t="s">
        <v>1148</v>
      </c>
      <c r="AK1938" s="15">
        <v>92.876000000000005</v>
      </c>
      <c r="AL1938" t="s">
        <v>1266</v>
      </c>
      <c r="AM1938">
        <f>96.536-92.876</f>
        <v>3.6599999999999966</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150</v>
      </c>
      <c r="X1939" s="9" t="s">
        <v>3042</v>
      </c>
      <c r="Z1939" s="5"/>
      <c r="AD1939" s="14" t="s">
        <v>1168</v>
      </c>
      <c r="AF1939" t="s">
        <v>1168</v>
      </c>
      <c r="AI1939" t="s">
        <v>1168</v>
      </c>
      <c r="AJ1939" s="15" t="s">
        <v>1148</v>
      </c>
      <c r="AK1939" s="15">
        <v>92.614000000000004</v>
      </c>
      <c r="AL1939" t="s">
        <v>1266</v>
      </c>
      <c r="AM1939">
        <f>96.536-92.614</f>
        <v>3.921999999999997</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180</v>
      </c>
      <c r="X1940" s="9" t="s">
        <v>3042</v>
      </c>
      <c r="Z1940" s="5"/>
      <c r="AD1940" s="14" t="s">
        <v>1168</v>
      </c>
      <c r="AF1940" t="s">
        <v>1168</v>
      </c>
      <c r="AI1940" t="s">
        <v>1168</v>
      </c>
      <c r="AJ1940" s="15" t="s">
        <v>1148</v>
      </c>
      <c r="AK1940" s="15">
        <v>96.536000000000001</v>
      </c>
      <c r="AL1940" t="s">
        <v>1266</v>
      </c>
      <c r="AM1940">
        <f>98.889-96.536</f>
        <v>2.3529999999999944</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180</v>
      </c>
      <c r="X1941" s="9" t="s">
        <v>3042</v>
      </c>
      <c r="Z1941" s="5"/>
      <c r="AD1941" s="14" t="s">
        <v>1168</v>
      </c>
      <c r="AF1941" t="s">
        <v>1168</v>
      </c>
      <c r="AI1941" t="s">
        <v>1168</v>
      </c>
      <c r="AJ1941" s="15" t="s">
        <v>1148</v>
      </c>
      <c r="AK1941" s="15">
        <v>96.013000000000005</v>
      </c>
      <c r="AL1941" t="s">
        <v>1266</v>
      </c>
      <c r="AM1941">
        <f>98.889-96.013</f>
        <v>2.8759999999999906</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0</v>
      </c>
      <c r="X1942" s="9" t="s">
        <v>3043</v>
      </c>
      <c r="Z1942" s="5"/>
      <c r="AD1942" s="14" t="s">
        <v>1168</v>
      </c>
      <c r="AF1942" t="s">
        <v>1168</v>
      </c>
      <c r="AI1942" t="s">
        <v>1168</v>
      </c>
      <c r="AJ1942" s="15" t="s">
        <v>1148</v>
      </c>
      <c r="AK1942" s="15">
        <v>3.7250000000000001</v>
      </c>
      <c r="AL1942" t="s">
        <v>1266</v>
      </c>
      <c r="AM1942">
        <v>0</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0</v>
      </c>
      <c r="X1943" s="9" t="s">
        <v>3043</v>
      </c>
      <c r="Z1943" s="5"/>
      <c r="AD1943" s="14" t="s">
        <v>1168</v>
      </c>
      <c r="AF1943" t="s">
        <v>1168</v>
      </c>
      <c r="AI1943" t="s">
        <v>1168</v>
      </c>
      <c r="AJ1943" s="15" t="s">
        <v>1148</v>
      </c>
      <c r="AK1943" s="15">
        <v>40.326999999999998</v>
      </c>
      <c r="AL1943" t="s">
        <v>1266</v>
      </c>
      <c r="AM1943">
        <f>49.739-40.327</f>
        <v>9.411999999999999</v>
      </c>
      <c r="AP1943">
        <v>56</v>
      </c>
      <c r="AR1943" s="15" t="s">
        <v>1155</v>
      </c>
    </row>
    <row r="1944" spans="1:44" x14ac:dyDescent="0.2">
      <c r="A1944" t="s">
        <v>1381</v>
      </c>
      <c r="B1944" s="15" t="s">
        <v>1146</v>
      </c>
      <c r="C1944" s="15" t="s">
        <v>1149</v>
      </c>
      <c r="D1944" s="14" t="s">
        <v>475</v>
      </c>
      <c r="E1944" s="14" t="s">
        <v>3035</v>
      </c>
      <c r="G1944" s="15" t="s">
        <v>1168</v>
      </c>
      <c r="H1944" s="14" t="s">
        <v>1168</v>
      </c>
      <c r="I1944" s="14" t="s">
        <v>3036</v>
      </c>
      <c r="M1944" s="14" t="s">
        <v>3037</v>
      </c>
      <c r="O1944">
        <v>2004</v>
      </c>
      <c r="Q1944" t="s">
        <v>1332</v>
      </c>
      <c r="R1944">
        <v>14</v>
      </c>
      <c r="T1944" t="s">
        <v>3038</v>
      </c>
      <c r="U1944" s="14" t="s">
        <v>1249</v>
      </c>
      <c r="V1944" s="9" t="s">
        <v>3039</v>
      </c>
      <c r="W1944">
        <v>15</v>
      </c>
      <c r="X1944" s="9" t="s">
        <v>3043</v>
      </c>
      <c r="Z1944" s="5"/>
      <c r="AD1944" s="14" t="s">
        <v>1168</v>
      </c>
      <c r="AF1944" t="s">
        <v>1168</v>
      </c>
      <c r="AI1944" t="s">
        <v>1168</v>
      </c>
      <c r="AJ1944" s="15" t="s">
        <v>1148</v>
      </c>
      <c r="AK1944" s="15">
        <v>10.587999999999999</v>
      </c>
      <c r="AL1944" t="s">
        <v>1266</v>
      </c>
      <c r="AM1944">
        <f>14.967-10.588</f>
        <v>4.3790000000000013</v>
      </c>
      <c r="AP1944">
        <v>28</v>
      </c>
      <c r="AR1944" s="15" t="s">
        <v>1155</v>
      </c>
    </row>
    <row r="1945" spans="1:44" x14ac:dyDescent="0.2">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15</v>
      </c>
      <c r="X1945" s="9" t="s">
        <v>3043</v>
      </c>
      <c r="Z1945" s="5"/>
      <c r="AD1945" s="14" t="s">
        <v>1168</v>
      </c>
      <c r="AF1945" t="s">
        <v>1168</v>
      </c>
      <c r="AI1945" t="s">
        <v>1168</v>
      </c>
      <c r="AJ1945" s="15" t="s">
        <v>1148</v>
      </c>
      <c r="AK1945" s="15">
        <f>69.085</f>
        <v>69.084999999999994</v>
      </c>
      <c r="AL1945" t="s">
        <v>1266</v>
      </c>
      <c r="AM1945">
        <f>69.085-56.275</f>
        <v>12.809999999999995</v>
      </c>
      <c r="AP1945">
        <v>56</v>
      </c>
      <c r="AR1945" s="15" t="s">
        <v>1155</v>
      </c>
    </row>
    <row r="1946" spans="1:44" x14ac:dyDescent="0.2">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30</v>
      </c>
      <c r="X1946" s="9" t="s">
        <v>3043</v>
      </c>
      <c r="Z1946" s="5"/>
      <c r="AD1946" s="14" t="s">
        <v>1168</v>
      </c>
      <c r="AF1946" t="s">
        <v>1168</v>
      </c>
      <c r="AI1946" t="s">
        <v>1168</v>
      </c>
      <c r="AJ1946" s="15" t="s">
        <v>1148</v>
      </c>
      <c r="AK1946" s="15">
        <v>41.960999999999999</v>
      </c>
      <c r="AL1946" t="s">
        <v>1266</v>
      </c>
      <c r="AM1946">
        <f>46.078-41.961</f>
        <v>4.1170000000000044</v>
      </c>
      <c r="AP1946">
        <v>28</v>
      </c>
      <c r="AR1946" s="15" t="s">
        <v>1155</v>
      </c>
    </row>
    <row r="1947" spans="1:44" x14ac:dyDescent="0.2">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30</v>
      </c>
      <c r="X1947" s="9" t="s">
        <v>3043</v>
      </c>
      <c r="Z1947" s="5"/>
      <c r="AD1947" s="14" t="s">
        <v>1168</v>
      </c>
      <c r="AF1947" t="s">
        <v>1168</v>
      </c>
      <c r="AI1947" t="s">
        <v>1168</v>
      </c>
      <c r="AJ1947" s="15" t="s">
        <v>1148</v>
      </c>
      <c r="AK1947" s="15">
        <v>60.457999999999998</v>
      </c>
      <c r="AL1947" t="s">
        <v>1266</v>
      </c>
      <c r="AM1947">
        <f>66.471-60.458</f>
        <v>6.0130000000000052</v>
      </c>
      <c r="AP1947">
        <v>56</v>
      </c>
      <c r="AR1947" s="15" t="s">
        <v>1155</v>
      </c>
    </row>
    <row r="1948" spans="1:44" x14ac:dyDescent="0.2">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60</v>
      </c>
      <c r="X1948" s="9" t="s">
        <v>3043</v>
      </c>
      <c r="Z1948" s="5"/>
      <c r="AD1948" s="14" t="s">
        <v>1168</v>
      </c>
      <c r="AF1948" t="s">
        <v>1168</v>
      </c>
      <c r="AI1948" t="s">
        <v>1168</v>
      </c>
      <c r="AJ1948" s="15" t="s">
        <v>1148</v>
      </c>
      <c r="AK1948" s="15">
        <v>86.078000000000003</v>
      </c>
      <c r="AL1948" t="s">
        <v>1266</v>
      </c>
      <c r="AM1948">
        <f>89.216-86.078</f>
        <v>3.137999999999991</v>
      </c>
      <c r="AP1948">
        <v>28</v>
      </c>
      <c r="AR1948" s="15" t="s">
        <v>1155</v>
      </c>
    </row>
    <row r="1949" spans="1:44" x14ac:dyDescent="0.2">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60</v>
      </c>
      <c r="X1949" s="9" t="s">
        <v>3043</v>
      </c>
      <c r="Z1949" s="5"/>
      <c r="AD1949" s="14" t="s">
        <v>1168</v>
      </c>
      <c r="AF1949" t="s">
        <v>1168</v>
      </c>
      <c r="AI1949" t="s">
        <v>1168</v>
      </c>
      <c r="AJ1949" s="15" t="s">
        <v>1148</v>
      </c>
      <c r="AK1949" s="15">
        <f>88.954</f>
        <v>88.953999999999994</v>
      </c>
      <c r="AL1949" t="s">
        <v>1266</v>
      </c>
      <c r="AM1949">
        <f>92.876-88.954</f>
        <v>3.9220000000000113</v>
      </c>
      <c r="AP1949">
        <v>56</v>
      </c>
      <c r="AR1949" s="15" t="s">
        <v>1155</v>
      </c>
    </row>
    <row r="1950" spans="1:44" x14ac:dyDescent="0.2">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90</v>
      </c>
      <c r="X1950" s="9" t="s">
        <v>3043</v>
      </c>
      <c r="Z1950" s="5"/>
      <c r="AD1950" s="14" t="s">
        <v>1168</v>
      </c>
      <c r="AF1950" t="s">
        <v>1168</v>
      </c>
      <c r="AI1950" t="s">
        <v>1168</v>
      </c>
      <c r="AJ1950" s="15" t="s">
        <v>1148</v>
      </c>
      <c r="AK1950" s="15">
        <v>84.771000000000001</v>
      </c>
      <c r="AL1950" t="s">
        <v>1266</v>
      </c>
      <c r="AM1950">
        <f>89.477-84.771</f>
        <v>4.7060000000000031</v>
      </c>
      <c r="AP1950">
        <v>28</v>
      </c>
      <c r="AR1950" s="15" t="s">
        <v>1155</v>
      </c>
    </row>
    <row r="1951" spans="1:44" x14ac:dyDescent="0.2">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90</v>
      </c>
      <c r="X1951" s="9" t="s">
        <v>3043</v>
      </c>
      <c r="Z1951" s="5"/>
      <c r="AD1951" s="14" t="s">
        <v>1168</v>
      </c>
      <c r="AF1951" t="s">
        <v>1168</v>
      </c>
      <c r="AI1951" t="s">
        <v>1168</v>
      </c>
      <c r="AJ1951" s="15" t="s">
        <v>1148</v>
      </c>
      <c r="AK1951" s="15">
        <v>85.555999999999997</v>
      </c>
      <c r="AL1951" t="s">
        <v>1266</v>
      </c>
      <c r="AM1951">
        <f>91.569-85.556</f>
        <v>6.0130000000000052</v>
      </c>
      <c r="AP1951">
        <v>56</v>
      </c>
      <c r="AR1951" s="15" t="s">
        <v>1155</v>
      </c>
    </row>
    <row r="1952" spans="1:44" x14ac:dyDescent="0.2">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120</v>
      </c>
      <c r="X1952" s="9" t="s">
        <v>3043</v>
      </c>
      <c r="Z1952" s="5"/>
      <c r="AD1952" s="14" t="s">
        <v>1168</v>
      </c>
      <c r="AF1952" t="s">
        <v>1168</v>
      </c>
      <c r="AI1952" t="s">
        <v>1168</v>
      </c>
      <c r="AJ1952" s="15" t="s">
        <v>1148</v>
      </c>
      <c r="AK1952" s="15">
        <v>82.745000000000005</v>
      </c>
      <c r="AL1952" t="s">
        <v>1266</v>
      </c>
      <c r="AM1952">
        <f>86.078-82.745</f>
        <v>3.3329999999999984</v>
      </c>
      <c r="AP1952">
        <v>28</v>
      </c>
      <c r="AR1952" s="15" t="s">
        <v>1155</v>
      </c>
    </row>
    <row r="1953" spans="1:44" x14ac:dyDescent="0.2">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120</v>
      </c>
      <c r="X1953" s="9" t="s">
        <v>3043</v>
      </c>
      <c r="Z1953" s="5"/>
      <c r="AD1953" s="14" t="s">
        <v>1168</v>
      </c>
      <c r="AF1953" t="s">
        <v>1168</v>
      </c>
      <c r="AI1953" t="s">
        <v>1168</v>
      </c>
      <c r="AJ1953" s="15" t="s">
        <v>1148</v>
      </c>
      <c r="AK1953" s="15">
        <v>85.816999999999993</v>
      </c>
      <c r="AL1953" t="s">
        <v>1266</v>
      </c>
      <c r="AM1953">
        <f>90.261-85.817</f>
        <v>4.4440000000000026</v>
      </c>
      <c r="AP1953">
        <v>56</v>
      </c>
      <c r="AR1953" s="15" t="s">
        <v>1155</v>
      </c>
    </row>
    <row r="1954" spans="1:44" x14ac:dyDescent="0.2">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150</v>
      </c>
      <c r="X1954" s="9" t="s">
        <v>3043</v>
      </c>
      <c r="Z1954" s="5"/>
      <c r="AD1954" s="14" t="s">
        <v>1168</v>
      </c>
      <c r="AF1954" t="s">
        <v>1168</v>
      </c>
      <c r="AI1954" t="s">
        <v>1168</v>
      </c>
      <c r="AJ1954" s="15" t="s">
        <v>1148</v>
      </c>
      <c r="AK1954" s="15">
        <v>95.293999999999997</v>
      </c>
      <c r="AL1954" t="s">
        <v>1266</v>
      </c>
      <c r="AM1954">
        <f>100.458-95.294</f>
        <v>5.1640000000000015</v>
      </c>
      <c r="AP1954">
        <v>28</v>
      </c>
      <c r="AR1954" s="15" t="s">
        <v>1155</v>
      </c>
    </row>
    <row r="1955" spans="1:44" x14ac:dyDescent="0.2">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150</v>
      </c>
      <c r="X1955" s="9" t="s">
        <v>3043</v>
      </c>
      <c r="Z1955" s="5"/>
      <c r="AD1955" s="14" t="s">
        <v>1168</v>
      </c>
      <c r="AF1955" t="s">
        <v>1168</v>
      </c>
      <c r="AI1955" t="s">
        <v>1168</v>
      </c>
      <c r="AJ1955" s="15" t="s">
        <v>1148</v>
      </c>
      <c r="AK1955" s="15">
        <v>96.536000000000001</v>
      </c>
      <c r="AL1955" t="s">
        <v>1266</v>
      </c>
      <c r="AM1955">
        <f>100.719-96.536</f>
        <v>4.1829999999999927</v>
      </c>
      <c r="AP1955">
        <v>56</v>
      </c>
      <c r="AR1955" s="15" t="s">
        <v>1155</v>
      </c>
    </row>
    <row r="1956" spans="1:44" x14ac:dyDescent="0.2">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180</v>
      </c>
      <c r="X1956" s="9" t="s">
        <v>3043</v>
      </c>
      <c r="Z1956" s="5"/>
      <c r="AD1956" s="14" t="s">
        <v>1168</v>
      </c>
      <c r="AF1956" t="s">
        <v>1168</v>
      </c>
      <c r="AI1956" t="s">
        <v>1168</v>
      </c>
      <c r="AJ1956" s="15" t="s">
        <v>1148</v>
      </c>
      <c r="AK1956" s="15">
        <v>87.647000000000006</v>
      </c>
      <c r="AL1956" t="s">
        <v>1266</v>
      </c>
      <c r="AM1956">
        <f>93.339-87.647</f>
        <v>5.6919999999999931</v>
      </c>
      <c r="AP1956">
        <v>28</v>
      </c>
      <c r="AR1956" s="15" t="s">
        <v>1155</v>
      </c>
    </row>
    <row r="1957" spans="1:44" x14ac:dyDescent="0.2">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180</v>
      </c>
      <c r="X1957" s="9" t="s">
        <v>3043</v>
      </c>
      <c r="Z1957" s="5"/>
      <c r="AD1957" s="14" t="s">
        <v>1168</v>
      </c>
      <c r="AF1957" t="s">
        <v>1168</v>
      </c>
      <c r="AI1957" t="s">
        <v>1168</v>
      </c>
      <c r="AJ1957" s="15" t="s">
        <v>1148</v>
      </c>
      <c r="AK1957" s="15">
        <v>88.692999999999998</v>
      </c>
      <c r="AL1957" t="s">
        <v>1266</v>
      </c>
      <c r="AM1957">
        <f>94.183-88.693</f>
        <v>5.4900000000000091</v>
      </c>
      <c r="AP1957">
        <v>56</v>
      </c>
      <c r="AR1957" s="15" t="s">
        <v>1155</v>
      </c>
    </row>
    <row r="1958" spans="1:44" x14ac:dyDescent="0.2">
      <c r="A1958" t="s">
        <v>1381</v>
      </c>
      <c r="B1958" s="15" t="s">
        <v>1146</v>
      </c>
      <c r="C1958" s="15" t="s">
        <v>1149</v>
      </c>
      <c r="D1958" s="14" t="s">
        <v>475</v>
      </c>
      <c r="E1958" s="14" t="s">
        <v>3044</v>
      </c>
      <c r="G1958" s="15" t="s">
        <v>1168</v>
      </c>
      <c r="H1958" s="14" t="s">
        <v>1168</v>
      </c>
      <c r="I1958" s="14" t="s">
        <v>3036</v>
      </c>
      <c r="M1958" s="14" t="s">
        <v>3037</v>
      </c>
      <c r="O1958">
        <v>2004</v>
      </c>
      <c r="Q1958" t="s">
        <v>1332</v>
      </c>
      <c r="R1958">
        <v>14</v>
      </c>
      <c r="T1958" t="s">
        <v>3038</v>
      </c>
      <c r="U1958" s="14" t="s">
        <v>1249</v>
      </c>
      <c r="V1958" s="9" t="s">
        <v>3039</v>
      </c>
      <c r="W1958">
        <v>0</v>
      </c>
      <c r="X1958" s="9" t="s">
        <v>3040</v>
      </c>
      <c r="Z1958" s="5"/>
      <c r="AD1958" s="14" t="s">
        <v>1168</v>
      </c>
      <c r="AF1958" t="s">
        <v>1168</v>
      </c>
      <c r="AI1958" t="s">
        <v>1168</v>
      </c>
      <c r="AJ1958" s="15" t="s">
        <v>1148</v>
      </c>
      <c r="AK1958" s="15">
        <v>0</v>
      </c>
      <c r="AL1958" t="s">
        <v>1266</v>
      </c>
      <c r="AM1958">
        <v>0</v>
      </c>
      <c r="AP1958">
        <v>28</v>
      </c>
      <c r="AR1958" s="15" t="s">
        <v>1155</v>
      </c>
    </row>
    <row r="1959" spans="1:44" x14ac:dyDescent="0.2">
      <c r="A1959" t="s">
        <v>1381</v>
      </c>
      <c r="B1959" s="15" t="s">
        <v>1146</v>
      </c>
      <c r="C1959" s="15" t="s">
        <v>1149</v>
      </c>
      <c r="D1959" s="14" t="s">
        <v>475</v>
      </c>
      <c r="E1959" s="14" t="s">
        <v>3044</v>
      </c>
      <c r="G1959" s="15" t="s">
        <v>1168</v>
      </c>
      <c r="H1959" s="14" t="s">
        <v>1168</v>
      </c>
      <c r="I1959" s="14" t="s">
        <v>3036</v>
      </c>
      <c r="M1959" s="14" t="s">
        <v>3037</v>
      </c>
      <c r="O1959">
        <v>2004</v>
      </c>
      <c r="Q1959" t="s">
        <v>1332</v>
      </c>
      <c r="R1959">
        <v>14</v>
      </c>
      <c r="T1959" t="s">
        <v>3038</v>
      </c>
      <c r="U1959" s="14" t="s">
        <v>1249</v>
      </c>
      <c r="V1959" s="9" t="s">
        <v>3039</v>
      </c>
      <c r="W1959">
        <v>0</v>
      </c>
      <c r="X1959" s="9" t="s">
        <v>3040</v>
      </c>
      <c r="Z1959" s="5"/>
      <c r="AD1959" s="14" t="s">
        <v>1168</v>
      </c>
      <c r="AF1959" t="s">
        <v>1168</v>
      </c>
      <c r="AI1959" t="s">
        <v>1168</v>
      </c>
      <c r="AJ1959" s="15" t="s">
        <v>1148</v>
      </c>
      <c r="AK1959" s="15">
        <v>0</v>
      </c>
      <c r="AL1959" t="s">
        <v>1266</v>
      </c>
      <c r="AM1959">
        <v>0</v>
      </c>
      <c r="AP1959">
        <v>56</v>
      </c>
      <c r="AR1959" s="15" t="s">
        <v>1155</v>
      </c>
    </row>
    <row r="1960" spans="1:44" x14ac:dyDescent="0.2">
      <c r="A1960" t="s">
        <v>1381</v>
      </c>
      <c r="B1960" s="15" t="s">
        <v>1146</v>
      </c>
      <c r="C1960" s="15" t="s">
        <v>1149</v>
      </c>
      <c r="D1960" s="14" t="s">
        <v>475</v>
      </c>
      <c r="E1960" s="14" t="s">
        <v>3044</v>
      </c>
      <c r="G1960" s="15" t="s">
        <v>1168</v>
      </c>
      <c r="H1960" s="14" t="s">
        <v>1168</v>
      </c>
      <c r="I1960" s="14" t="s">
        <v>3036</v>
      </c>
      <c r="M1960" s="14" t="s">
        <v>3037</v>
      </c>
      <c r="O1960">
        <v>2004</v>
      </c>
      <c r="Q1960" t="s">
        <v>1332</v>
      </c>
      <c r="R1960">
        <v>14</v>
      </c>
      <c r="T1960" t="s">
        <v>3038</v>
      </c>
      <c r="U1960" s="14" t="s">
        <v>1249</v>
      </c>
      <c r="V1960" s="9" t="s">
        <v>3039</v>
      </c>
      <c r="W1960">
        <v>15</v>
      </c>
      <c r="X1960" s="9" t="s">
        <v>3040</v>
      </c>
      <c r="Z1960" s="5"/>
      <c r="AD1960" s="14" t="s">
        <v>1168</v>
      </c>
      <c r="AF1960" t="s">
        <v>1168</v>
      </c>
      <c r="AI1960" t="s">
        <v>1168</v>
      </c>
      <c r="AJ1960" s="15" t="s">
        <v>1148</v>
      </c>
      <c r="AK1960" s="15">
        <v>0</v>
      </c>
      <c r="AL1960" t="s">
        <v>1266</v>
      </c>
      <c r="AM1960">
        <v>0</v>
      </c>
      <c r="AP1960">
        <v>28</v>
      </c>
      <c r="AR1960" s="15" t="s">
        <v>1155</v>
      </c>
    </row>
    <row r="1961" spans="1:44" x14ac:dyDescent="0.2">
      <c r="A1961" t="s">
        <v>1381</v>
      </c>
      <c r="B1961" s="15" t="s">
        <v>1146</v>
      </c>
      <c r="C1961" s="15" t="s">
        <v>1149</v>
      </c>
      <c r="D1961" s="14" t="s">
        <v>475</v>
      </c>
      <c r="E1961" s="14" t="s">
        <v>3044</v>
      </c>
      <c r="G1961" s="15" t="s">
        <v>1168</v>
      </c>
      <c r="H1961" s="14" t="s">
        <v>1168</v>
      </c>
      <c r="I1961" s="14" t="s">
        <v>3036</v>
      </c>
      <c r="M1961" s="14" t="s">
        <v>3037</v>
      </c>
      <c r="O1961">
        <v>2004</v>
      </c>
      <c r="Q1961" t="s">
        <v>1332</v>
      </c>
      <c r="R1961">
        <v>14</v>
      </c>
      <c r="T1961" t="s">
        <v>3038</v>
      </c>
      <c r="U1961" s="14" t="s">
        <v>1249</v>
      </c>
      <c r="V1961" s="9" t="s">
        <v>3039</v>
      </c>
      <c r="W1961">
        <v>15</v>
      </c>
      <c r="X1961" s="9" t="s">
        <v>3040</v>
      </c>
      <c r="Z1961" s="5"/>
      <c r="AD1961" s="14" t="s">
        <v>1168</v>
      </c>
      <c r="AF1961" t="s">
        <v>1168</v>
      </c>
      <c r="AI1961" t="s">
        <v>1168</v>
      </c>
      <c r="AJ1961" s="15" t="s">
        <v>1148</v>
      </c>
      <c r="AK1961" s="15">
        <v>4.6319999999999997</v>
      </c>
      <c r="AL1961" t="s">
        <v>1266</v>
      </c>
      <c r="AM1961">
        <f>8.211-4.632</f>
        <v>3.5790000000000006</v>
      </c>
      <c r="AP1961">
        <v>56</v>
      </c>
      <c r="AR1961" s="15" t="s">
        <v>1155</v>
      </c>
    </row>
    <row r="1962" spans="1:44" x14ac:dyDescent="0.2">
      <c r="A1962" t="s">
        <v>1381</v>
      </c>
      <c r="B1962" s="15" t="s">
        <v>1146</v>
      </c>
      <c r="C1962" s="15" t="s">
        <v>1149</v>
      </c>
      <c r="D1962" s="14" t="s">
        <v>475</v>
      </c>
      <c r="E1962" s="14" t="s">
        <v>3044</v>
      </c>
      <c r="G1962" s="15" t="s">
        <v>1168</v>
      </c>
      <c r="H1962" s="14" t="s">
        <v>1168</v>
      </c>
      <c r="I1962" s="14" t="s">
        <v>3036</v>
      </c>
      <c r="M1962" s="14" t="s">
        <v>3037</v>
      </c>
      <c r="O1962">
        <v>2004</v>
      </c>
      <c r="Q1962" t="s">
        <v>1332</v>
      </c>
      <c r="R1962">
        <v>14</v>
      </c>
      <c r="T1962" t="s">
        <v>3038</v>
      </c>
      <c r="U1962" s="14" t="s">
        <v>1249</v>
      </c>
      <c r="V1962" s="9" t="s">
        <v>3039</v>
      </c>
      <c r="W1962">
        <v>30</v>
      </c>
      <c r="X1962" s="9" t="s">
        <v>3040</v>
      </c>
      <c r="Z1962" s="5"/>
      <c r="AD1962" s="14" t="s">
        <v>1168</v>
      </c>
      <c r="AF1962" t="s">
        <v>1168</v>
      </c>
      <c r="AI1962" t="s">
        <v>1168</v>
      </c>
      <c r="AJ1962" s="15" t="s">
        <v>1148</v>
      </c>
      <c r="AK1962" s="15">
        <v>0</v>
      </c>
      <c r="AL1962" t="s">
        <v>1266</v>
      </c>
      <c r="AM1962">
        <v>0</v>
      </c>
      <c r="AP1962">
        <v>28</v>
      </c>
      <c r="AR1962" s="15" t="s">
        <v>1155</v>
      </c>
    </row>
    <row r="1963" spans="1:44" x14ac:dyDescent="0.2">
      <c r="A1963" t="s">
        <v>1381</v>
      </c>
      <c r="B1963" s="15" t="s">
        <v>1146</v>
      </c>
      <c r="C1963" s="15" t="s">
        <v>1149</v>
      </c>
      <c r="D1963" s="14" t="s">
        <v>475</v>
      </c>
      <c r="E1963" s="14" t="s">
        <v>3044</v>
      </c>
      <c r="G1963" s="15" t="s">
        <v>1168</v>
      </c>
      <c r="H1963" s="14" t="s">
        <v>1168</v>
      </c>
      <c r="I1963" s="14" t="s">
        <v>3036</v>
      </c>
      <c r="M1963" s="14" t="s">
        <v>3037</v>
      </c>
      <c r="O1963">
        <v>2004</v>
      </c>
      <c r="Q1963" t="s">
        <v>1332</v>
      </c>
      <c r="R1963">
        <v>14</v>
      </c>
      <c r="T1963" t="s">
        <v>3038</v>
      </c>
      <c r="U1963" s="14" t="s">
        <v>1249</v>
      </c>
      <c r="V1963" s="9" t="s">
        <v>3039</v>
      </c>
      <c r="W1963">
        <v>30</v>
      </c>
      <c r="X1963" s="9" t="s">
        <v>3040</v>
      </c>
      <c r="Z1963" s="5"/>
      <c r="AD1963" s="14" t="s">
        <v>1168</v>
      </c>
      <c r="AF1963" t="s">
        <v>1168</v>
      </c>
      <c r="AI1963" t="s">
        <v>1168</v>
      </c>
      <c r="AJ1963" s="15" t="s">
        <v>1148</v>
      </c>
      <c r="AK1963" s="15">
        <v>48.631999999999998</v>
      </c>
      <c r="AL1963" t="s">
        <v>1266</v>
      </c>
      <c r="AM1963">
        <f>53.684-48.632</f>
        <v>5.0519999999999996</v>
      </c>
      <c r="AP1963">
        <v>56</v>
      </c>
      <c r="AR1963" s="15" t="s">
        <v>1155</v>
      </c>
    </row>
    <row r="1964" spans="1:44" x14ac:dyDescent="0.2">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60</v>
      </c>
      <c r="X1964" s="9" t="s">
        <v>3040</v>
      </c>
      <c r="Z1964" s="5"/>
      <c r="AD1964" s="14" t="s">
        <v>1168</v>
      </c>
      <c r="AF1964" t="s">
        <v>1168</v>
      </c>
      <c r="AI1964" t="s">
        <v>1168</v>
      </c>
      <c r="AJ1964" s="15" t="s">
        <v>1148</v>
      </c>
      <c r="AK1964" s="15">
        <v>0</v>
      </c>
      <c r="AM1964">
        <v>0</v>
      </c>
      <c r="AP1964">
        <v>28</v>
      </c>
      <c r="AR1964" s="15" t="s">
        <v>1155</v>
      </c>
    </row>
    <row r="1965" spans="1:44" x14ac:dyDescent="0.2">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60</v>
      </c>
      <c r="X1965" s="9" t="s">
        <v>3040</v>
      </c>
      <c r="Z1965" s="5"/>
      <c r="AD1965" s="14" t="s">
        <v>1168</v>
      </c>
      <c r="AF1965" t="s">
        <v>1168</v>
      </c>
      <c r="AI1965" t="s">
        <v>1168</v>
      </c>
      <c r="AJ1965" s="15" t="s">
        <v>1148</v>
      </c>
      <c r="AK1965" s="15">
        <v>66.316000000000003</v>
      </c>
      <c r="AL1965" t="s">
        <v>1266</v>
      </c>
      <c r="AM1965">
        <f>69.684-66.316</f>
        <v>3.367999999999995</v>
      </c>
      <c r="AP1965">
        <v>56</v>
      </c>
      <c r="AR1965" s="15" t="s">
        <v>1155</v>
      </c>
    </row>
    <row r="1966" spans="1:44" x14ac:dyDescent="0.2">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90</v>
      </c>
      <c r="X1966" s="9" t="s">
        <v>3040</v>
      </c>
      <c r="Z1966" s="5"/>
      <c r="AD1966" s="14" t="s">
        <v>1168</v>
      </c>
      <c r="AF1966" t="s">
        <v>1168</v>
      </c>
      <c r="AI1966" t="s">
        <v>1168</v>
      </c>
      <c r="AJ1966" s="15" t="s">
        <v>1148</v>
      </c>
      <c r="AK1966" s="15">
        <v>0</v>
      </c>
      <c r="AL1966" t="s">
        <v>1266</v>
      </c>
      <c r="AM1966">
        <v>0</v>
      </c>
      <c r="AP1966">
        <v>28</v>
      </c>
      <c r="AR1966" s="15" t="s">
        <v>1155</v>
      </c>
    </row>
    <row r="1967" spans="1:44" x14ac:dyDescent="0.2">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90</v>
      </c>
      <c r="X1967" s="9" t="s">
        <v>3040</v>
      </c>
      <c r="Z1967" s="5"/>
      <c r="AD1967" s="14" t="s">
        <v>1168</v>
      </c>
      <c r="AF1967" t="s">
        <v>1168</v>
      </c>
      <c r="AI1967" t="s">
        <v>1168</v>
      </c>
      <c r="AJ1967" s="15" t="s">
        <v>1148</v>
      </c>
      <c r="AK1967" s="15">
        <v>72.421000000000006</v>
      </c>
      <c r="AL1967" t="s">
        <v>1266</v>
      </c>
      <c r="AM1967">
        <f>83.579-72.421</f>
        <v>11.157999999999987</v>
      </c>
      <c r="AP1967">
        <v>56</v>
      </c>
      <c r="AR1967" s="15" t="s">
        <v>1155</v>
      </c>
    </row>
    <row r="1968" spans="1:44" x14ac:dyDescent="0.2">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120</v>
      </c>
      <c r="X1968" s="9" t="s">
        <v>3040</v>
      </c>
      <c r="Z1968" s="5"/>
      <c r="AD1968" s="14" t="s">
        <v>1168</v>
      </c>
      <c r="AF1968" t="s">
        <v>1168</v>
      </c>
      <c r="AI1968" t="s">
        <v>1168</v>
      </c>
      <c r="AJ1968" s="15" t="s">
        <v>1148</v>
      </c>
      <c r="AK1968" s="15">
        <v>0</v>
      </c>
      <c r="AL1968" t="s">
        <v>1266</v>
      </c>
      <c r="AM1968">
        <v>0</v>
      </c>
      <c r="AP1968">
        <v>28</v>
      </c>
      <c r="AR1968" s="15" t="s">
        <v>1155</v>
      </c>
    </row>
    <row r="1969" spans="1:44" x14ac:dyDescent="0.2">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120</v>
      </c>
      <c r="X1969" s="9" t="s">
        <v>3040</v>
      </c>
      <c r="Z1969" s="5"/>
      <c r="AD1969" s="14" t="s">
        <v>1168</v>
      </c>
      <c r="AF1969" t="s">
        <v>1168</v>
      </c>
      <c r="AI1969" t="s">
        <v>1168</v>
      </c>
      <c r="AJ1969" s="15" t="s">
        <v>1148</v>
      </c>
      <c r="AK1969" s="15">
        <v>42.737000000000002</v>
      </c>
      <c r="AL1969" t="s">
        <v>1266</v>
      </c>
      <c r="AM1969">
        <f>46.526-42.737</f>
        <v>3.7890000000000015</v>
      </c>
      <c r="AP1969">
        <v>56</v>
      </c>
      <c r="AR1969" s="15" t="s">
        <v>1155</v>
      </c>
    </row>
    <row r="1970" spans="1:44" x14ac:dyDescent="0.2">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150</v>
      </c>
      <c r="X1970" s="9" t="s">
        <v>3040</v>
      </c>
      <c r="Z1970" s="5"/>
      <c r="AD1970" s="14" t="s">
        <v>1168</v>
      </c>
      <c r="AF1970" t="s">
        <v>1168</v>
      </c>
      <c r="AI1970" t="s">
        <v>1168</v>
      </c>
      <c r="AJ1970" s="15" t="s">
        <v>1148</v>
      </c>
      <c r="AK1970" s="15">
        <v>0</v>
      </c>
      <c r="AL1970" t="s">
        <v>1266</v>
      </c>
      <c r="AM1970">
        <v>0</v>
      </c>
      <c r="AP1970">
        <v>28</v>
      </c>
      <c r="AR1970" s="15" t="s">
        <v>1155</v>
      </c>
    </row>
    <row r="1971" spans="1:44" x14ac:dyDescent="0.2">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150</v>
      </c>
      <c r="X1971" s="9" t="s">
        <v>3040</v>
      </c>
      <c r="Z1971" s="5"/>
      <c r="AD1971" s="14" t="s">
        <v>1168</v>
      </c>
      <c r="AF1971" t="s">
        <v>1168</v>
      </c>
      <c r="AI1971" t="s">
        <v>1168</v>
      </c>
      <c r="AJ1971" s="15" t="s">
        <v>1148</v>
      </c>
      <c r="AK1971" s="15">
        <v>83.789000000000001</v>
      </c>
      <c r="AL1971" t="s">
        <v>1266</v>
      </c>
      <c r="AM1971">
        <f>87.789-83.789</f>
        <v>4</v>
      </c>
      <c r="AP1971">
        <v>56</v>
      </c>
      <c r="AR1971" s="15" t="s">
        <v>1155</v>
      </c>
    </row>
    <row r="1972" spans="1:44" x14ac:dyDescent="0.2">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180</v>
      </c>
      <c r="X1972" s="9" t="s">
        <v>3040</v>
      </c>
      <c r="Z1972" s="5"/>
      <c r="AD1972" s="14" t="s">
        <v>1168</v>
      </c>
      <c r="AF1972" t="s">
        <v>1168</v>
      </c>
      <c r="AI1972" t="s">
        <v>1168</v>
      </c>
      <c r="AJ1972" s="15" t="s">
        <v>1148</v>
      </c>
      <c r="AK1972" s="15">
        <v>0</v>
      </c>
      <c r="AL1972" t="s">
        <v>1266</v>
      </c>
      <c r="AM1972">
        <v>0</v>
      </c>
      <c r="AP1972">
        <v>28</v>
      </c>
      <c r="AR1972" s="15" t="s">
        <v>1155</v>
      </c>
    </row>
    <row r="1973" spans="1:44" x14ac:dyDescent="0.2">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180</v>
      </c>
      <c r="X1973" s="9" t="s">
        <v>3040</v>
      </c>
      <c r="Z1973" s="5"/>
      <c r="AD1973" s="14" t="s">
        <v>1168</v>
      </c>
      <c r="AF1973" t="s">
        <v>1168</v>
      </c>
      <c r="AI1973" t="s">
        <v>1168</v>
      </c>
      <c r="AJ1973" s="15" t="s">
        <v>1148</v>
      </c>
      <c r="AK1973" s="15">
        <v>92.421000000000006</v>
      </c>
      <c r="AL1973" t="s">
        <v>1266</v>
      </c>
      <c r="AM1973">
        <f>95.789-92.421</f>
        <v>3.367999999999995</v>
      </c>
      <c r="AP1973">
        <v>56</v>
      </c>
      <c r="AR1973" s="15" t="s">
        <v>1155</v>
      </c>
    </row>
    <row r="1974" spans="1:44" x14ac:dyDescent="0.2">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0</v>
      </c>
      <c r="X1974" s="9" t="s">
        <v>3041</v>
      </c>
      <c r="Z1974" s="5"/>
      <c r="AD1974" s="14" t="s">
        <v>1168</v>
      </c>
      <c r="AF1974" t="s">
        <v>1168</v>
      </c>
      <c r="AI1974" t="s">
        <v>1168</v>
      </c>
      <c r="AJ1974" s="15" t="s">
        <v>1148</v>
      </c>
      <c r="AK1974" s="15">
        <v>0</v>
      </c>
      <c r="AL1974" t="s">
        <v>1266</v>
      </c>
      <c r="AM1974">
        <v>0</v>
      </c>
      <c r="AP1974">
        <v>28</v>
      </c>
      <c r="AR1974" s="15" t="s">
        <v>1155</v>
      </c>
    </row>
    <row r="1975" spans="1:44" x14ac:dyDescent="0.2">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0</v>
      </c>
      <c r="X1975" s="9" t="s">
        <v>3041</v>
      </c>
      <c r="Z1975" s="5"/>
      <c r="AD1975" s="14" t="s">
        <v>1168</v>
      </c>
      <c r="AF1975" t="s">
        <v>1168</v>
      </c>
      <c r="AI1975" t="s">
        <v>1168</v>
      </c>
      <c r="AJ1975" s="15" t="s">
        <v>1148</v>
      </c>
      <c r="AK1975" s="15">
        <v>5.532</v>
      </c>
      <c r="AL1975" t="s">
        <v>1266</v>
      </c>
      <c r="AM1975">
        <f>8.298-5.532</f>
        <v>2.766</v>
      </c>
      <c r="AP1975">
        <v>56</v>
      </c>
      <c r="AR1975" s="15" t="s">
        <v>1155</v>
      </c>
    </row>
    <row r="1976" spans="1:44" x14ac:dyDescent="0.2">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v>
      </c>
      <c r="X1976" s="9" t="s">
        <v>3041</v>
      </c>
      <c r="Z1976" s="5"/>
      <c r="AD1976" s="14" t="s">
        <v>1168</v>
      </c>
      <c r="AF1976" t="s">
        <v>1168</v>
      </c>
      <c r="AI1976" t="s">
        <v>1168</v>
      </c>
      <c r="AJ1976" s="15" t="s">
        <v>1148</v>
      </c>
      <c r="AK1976" s="15">
        <v>67.447000000000003</v>
      </c>
      <c r="AL1976" t="s">
        <v>1266</v>
      </c>
      <c r="AM1976">
        <f>72.128-67.447</f>
        <v>4.6809999999999974</v>
      </c>
      <c r="AP1976">
        <v>28</v>
      </c>
      <c r="AR1976" s="15" t="s">
        <v>1155</v>
      </c>
    </row>
    <row r="1977" spans="1:44" x14ac:dyDescent="0.2">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v>
      </c>
      <c r="X1977" s="9" t="s">
        <v>3041</v>
      </c>
      <c r="Z1977" s="5"/>
      <c r="AD1977" s="14" t="s">
        <v>1168</v>
      </c>
      <c r="AF1977" t="s">
        <v>1168</v>
      </c>
      <c r="AI1977" t="s">
        <v>1168</v>
      </c>
      <c r="AJ1977" s="15" t="s">
        <v>1148</v>
      </c>
      <c r="AK1977" s="15">
        <v>100</v>
      </c>
      <c r="AL1977" t="s">
        <v>1266</v>
      </c>
      <c r="AM1977">
        <f>104.468-101.915</f>
        <v>2.5529999999999973</v>
      </c>
      <c r="AP1977">
        <v>56</v>
      </c>
      <c r="AR1977" s="15" t="s">
        <v>1155</v>
      </c>
    </row>
    <row r="1978" spans="1:44" x14ac:dyDescent="0.2">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30</v>
      </c>
      <c r="X1978" s="9" t="s">
        <v>3041</v>
      </c>
      <c r="Z1978" s="5"/>
      <c r="AD1978" s="14" t="s">
        <v>1168</v>
      </c>
      <c r="AF1978" t="s">
        <v>1168</v>
      </c>
      <c r="AI1978" t="s">
        <v>1168</v>
      </c>
      <c r="AJ1978" s="15" t="s">
        <v>1148</v>
      </c>
      <c r="AK1978" s="15">
        <v>63.191000000000003</v>
      </c>
      <c r="AL1978" t="s">
        <v>1266</v>
      </c>
      <c r="AM1978">
        <f>66.596-63.191</f>
        <v>3.4050000000000011</v>
      </c>
      <c r="AP1978">
        <v>28</v>
      </c>
      <c r="AR1978" s="15" t="s">
        <v>1155</v>
      </c>
    </row>
    <row r="1979" spans="1:44" x14ac:dyDescent="0.2">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30</v>
      </c>
      <c r="X1979" s="9" t="s">
        <v>3041</v>
      </c>
      <c r="Z1979" s="5"/>
      <c r="AD1979" s="14" t="s">
        <v>1168</v>
      </c>
      <c r="AF1979" t="s">
        <v>1168</v>
      </c>
      <c r="AI1979" t="s">
        <v>1168</v>
      </c>
      <c r="AJ1979" s="15" t="s">
        <v>1148</v>
      </c>
      <c r="AK1979" s="15">
        <v>100</v>
      </c>
      <c r="AL1979" t="s">
        <v>1266</v>
      </c>
      <c r="AM1979">
        <f>103.191-101.064</f>
        <v>2.1270000000000095</v>
      </c>
      <c r="AP1979">
        <v>56</v>
      </c>
      <c r="AR1979" s="15" t="s">
        <v>1155</v>
      </c>
    </row>
    <row r="1980" spans="1:44" x14ac:dyDescent="0.2">
      <c r="A1980" t="s">
        <v>1381</v>
      </c>
      <c r="B1980" s="15" t="s">
        <v>1146</v>
      </c>
      <c r="C1980" s="15" t="s">
        <v>1149</v>
      </c>
      <c r="D1980" s="14" t="s">
        <v>475</v>
      </c>
      <c r="E1980" s="14" t="s">
        <v>3044</v>
      </c>
      <c r="G1980" s="15" t="s">
        <v>1168</v>
      </c>
      <c r="H1980" s="14" t="s">
        <v>1168</v>
      </c>
      <c r="I1980" s="14" t="s">
        <v>3036</v>
      </c>
      <c r="M1980" s="14" t="s">
        <v>3037</v>
      </c>
      <c r="O1980">
        <v>2004</v>
      </c>
      <c r="Q1980" t="s">
        <v>1332</v>
      </c>
      <c r="R1980">
        <v>14</v>
      </c>
      <c r="T1980" t="s">
        <v>3038</v>
      </c>
      <c r="U1980" s="14" t="s">
        <v>1249</v>
      </c>
      <c r="V1980" s="9" t="s">
        <v>3039</v>
      </c>
      <c r="W1980">
        <v>60</v>
      </c>
      <c r="X1980" s="9" t="s">
        <v>3041</v>
      </c>
      <c r="Z1980" s="5"/>
      <c r="AD1980" s="14" t="s">
        <v>1168</v>
      </c>
      <c r="AF1980" t="s">
        <v>1168</v>
      </c>
      <c r="AI1980" t="s">
        <v>1168</v>
      </c>
      <c r="AJ1980" s="15" t="s">
        <v>1148</v>
      </c>
      <c r="AK1980" s="15">
        <v>80.850999999999999</v>
      </c>
      <c r="AL1980" t="s">
        <v>1266</v>
      </c>
      <c r="AM1980">
        <f>85.319-80.851</f>
        <v>4.4680000000000035</v>
      </c>
      <c r="AP1980">
        <v>28</v>
      </c>
      <c r="AR1980" s="15" t="s">
        <v>1155</v>
      </c>
    </row>
    <row r="1981" spans="1:44" x14ac:dyDescent="0.2">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60</v>
      </c>
      <c r="X1981" s="9" t="s">
        <v>3041</v>
      </c>
      <c r="Z1981" s="5"/>
      <c r="AD1981" s="14" t="s">
        <v>1168</v>
      </c>
      <c r="AF1981" t="s">
        <v>1168</v>
      </c>
      <c r="AI1981" t="s">
        <v>1168</v>
      </c>
      <c r="AJ1981" s="15" t="s">
        <v>1148</v>
      </c>
      <c r="AK1981" s="15">
        <v>87.447000000000003</v>
      </c>
      <c r="AL1981" t="s">
        <v>1266</v>
      </c>
      <c r="AM1981">
        <f>93.83-87.447</f>
        <v>6.3829999999999956</v>
      </c>
      <c r="AP1981">
        <v>56</v>
      </c>
      <c r="AR1981" s="15" t="s">
        <v>1155</v>
      </c>
    </row>
    <row r="1982" spans="1:44" x14ac:dyDescent="0.2">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90</v>
      </c>
      <c r="X1982" s="9" t="s">
        <v>3041</v>
      </c>
      <c r="Z1982" s="5"/>
      <c r="AD1982" s="14" t="s">
        <v>1168</v>
      </c>
      <c r="AF1982" t="s">
        <v>1168</v>
      </c>
      <c r="AI1982" t="s">
        <v>1168</v>
      </c>
      <c r="AJ1982" s="15" t="s">
        <v>1148</v>
      </c>
      <c r="AK1982" s="15">
        <v>90.850999999999999</v>
      </c>
      <c r="AL1982" t="s">
        <v>1266</v>
      </c>
      <c r="AM1982">
        <f>94.681-90.851</f>
        <v>3.8299999999999983</v>
      </c>
      <c r="AP1982">
        <v>28</v>
      </c>
      <c r="AR1982" s="15" t="s">
        <v>1155</v>
      </c>
    </row>
    <row r="1983" spans="1:44" x14ac:dyDescent="0.2">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90</v>
      </c>
      <c r="X1983" s="9" t="s">
        <v>3041</v>
      </c>
      <c r="Z1983" s="5"/>
      <c r="AD1983" s="14" t="s">
        <v>1168</v>
      </c>
      <c r="AF1983" t="s">
        <v>1168</v>
      </c>
      <c r="AI1983" t="s">
        <v>1168</v>
      </c>
      <c r="AJ1983" s="15" t="s">
        <v>1148</v>
      </c>
      <c r="AK1983" s="15">
        <v>98.084999999999994</v>
      </c>
      <c r="AL1983" t="s">
        <v>1266</v>
      </c>
      <c r="AM1983">
        <f>100.638-98.085</f>
        <v>2.5530000000000115</v>
      </c>
      <c r="AP1983">
        <v>56</v>
      </c>
      <c r="AR1983" s="15" t="s">
        <v>1155</v>
      </c>
    </row>
    <row r="1984" spans="1:44" x14ac:dyDescent="0.2">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120</v>
      </c>
      <c r="X1984" s="9" t="s">
        <v>3041</v>
      </c>
      <c r="Z1984" s="5"/>
      <c r="AD1984" s="14" t="s">
        <v>1168</v>
      </c>
      <c r="AF1984" t="s">
        <v>1168</v>
      </c>
      <c r="AI1984" t="s">
        <v>1168</v>
      </c>
      <c r="AJ1984" s="15" t="s">
        <v>1148</v>
      </c>
      <c r="AK1984" s="15">
        <v>100</v>
      </c>
      <c r="AL1984" t="s">
        <v>1266</v>
      </c>
      <c r="AM1984">
        <f>103.333-100</f>
        <v>3.3329999999999984</v>
      </c>
      <c r="AP1984">
        <v>28</v>
      </c>
      <c r="AR1984" s="15" t="s">
        <v>1155</v>
      </c>
    </row>
    <row r="1985" spans="1:44" x14ac:dyDescent="0.2">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120</v>
      </c>
      <c r="X1985" s="9" t="s">
        <v>3041</v>
      </c>
      <c r="Z1985" s="5"/>
      <c r="AD1985" s="14" t="s">
        <v>1168</v>
      </c>
      <c r="AF1985" t="s">
        <v>1168</v>
      </c>
      <c r="AI1985" t="s">
        <v>1168</v>
      </c>
      <c r="AJ1985" s="15" t="s">
        <v>1148</v>
      </c>
      <c r="AK1985" s="15">
        <v>100</v>
      </c>
      <c r="AL1985" t="s">
        <v>1266</v>
      </c>
      <c r="AM1985">
        <f>104.752-102.199</f>
        <v>2.5529999999999973</v>
      </c>
      <c r="AP1985">
        <v>56</v>
      </c>
      <c r="AR1985" s="15" t="s">
        <v>1155</v>
      </c>
    </row>
    <row r="1986" spans="1:44" x14ac:dyDescent="0.2">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150</v>
      </c>
      <c r="X1986" s="9" t="s">
        <v>3041</v>
      </c>
      <c r="Z1986" s="5"/>
      <c r="AD1986" s="14" t="s">
        <v>1168</v>
      </c>
      <c r="AF1986" t="s">
        <v>1168</v>
      </c>
      <c r="AI1986" t="s">
        <v>1168</v>
      </c>
      <c r="AJ1986" s="15" t="s">
        <v>1148</v>
      </c>
      <c r="AK1986" s="15">
        <v>98.510999999999996</v>
      </c>
      <c r="AL1986" t="s">
        <v>1266</v>
      </c>
      <c r="AM1986">
        <f>100.213-98.511</f>
        <v>1.7019999999999982</v>
      </c>
      <c r="AP1986">
        <v>28</v>
      </c>
      <c r="AR1986" s="15" t="s">
        <v>1155</v>
      </c>
    </row>
    <row r="1987" spans="1:44" x14ac:dyDescent="0.2">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150</v>
      </c>
      <c r="X1987" s="9" t="s">
        <v>3041</v>
      </c>
      <c r="Z1987" s="5"/>
      <c r="AD1987" s="14" t="s">
        <v>1168</v>
      </c>
      <c r="AF1987" t="s">
        <v>1168</v>
      </c>
      <c r="AI1987" t="s">
        <v>1168</v>
      </c>
      <c r="AJ1987" s="15" t="s">
        <v>1148</v>
      </c>
      <c r="AK1987" s="15">
        <v>99.361999999999995</v>
      </c>
      <c r="AL1987" t="s">
        <v>1266</v>
      </c>
      <c r="AM1987">
        <f>100.496-99.362</f>
        <v>1.1340000000000003</v>
      </c>
      <c r="AP1987">
        <v>56</v>
      </c>
      <c r="AR1987" s="15" t="s">
        <v>1155</v>
      </c>
    </row>
    <row r="1988" spans="1:44" x14ac:dyDescent="0.2">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180</v>
      </c>
      <c r="X1988" s="9" t="s">
        <v>3041</v>
      </c>
      <c r="Z1988" s="5"/>
      <c r="AD1988" s="14" t="s">
        <v>1168</v>
      </c>
      <c r="AF1988" t="s">
        <v>1168</v>
      </c>
      <c r="AI1988" t="s">
        <v>1168</v>
      </c>
      <c r="AJ1988" s="15" t="s">
        <v>1148</v>
      </c>
      <c r="AK1988" s="15">
        <v>92.27</v>
      </c>
      <c r="AL1988" t="s">
        <v>1266</v>
      </c>
      <c r="AM1988">
        <f>95.957-92.27</f>
        <v>3.6869999999999976</v>
      </c>
      <c r="AP1988">
        <v>28</v>
      </c>
      <c r="AR1988" s="15" t="s">
        <v>1155</v>
      </c>
    </row>
    <row r="1989" spans="1:44" x14ac:dyDescent="0.2">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180</v>
      </c>
      <c r="X1989" s="9" t="s">
        <v>3041</v>
      </c>
      <c r="Z1989" s="5"/>
      <c r="AD1989" s="14" t="s">
        <v>1168</v>
      </c>
      <c r="AF1989" t="s">
        <v>1168</v>
      </c>
      <c r="AI1989" t="s">
        <v>1168</v>
      </c>
      <c r="AJ1989" s="15" t="s">
        <v>1148</v>
      </c>
      <c r="AK1989" s="15">
        <v>97.66</v>
      </c>
      <c r="AL1989" t="s">
        <v>1266</v>
      </c>
      <c r="AM1989">
        <f>101.348-97.66</f>
        <v>3.6880000000000024</v>
      </c>
      <c r="AP1989">
        <v>56</v>
      </c>
      <c r="AR1989" s="15" t="s">
        <v>1155</v>
      </c>
    </row>
    <row r="1990" spans="1:44" x14ac:dyDescent="0.2">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0</v>
      </c>
      <c r="X1990" s="9" t="s">
        <v>3042</v>
      </c>
      <c r="Z1990" s="5"/>
      <c r="AD1990" s="14" t="s">
        <v>1168</v>
      </c>
      <c r="AF1990" t="s">
        <v>1168</v>
      </c>
      <c r="AI1990" t="s">
        <v>1168</v>
      </c>
      <c r="AJ1990" s="15" t="s">
        <v>1148</v>
      </c>
      <c r="AK1990" s="15">
        <v>45.417000000000002</v>
      </c>
      <c r="AL1990" t="s">
        <v>1266</v>
      </c>
      <c r="AM1990">
        <f>59.375-45.417</f>
        <v>13.957999999999998</v>
      </c>
      <c r="AP1990">
        <v>28</v>
      </c>
      <c r="AR1990" s="15" t="s">
        <v>1155</v>
      </c>
    </row>
    <row r="1991" spans="1:44" x14ac:dyDescent="0.2">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0</v>
      </c>
      <c r="X1991" s="9" t="s">
        <v>3042</v>
      </c>
      <c r="Z1991" s="5"/>
      <c r="AD1991" s="14" t="s">
        <v>1168</v>
      </c>
      <c r="AF1991" t="s">
        <v>1168</v>
      </c>
      <c r="AI1991" t="s">
        <v>1168</v>
      </c>
      <c r="AJ1991" s="15" t="s">
        <v>1148</v>
      </c>
      <c r="AK1991" s="15">
        <v>51.597000000000001</v>
      </c>
      <c r="AL1991" t="s">
        <v>1266</v>
      </c>
      <c r="AM1991">
        <f>64.097-51.597</f>
        <v>12.499999999999993</v>
      </c>
      <c r="AP1991">
        <v>56</v>
      </c>
      <c r="AR1991" s="15" t="s">
        <v>1155</v>
      </c>
    </row>
    <row r="1992" spans="1:44" x14ac:dyDescent="0.2">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15</v>
      </c>
      <c r="X1992" s="9" t="s">
        <v>3042</v>
      </c>
      <c r="Z1992" s="5"/>
      <c r="AD1992" s="14" t="s">
        <v>1168</v>
      </c>
      <c r="AF1992" t="s">
        <v>1168</v>
      </c>
      <c r="AI1992" t="s">
        <v>1168</v>
      </c>
      <c r="AJ1992" s="15" t="s">
        <v>1148</v>
      </c>
      <c r="AK1992" s="15">
        <v>90.763999999999996</v>
      </c>
      <c r="AL1992" t="s">
        <v>1266</v>
      </c>
      <c r="AM1992">
        <f>94.653-90.764</f>
        <v>3.88900000000001</v>
      </c>
      <c r="AP1992">
        <v>28</v>
      </c>
      <c r="AR1992" s="15" t="s">
        <v>1155</v>
      </c>
    </row>
    <row r="1993" spans="1:44" x14ac:dyDescent="0.2">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v>
      </c>
      <c r="X1993" s="9" t="s">
        <v>3042</v>
      </c>
      <c r="Z1993" s="5"/>
      <c r="AD1993" s="14" t="s">
        <v>1168</v>
      </c>
      <c r="AF1993" t="s">
        <v>1168</v>
      </c>
      <c r="AI1993" t="s">
        <v>1168</v>
      </c>
      <c r="AJ1993" s="15" t="s">
        <v>1148</v>
      </c>
      <c r="AK1993" s="15">
        <v>92.153000000000006</v>
      </c>
      <c r="AL1993" t="s">
        <v>1266</v>
      </c>
      <c r="AM1993">
        <f>96.597-92.153</f>
        <v>4.4439999999999884</v>
      </c>
      <c r="AP1993">
        <v>56</v>
      </c>
      <c r="AR1993" s="15" t="s">
        <v>1155</v>
      </c>
    </row>
    <row r="1994" spans="1:44" x14ac:dyDescent="0.2">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30</v>
      </c>
      <c r="X1994" s="9" t="s">
        <v>3042</v>
      </c>
      <c r="Z1994" s="5"/>
      <c r="AD1994" s="14" t="s">
        <v>1168</v>
      </c>
      <c r="AF1994" t="s">
        <v>1168</v>
      </c>
      <c r="AI1994" t="s">
        <v>1168</v>
      </c>
      <c r="AJ1994" s="15" t="s">
        <v>1148</v>
      </c>
      <c r="AK1994" s="15">
        <v>95.486000000000004</v>
      </c>
      <c r="AL1994" t="s">
        <v>1266</v>
      </c>
      <c r="AM1994">
        <f>96.875-95.486</f>
        <v>1.3889999999999958</v>
      </c>
      <c r="AP1994">
        <v>28</v>
      </c>
      <c r="AR1994" s="15" t="s">
        <v>1155</v>
      </c>
    </row>
    <row r="1995" spans="1:44" x14ac:dyDescent="0.2">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30</v>
      </c>
      <c r="X1995" s="9" t="s">
        <v>3042</v>
      </c>
      <c r="Z1995" s="5"/>
      <c r="AD1995" s="14" t="s">
        <v>1168</v>
      </c>
      <c r="AF1995" t="s">
        <v>1168</v>
      </c>
      <c r="AI1995" t="s">
        <v>1168</v>
      </c>
      <c r="AJ1995" s="15" t="s">
        <v>1148</v>
      </c>
      <c r="AK1995" s="15">
        <v>95.763999999999996</v>
      </c>
      <c r="AL1995" t="s">
        <v>1266</v>
      </c>
      <c r="AM1995">
        <f>97.708-95.764</f>
        <v>1.9440000000000026</v>
      </c>
      <c r="AP1995">
        <v>56</v>
      </c>
      <c r="AR1995" s="15" t="s">
        <v>1155</v>
      </c>
    </row>
    <row r="1996" spans="1:44" x14ac:dyDescent="0.2">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60</v>
      </c>
      <c r="X1996" s="9" t="s">
        <v>3042</v>
      </c>
      <c r="Z1996" s="5"/>
      <c r="AD1996" s="14" t="s">
        <v>1168</v>
      </c>
      <c r="AF1996" t="s">
        <v>1168</v>
      </c>
      <c r="AI1996" t="s">
        <v>1168</v>
      </c>
      <c r="AJ1996" s="15" t="s">
        <v>1148</v>
      </c>
      <c r="AK1996" s="15">
        <v>94.167000000000002</v>
      </c>
      <c r="AL1996" t="s">
        <v>1266</v>
      </c>
      <c r="AM1996">
        <f>96.597-94.167</f>
        <v>2.4299999999999926</v>
      </c>
      <c r="AP1996">
        <v>28</v>
      </c>
      <c r="AR1996" s="15" t="s">
        <v>1155</v>
      </c>
    </row>
    <row r="1997" spans="1:44" x14ac:dyDescent="0.2">
      <c r="A1997" t="s">
        <v>1381</v>
      </c>
      <c r="B1997" s="15" t="s">
        <v>1146</v>
      </c>
      <c r="C1997" s="15" t="s">
        <v>1149</v>
      </c>
      <c r="D1997" s="14" t="s">
        <v>475</v>
      </c>
      <c r="E1997" s="14" t="s">
        <v>3044</v>
      </c>
      <c r="G1997" s="15" t="s">
        <v>1168</v>
      </c>
      <c r="H1997" s="14" t="s">
        <v>1168</v>
      </c>
      <c r="I1997" s="14" t="s">
        <v>3036</v>
      </c>
      <c r="M1997" s="14" t="s">
        <v>3037</v>
      </c>
      <c r="O1997">
        <v>2004</v>
      </c>
      <c r="Q1997" t="s">
        <v>1332</v>
      </c>
      <c r="R1997">
        <v>14</v>
      </c>
      <c r="T1997" t="s">
        <v>3038</v>
      </c>
      <c r="U1997" s="14" t="s">
        <v>1249</v>
      </c>
      <c r="V1997" s="9" t="s">
        <v>3039</v>
      </c>
      <c r="W1997">
        <v>60</v>
      </c>
      <c r="X1997" s="9" t="s">
        <v>3042</v>
      </c>
      <c r="Z1997" s="5"/>
      <c r="AD1997" s="14" t="s">
        <v>1168</v>
      </c>
      <c r="AF1997" t="s">
        <v>1168</v>
      </c>
      <c r="AI1997" t="s">
        <v>1168</v>
      </c>
      <c r="AJ1997" s="15" t="s">
        <v>1148</v>
      </c>
      <c r="AK1997" s="15">
        <v>94.653000000000006</v>
      </c>
      <c r="AL1997" t="s">
        <v>1266</v>
      </c>
      <c r="AM1997">
        <f>97.431-94.653</f>
        <v>2.7779999999999916</v>
      </c>
      <c r="AP1997">
        <v>56</v>
      </c>
      <c r="AR1997" s="15" t="s">
        <v>1155</v>
      </c>
    </row>
    <row r="1998" spans="1:44" x14ac:dyDescent="0.2">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90</v>
      </c>
      <c r="X1998" s="9" t="s">
        <v>3042</v>
      </c>
      <c r="Z1998" s="5"/>
      <c r="AD1998" s="14" t="s">
        <v>1168</v>
      </c>
      <c r="AF1998" t="s">
        <v>1168</v>
      </c>
      <c r="AI1998" t="s">
        <v>1168</v>
      </c>
      <c r="AJ1998" s="15" t="s">
        <v>1148</v>
      </c>
      <c r="AK1998" s="15">
        <v>89.930999999999997</v>
      </c>
      <c r="AL1998" t="s">
        <v>1266</v>
      </c>
      <c r="AM1998">
        <f>92.986-89.931</f>
        <v>3.0550000000000068</v>
      </c>
      <c r="AP1998">
        <v>28</v>
      </c>
      <c r="AR1998" s="15" t="s">
        <v>1155</v>
      </c>
    </row>
    <row r="1999" spans="1:44" x14ac:dyDescent="0.2">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90</v>
      </c>
      <c r="X1999" s="9" t="s">
        <v>3042</v>
      </c>
      <c r="Z1999" s="5"/>
      <c r="AD1999" s="14" t="s">
        <v>1168</v>
      </c>
      <c r="AF1999" t="s">
        <v>1168</v>
      </c>
      <c r="AI1999" t="s">
        <v>1168</v>
      </c>
      <c r="AJ1999" s="15" t="s">
        <v>1148</v>
      </c>
      <c r="AK1999" s="15">
        <v>91.319000000000003</v>
      </c>
      <c r="AL1999" t="s">
        <v>1266</v>
      </c>
      <c r="AM1999">
        <f>94.653-91.319</f>
        <v>3.3340000000000032</v>
      </c>
      <c r="AP1999">
        <v>56</v>
      </c>
      <c r="AR1999" s="15" t="s">
        <v>1155</v>
      </c>
    </row>
    <row r="2000" spans="1:44" x14ac:dyDescent="0.2">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120</v>
      </c>
      <c r="X2000" s="9" t="s">
        <v>3042</v>
      </c>
      <c r="Z2000" s="5"/>
      <c r="AD2000" s="14" t="s">
        <v>1168</v>
      </c>
      <c r="AF2000" t="s">
        <v>1168</v>
      </c>
      <c r="AI2000" t="s">
        <v>1168</v>
      </c>
      <c r="AJ2000" s="15" t="s">
        <v>1148</v>
      </c>
      <c r="AK2000" s="15">
        <v>91.319000000000003</v>
      </c>
      <c r="AL2000" t="s">
        <v>1266</v>
      </c>
      <c r="AM2000">
        <f>93.264-91.319</f>
        <v>1.9449999999999932</v>
      </c>
      <c r="AP2000">
        <v>28</v>
      </c>
      <c r="AR2000" s="15" t="s">
        <v>1155</v>
      </c>
    </row>
    <row r="2001" spans="1:44" x14ac:dyDescent="0.2">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120</v>
      </c>
      <c r="X2001" s="9" t="s">
        <v>3042</v>
      </c>
      <c r="Z2001" s="5"/>
      <c r="AD2001" s="14" t="s">
        <v>1168</v>
      </c>
      <c r="AF2001" t="s">
        <v>1168</v>
      </c>
      <c r="AI2001" t="s">
        <v>1168</v>
      </c>
      <c r="AJ2001" s="15" t="s">
        <v>1148</v>
      </c>
      <c r="AK2001" s="15">
        <v>91.875</v>
      </c>
      <c r="AL2001" t="s">
        <v>1266</v>
      </c>
      <c r="AM2001">
        <f>94.097-91.875</f>
        <v>2.2219999999999942</v>
      </c>
      <c r="AP2001">
        <v>56</v>
      </c>
      <c r="AR2001" s="15" t="s">
        <v>1155</v>
      </c>
    </row>
    <row r="2002" spans="1:44" x14ac:dyDescent="0.2">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150</v>
      </c>
      <c r="X2002" s="9" t="s">
        <v>3042</v>
      </c>
      <c r="Z2002" s="5"/>
      <c r="AD2002" s="14" t="s">
        <v>1168</v>
      </c>
      <c r="AF2002" t="s">
        <v>1168</v>
      </c>
      <c r="AI2002" t="s">
        <v>1168</v>
      </c>
      <c r="AJ2002" s="15" t="s">
        <v>1148</v>
      </c>
      <c r="AK2002" s="15">
        <v>93.332999999999998</v>
      </c>
      <c r="AL2002" t="s">
        <v>1266</v>
      </c>
      <c r="AM2002">
        <f>95.764-93.333</f>
        <v>2.4309999999999974</v>
      </c>
      <c r="AP2002">
        <v>28</v>
      </c>
      <c r="AR2002" s="15" t="s">
        <v>1155</v>
      </c>
    </row>
    <row r="2003" spans="1:44" x14ac:dyDescent="0.2">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150</v>
      </c>
      <c r="X2003" s="9" t="s">
        <v>3042</v>
      </c>
      <c r="Z2003" s="5"/>
      <c r="AD2003" s="14" t="s">
        <v>1168</v>
      </c>
      <c r="AF2003" t="s">
        <v>1168</v>
      </c>
      <c r="AI2003" t="s">
        <v>1168</v>
      </c>
      <c r="AJ2003" s="15" t="s">
        <v>1148</v>
      </c>
      <c r="AK2003" s="15">
        <v>92.986000000000004</v>
      </c>
      <c r="AL2003" t="s">
        <v>1266</v>
      </c>
      <c r="AM2003">
        <f>95.764-92.986</f>
        <v>2.7779999999999916</v>
      </c>
      <c r="AP2003">
        <v>56</v>
      </c>
      <c r="AR2003" s="15" t="s">
        <v>1155</v>
      </c>
    </row>
    <row r="2004" spans="1:44" x14ac:dyDescent="0.2">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180</v>
      </c>
      <c r="X2004" s="9" t="s">
        <v>3042</v>
      </c>
      <c r="Z2004" s="5"/>
      <c r="AD2004" s="14" t="s">
        <v>1168</v>
      </c>
      <c r="AF2004" t="s">
        <v>1168</v>
      </c>
      <c r="AI2004" t="s">
        <v>1168</v>
      </c>
      <c r="AJ2004" s="15" t="s">
        <v>1148</v>
      </c>
      <c r="AK2004" s="15">
        <v>86.042000000000002</v>
      </c>
      <c r="AL2004" t="s">
        <v>1266</v>
      </c>
      <c r="AM2004">
        <f>90.764-86.042</f>
        <v>4.7219999999999942</v>
      </c>
      <c r="AP2004">
        <v>28</v>
      </c>
      <c r="AR2004" s="15" t="s">
        <v>1155</v>
      </c>
    </row>
    <row r="2005" spans="1:44" x14ac:dyDescent="0.2">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180</v>
      </c>
      <c r="X2005" s="9" t="s">
        <v>3042</v>
      </c>
      <c r="Z2005" s="5"/>
      <c r="AD2005" s="14" t="s">
        <v>1168</v>
      </c>
      <c r="AF2005" t="s">
        <v>1168</v>
      </c>
      <c r="AI2005" t="s">
        <v>1168</v>
      </c>
      <c r="AJ2005" s="15" t="s">
        <v>1148</v>
      </c>
      <c r="AK2005" s="15">
        <v>85.763999999999996</v>
      </c>
      <c r="AL2005" t="s">
        <v>1266</v>
      </c>
      <c r="AM2005">
        <f>91.042-85.764</f>
        <v>5.2780000000000058</v>
      </c>
      <c r="AP2005">
        <v>56</v>
      </c>
      <c r="AR2005" s="15" t="s">
        <v>1155</v>
      </c>
    </row>
    <row r="2006" spans="1:44" x14ac:dyDescent="0.2">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0</v>
      </c>
      <c r="X2006" s="9" t="s">
        <v>3043</v>
      </c>
      <c r="Z2006" s="5"/>
      <c r="AD2006" s="14" t="s">
        <v>1168</v>
      </c>
      <c r="AF2006" t="s">
        <v>1168</v>
      </c>
      <c r="AI2006" t="s">
        <v>1168</v>
      </c>
      <c r="AJ2006" s="15" t="s">
        <v>1148</v>
      </c>
      <c r="AK2006" s="15">
        <v>2.0880000000000001</v>
      </c>
      <c r="AL2006" t="s">
        <v>1266</v>
      </c>
      <c r="AM2006">
        <v>0</v>
      </c>
      <c r="AP2006">
        <v>28</v>
      </c>
      <c r="AR2006" s="15" t="s">
        <v>1155</v>
      </c>
    </row>
    <row r="2007" spans="1:44" x14ac:dyDescent="0.2">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0</v>
      </c>
      <c r="X2007" s="9" t="s">
        <v>3043</v>
      </c>
      <c r="Z2007" s="5"/>
      <c r="AD2007" s="14" t="s">
        <v>1168</v>
      </c>
      <c r="AF2007" t="s">
        <v>1168</v>
      </c>
      <c r="AI2007" t="s">
        <v>1168</v>
      </c>
      <c r="AJ2007" s="15" t="s">
        <v>1148</v>
      </c>
      <c r="AK2007" s="15">
        <v>2.0880000000000001</v>
      </c>
      <c r="AL2007" t="s">
        <v>1266</v>
      </c>
      <c r="AM2007">
        <v>0</v>
      </c>
      <c r="AP2007">
        <v>56</v>
      </c>
      <c r="AR2007" s="15" t="s">
        <v>1155</v>
      </c>
    </row>
    <row r="2008" spans="1:44" x14ac:dyDescent="0.2">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15</v>
      </c>
      <c r="X2008" s="9" t="s">
        <v>3043</v>
      </c>
      <c r="Z2008" s="5"/>
      <c r="AD2008" s="14" t="s">
        <v>1168</v>
      </c>
      <c r="AF2008" t="s">
        <v>1168</v>
      </c>
      <c r="AI2008" t="s">
        <v>1168</v>
      </c>
      <c r="AJ2008" s="15" t="s">
        <v>1148</v>
      </c>
      <c r="AK2008" s="15">
        <v>6.9359999999999999</v>
      </c>
      <c r="AL2008" t="s">
        <v>1266</v>
      </c>
      <c r="AM2008">
        <f>9.36-6.936</f>
        <v>2.4239999999999995</v>
      </c>
      <c r="AP2008">
        <v>28</v>
      </c>
      <c r="AR2008" s="15" t="s">
        <v>1155</v>
      </c>
    </row>
    <row r="2009" spans="1:44" x14ac:dyDescent="0.2">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15</v>
      </c>
      <c r="X2009" s="9" t="s">
        <v>3043</v>
      </c>
      <c r="Z2009" s="5"/>
      <c r="AD2009" s="14" t="s">
        <v>1168</v>
      </c>
      <c r="AF2009" t="s">
        <v>1168</v>
      </c>
      <c r="AI2009" t="s">
        <v>1168</v>
      </c>
      <c r="AJ2009" s="15" t="s">
        <v>1148</v>
      </c>
      <c r="AK2009" s="15">
        <v>7.2050000000000001</v>
      </c>
      <c r="AL2009" t="s">
        <v>1266</v>
      </c>
      <c r="AM2009">
        <f>9.091-7.205</f>
        <v>1.8859999999999992</v>
      </c>
      <c r="AP2009">
        <v>56</v>
      </c>
      <c r="AR2009" s="15" t="s">
        <v>1155</v>
      </c>
    </row>
    <row r="2010" spans="1:44" x14ac:dyDescent="0.2">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30</v>
      </c>
      <c r="X2010" s="9" t="s">
        <v>3043</v>
      </c>
      <c r="Z2010" s="5"/>
      <c r="AD2010" s="14" t="s">
        <v>1168</v>
      </c>
      <c r="AF2010" t="s">
        <v>1168</v>
      </c>
      <c r="AI2010" t="s">
        <v>1168</v>
      </c>
      <c r="AJ2010" s="15" t="s">
        <v>1148</v>
      </c>
      <c r="AK2010" s="15">
        <v>52.189</v>
      </c>
      <c r="AL2010" t="s">
        <v>1266</v>
      </c>
      <c r="AM2010">
        <f>58.653-52.189</f>
        <v>6.4639999999999986</v>
      </c>
      <c r="AP2010">
        <v>28</v>
      </c>
      <c r="AR2010" s="15" t="s">
        <v>1155</v>
      </c>
    </row>
    <row r="2011" spans="1:44" x14ac:dyDescent="0.2">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30</v>
      </c>
      <c r="X2011" s="9" t="s">
        <v>3043</v>
      </c>
      <c r="Z2011" s="5"/>
      <c r="AD2011" s="14" t="s">
        <v>1168</v>
      </c>
      <c r="AF2011" t="s">
        <v>1168</v>
      </c>
      <c r="AI2011" t="s">
        <v>1168</v>
      </c>
      <c r="AJ2011" s="15" t="s">
        <v>1148</v>
      </c>
      <c r="AK2011" s="15">
        <v>52.189</v>
      </c>
      <c r="AL2011" t="s">
        <v>1266</v>
      </c>
      <c r="AM2011">
        <f>58.653-52.189</f>
        <v>6.4639999999999986</v>
      </c>
      <c r="AP2011">
        <v>56</v>
      </c>
      <c r="AR2011" s="15" t="s">
        <v>1155</v>
      </c>
    </row>
    <row r="2012" spans="1:44" x14ac:dyDescent="0.2">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60</v>
      </c>
      <c r="X2012" s="9" t="s">
        <v>3043</v>
      </c>
      <c r="Z2012" s="5"/>
      <c r="AD2012" s="14" t="s">
        <v>1168</v>
      </c>
      <c r="AF2012" t="s">
        <v>1168</v>
      </c>
      <c r="AI2012" t="s">
        <v>1168</v>
      </c>
      <c r="AJ2012" s="15" t="s">
        <v>1148</v>
      </c>
      <c r="AK2012" s="15">
        <v>30.64</v>
      </c>
      <c r="AL2012" t="s">
        <v>1266</v>
      </c>
      <c r="AM2012">
        <f>36.835-30.64</f>
        <v>6.1950000000000003</v>
      </c>
      <c r="AP2012">
        <v>28</v>
      </c>
      <c r="AR2012" s="15" t="s">
        <v>1155</v>
      </c>
    </row>
    <row r="2013" spans="1:44" x14ac:dyDescent="0.2">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60</v>
      </c>
      <c r="X2013" s="9" t="s">
        <v>3043</v>
      </c>
      <c r="Z2013" s="5"/>
      <c r="AD2013" s="14" t="s">
        <v>1168</v>
      </c>
      <c r="AF2013" t="s">
        <v>1168</v>
      </c>
      <c r="AI2013" t="s">
        <v>1168</v>
      </c>
      <c r="AJ2013" s="15" t="s">
        <v>1148</v>
      </c>
      <c r="AK2013" s="15">
        <v>30.37</v>
      </c>
      <c r="AL2013" t="s">
        <v>1266</v>
      </c>
      <c r="AM2013">
        <f>36.835-30.37</f>
        <v>6.4649999999999999</v>
      </c>
      <c r="AP2013">
        <v>56</v>
      </c>
      <c r="AR2013" s="15" t="s">
        <v>1155</v>
      </c>
    </row>
    <row r="2014" spans="1:44" x14ac:dyDescent="0.2">
      <c r="A2014" t="s">
        <v>1381</v>
      </c>
      <c r="B2014" s="15" t="s">
        <v>1146</v>
      </c>
      <c r="C2014" s="15" t="s">
        <v>1149</v>
      </c>
      <c r="D2014" s="14" t="s">
        <v>475</v>
      </c>
      <c r="E2014" s="14" t="s">
        <v>3044</v>
      </c>
      <c r="G2014" s="15" t="s">
        <v>1168</v>
      </c>
      <c r="H2014" s="14" t="s">
        <v>1168</v>
      </c>
      <c r="I2014" s="14" t="s">
        <v>3036</v>
      </c>
      <c r="M2014" s="14" t="s">
        <v>3037</v>
      </c>
      <c r="O2014">
        <v>2004</v>
      </c>
      <c r="Q2014" t="s">
        <v>1332</v>
      </c>
      <c r="R2014">
        <v>14</v>
      </c>
      <c r="T2014" t="s">
        <v>3038</v>
      </c>
      <c r="U2014" s="14" t="s">
        <v>1249</v>
      </c>
      <c r="V2014" s="9" t="s">
        <v>3039</v>
      </c>
      <c r="W2014">
        <v>90</v>
      </c>
      <c r="X2014" s="9" t="s">
        <v>3043</v>
      </c>
      <c r="Z2014" s="5"/>
      <c r="AD2014" s="14" t="s">
        <v>1168</v>
      </c>
      <c r="AF2014" t="s">
        <v>1168</v>
      </c>
      <c r="AI2014" t="s">
        <v>1168</v>
      </c>
      <c r="AJ2014" s="15" t="s">
        <v>1148</v>
      </c>
      <c r="AK2014" s="15">
        <v>42.02</v>
      </c>
      <c r="AL2014" t="s">
        <v>1266</v>
      </c>
      <c r="AM2014">
        <f>49.764-42.02</f>
        <v>7.7439999999999998</v>
      </c>
      <c r="AP2014">
        <v>28</v>
      </c>
      <c r="AR2014" s="15" t="s">
        <v>1155</v>
      </c>
    </row>
    <row r="2015" spans="1:44" x14ac:dyDescent="0.2">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90</v>
      </c>
      <c r="X2015" s="9" t="s">
        <v>3043</v>
      </c>
      <c r="Z2015" s="5"/>
      <c r="AD2015" s="14" t="s">
        <v>1168</v>
      </c>
      <c r="AF2015" t="s">
        <v>1168</v>
      </c>
      <c r="AI2015" t="s">
        <v>1168</v>
      </c>
      <c r="AJ2015" s="15" t="s">
        <v>1148</v>
      </c>
      <c r="AK2015" s="15">
        <v>42.222000000000001</v>
      </c>
      <c r="AL2015" t="s">
        <v>1266</v>
      </c>
      <c r="AM2015">
        <f>49.495-42.222</f>
        <v>7.2729999999999961</v>
      </c>
      <c r="AP2015">
        <v>56</v>
      </c>
      <c r="AR2015" s="15" t="s">
        <v>1155</v>
      </c>
    </row>
    <row r="2016" spans="1:44" x14ac:dyDescent="0.2">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120</v>
      </c>
      <c r="X2016" s="9" t="s">
        <v>3043</v>
      </c>
      <c r="Z2016" s="5"/>
      <c r="AD2016" s="14" t="s">
        <v>1168</v>
      </c>
      <c r="AF2016" t="s">
        <v>1168</v>
      </c>
      <c r="AI2016" t="s">
        <v>1168</v>
      </c>
      <c r="AJ2016" s="15" t="s">
        <v>1148</v>
      </c>
      <c r="AK2016" s="15">
        <v>43.838000000000001</v>
      </c>
      <c r="AL2016" t="s">
        <v>1266</v>
      </c>
      <c r="AM2016">
        <f>50.303-43.838</f>
        <v>6.4649999999999963</v>
      </c>
      <c r="AP2016">
        <v>28</v>
      </c>
      <c r="AR2016" s="15" t="s">
        <v>1155</v>
      </c>
    </row>
    <row r="2017" spans="1:44" x14ac:dyDescent="0.2">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120</v>
      </c>
      <c r="X2017" s="9" t="s">
        <v>3043</v>
      </c>
      <c r="Z2017" s="5"/>
      <c r="AD2017" s="14" t="s">
        <v>1168</v>
      </c>
      <c r="AF2017" t="s">
        <v>1168</v>
      </c>
      <c r="AI2017" t="s">
        <v>1168</v>
      </c>
      <c r="AJ2017" s="15" t="s">
        <v>1148</v>
      </c>
      <c r="AK2017" s="15">
        <v>44.377000000000002</v>
      </c>
      <c r="AL2017" t="s">
        <v>1266</v>
      </c>
      <c r="AM2017">
        <f>50.572-44.377</f>
        <v>6.1950000000000003</v>
      </c>
      <c r="AP2017">
        <v>56</v>
      </c>
      <c r="AR2017" s="15" t="s">
        <v>1155</v>
      </c>
    </row>
    <row r="2018" spans="1:44" x14ac:dyDescent="0.2">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150</v>
      </c>
      <c r="X2018" s="9" t="s">
        <v>3043</v>
      </c>
      <c r="Z2018" s="5"/>
      <c r="AD2018" s="14" t="s">
        <v>1168</v>
      </c>
      <c r="AF2018" t="s">
        <v>1168</v>
      </c>
      <c r="AI2018" t="s">
        <v>1168</v>
      </c>
      <c r="AJ2018" s="15" t="s">
        <v>1148</v>
      </c>
      <c r="AK2018" s="15">
        <v>2.3570000000000002</v>
      </c>
      <c r="AL2018" t="s">
        <v>1266</v>
      </c>
      <c r="AM2018">
        <v>0</v>
      </c>
      <c r="AP2018">
        <v>28</v>
      </c>
      <c r="AR2018" s="15" t="s">
        <v>1155</v>
      </c>
    </row>
    <row r="2019" spans="1:44" x14ac:dyDescent="0.2">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150</v>
      </c>
      <c r="X2019" s="9" t="s">
        <v>3043</v>
      </c>
      <c r="Z2019" s="5"/>
      <c r="AD2019" s="14" t="s">
        <v>1168</v>
      </c>
      <c r="AF2019" t="s">
        <v>1168</v>
      </c>
      <c r="AI2019" t="s">
        <v>1168</v>
      </c>
      <c r="AJ2019" s="15" t="s">
        <v>1148</v>
      </c>
      <c r="AK2019" s="15">
        <v>2.0880000000000001</v>
      </c>
      <c r="AL2019" t="s">
        <v>1266</v>
      </c>
      <c r="AM2019">
        <v>0</v>
      </c>
      <c r="AP2019">
        <v>56</v>
      </c>
      <c r="AR2019" s="15" t="s">
        <v>1155</v>
      </c>
    </row>
    <row r="2020" spans="1:44" x14ac:dyDescent="0.2">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180</v>
      </c>
      <c r="X2020" s="9" t="s">
        <v>3043</v>
      </c>
      <c r="Z2020" s="5"/>
      <c r="AD2020" s="14" t="s">
        <v>1168</v>
      </c>
      <c r="AF2020" t="s">
        <v>1168</v>
      </c>
      <c r="AI2020" t="s">
        <v>1168</v>
      </c>
      <c r="AJ2020" s="15" t="s">
        <v>1148</v>
      </c>
      <c r="AK2020" s="15">
        <v>4.242</v>
      </c>
      <c r="AL2020" t="s">
        <v>1266</v>
      </c>
      <c r="AM2020">
        <f>6.397-4.242</f>
        <v>2.1550000000000002</v>
      </c>
      <c r="AP2020">
        <v>28</v>
      </c>
      <c r="AR2020" s="15" t="s">
        <v>1155</v>
      </c>
    </row>
    <row r="2021" spans="1:44" x14ac:dyDescent="0.2">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180</v>
      </c>
      <c r="X2021" s="9" t="s">
        <v>3043</v>
      </c>
      <c r="Z2021" s="5"/>
      <c r="AD2021" s="14" t="s">
        <v>1168</v>
      </c>
      <c r="AF2021" t="s">
        <v>1168</v>
      </c>
      <c r="AI2021" t="s">
        <v>1168</v>
      </c>
      <c r="AJ2021" s="15" t="s">
        <v>1148</v>
      </c>
      <c r="AK2021" s="15">
        <v>4.242</v>
      </c>
      <c r="AL2021" t="s">
        <v>1266</v>
      </c>
      <c r="AM2021">
        <f>6.128-4.242</f>
        <v>1.8860000000000001</v>
      </c>
      <c r="AP2021">
        <v>56</v>
      </c>
      <c r="AR2021" s="15" t="s">
        <v>1155</v>
      </c>
    </row>
    <row r="2022" spans="1:44" x14ac:dyDescent="0.2">
      <c r="A2022" t="s">
        <v>1381</v>
      </c>
      <c r="B2022" s="15" t="s">
        <v>1146</v>
      </c>
      <c r="C2022" s="15" t="s">
        <v>1149</v>
      </c>
      <c r="D2022" s="14" t="s">
        <v>475</v>
      </c>
      <c r="E2022" s="14" t="s">
        <v>3045</v>
      </c>
      <c r="G2022" s="15" t="s">
        <v>1168</v>
      </c>
      <c r="H2022" s="14" t="s">
        <v>1168</v>
      </c>
      <c r="I2022" s="14" t="s">
        <v>3036</v>
      </c>
      <c r="M2022" s="14" t="s">
        <v>3037</v>
      </c>
      <c r="O2022">
        <v>2004</v>
      </c>
      <c r="Q2022" t="s">
        <v>1332</v>
      </c>
      <c r="R2022">
        <v>14</v>
      </c>
      <c r="T2022" t="s">
        <v>3038</v>
      </c>
      <c r="U2022" s="14" t="s">
        <v>1249</v>
      </c>
      <c r="V2022" s="9" t="s">
        <v>3039</v>
      </c>
      <c r="W2022">
        <v>0</v>
      </c>
      <c r="X2022" s="9" t="s">
        <v>3040</v>
      </c>
      <c r="Z2022" s="5"/>
      <c r="AD2022" s="14" t="s">
        <v>1168</v>
      </c>
      <c r="AF2022" t="s">
        <v>1168</v>
      </c>
      <c r="AI2022" t="s">
        <v>1168</v>
      </c>
      <c r="AJ2022" s="15" t="s">
        <v>1148</v>
      </c>
      <c r="AK2022" s="15">
        <v>0</v>
      </c>
      <c r="AL2022" t="s">
        <v>1266</v>
      </c>
      <c r="AM2022">
        <v>0</v>
      </c>
      <c r="AP2022">
        <v>28</v>
      </c>
      <c r="AR2022" s="15" t="s">
        <v>1155</v>
      </c>
    </row>
    <row r="2023" spans="1:44" x14ac:dyDescent="0.2">
      <c r="A2023" t="s">
        <v>1381</v>
      </c>
      <c r="B2023" s="15" t="s">
        <v>1146</v>
      </c>
      <c r="C2023" s="15" t="s">
        <v>1149</v>
      </c>
      <c r="D2023" s="14" t="s">
        <v>475</v>
      </c>
      <c r="E2023" s="14" t="s">
        <v>3045</v>
      </c>
      <c r="G2023" s="15" t="s">
        <v>1168</v>
      </c>
      <c r="H2023" s="14" t="s">
        <v>1168</v>
      </c>
      <c r="I2023" s="14" t="s">
        <v>3036</v>
      </c>
      <c r="M2023" s="14" t="s">
        <v>3037</v>
      </c>
      <c r="O2023">
        <v>2004</v>
      </c>
      <c r="Q2023" t="s">
        <v>1332</v>
      </c>
      <c r="R2023">
        <v>14</v>
      </c>
      <c r="T2023" t="s">
        <v>3038</v>
      </c>
      <c r="U2023" s="14" t="s">
        <v>1249</v>
      </c>
      <c r="V2023" s="9" t="s">
        <v>3039</v>
      </c>
      <c r="W2023">
        <v>0</v>
      </c>
      <c r="X2023" s="9" t="s">
        <v>3040</v>
      </c>
      <c r="Z2023" s="5"/>
      <c r="AD2023" s="14" t="s">
        <v>1168</v>
      </c>
      <c r="AF2023" t="s">
        <v>1168</v>
      </c>
      <c r="AI2023" t="s">
        <v>1168</v>
      </c>
      <c r="AJ2023" s="15" t="s">
        <v>1148</v>
      </c>
      <c r="AK2023" s="15">
        <v>2.7269999999999999</v>
      </c>
      <c r="AL2023" t="s">
        <v>1266</v>
      </c>
      <c r="AM2023">
        <f>4.685-2.727</f>
        <v>1.9579999999999997</v>
      </c>
      <c r="AP2023">
        <v>56</v>
      </c>
      <c r="AR2023" s="15" t="s">
        <v>1155</v>
      </c>
    </row>
    <row r="2024" spans="1:44" x14ac:dyDescent="0.2">
      <c r="A2024" t="s">
        <v>1381</v>
      </c>
      <c r="B2024" s="15" t="s">
        <v>1146</v>
      </c>
      <c r="C2024" s="15" t="s">
        <v>1149</v>
      </c>
      <c r="D2024" s="14" t="s">
        <v>475</v>
      </c>
      <c r="E2024" s="14" t="s">
        <v>3045</v>
      </c>
      <c r="G2024" s="15" t="s">
        <v>1168</v>
      </c>
      <c r="H2024" s="14" t="s">
        <v>1168</v>
      </c>
      <c r="I2024" s="14" t="s">
        <v>3036</v>
      </c>
      <c r="M2024" s="14" t="s">
        <v>3037</v>
      </c>
      <c r="O2024">
        <v>2004</v>
      </c>
      <c r="Q2024" t="s">
        <v>1332</v>
      </c>
      <c r="R2024">
        <v>14</v>
      </c>
      <c r="T2024" t="s">
        <v>3038</v>
      </c>
      <c r="U2024" s="14" t="s">
        <v>1249</v>
      </c>
      <c r="V2024" s="9" t="s">
        <v>3039</v>
      </c>
      <c r="W2024">
        <v>15</v>
      </c>
      <c r="X2024" s="9" t="s">
        <v>3040</v>
      </c>
      <c r="Z2024" s="5"/>
      <c r="AD2024" s="14" t="s">
        <v>1168</v>
      </c>
      <c r="AF2024" t="s">
        <v>1168</v>
      </c>
      <c r="AI2024" t="s">
        <v>1168</v>
      </c>
      <c r="AJ2024" s="15" t="s">
        <v>1148</v>
      </c>
      <c r="AK2024" s="15">
        <v>8.6010000000000009</v>
      </c>
      <c r="AL2024" t="s">
        <v>1266</v>
      </c>
      <c r="AM2024">
        <f>11.119-8.601</f>
        <v>2.5179999999999989</v>
      </c>
      <c r="AP2024">
        <v>28</v>
      </c>
      <c r="AR2024" s="15" t="s">
        <v>1155</v>
      </c>
    </row>
    <row r="2025" spans="1:44" x14ac:dyDescent="0.2">
      <c r="A2025" t="s">
        <v>1381</v>
      </c>
      <c r="B2025" s="15" t="s">
        <v>1146</v>
      </c>
      <c r="C2025" s="15" t="s">
        <v>1149</v>
      </c>
      <c r="D2025" s="14" t="s">
        <v>475</v>
      </c>
      <c r="E2025" s="14" t="s">
        <v>3045</v>
      </c>
      <c r="G2025" s="15" t="s">
        <v>1168</v>
      </c>
      <c r="H2025" s="14" t="s">
        <v>1168</v>
      </c>
      <c r="I2025" s="14" t="s">
        <v>3036</v>
      </c>
      <c r="M2025" s="14" t="s">
        <v>3037</v>
      </c>
      <c r="O2025">
        <v>2004</v>
      </c>
      <c r="Q2025" t="s">
        <v>1332</v>
      </c>
      <c r="R2025">
        <v>14</v>
      </c>
      <c r="T2025" t="s">
        <v>3038</v>
      </c>
      <c r="U2025" s="14" t="s">
        <v>1249</v>
      </c>
      <c r="V2025" s="9" t="s">
        <v>3039</v>
      </c>
      <c r="W2025">
        <v>15</v>
      </c>
      <c r="X2025" s="9" t="s">
        <v>3040</v>
      </c>
      <c r="Z2025" s="5"/>
      <c r="AD2025" s="14" t="s">
        <v>1168</v>
      </c>
      <c r="AF2025" t="s">
        <v>1168</v>
      </c>
      <c r="AI2025" t="s">
        <v>1168</v>
      </c>
      <c r="AJ2025" s="15" t="s">
        <v>1148</v>
      </c>
      <c r="AK2025" s="15">
        <v>38.530999999999999</v>
      </c>
      <c r="AL2025" t="s">
        <v>1266</v>
      </c>
      <c r="AM2025">
        <f>48.322-38.531</f>
        <v>9.7910000000000039</v>
      </c>
      <c r="AP2025">
        <v>56</v>
      </c>
      <c r="AR2025" s="15" t="s">
        <v>1155</v>
      </c>
    </row>
    <row r="2026" spans="1:44" x14ac:dyDescent="0.2">
      <c r="A2026" t="s">
        <v>1381</v>
      </c>
      <c r="B2026" s="15" t="s">
        <v>1146</v>
      </c>
      <c r="C2026" s="15" t="s">
        <v>1149</v>
      </c>
      <c r="D2026" s="14" t="s">
        <v>475</v>
      </c>
      <c r="E2026" s="14" t="s">
        <v>3045</v>
      </c>
      <c r="G2026" s="15" t="s">
        <v>1168</v>
      </c>
      <c r="H2026" s="14" t="s">
        <v>1168</v>
      </c>
      <c r="I2026" s="14" t="s">
        <v>3036</v>
      </c>
      <c r="M2026" s="14" t="s">
        <v>3037</v>
      </c>
      <c r="O2026">
        <v>2004</v>
      </c>
      <c r="Q2026" t="s">
        <v>1332</v>
      </c>
      <c r="R2026">
        <v>14</v>
      </c>
      <c r="T2026" t="s">
        <v>3038</v>
      </c>
      <c r="U2026" s="14" t="s">
        <v>1249</v>
      </c>
      <c r="V2026" s="9" t="s">
        <v>3039</v>
      </c>
      <c r="W2026">
        <v>30</v>
      </c>
      <c r="X2026" s="9" t="s">
        <v>3040</v>
      </c>
      <c r="Z2026" s="5"/>
      <c r="AD2026" s="14" t="s">
        <v>1168</v>
      </c>
      <c r="AF2026" t="s">
        <v>1168</v>
      </c>
      <c r="AI2026" t="s">
        <v>1168</v>
      </c>
      <c r="AJ2026" s="15" t="s">
        <v>1148</v>
      </c>
      <c r="AK2026" s="15">
        <v>2.448</v>
      </c>
      <c r="AL2026" t="s">
        <v>1266</v>
      </c>
      <c r="AM2026">
        <f>4.126-2.448</f>
        <v>1.6780000000000004</v>
      </c>
      <c r="AP2026">
        <v>28</v>
      </c>
      <c r="AR2026" s="15" t="s">
        <v>1155</v>
      </c>
    </row>
    <row r="2027" spans="1:44" x14ac:dyDescent="0.2">
      <c r="A2027" t="s">
        <v>1381</v>
      </c>
      <c r="B2027" s="15" t="s">
        <v>1146</v>
      </c>
      <c r="C2027" s="15" t="s">
        <v>1149</v>
      </c>
      <c r="D2027" s="14" t="s">
        <v>475</v>
      </c>
      <c r="E2027" s="14" t="s">
        <v>3045</v>
      </c>
      <c r="G2027" s="15" t="s">
        <v>1168</v>
      </c>
      <c r="H2027" s="14" t="s">
        <v>1168</v>
      </c>
      <c r="I2027" s="14" t="s">
        <v>3036</v>
      </c>
      <c r="M2027" s="14" t="s">
        <v>3037</v>
      </c>
      <c r="O2027">
        <v>2004</v>
      </c>
      <c r="Q2027" t="s">
        <v>1332</v>
      </c>
      <c r="R2027">
        <v>14</v>
      </c>
      <c r="T2027" t="s">
        <v>3038</v>
      </c>
      <c r="U2027" s="14" t="s">
        <v>1249</v>
      </c>
      <c r="V2027" s="9" t="s">
        <v>3039</v>
      </c>
      <c r="W2027">
        <v>30</v>
      </c>
      <c r="X2027" s="9" t="s">
        <v>3040</v>
      </c>
      <c r="Z2027" s="5"/>
      <c r="AD2027" s="14" t="s">
        <v>1168</v>
      </c>
      <c r="AF2027" t="s">
        <v>1168</v>
      </c>
      <c r="AI2027" t="s">
        <v>1168</v>
      </c>
      <c r="AJ2027" s="15" t="s">
        <v>1148</v>
      </c>
      <c r="AK2027" s="15">
        <v>76.572999999999993</v>
      </c>
      <c r="AL2027" t="s">
        <v>1266</v>
      </c>
      <c r="AM2027">
        <f>81.049-76.573</f>
        <v>4.4760000000000133</v>
      </c>
      <c r="AP2027">
        <v>56</v>
      </c>
      <c r="AR2027" s="15" t="s">
        <v>1155</v>
      </c>
    </row>
    <row r="2028" spans="1:44" x14ac:dyDescent="0.2">
      <c r="A2028" t="s">
        <v>1381</v>
      </c>
      <c r="B2028" s="15" t="s">
        <v>1146</v>
      </c>
      <c r="C2028" s="15" t="s">
        <v>1149</v>
      </c>
      <c r="D2028" s="14" t="s">
        <v>475</v>
      </c>
      <c r="E2028" s="14" t="s">
        <v>3045</v>
      </c>
      <c r="G2028" s="15" t="s">
        <v>1168</v>
      </c>
      <c r="H2028" s="14" t="s">
        <v>1168</v>
      </c>
      <c r="I2028" s="14" t="s">
        <v>3036</v>
      </c>
      <c r="M2028" s="14" t="s">
        <v>3037</v>
      </c>
      <c r="O2028">
        <v>2004</v>
      </c>
      <c r="Q2028" t="s">
        <v>1332</v>
      </c>
      <c r="R2028">
        <v>14</v>
      </c>
      <c r="T2028" t="s">
        <v>3038</v>
      </c>
      <c r="U2028" s="14" t="s">
        <v>1249</v>
      </c>
      <c r="V2028" s="9" t="s">
        <v>3039</v>
      </c>
      <c r="W2028">
        <v>60</v>
      </c>
      <c r="X2028" s="9" t="s">
        <v>3040</v>
      </c>
      <c r="Z2028" s="5"/>
      <c r="AD2028" s="14" t="s">
        <v>1168</v>
      </c>
      <c r="AF2028" t="s">
        <v>1168</v>
      </c>
      <c r="AI2028" t="s">
        <v>1168</v>
      </c>
      <c r="AJ2028" s="15" t="s">
        <v>1148</v>
      </c>
      <c r="AK2028" s="15">
        <v>80.978999999999999</v>
      </c>
      <c r="AM2028">
        <f>85.245-80.979</f>
        <v>4.2660000000000053</v>
      </c>
      <c r="AP2028">
        <v>28</v>
      </c>
      <c r="AR2028" s="15" t="s">
        <v>1155</v>
      </c>
    </row>
    <row r="2029" spans="1:44" x14ac:dyDescent="0.2">
      <c r="A2029" t="s">
        <v>1381</v>
      </c>
      <c r="B2029" s="15" t="s">
        <v>1146</v>
      </c>
      <c r="C2029" s="15" t="s">
        <v>1149</v>
      </c>
      <c r="D2029" s="14" t="s">
        <v>475</v>
      </c>
      <c r="E2029" s="14" t="s">
        <v>3045</v>
      </c>
      <c r="G2029" s="15" t="s">
        <v>1168</v>
      </c>
      <c r="H2029" s="14" t="s">
        <v>1168</v>
      </c>
      <c r="I2029" s="14" t="s">
        <v>3036</v>
      </c>
      <c r="M2029" s="14" t="s">
        <v>3037</v>
      </c>
      <c r="O2029">
        <v>2004</v>
      </c>
      <c r="Q2029" t="s">
        <v>1332</v>
      </c>
      <c r="R2029">
        <v>14</v>
      </c>
      <c r="T2029" t="s">
        <v>3038</v>
      </c>
      <c r="U2029" s="14" t="s">
        <v>1249</v>
      </c>
      <c r="V2029" s="9" t="s">
        <v>3039</v>
      </c>
      <c r="W2029">
        <v>60</v>
      </c>
      <c r="X2029" s="9" t="s">
        <v>3040</v>
      </c>
      <c r="Z2029" s="5"/>
      <c r="AD2029" s="14" t="s">
        <v>1168</v>
      </c>
      <c r="AF2029" t="s">
        <v>1168</v>
      </c>
      <c r="AI2029" t="s">
        <v>1168</v>
      </c>
      <c r="AJ2029" s="15" t="s">
        <v>1148</v>
      </c>
      <c r="AK2029" s="15">
        <v>92.238</v>
      </c>
      <c r="AL2029" t="s">
        <v>1266</v>
      </c>
      <c r="AM2029">
        <f>95.874-92.238</f>
        <v>3.6359999999999957</v>
      </c>
      <c r="AP2029">
        <v>56</v>
      </c>
      <c r="AR2029" s="15" t="s">
        <v>1155</v>
      </c>
    </row>
    <row r="2030" spans="1:44" x14ac:dyDescent="0.2">
      <c r="A2030" t="s">
        <v>1381</v>
      </c>
      <c r="B2030" s="15" t="s">
        <v>1146</v>
      </c>
      <c r="C2030" s="15" t="s">
        <v>1149</v>
      </c>
      <c r="D2030" s="14" t="s">
        <v>475</v>
      </c>
      <c r="E2030" s="14" t="s">
        <v>3045</v>
      </c>
      <c r="G2030" s="15" t="s">
        <v>1168</v>
      </c>
      <c r="H2030" s="14" t="s">
        <v>1168</v>
      </c>
      <c r="I2030" s="14" t="s">
        <v>3036</v>
      </c>
      <c r="M2030" s="14" t="s">
        <v>3037</v>
      </c>
      <c r="O2030">
        <v>2004</v>
      </c>
      <c r="Q2030" t="s">
        <v>1332</v>
      </c>
      <c r="R2030">
        <v>14</v>
      </c>
      <c r="T2030" t="s">
        <v>3038</v>
      </c>
      <c r="U2030" s="14" t="s">
        <v>1249</v>
      </c>
      <c r="V2030" s="9" t="s">
        <v>3039</v>
      </c>
      <c r="W2030">
        <v>90</v>
      </c>
      <c r="X2030" s="9" t="s">
        <v>3040</v>
      </c>
      <c r="Z2030" s="5"/>
      <c r="AD2030" s="14" t="s">
        <v>1168</v>
      </c>
      <c r="AF2030" t="s">
        <v>1168</v>
      </c>
      <c r="AI2030" t="s">
        <v>1168</v>
      </c>
      <c r="AJ2030" s="15" t="s">
        <v>1148</v>
      </c>
      <c r="AK2030" s="15">
        <v>89.441000000000003</v>
      </c>
      <c r="AL2030" t="s">
        <v>1266</v>
      </c>
      <c r="AM2030">
        <f>92.238-89.441</f>
        <v>2.796999999999997</v>
      </c>
      <c r="AP2030">
        <v>28</v>
      </c>
      <c r="AR2030" s="15" t="s">
        <v>1155</v>
      </c>
    </row>
    <row r="2031" spans="1:44" x14ac:dyDescent="0.2">
      <c r="A2031" t="s">
        <v>1381</v>
      </c>
      <c r="B2031" s="15" t="s">
        <v>1146</v>
      </c>
      <c r="C2031" s="15" t="s">
        <v>1149</v>
      </c>
      <c r="D2031" s="14" t="s">
        <v>475</v>
      </c>
      <c r="E2031" s="14" t="s">
        <v>3045</v>
      </c>
      <c r="G2031" s="15" t="s">
        <v>1168</v>
      </c>
      <c r="H2031" s="14" t="s">
        <v>1168</v>
      </c>
      <c r="I2031" s="14" t="s">
        <v>3036</v>
      </c>
      <c r="M2031" s="14" t="s">
        <v>3037</v>
      </c>
      <c r="O2031">
        <v>2004</v>
      </c>
      <c r="Q2031" t="s">
        <v>1332</v>
      </c>
      <c r="R2031">
        <v>14</v>
      </c>
      <c r="T2031" t="s">
        <v>3038</v>
      </c>
      <c r="U2031" s="14" t="s">
        <v>1249</v>
      </c>
      <c r="V2031" s="9" t="s">
        <v>3039</v>
      </c>
      <c r="W2031">
        <v>90</v>
      </c>
      <c r="X2031" s="9" t="s">
        <v>3040</v>
      </c>
      <c r="Z2031" s="5"/>
      <c r="AD2031" s="14" t="s">
        <v>1168</v>
      </c>
      <c r="AF2031" t="s">
        <v>1168</v>
      </c>
      <c r="AI2031" t="s">
        <v>1168</v>
      </c>
      <c r="AJ2031" s="15" t="s">
        <v>1148</v>
      </c>
      <c r="AK2031" s="15">
        <v>96.153999999999996</v>
      </c>
      <c r="AL2031" t="s">
        <v>1266</v>
      </c>
      <c r="AM2031">
        <f>99.231-96.154</f>
        <v>3.0769999999999982</v>
      </c>
      <c r="AP2031">
        <v>56</v>
      </c>
      <c r="AR2031" s="15" t="s">
        <v>1155</v>
      </c>
    </row>
    <row r="2032" spans="1:44" x14ac:dyDescent="0.2">
      <c r="A2032" t="s">
        <v>1381</v>
      </c>
      <c r="B2032" s="15" t="s">
        <v>1146</v>
      </c>
      <c r="C2032" s="15" t="s">
        <v>1149</v>
      </c>
      <c r="D2032" s="14" t="s">
        <v>475</v>
      </c>
      <c r="E2032" s="14" t="s">
        <v>3045</v>
      </c>
      <c r="G2032" s="15" t="s">
        <v>1168</v>
      </c>
      <c r="H2032" s="14" t="s">
        <v>1168</v>
      </c>
      <c r="I2032" s="14" t="s">
        <v>3036</v>
      </c>
      <c r="M2032" s="14" t="s">
        <v>3037</v>
      </c>
      <c r="O2032">
        <v>2004</v>
      </c>
      <c r="Q2032" t="s">
        <v>1332</v>
      </c>
      <c r="R2032">
        <v>14</v>
      </c>
      <c r="T2032" t="s">
        <v>3038</v>
      </c>
      <c r="U2032" s="14" t="s">
        <v>1249</v>
      </c>
      <c r="V2032" s="9" t="s">
        <v>3039</v>
      </c>
      <c r="W2032">
        <v>120</v>
      </c>
      <c r="X2032" s="9" t="s">
        <v>3040</v>
      </c>
      <c r="Z2032" s="5"/>
      <c r="AD2032" s="14" t="s">
        <v>1168</v>
      </c>
      <c r="AF2032" t="s">
        <v>1168</v>
      </c>
      <c r="AI2032" t="s">
        <v>1168</v>
      </c>
      <c r="AJ2032" s="15" t="s">
        <v>1148</v>
      </c>
      <c r="AK2032" s="15">
        <v>89.72</v>
      </c>
      <c r="AL2032" t="s">
        <v>1266</v>
      </c>
      <c r="AM2032">
        <f>91.678-89.72</f>
        <v>1.9579999999999984</v>
      </c>
      <c r="AP2032">
        <v>28</v>
      </c>
      <c r="AR2032" s="15" t="s">
        <v>1155</v>
      </c>
    </row>
    <row r="2033" spans="1:44" x14ac:dyDescent="0.2">
      <c r="A2033" t="s">
        <v>1381</v>
      </c>
      <c r="B2033" s="15" t="s">
        <v>1146</v>
      </c>
      <c r="C2033" s="15" t="s">
        <v>1149</v>
      </c>
      <c r="D2033" s="14" t="s">
        <v>475</v>
      </c>
      <c r="E2033" s="14" t="s">
        <v>3045</v>
      </c>
      <c r="G2033" s="15" t="s">
        <v>1168</v>
      </c>
      <c r="H2033" s="14" t="s">
        <v>1168</v>
      </c>
      <c r="I2033" s="14" t="s">
        <v>3036</v>
      </c>
      <c r="M2033" s="14" t="s">
        <v>3037</v>
      </c>
      <c r="O2033">
        <v>2004</v>
      </c>
      <c r="Q2033" t="s">
        <v>1332</v>
      </c>
      <c r="R2033">
        <v>14</v>
      </c>
      <c r="T2033" t="s">
        <v>3038</v>
      </c>
      <c r="U2033" s="14" t="s">
        <v>1249</v>
      </c>
      <c r="V2033" s="9" t="s">
        <v>3039</v>
      </c>
      <c r="W2033">
        <v>120</v>
      </c>
      <c r="X2033" s="9" t="s">
        <v>3040</v>
      </c>
      <c r="Z2033" s="5"/>
      <c r="AD2033" s="14" t="s">
        <v>1168</v>
      </c>
      <c r="AF2033" t="s">
        <v>1168</v>
      </c>
      <c r="AI2033" t="s">
        <v>1168</v>
      </c>
      <c r="AJ2033" s="15" t="s">
        <v>1148</v>
      </c>
      <c r="AK2033" s="15">
        <v>91.399000000000001</v>
      </c>
      <c r="AL2033" t="s">
        <v>1266</v>
      </c>
      <c r="AM2033">
        <f>93.636-91.399</f>
        <v>2.2369999999999948</v>
      </c>
      <c r="AP2033">
        <v>56</v>
      </c>
      <c r="AR2033" s="15" t="s">
        <v>1155</v>
      </c>
    </row>
    <row r="2034" spans="1:44" x14ac:dyDescent="0.2">
      <c r="A2034" t="s">
        <v>1381</v>
      </c>
      <c r="B2034" s="15" t="s">
        <v>1146</v>
      </c>
      <c r="C2034" s="15" t="s">
        <v>1149</v>
      </c>
      <c r="D2034" s="14" t="s">
        <v>475</v>
      </c>
      <c r="E2034" s="14" t="s">
        <v>3045</v>
      </c>
      <c r="G2034" s="15" t="s">
        <v>1168</v>
      </c>
      <c r="H2034" s="14" t="s">
        <v>1168</v>
      </c>
      <c r="I2034" s="14" t="s">
        <v>3036</v>
      </c>
      <c r="M2034" s="14" t="s">
        <v>3037</v>
      </c>
      <c r="O2034">
        <v>2004</v>
      </c>
      <c r="Q2034" t="s">
        <v>1332</v>
      </c>
      <c r="R2034">
        <v>14</v>
      </c>
      <c r="T2034" t="s">
        <v>3038</v>
      </c>
      <c r="U2034" s="14" t="s">
        <v>1249</v>
      </c>
      <c r="V2034" s="9" t="s">
        <v>3039</v>
      </c>
      <c r="W2034">
        <v>150</v>
      </c>
      <c r="X2034" s="9" t="s">
        <v>3040</v>
      </c>
      <c r="Z2034" s="5"/>
      <c r="AD2034" s="14" t="s">
        <v>1168</v>
      </c>
      <c r="AF2034" t="s">
        <v>1168</v>
      </c>
      <c r="AI2034" t="s">
        <v>1168</v>
      </c>
      <c r="AJ2034" s="15" t="s">
        <v>1148</v>
      </c>
      <c r="AK2034" s="15">
        <v>87.203000000000003</v>
      </c>
      <c r="AL2034" t="s">
        <v>1266</v>
      </c>
      <c r="AM2034">
        <f>93.357-87.203</f>
        <v>6.1539999999999964</v>
      </c>
      <c r="AP2034">
        <v>28</v>
      </c>
      <c r="AR2034" s="15" t="s">
        <v>1155</v>
      </c>
    </row>
    <row r="2035" spans="1:44" x14ac:dyDescent="0.2">
      <c r="A2035" t="s">
        <v>1381</v>
      </c>
      <c r="B2035" s="15" t="s">
        <v>1146</v>
      </c>
      <c r="C2035" s="15" t="s">
        <v>1149</v>
      </c>
      <c r="D2035" s="14" t="s">
        <v>475</v>
      </c>
      <c r="E2035" s="14" t="s">
        <v>3045</v>
      </c>
      <c r="G2035" s="15" t="s">
        <v>1168</v>
      </c>
      <c r="H2035" s="14" t="s">
        <v>1168</v>
      </c>
      <c r="I2035" s="14" t="s">
        <v>3036</v>
      </c>
      <c r="M2035" s="14" t="s">
        <v>3037</v>
      </c>
      <c r="O2035">
        <v>2004</v>
      </c>
      <c r="Q2035" t="s">
        <v>1332</v>
      </c>
      <c r="R2035">
        <v>14</v>
      </c>
      <c r="T2035" t="s">
        <v>3038</v>
      </c>
      <c r="U2035" s="14" t="s">
        <v>1249</v>
      </c>
      <c r="V2035" s="9" t="s">
        <v>3039</v>
      </c>
      <c r="W2035">
        <v>150</v>
      </c>
      <c r="X2035" s="9" t="s">
        <v>3040</v>
      </c>
      <c r="Z2035" s="5"/>
      <c r="AD2035" s="14" t="s">
        <v>1168</v>
      </c>
      <c r="AF2035" t="s">
        <v>1168</v>
      </c>
      <c r="AI2035" t="s">
        <v>1168</v>
      </c>
      <c r="AJ2035" s="15" t="s">
        <v>1148</v>
      </c>
      <c r="AK2035" s="15">
        <v>90</v>
      </c>
      <c r="AL2035" t="s">
        <v>1266</v>
      </c>
      <c r="AM2035">
        <f>95.035-90</f>
        <v>5.0349999999999966</v>
      </c>
      <c r="AP2035">
        <v>56</v>
      </c>
      <c r="AR2035" s="15" t="s">
        <v>1155</v>
      </c>
    </row>
    <row r="2036" spans="1:44" x14ac:dyDescent="0.2">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180</v>
      </c>
      <c r="X2036" s="9" t="s">
        <v>3040</v>
      </c>
      <c r="Z2036" s="5"/>
      <c r="AD2036" s="14" t="s">
        <v>1168</v>
      </c>
      <c r="AF2036" t="s">
        <v>1168</v>
      </c>
      <c r="AI2036" t="s">
        <v>1168</v>
      </c>
      <c r="AJ2036" s="15" t="s">
        <v>1148</v>
      </c>
      <c r="AK2036" s="15">
        <v>92.238</v>
      </c>
      <c r="AL2036" t="s">
        <v>1266</v>
      </c>
      <c r="AM2036">
        <f>94.755-92.238</f>
        <v>2.5169999999999959</v>
      </c>
      <c r="AP2036">
        <v>28</v>
      </c>
      <c r="AR2036" s="15" t="s">
        <v>1155</v>
      </c>
    </row>
    <row r="2037" spans="1:44" x14ac:dyDescent="0.2">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180</v>
      </c>
      <c r="X2037" s="9" t="s">
        <v>3040</v>
      </c>
      <c r="Z2037" s="5"/>
      <c r="AD2037" s="14" t="s">
        <v>1168</v>
      </c>
      <c r="AF2037" t="s">
        <v>1168</v>
      </c>
      <c r="AI2037" t="s">
        <v>1168</v>
      </c>
      <c r="AJ2037" s="15" t="s">
        <v>1148</v>
      </c>
      <c r="AK2037" s="15">
        <v>95.593999999999994</v>
      </c>
      <c r="AL2037" t="s">
        <v>1266</v>
      </c>
      <c r="AM2037">
        <f>98.112-95.594</f>
        <v>2.5180000000000007</v>
      </c>
      <c r="AP2037">
        <v>56</v>
      </c>
      <c r="AR2037" s="15" t="s">
        <v>1155</v>
      </c>
    </row>
    <row r="2038" spans="1:44" x14ac:dyDescent="0.2">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0</v>
      </c>
      <c r="X2038" s="9" t="s">
        <v>3041</v>
      </c>
      <c r="Z2038" s="5"/>
      <c r="AD2038" s="14" t="s">
        <v>1168</v>
      </c>
      <c r="AF2038" t="s">
        <v>1168</v>
      </c>
      <c r="AI2038" t="s">
        <v>1168</v>
      </c>
      <c r="AJ2038" s="15" t="s">
        <v>1148</v>
      </c>
      <c r="AK2038" s="15">
        <v>90.634</v>
      </c>
      <c r="AL2038" t="s">
        <v>1266</v>
      </c>
      <c r="AM2038">
        <f>96.549-90.634</f>
        <v>5.9150000000000063</v>
      </c>
      <c r="AP2038">
        <v>28</v>
      </c>
      <c r="AR2038" s="15" t="s">
        <v>1155</v>
      </c>
    </row>
    <row r="2039" spans="1:44" x14ac:dyDescent="0.2">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0</v>
      </c>
      <c r="X2039" s="9" t="s">
        <v>3041</v>
      </c>
      <c r="Z2039" s="5"/>
      <c r="AD2039" s="14" t="s">
        <v>1168</v>
      </c>
      <c r="AF2039" t="s">
        <v>1168</v>
      </c>
      <c r="AI2039" t="s">
        <v>1168</v>
      </c>
      <c r="AJ2039" s="15" t="s">
        <v>1148</v>
      </c>
      <c r="AK2039" s="15">
        <v>91.197000000000003</v>
      </c>
      <c r="AL2039" t="s">
        <v>1266</v>
      </c>
      <c r="AM2039">
        <f>96.549-91.197</f>
        <v>5.3520000000000039</v>
      </c>
      <c r="AP2039">
        <v>56</v>
      </c>
      <c r="AR2039" s="15" t="s">
        <v>1155</v>
      </c>
    </row>
    <row r="2040" spans="1:44" x14ac:dyDescent="0.2">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15</v>
      </c>
      <c r="X2040" s="9" t="s">
        <v>3041</v>
      </c>
      <c r="Z2040" s="5"/>
      <c r="AD2040" s="14" t="s">
        <v>1168</v>
      </c>
      <c r="AF2040" t="s">
        <v>1168</v>
      </c>
      <c r="AI2040" t="s">
        <v>1168</v>
      </c>
      <c r="AJ2040" s="15" t="s">
        <v>1148</v>
      </c>
      <c r="AK2040" s="15">
        <v>90.07</v>
      </c>
      <c r="AL2040" t="s">
        <v>1266</v>
      </c>
      <c r="AM2040">
        <f>92.606-90.07</f>
        <v>2.5360000000000014</v>
      </c>
      <c r="AP2040">
        <v>28</v>
      </c>
      <c r="AR2040" s="15" t="s">
        <v>1155</v>
      </c>
    </row>
    <row r="2041" spans="1:44" x14ac:dyDescent="0.2">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15</v>
      </c>
      <c r="X2041" s="9" t="s">
        <v>3041</v>
      </c>
      <c r="Z2041" s="5"/>
      <c r="AD2041" s="14" t="s">
        <v>1168</v>
      </c>
      <c r="AF2041" t="s">
        <v>1168</v>
      </c>
      <c r="AI2041" t="s">
        <v>1168</v>
      </c>
      <c r="AJ2041" s="15" t="s">
        <v>1148</v>
      </c>
      <c r="AK2041" s="15">
        <v>91.760999999999996</v>
      </c>
      <c r="AL2041" t="s">
        <v>1266</v>
      </c>
      <c r="AM2041">
        <f>94.859-91.761</f>
        <v>3.097999999999999</v>
      </c>
      <c r="AP2041">
        <v>56</v>
      </c>
      <c r="AR2041" s="15" t="s">
        <v>1155</v>
      </c>
    </row>
    <row r="2042" spans="1:44" x14ac:dyDescent="0.2">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30</v>
      </c>
      <c r="X2042" s="9" t="s">
        <v>3041</v>
      </c>
      <c r="Z2042" s="5"/>
      <c r="AD2042" s="14" t="s">
        <v>1168</v>
      </c>
      <c r="AF2042" t="s">
        <v>1168</v>
      </c>
      <c r="AI2042" t="s">
        <v>1168</v>
      </c>
      <c r="AJ2042" s="15" t="s">
        <v>1148</v>
      </c>
      <c r="AK2042" s="15">
        <v>98.239000000000004</v>
      </c>
      <c r="AL2042" t="s">
        <v>1266</v>
      </c>
      <c r="AM2042">
        <f>100.775-98.239</f>
        <v>2.5360000000000014</v>
      </c>
      <c r="AP2042">
        <v>28</v>
      </c>
      <c r="AR2042" s="15" t="s">
        <v>1155</v>
      </c>
    </row>
    <row r="2043" spans="1:44" x14ac:dyDescent="0.2">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30</v>
      </c>
      <c r="X2043" s="9" t="s">
        <v>3041</v>
      </c>
      <c r="Z2043" s="5"/>
      <c r="AD2043" s="14" t="s">
        <v>1168</v>
      </c>
      <c r="AF2043" t="s">
        <v>1168</v>
      </c>
      <c r="AI2043" t="s">
        <v>1168</v>
      </c>
      <c r="AJ2043" s="15" t="s">
        <v>1148</v>
      </c>
      <c r="AK2043" s="15">
        <v>99.93</v>
      </c>
      <c r="AL2043" t="s">
        <v>1266</v>
      </c>
      <c r="AM2043">
        <f>101.338-99.93</f>
        <v>1.407999999999987</v>
      </c>
      <c r="AP2043">
        <v>56</v>
      </c>
      <c r="AR2043" s="15" t="s">
        <v>1155</v>
      </c>
    </row>
    <row r="2044" spans="1:44" x14ac:dyDescent="0.2">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60</v>
      </c>
      <c r="X2044" s="9" t="s">
        <v>3041</v>
      </c>
      <c r="Z2044" s="5"/>
      <c r="AD2044" s="14" t="s">
        <v>1168</v>
      </c>
      <c r="AF2044" t="s">
        <v>1168</v>
      </c>
      <c r="AI2044" t="s">
        <v>1168</v>
      </c>
      <c r="AJ2044" s="15" t="s">
        <v>1148</v>
      </c>
      <c r="AK2044" s="15">
        <v>95.07</v>
      </c>
      <c r="AL2044" t="s">
        <v>1266</v>
      </c>
      <c r="AM2044">
        <f>99.085-95.07</f>
        <v>4.0150000000000006</v>
      </c>
      <c r="AP2044">
        <v>28</v>
      </c>
      <c r="AR2044" s="15" t="s">
        <v>1155</v>
      </c>
    </row>
    <row r="2045" spans="1:44" x14ac:dyDescent="0.2">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60</v>
      </c>
      <c r="X2045" s="9" t="s">
        <v>3041</v>
      </c>
      <c r="Z2045" s="5"/>
      <c r="AD2045" s="14" t="s">
        <v>1168</v>
      </c>
      <c r="AF2045" t="s">
        <v>1168</v>
      </c>
      <c r="AI2045" t="s">
        <v>1168</v>
      </c>
      <c r="AJ2045" s="15" t="s">
        <v>1148</v>
      </c>
      <c r="AK2045" s="15">
        <v>94.858999999999995</v>
      </c>
      <c r="AL2045" t="s">
        <v>1266</v>
      </c>
      <c r="AM2045">
        <f>99.085-94.859</f>
        <v>4.2259999999999991</v>
      </c>
      <c r="AP2045">
        <v>56</v>
      </c>
      <c r="AR2045" s="15" t="s">
        <v>1155</v>
      </c>
    </row>
    <row r="2046" spans="1:44" x14ac:dyDescent="0.2">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90</v>
      </c>
      <c r="X2046" s="9" t="s">
        <v>3041</v>
      </c>
      <c r="Z2046" s="5"/>
      <c r="AD2046" s="14" t="s">
        <v>1168</v>
      </c>
      <c r="AF2046" t="s">
        <v>1168</v>
      </c>
      <c r="AI2046" t="s">
        <v>1168</v>
      </c>
      <c r="AJ2046" s="15" t="s">
        <v>1148</v>
      </c>
      <c r="AK2046" s="15">
        <v>98.521000000000001</v>
      </c>
      <c r="AL2046" t="s">
        <v>1266</v>
      </c>
      <c r="AM2046">
        <f>100.493-98.521</f>
        <v>1.9719999999999942</v>
      </c>
      <c r="AP2046">
        <v>28</v>
      </c>
      <c r="AR2046" s="15" t="s">
        <v>1155</v>
      </c>
    </row>
    <row r="2047" spans="1:44" x14ac:dyDescent="0.2">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90</v>
      </c>
      <c r="X2047" s="9" t="s">
        <v>3041</v>
      </c>
      <c r="Z2047" s="5"/>
      <c r="AD2047" s="14" t="s">
        <v>1168</v>
      </c>
      <c r="AF2047" t="s">
        <v>1168</v>
      </c>
      <c r="AI2047" t="s">
        <v>1168</v>
      </c>
      <c r="AJ2047" s="15" t="s">
        <v>1148</v>
      </c>
      <c r="AK2047" s="15">
        <v>99.647999999999996</v>
      </c>
      <c r="AL2047" t="s">
        <v>1266</v>
      </c>
      <c r="AM2047">
        <f>101.338-99.648</f>
        <v>1.6899999999999977</v>
      </c>
      <c r="AP2047">
        <v>56</v>
      </c>
      <c r="AR2047" s="15" t="s">
        <v>1155</v>
      </c>
    </row>
    <row r="2048" spans="1:44" x14ac:dyDescent="0.2">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120</v>
      </c>
      <c r="X2048" s="9" t="s">
        <v>3041</v>
      </c>
      <c r="Z2048" s="5"/>
      <c r="AD2048" s="14" t="s">
        <v>1168</v>
      </c>
      <c r="AF2048" t="s">
        <v>1168</v>
      </c>
      <c r="AI2048" t="s">
        <v>1168</v>
      </c>
      <c r="AJ2048" s="15" t="s">
        <v>1148</v>
      </c>
      <c r="AK2048" s="15">
        <v>94.013999999999996</v>
      </c>
      <c r="AL2048" t="s">
        <v>1266</v>
      </c>
      <c r="AM2048">
        <f>98.239-94.014</f>
        <v>4.2250000000000085</v>
      </c>
      <c r="AP2048">
        <v>28</v>
      </c>
      <c r="AR2048" s="15" t="s">
        <v>1155</v>
      </c>
    </row>
    <row r="2049" spans="1:44" x14ac:dyDescent="0.2">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120</v>
      </c>
      <c r="X2049" s="9" t="s">
        <v>3041</v>
      </c>
      <c r="Z2049" s="5"/>
      <c r="AD2049" s="14" t="s">
        <v>1168</v>
      </c>
      <c r="AF2049" t="s">
        <v>1168</v>
      </c>
      <c r="AI2049" t="s">
        <v>1168</v>
      </c>
      <c r="AJ2049" s="15" t="s">
        <v>1148</v>
      </c>
      <c r="AK2049" s="15">
        <v>96.268000000000001</v>
      </c>
      <c r="AL2049" t="s">
        <v>1266</v>
      </c>
      <c r="AM2049">
        <f>101.056-96.268</f>
        <v>4.7879999999999967</v>
      </c>
      <c r="AP2049">
        <v>56</v>
      </c>
      <c r="AR2049" s="15" t="s">
        <v>1155</v>
      </c>
    </row>
    <row r="2050" spans="1:44" x14ac:dyDescent="0.2">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150</v>
      </c>
      <c r="X2050" s="9" t="s">
        <v>3041</v>
      </c>
      <c r="Z2050" s="5"/>
      <c r="AD2050" s="14" t="s">
        <v>1168</v>
      </c>
      <c r="AF2050" t="s">
        <v>1168</v>
      </c>
      <c r="AI2050" t="s">
        <v>1168</v>
      </c>
      <c r="AJ2050" s="15" t="s">
        <v>1148</v>
      </c>
      <c r="AK2050" s="15">
        <v>93.731999999999999</v>
      </c>
      <c r="AL2050" t="s">
        <v>1266</v>
      </c>
      <c r="AM2050">
        <f>97.958-93.732</f>
        <v>4.2259999999999991</v>
      </c>
      <c r="AP2050">
        <v>28</v>
      </c>
      <c r="AR2050" s="15" t="s">
        <v>1155</v>
      </c>
    </row>
    <row r="2051" spans="1:44" x14ac:dyDescent="0.2">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150</v>
      </c>
      <c r="X2051" s="9" t="s">
        <v>3041</v>
      </c>
      <c r="Z2051" s="5"/>
      <c r="AD2051" s="14" t="s">
        <v>1168</v>
      </c>
      <c r="AF2051" t="s">
        <v>1168</v>
      </c>
      <c r="AI2051" t="s">
        <v>1168</v>
      </c>
      <c r="AJ2051" s="15" t="s">
        <v>1148</v>
      </c>
      <c r="AK2051" s="15">
        <v>94.013999999999996</v>
      </c>
      <c r="AL2051" t="s">
        <v>1266</v>
      </c>
      <c r="AM2051">
        <f>98.803-94.014</f>
        <v>4.7890000000000015</v>
      </c>
      <c r="AP2051">
        <v>56</v>
      </c>
      <c r="AR2051" s="15" t="s">
        <v>1155</v>
      </c>
    </row>
    <row r="2052" spans="1:44" x14ac:dyDescent="0.2">
      <c r="A2052" t="s">
        <v>1381</v>
      </c>
      <c r="B2052" s="15" t="s">
        <v>1146</v>
      </c>
      <c r="C2052" s="15" t="s">
        <v>1149</v>
      </c>
      <c r="D2052" s="14" t="s">
        <v>475</v>
      </c>
      <c r="E2052" s="14" t="s">
        <v>3045</v>
      </c>
      <c r="G2052" s="15" t="s">
        <v>1168</v>
      </c>
      <c r="H2052" s="14" t="s">
        <v>1168</v>
      </c>
      <c r="I2052" s="14" t="s">
        <v>3036</v>
      </c>
      <c r="M2052" s="14" t="s">
        <v>3037</v>
      </c>
      <c r="O2052">
        <v>2004</v>
      </c>
      <c r="Q2052" t="s">
        <v>1332</v>
      </c>
      <c r="R2052">
        <v>14</v>
      </c>
      <c r="T2052" t="s">
        <v>3038</v>
      </c>
      <c r="U2052" s="14" t="s">
        <v>1249</v>
      </c>
      <c r="V2052" s="9" t="s">
        <v>3039</v>
      </c>
      <c r="W2052">
        <v>180</v>
      </c>
      <c r="X2052" s="9" t="s">
        <v>3041</v>
      </c>
      <c r="Z2052" s="5"/>
      <c r="AD2052" s="14" t="s">
        <v>1168</v>
      </c>
      <c r="AF2052" t="s">
        <v>1168</v>
      </c>
      <c r="AI2052" t="s">
        <v>1168</v>
      </c>
      <c r="AJ2052" s="15" t="s">
        <v>1148</v>
      </c>
      <c r="AK2052" s="15">
        <v>94.858999999999995</v>
      </c>
      <c r="AL2052" t="s">
        <v>1266</v>
      </c>
      <c r="AM2052">
        <f>96.831-94.859</f>
        <v>1.9720000000000084</v>
      </c>
      <c r="AP2052">
        <v>28</v>
      </c>
      <c r="AR2052" s="15" t="s">
        <v>1155</v>
      </c>
    </row>
    <row r="2053" spans="1:44" x14ac:dyDescent="0.2">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180</v>
      </c>
      <c r="X2053" s="9" t="s">
        <v>3041</v>
      </c>
      <c r="Z2053" s="5"/>
      <c r="AD2053" s="14" t="s">
        <v>1168</v>
      </c>
      <c r="AF2053" t="s">
        <v>1168</v>
      </c>
      <c r="AI2053" t="s">
        <v>1168</v>
      </c>
      <c r="AJ2053" s="15" t="s">
        <v>1148</v>
      </c>
      <c r="AK2053" s="15">
        <v>94.858999999999995</v>
      </c>
      <c r="AL2053" t="s">
        <v>1266</v>
      </c>
      <c r="AM2053">
        <f>97.394-94.859</f>
        <v>2.5350000000000108</v>
      </c>
      <c r="AP2053">
        <v>56</v>
      </c>
      <c r="AR2053" s="15" t="s">
        <v>1155</v>
      </c>
    </row>
    <row r="2054" spans="1:44" x14ac:dyDescent="0.2">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3042</v>
      </c>
      <c r="Z2054" s="5"/>
      <c r="AD2054" s="14" t="s">
        <v>1168</v>
      </c>
      <c r="AF2054" t="s">
        <v>1168</v>
      </c>
      <c r="AI2054" t="s">
        <v>1168</v>
      </c>
      <c r="AJ2054" s="15" t="s">
        <v>1148</v>
      </c>
      <c r="AK2054" s="15">
        <v>97.343000000000004</v>
      </c>
      <c r="AL2054" t="s">
        <v>1266</v>
      </c>
      <c r="AM2054">
        <f>99.51-97.343</f>
        <v>2.1670000000000016</v>
      </c>
      <c r="AP2054">
        <v>28</v>
      </c>
      <c r="AR2054" s="15" t="s">
        <v>1155</v>
      </c>
    </row>
    <row r="2055" spans="1:44" x14ac:dyDescent="0.2">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0</v>
      </c>
      <c r="X2055" s="9" t="s">
        <v>3042</v>
      </c>
      <c r="Z2055" s="5"/>
      <c r="AD2055" s="14" t="s">
        <v>1168</v>
      </c>
      <c r="AF2055" t="s">
        <v>1168</v>
      </c>
      <c r="AI2055" t="s">
        <v>1168</v>
      </c>
      <c r="AJ2055" s="15" t="s">
        <v>1148</v>
      </c>
      <c r="AK2055" s="15">
        <v>97.831999999999994</v>
      </c>
      <c r="AL2055" t="s">
        <v>1266</v>
      </c>
      <c r="AM2055">
        <f>100.07-97.832</f>
        <v>2.2379999999999995</v>
      </c>
      <c r="AP2055">
        <v>56</v>
      </c>
      <c r="AR2055" s="15" t="s">
        <v>1155</v>
      </c>
    </row>
    <row r="2056" spans="1:44" x14ac:dyDescent="0.2">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3042</v>
      </c>
      <c r="Z2056" s="5"/>
      <c r="AD2056" s="14" t="s">
        <v>1168</v>
      </c>
      <c r="AF2056" t="s">
        <v>1168</v>
      </c>
      <c r="AI2056" t="s">
        <v>1168</v>
      </c>
      <c r="AJ2056" s="15" t="s">
        <v>1148</v>
      </c>
      <c r="AK2056" s="15">
        <v>95.314999999999998</v>
      </c>
      <c r="AL2056" t="s">
        <v>1266</v>
      </c>
      <c r="AM2056">
        <f>98.112-95.315</f>
        <v>2.796999999999997</v>
      </c>
      <c r="AP2056">
        <v>28</v>
      </c>
      <c r="AR2056" s="15" t="s">
        <v>1155</v>
      </c>
    </row>
    <row r="2057" spans="1:44" x14ac:dyDescent="0.2">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15</v>
      </c>
      <c r="X2057" s="9" t="s">
        <v>3042</v>
      </c>
      <c r="Z2057" s="5"/>
      <c r="AD2057" s="14" t="s">
        <v>1168</v>
      </c>
      <c r="AF2057" t="s">
        <v>1168</v>
      </c>
      <c r="AI2057" t="s">
        <v>1168</v>
      </c>
      <c r="AJ2057" s="15" t="s">
        <v>1148</v>
      </c>
      <c r="AK2057" s="15">
        <v>95.593999999999994</v>
      </c>
      <c r="AL2057" t="s">
        <v>1266</v>
      </c>
      <c r="AM2057">
        <f>98.112-95.594</f>
        <v>2.5180000000000007</v>
      </c>
      <c r="AP2057">
        <v>56</v>
      </c>
      <c r="AR2057" s="15" t="s">
        <v>1155</v>
      </c>
    </row>
    <row r="2058" spans="1:44" x14ac:dyDescent="0.2">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3042</v>
      </c>
      <c r="Z2058" s="5"/>
      <c r="AD2058" s="14" t="s">
        <v>1168</v>
      </c>
      <c r="AF2058" t="s">
        <v>1168</v>
      </c>
      <c r="AI2058" t="s">
        <v>1168</v>
      </c>
      <c r="AJ2058" s="15" t="s">
        <v>1148</v>
      </c>
      <c r="AK2058" s="15">
        <v>86.923000000000002</v>
      </c>
      <c r="AL2058" t="s">
        <v>1266</v>
      </c>
      <c r="AM2058">
        <f>90-86.923</f>
        <v>3.0769999999999982</v>
      </c>
      <c r="AP2058">
        <v>28</v>
      </c>
      <c r="AR2058" s="15" t="s">
        <v>1155</v>
      </c>
    </row>
    <row r="2059" spans="1:44" x14ac:dyDescent="0.2">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30</v>
      </c>
      <c r="X2059" s="9" t="s">
        <v>3042</v>
      </c>
      <c r="Z2059" s="5"/>
      <c r="AD2059" s="14" t="s">
        <v>1168</v>
      </c>
      <c r="AF2059" t="s">
        <v>1168</v>
      </c>
      <c r="AI2059" t="s">
        <v>1168</v>
      </c>
      <c r="AJ2059" s="15" t="s">
        <v>1148</v>
      </c>
      <c r="AK2059" s="15">
        <v>88.881</v>
      </c>
      <c r="AL2059" t="s">
        <v>1266</v>
      </c>
      <c r="AM2059">
        <f>91.678-88.881</f>
        <v>2.796999999999997</v>
      </c>
      <c r="AP2059">
        <v>56</v>
      </c>
      <c r="AR2059" s="15" t="s">
        <v>1155</v>
      </c>
    </row>
    <row r="2060" spans="1:44" x14ac:dyDescent="0.2">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3042</v>
      </c>
      <c r="Z2060" s="5"/>
      <c r="AD2060" s="14" t="s">
        <v>1168</v>
      </c>
      <c r="AF2060" t="s">
        <v>1168</v>
      </c>
      <c r="AI2060" t="s">
        <v>1168</v>
      </c>
      <c r="AJ2060" s="15" t="s">
        <v>1148</v>
      </c>
      <c r="AK2060" s="15">
        <v>95.314999999999998</v>
      </c>
      <c r="AL2060" t="s">
        <v>1266</v>
      </c>
      <c r="AM2060">
        <f>98.392-95.315</f>
        <v>3.0769999999999982</v>
      </c>
      <c r="AP2060">
        <v>28</v>
      </c>
      <c r="AR2060" s="15" t="s">
        <v>1155</v>
      </c>
    </row>
    <row r="2061" spans="1:44" x14ac:dyDescent="0.2">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60</v>
      </c>
      <c r="X2061" s="9" t="s">
        <v>3042</v>
      </c>
      <c r="Z2061" s="5"/>
      <c r="AD2061" s="14" t="s">
        <v>1168</v>
      </c>
      <c r="AF2061" t="s">
        <v>1168</v>
      </c>
      <c r="AI2061" t="s">
        <v>1168</v>
      </c>
      <c r="AJ2061" s="15" t="s">
        <v>1148</v>
      </c>
      <c r="AK2061" s="15">
        <v>95.314999999999998</v>
      </c>
      <c r="AL2061" t="s">
        <v>1266</v>
      </c>
      <c r="AM2061">
        <f>98.392-95.315</f>
        <v>3.0769999999999982</v>
      </c>
      <c r="AP2061">
        <v>56</v>
      </c>
      <c r="AR2061" s="15" t="s">
        <v>1155</v>
      </c>
    </row>
    <row r="2062" spans="1:44" x14ac:dyDescent="0.2">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3042</v>
      </c>
      <c r="Z2062" s="5"/>
      <c r="AD2062" s="14" t="s">
        <v>1168</v>
      </c>
      <c r="AF2062" t="s">
        <v>1168</v>
      </c>
      <c r="AI2062" t="s">
        <v>1168</v>
      </c>
      <c r="AJ2062" s="15" t="s">
        <v>1148</v>
      </c>
      <c r="AK2062" s="15">
        <v>95.873999999999995</v>
      </c>
      <c r="AL2062" t="s">
        <v>1266</v>
      </c>
      <c r="AM2062">
        <f>98.671-95.874</f>
        <v>2.7970000000000113</v>
      </c>
      <c r="AP2062">
        <v>28</v>
      </c>
      <c r="AR2062" s="15" t="s">
        <v>1155</v>
      </c>
    </row>
    <row r="2063" spans="1:44" x14ac:dyDescent="0.2">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90</v>
      </c>
      <c r="X2063" s="9" t="s">
        <v>3042</v>
      </c>
      <c r="Z2063" s="5"/>
      <c r="AD2063" s="14" t="s">
        <v>1168</v>
      </c>
      <c r="AF2063" t="s">
        <v>1168</v>
      </c>
      <c r="AI2063" t="s">
        <v>1168</v>
      </c>
      <c r="AJ2063" s="15" t="s">
        <v>1148</v>
      </c>
      <c r="AK2063" s="15">
        <v>96.433999999999997</v>
      </c>
      <c r="AL2063" t="s">
        <v>1266</v>
      </c>
      <c r="AM2063">
        <f>98.671-96.434</f>
        <v>2.237000000000009</v>
      </c>
      <c r="AP2063">
        <v>56</v>
      </c>
      <c r="AR2063" s="15" t="s">
        <v>1155</v>
      </c>
    </row>
    <row r="2064" spans="1:44" x14ac:dyDescent="0.2">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3042</v>
      </c>
      <c r="Z2064" s="5"/>
      <c r="AD2064" s="14" t="s">
        <v>1168</v>
      </c>
      <c r="AF2064" t="s">
        <v>1168</v>
      </c>
      <c r="AI2064" t="s">
        <v>1168</v>
      </c>
      <c r="AJ2064" s="15" t="s">
        <v>1148</v>
      </c>
      <c r="AK2064" s="15">
        <v>90.28</v>
      </c>
      <c r="AL2064" t="s">
        <v>1266</v>
      </c>
      <c r="AM2064">
        <f>92.238-90.28</f>
        <v>1.9579999999999984</v>
      </c>
      <c r="AP2064">
        <v>28</v>
      </c>
      <c r="AR2064" s="15" t="s">
        <v>1155</v>
      </c>
    </row>
    <row r="2065" spans="1:44" x14ac:dyDescent="0.2">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120</v>
      </c>
      <c r="X2065" s="9" t="s">
        <v>3042</v>
      </c>
      <c r="Z2065" s="5"/>
      <c r="AD2065" s="14" t="s">
        <v>1168</v>
      </c>
      <c r="AF2065" t="s">
        <v>1168</v>
      </c>
      <c r="AI2065" t="s">
        <v>1168</v>
      </c>
      <c r="AJ2065" s="15" t="s">
        <v>1148</v>
      </c>
      <c r="AK2065" s="15">
        <v>90</v>
      </c>
      <c r="AL2065" t="s">
        <v>1266</v>
      </c>
      <c r="AM2065">
        <f>92.517-90</f>
        <v>2.5169999999999959</v>
      </c>
      <c r="AP2065">
        <v>56</v>
      </c>
      <c r="AR2065" s="15" t="s">
        <v>1155</v>
      </c>
    </row>
    <row r="2066" spans="1:44" x14ac:dyDescent="0.2">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3042</v>
      </c>
      <c r="Z2066" s="5"/>
      <c r="AD2066" s="14" t="s">
        <v>1168</v>
      </c>
      <c r="AF2066" t="s">
        <v>1168</v>
      </c>
      <c r="AI2066" t="s">
        <v>1168</v>
      </c>
      <c r="AJ2066" s="15" t="s">
        <v>1148</v>
      </c>
      <c r="AK2066" s="15">
        <v>90.28</v>
      </c>
      <c r="AL2066" t="s">
        <v>1266</v>
      </c>
      <c r="AM2066">
        <f>92.797-90.28</f>
        <v>2.5169999999999959</v>
      </c>
      <c r="AP2066">
        <v>28</v>
      </c>
      <c r="AR2066" s="15" t="s">
        <v>1155</v>
      </c>
    </row>
    <row r="2067" spans="1:44" x14ac:dyDescent="0.2">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150</v>
      </c>
      <c r="X2067" s="9" t="s">
        <v>3042</v>
      </c>
      <c r="Z2067" s="5"/>
      <c r="AD2067" s="14" t="s">
        <v>1168</v>
      </c>
      <c r="AF2067" t="s">
        <v>1168</v>
      </c>
      <c r="AI2067" t="s">
        <v>1168</v>
      </c>
      <c r="AJ2067" s="15" t="s">
        <v>1148</v>
      </c>
      <c r="AK2067" s="15">
        <v>90.28</v>
      </c>
      <c r="AL2067" t="s">
        <v>1266</v>
      </c>
      <c r="AM2067">
        <f>93.357-90.28</f>
        <v>3.0769999999999982</v>
      </c>
      <c r="AP2067">
        <v>56</v>
      </c>
      <c r="AR2067" s="15" t="s">
        <v>1155</v>
      </c>
    </row>
    <row r="2068" spans="1:44" x14ac:dyDescent="0.2">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3042</v>
      </c>
      <c r="Z2068" s="5"/>
      <c r="AD2068" s="14" t="s">
        <v>1168</v>
      </c>
      <c r="AF2068" t="s">
        <v>1168</v>
      </c>
      <c r="AI2068" t="s">
        <v>1168</v>
      </c>
      <c r="AJ2068" s="15" t="s">
        <v>1148</v>
      </c>
      <c r="AK2068" s="15">
        <v>92.796999999999997</v>
      </c>
      <c r="AL2068" t="s">
        <v>1266</v>
      </c>
      <c r="AM2068">
        <f>96.993-92.797</f>
        <v>4.195999999999998</v>
      </c>
      <c r="AP2068">
        <v>28</v>
      </c>
      <c r="AR2068" s="15" t="s">
        <v>1155</v>
      </c>
    </row>
    <row r="2069" spans="1:44" x14ac:dyDescent="0.2">
      <c r="A2069" t="s">
        <v>1381</v>
      </c>
      <c r="B2069" s="15" t="s">
        <v>1146</v>
      </c>
      <c r="C2069" s="15" t="s">
        <v>1149</v>
      </c>
      <c r="D2069" s="14" t="s">
        <v>475</v>
      </c>
      <c r="E2069" s="14" t="s">
        <v>3045</v>
      </c>
      <c r="G2069" s="15" t="s">
        <v>1168</v>
      </c>
      <c r="H2069" s="14" t="s">
        <v>1168</v>
      </c>
      <c r="I2069" s="14" t="s">
        <v>3036</v>
      </c>
      <c r="M2069" s="14" t="s">
        <v>3037</v>
      </c>
      <c r="O2069">
        <v>2004</v>
      </c>
      <c r="Q2069" t="s">
        <v>1332</v>
      </c>
      <c r="R2069">
        <v>14</v>
      </c>
      <c r="T2069" t="s">
        <v>3038</v>
      </c>
      <c r="U2069" s="14" t="s">
        <v>1249</v>
      </c>
      <c r="V2069" s="9" t="s">
        <v>3039</v>
      </c>
      <c r="W2069">
        <v>180</v>
      </c>
      <c r="X2069" s="9" t="s">
        <v>3042</v>
      </c>
      <c r="Z2069" s="5"/>
      <c r="AD2069" s="14" t="s">
        <v>1168</v>
      </c>
      <c r="AF2069" t="s">
        <v>1168</v>
      </c>
      <c r="AI2069" t="s">
        <v>1168</v>
      </c>
      <c r="AJ2069" s="15" t="s">
        <v>1148</v>
      </c>
      <c r="AK2069" s="15">
        <v>92.516999999999996</v>
      </c>
      <c r="AL2069" t="s">
        <v>1266</v>
      </c>
      <c r="AM2069">
        <f>96.993-92.517</f>
        <v>4.4759999999999991</v>
      </c>
      <c r="AP2069">
        <v>56</v>
      </c>
      <c r="AR2069" s="15" t="s">
        <v>1155</v>
      </c>
    </row>
    <row r="2070" spans="1:44" x14ac:dyDescent="0.2">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3043</v>
      </c>
      <c r="Z2070" s="5"/>
      <c r="AD2070" s="14" t="s">
        <v>1168</v>
      </c>
      <c r="AF2070" t="s">
        <v>1168</v>
      </c>
      <c r="AI2070" t="s">
        <v>1168</v>
      </c>
      <c r="AJ2070" s="15" t="s">
        <v>1148</v>
      </c>
      <c r="AK2070" s="15">
        <v>36</v>
      </c>
      <c r="AL2070" t="s">
        <v>1266</v>
      </c>
      <c r="AM2070">
        <f>40.621-36</f>
        <v>4.6210000000000022</v>
      </c>
      <c r="AP2070">
        <v>28</v>
      </c>
      <c r="AR2070" s="15" t="s">
        <v>1155</v>
      </c>
    </row>
    <row r="2071" spans="1:44" x14ac:dyDescent="0.2">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3043</v>
      </c>
      <c r="Z2071" s="5"/>
      <c r="AD2071" s="14" t="s">
        <v>1168</v>
      </c>
      <c r="AF2071" t="s">
        <v>1168</v>
      </c>
      <c r="AI2071" t="s">
        <v>1168</v>
      </c>
      <c r="AJ2071" s="15" t="s">
        <v>1148</v>
      </c>
      <c r="AK2071" s="15">
        <v>51.103000000000002</v>
      </c>
      <c r="AL2071" t="s">
        <v>1266</v>
      </c>
      <c r="AM2071">
        <f>57.724-51.103</f>
        <v>6.6209999999999951</v>
      </c>
      <c r="AP2071">
        <v>56</v>
      </c>
      <c r="AR2071" s="15" t="s">
        <v>1155</v>
      </c>
    </row>
    <row r="2072" spans="1:44" x14ac:dyDescent="0.2">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3043</v>
      </c>
      <c r="Z2072" s="5"/>
      <c r="AD2072" s="14" t="s">
        <v>1168</v>
      </c>
      <c r="AF2072" t="s">
        <v>1168</v>
      </c>
      <c r="AI2072" t="s">
        <v>1168</v>
      </c>
      <c r="AJ2072" s="15" t="s">
        <v>1148</v>
      </c>
      <c r="AK2072" s="15">
        <v>36.759</v>
      </c>
      <c r="AL2072" t="s">
        <v>1266</v>
      </c>
      <c r="AM2072">
        <f>40.621-36.759</f>
        <v>3.8620000000000019</v>
      </c>
      <c r="AP2072">
        <v>28</v>
      </c>
      <c r="AR2072" s="15" t="s">
        <v>1155</v>
      </c>
    </row>
    <row r="2073" spans="1:44" x14ac:dyDescent="0.2">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3043</v>
      </c>
      <c r="Z2073" s="5"/>
      <c r="AD2073" s="14" t="s">
        <v>1168</v>
      </c>
      <c r="AF2073" t="s">
        <v>1168</v>
      </c>
      <c r="AI2073" t="s">
        <v>1168</v>
      </c>
      <c r="AJ2073" s="15" t="s">
        <v>1148</v>
      </c>
      <c r="AK2073" s="15">
        <v>49.171999999999997</v>
      </c>
      <c r="AL2073" t="s">
        <v>1266</v>
      </c>
      <c r="AM2073">
        <f>53.31-49.172</f>
        <v>4.1380000000000052</v>
      </c>
      <c r="AP2073">
        <v>56</v>
      </c>
      <c r="AR2073" s="15" t="s">
        <v>1155</v>
      </c>
    </row>
    <row r="2074" spans="1:44" x14ac:dyDescent="0.2">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3043</v>
      </c>
      <c r="Z2074" s="5"/>
      <c r="AD2074" s="14" t="s">
        <v>1168</v>
      </c>
      <c r="AF2074" t="s">
        <v>1168</v>
      </c>
      <c r="AI2074" t="s">
        <v>1168</v>
      </c>
      <c r="AJ2074" s="15" t="s">
        <v>1148</v>
      </c>
      <c r="AK2074" s="15">
        <v>46.966000000000001</v>
      </c>
      <c r="AL2074" t="s">
        <v>1266</v>
      </c>
      <c r="AM2074">
        <f>52.207-46.966</f>
        <v>5.2409999999999997</v>
      </c>
      <c r="AP2074">
        <v>28</v>
      </c>
      <c r="AR2074" s="15" t="s">
        <v>1155</v>
      </c>
    </row>
    <row r="2075" spans="1:44" x14ac:dyDescent="0.2">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3043</v>
      </c>
      <c r="Z2075" s="5"/>
      <c r="AD2075" s="14" t="s">
        <v>1168</v>
      </c>
      <c r="AF2075" t="s">
        <v>1168</v>
      </c>
      <c r="AI2075" t="s">
        <v>1168</v>
      </c>
      <c r="AJ2075" s="15" t="s">
        <v>1148</v>
      </c>
      <c r="AK2075" s="15">
        <v>70.965999999999994</v>
      </c>
      <c r="AL2075" t="s">
        <v>1266</v>
      </c>
      <c r="AM2075">
        <f>75.931-70.966</f>
        <v>4.9650000000000034</v>
      </c>
      <c r="AP2075">
        <v>56</v>
      </c>
      <c r="AR2075" s="15" t="s">
        <v>1155</v>
      </c>
    </row>
    <row r="2076" spans="1:44" x14ac:dyDescent="0.2">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3043</v>
      </c>
      <c r="Z2076" s="5"/>
      <c r="AD2076" s="14" t="s">
        <v>1168</v>
      </c>
      <c r="AF2076" t="s">
        <v>1168</v>
      </c>
      <c r="AI2076" t="s">
        <v>1168</v>
      </c>
      <c r="AJ2076" s="15" t="s">
        <v>1148</v>
      </c>
      <c r="AK2076" s="15">
        <v>48.414000000000001</v>
      </c>
      <c r="AL2076" t="s">
        <v>1266</v>
      </c>
      <c r="AM2076">
        <f>54.414-48.414</f>
        <v>6</v>
      </c>
      <c r="AP2076">
        <v>28</v>
      </c>
      <c r="AR2076" s="15" t="s">
        <v>1155</v>
      </c>
    </row>
    <row r="2077" spans="1:44" x14ac:dyDescent="0.2">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3043</v>
      </c>
      <c r="Z2077" s="5"/>
      <c r="AD2077" s="14" t="s">
        <v>1168</v>
      </c>
      <c r="AF2077" t="s">
        <v>1168</v>
      </c>
      <c r="AI2077" t="s">
        <v>1168</v>
      </c>
      <c r="AJ2077" s="15" t="s">
        <v>1148</v>
      </c>
      <c r="AK2077" s="15">
        <v>61.585999999999999</v>
      </c>
      <c r="AL2077" t="s">
        <v>1266</v>
      </c>
      <c r="AM2077">
        <f>67.379-61.586</f>
        <v>5.7930000000000064</v>
      </c>
      <c r="AP2077">
        <v>56</v>
      </c>
      <c r="AR2077" s="15" t="s">
        <v>1155</v>
      </c>
    </row>
    <row r="2078" spans="1:44" x14ac:dyDescent="0.2">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3043</v>
      </c>
      <c r="Z2078" s="5"/>
      <c r="AD2078" s="14" t="s">
        <v>1168</v>
      </c>
      <c r="AF2078" t="s">
        <v>1168</v>
      </c>
      <c r="AI2078" t="s">
        <v>1168</v>
      </c>
      <c r="AJ2078" s="15" t="s">
        <v>1148</v>
      </c>
      <c r="AK2078" s="15">
        <v>55.792999999999999</v>
      </c>
      <c r="AL2078" t="s">
        <v>1266</v>
      </c>
      <c r="AM2078">
        <f>59.103-55.793</f>
        <v>3.3100000000000023</v>
      </c>
      <c r="AP2078">
        <v>28</v>
      </c>
      <c r="AR2078" s="15" t="s">
        <v>1155</v>
      </c>
    </row>
    <row r="2079" spans="1:44" x14ac:dyDescent="0.2">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3043</v>
      </c>
      <c r="Z2079" s="5"/>
      <c r="AD2079" s="14" t="s">
        <v>1168</v>
      </c>
      <c r="AF2079" t="s">
        <v>1168</v>
      </c>
      <c r="AI2079" t="s">
        <v>1168</v>
      </c>
      <c r="AJ2079" s="15" t="s">
        <v>1148</v>
      </c>
      <c r="AK2079" s="15">
        <v>82</v>
      </c>
      <c r="AL2079" t="s">
        <v>1266</v>
      </c>
      <c r="AM2079">
        <f>88.345-82</f>
        <v>6.3449999999999989</v>
      </c>
      <c r="AP2079">
        <v>56</v>
      </c>
      <c r="AR2079" s="15" t="s">
        <v>1155</v>
      </c>
    </row>
    <row r="2080" spans="1:44" x14ac:dyDescent="0.2">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3043</v>
      </c>
      <c r="Z2080" s="5"/>
      <c r="AD2080" s="14" t="s">
        <v>1168</v>
      </c>
      <c r="AF2080" t="s">
        <v>1168</v>
      </c>
      <c r="AI2080" t="s">
        <v>1168</v>
      </c>
      <c r="AJ2080" s="15" t="s">
        <v>1148</v>
      </c>
      <c r="AK2080" s="15">
        <v>56.621000000000002</v>
      </c>
      <c r="AL2080" t="s">
        <v>1266</v>
      </c>
      <c r="AM2080">
        <f>63.793-56.621</f>
        <v>7.171999999999997</v>
      </c>
      <c r="AP2080">
        <v>28</v>
      </c>
      <c r="AR2080" s="15" t="s">
        <v>1155</v>
      </c>
    </row>
    <row r="2081" spans="1:44" x14ac:dyDescent="0.2">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3043</v>
      </c>
      <c r="Z2081" s="5"/>
      <c r="AD2081" s="14" t="s">
        <v>1168</v>
      </c>
      <c r="AF2081" t="s">
        <v>1168</v>
      </c>
      <c r="AI2081" t="s">
        <v>1168</v>
      </c>
      <c r="AJ2081" s="15" t="s">
        <v>1148</v>
      </c>
      <c r="AK2081" s="15">
        <v>81.171999999999997</v>
      </c>
      <c r="AL2081" t="s">
        <v>1266</v>
      </c>
      <c r="AM2081">
        <f>87.517-81.172</f>
        <v>6.3449999999999989</v>
      </c>
      <c r="AP2081">
        <v>56</v>
      </c>
      <c r="AR2081" s="15" t="s">
        <v>1155</v>
      </c>
    </row>
    <row r="2082" spans="1:44" x14ac:dyDescent="0.2">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3043</v>
      </c>
      <c r="Z2082" s="5"/>
      <c r="AD2082" s="14" t="s">
        <v>1168</v>
      </c>
      <c r="AF2082" t="s">
        <v>1168</v>
      </c>
      <c r="AI2082" t="s">
        <v>1168</v>
      </c>
      <c r="AJ2082" s="15" t="s">
        <v>1148</v>
      </c>
      <c r="AK2082" s="15">
        <v>64.965999999999994</v>
      </c>
      <c r="AL2082" t="s">
        <v>1266</v>
      </c>
      <c r="AM2082">
        <f>68.759-64.966</f>
        <v>3.7930000000000064</v>
      </c>
      <c r="AP2082">
        <v>28</v>
      </c>
      <c r="AR2082" s="15" t="s">
        <v>1155</v>
      </c>
    </row>
    <row r="2083" spans="1:44" x14ac:dyDescent="0.2">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3043</v>
      </c>
      <c r="Z2083" s="5"/>
      <c r="AD2083" s="14" t="s">
        <v>1168</v>
      </c>
      <c r="AF2083" t="s">
        <v>1168</v>
      </c>
      <c r="AI2083" t="s">
        <v>1168</v>
      </c>
      <c r="AJ2083" s="15" t="s">
        <v>1148</v>
      </c>
      <c r="AK2083" s="15">
        <v>90.828000000000003</v>
      </c>
      <c r="AL2083" t="s">
        <v>1266</v>
      </c>
      <c r="AM2083">
        <f>93.586-90.828</f>
        <v>2.7579999999999956</v>
      </c>
      <c r="AP2083">
        <v>56</v>
      </c>
      <c r="AR2083" s="15" t="s">
        <v>1155</v>
      </c>
    </row>
    <row r="2084" spans="1:44" x14ac:dyDescent="0.2">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3043</v>
      </c>
      <c r="Z2084" s="5"/>
      <c r="AD2084" s="14" t="s">
        <v>1168</v>
      </c>
      <c r="AF2084" t="s">
        <v>1168</v>
      </c>
      <c r="AI2084" t="s">
        <v>1168</v>
      </c>
      <c r="AJ2084" s="15" t="s">
        <v>1148</v>
      </c>
      <c r="AK2084" s="15">
        <v>72.069000000000003</v>
      </c>
      <c r="AL2084" t="s">
        <v>1266</v>
      </c>
      <c r="AM2084">
        <f>76.207-72.069</f>
        <v>4.137999999999991</v>
      </c>
      <c r="AP2084">
        <v>28</v>
      </c>
      <c r="AR2084" s="15" t="s">
        <v>1155</v>
      </c>
    </row>
    <row r="2085" spans="1:44" x14ac:dyDescent="0.2">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3043</v>
      </c>
      <c r="Z2085" s="5"/>
      <c r="AD2085" s="14" t="s">
        <v>1168</v>
      </c>
      <c r="AF2085" t="s">
        <v>1168</v>
      </c>
      <c r="AI2085" t="s">
        <v>1168</v>
      </c>
      <c r="AJ2085" s="15" t="s">
        <v>1148</v>
      </c>
      <c r="AK2085" s="15">
        <v>90</v>
      </c>
      <c r="AL2085" t="s">
        <v>1266</v>
      </c>
      <c r="AM2085">
        <f>95.517-90</f>
        <v>5.5169999999999959</v>
      </c>
      <c r="AP2085">
        <v>56</v>
      </c>
      <c r="AR2085" s="15" t="s">
        <v>1155</v>
      </c>
    </row>
    <row r="2086" spans="1:44" x14ac:dyDescent="0.2">
      <c r="A2086" t="s">
        <v>1381</v>
      </c>
      <c r="B2086" s="15" t="s">
        <v>1146</v>
      </c>
      <c r="C2086" s="15" t="s">
        <v>1149</v>
      </c>
      <c r="D2086" s="14" t="s">
        <v>475</v>
      </c>
      <c r="E2086" s="14" t="s">
        <v>3046</v>
      </c>
      <c r="G2086" s="15" t="s">
        <v>1168</v>
      </c>
      <c r="H2086" s="14" t="s">
        <v>1168</v>
      </c>
      <c r="I2086" s="14" t="s">
        <v>3036</v>
      </c>
      <c r="M2086" s="14" t="s">
        <v>3037</v>
      </c>
      <c r="O2086">
        <v>2004</v>
      </c>
      <c r="Q2086" t="s">
        <v>1332</v>
      </c>
      <c r="R2086">
        <v>14</v>
      </c>
      <c r="T2086" t="s">
        <v>3038</v>
      </c>
      <c r="U2086" s="14" t="s">
        <v>1249</v>
      </c>
      <c r="V2086" s="9" t="s">
        <v>3039</v>
      </c>
      <c r="W2086">
        <v>0</v>
      </c>
      <c r="X2086" s="9" t="s">
        <v>3040</v>
      </c>
      <c r="Z2086" s="5"/>
      <c r="AD2086" s="14" t="s">
        <v>1168</v>
      </c>
      <c r="AF2086" t="s">
        <v>1168</v>
      </c>
      <c r="AI2086" t="s">
        <v>1168</v>
      </c>
      <c r="AJ2086" s="15" t="s">
        <v>1148</v>
      </c>
      <c r="AK2086" s="15">
        <v>0</v>
      </c>
      <c r="AL2086" t="s">
        <v>1266</v>
      </c>
      <c r="AM2086">
        <v>0</v>
      </c>
      <c r="AP2086">
        <v>28</v>
      </c>
      <c r="AR2086" s="15" t="s">
        <v>1155</v>
      </c>
    </row>
    <row r="2087" spans="1:44" x14ac:dyDescent="0.2">
      <c r="A2087" t="s">
        <v>1381</v>
      </c>
      <c r="B2087" s="15" t="s">
        <v>1146</v>
      </c>
      <c r="C2087" s="15" t="s">
        <v>1149</v>
      </c>
      <c r="D2087" s="14" t="s">
        <v>475</v>
      </c>
      <c r="E2087" s="14" t="s">
        <v>3046</v>
      </c>
      <c r="G2087" s="15" t="s">
        <v>1168</v>
      </c>
      <c r="H2087" s="14" t="s">
        <v>1168</v>
      </c>
      <c r="I2087" s="14" t="s">
        <v>3036</v>
      </c>
      <c r="M2087" s="14" t="s">
        <v>3037</v>
      </c>
      <c r="O2087">
        <v>2004</v>
      </c>
      <c r="Q2087" t="s">
        <v>1332</v>
      </c>
      <c r="R2087">
        <v>14</v>
      </c>
      <c r="T2087" t="s">
        <v>3038</v>
      </c>
      <c r="U2087" s="14" t="s">
        <v>1249</v>
      </c>
      <c r="V2087" s="9" t="s">
        <v>3039</v>
      </c>
      <c r="W2087">
        <v>0</v>
      </c>
      <c r="X2087" s="9" t="s">
        <v>3040</v>
      </c>
      <c r="Z2087" s="5"/>
      <c r="AD2087" s="14" t="s">
        <v>1168</v>
      </c>
      <c r="AF2087" t="s">
        <v>1168</v>
      </c>
      <c r="AI2087" t="s">
        <v>1168</v>
      </c>
      <c r="AJ2087" s="15" t="s">
        <v>1148</v>
      </c>
      <c r="AK2087" s="15">
        <v>0</v>
      </c>
      <c r="AL2087" t="s">
        <v>1266</v>
      </c>
      <c r="AM2087">
        <v>0</v>
      </c>
      <c r="AP2087">
        <v>56</v>
      </c>
      <c r="AR2087" s="15" t="s">
        <v>1155</v>
      </c>
    </row>
    <row r="2088" spans="1:44" x14ac:dyDescent="0.2">
      <c r="A2088" t="s">
        <v>1381</v>
      </c>
      <c r="B2088" s="15" t="s">
        <v>1146</v>
      </c>
      <c r="C2088" s="15" t="s">
        <v>1149</v>
      </c>
      <c r="D2088" s="14" t="s">
        <v>475</v>
      </c>
      <c r="E2088" s="14" t="s">
        <v>3046</v>
      </c>
      <c r="G2088" s="15" t="s">
        <v>1168</v>
      </c>
      <c r="H2088" s="14" t="s">
        <v>1168</v>
      </c>
      <c r="I2088" s="14" t="s">
        <v>3036</v>
      </c>
      <c r="M2088" s="14" t="s">
        <v>3037</v>
      </c>
      <c r="O2088">
        <v>2004</v>
      </c>
      <c r="Q2088" t="s">
        <v>1332</v>
      </c>
      <c r="R2088">
        <v>14</v>
      </c>
      <c r="T2088" t="s">
        <v>3038</v>
      </c>
      <c r="U2088" s="14" t="s">
        <v>1249</v>
      </c>
      <c r="V2088" s="9" t="s">
        <v>3039</v>
      </c>
      <c r="W2088">
        <v>30</v>
      </c>
      <c r="X2088" s="9" t="s">
        <v>3040</v>
      </c>
      <c r="Z2088" s="5"/>
      <c r="AD2088" s="14" t="s">
        <v>1168</v>
      </c>
      <c r="AF2088" t="s">
        <v>1168</v>
      </c>
      <c r="AI2088" t="s">
        <v>1168</v>
      </c>
      <c r="AJ2088" s="15" t="s">
        <v>1148</v>
      </c>
      <c r="AK2088" s="15">
        <v>0</v>
      </c>
      <c r="AL2088" t="s">
        <v>1266</v>
      </c>
      <c r="AM2088">
        <v>0</v>
      </c>
      <c r="AP2088">
        <v>28</v>
      </c>
      <c r="AR2088" s="15" t="s">
        <v>1155</v>
      </c>
    </row>
    <row r="2089" spans="1:44" x14ac:dyDescent="0.2">
      <c r="A2089" t="s">
        <v>1381</v>
      </c>
      <c r="B2089" s="15" t="s">
        <v>1146</v>
      </c>
      <c r="C2089" s="15" t="s">
        <v>1149</v>
      </c>
      <c r="D2089" s="14" t="s">
        <v>475</v>
      </c>
      <c r="E2089" s="14" t="s">
        <v>3046</v>
      </c>
      <c r="G2089" s="15" t="s">
        <v>1168</v>
      </c>
      <c r="H2089" s="14" t="s">
        <v>1168</v>
      </c>
      <c r="I2089" s="14" t="s">
        <v>3036</v>
      </c>
      <c r="M2089" s="14" t="s">
        <v>3037</v>
      </c>
      <c r="O2089">
        <v>2004</v>
      </c>
      <c r="Q2089" t="s">
        <v>1332</v>
      </c>
      <c r="R2089">
        <v>14</v>
      </c>
      <c r="T2089" t="s">
        <v>3038</v>
      </c>
      <c r="U2089" s="14" t="s">
        <v>1249</v>
      </c>
      <c r="V2089" s="9" t="s">
        <v>3039</v>
      </c>
      <c r="W2089">
        <v>30</v>
      </c>
      <c r="X2089" s="9" t="s">
        <v>3040</v>
      </c>
      <c r="Z2089" s="5"/>
      <c r="AD2089" s="14" t="s">
        <v>1168</v>
      </c>
      <c r="AF2089" t="s">
        <v>1168</v>
      </c>
      <c r="AI2089" t="s">
        <v>1168</v>
      </c>
      <c r="AJ2089" s="15" t="s">
        <v>1148</v>
      </c>
      <c r="AK2089" s="15">
        <v>12.978999999999999</v>
      </c>
      <c r="AL2089" t="s">
        <v>1266</v>
      </c>
      <c r="AM2089">
        <v>14.255000000000001</v>
      </c>
      <c r="AP2089">
        <v>56</v>
      </c>
      <c r="AR2089" s="15" t="s">
        <v>1155</v>
      </c>
    </row>
    <row r="2090" spans="1:44" x14ac:dyDescent="0.2">
      <c r="A2090" t="s">
        <v>1381</v>
      </c>
      <c r="B2090" s="15" t="s">
        <v>1146</v>
      </c>
      <c r="C2090" s="15" t="s">
        <v>1149</v>
      </c>
      <c r="D2090" s="14" t="s">
        <v>475</v>
      </c>
      <c r="E2090" s="14" t="s">
        <v>3046</v>
      </c>
      <c r="G2090" s="15" t="s">
        <v>1168</v>
      </c>
      <c r="H2090" s="14" t="s">
        <v>1168</v>
      </c>
      <c r="I2090" s="14" t="s">
        <v>3036</v>
      </c>
      <c r="M2090" s="14" t="s">
        <v>3037</v>
      </c>
      <c r="O2090">
        <v>2004</v>
      </c>
      <c r="Q2090" t="s">
        <v>1332</v>
      </c>
      <c r="R2090">
        <v>14</v>
      </c>
      <c r="T2090" t="s">
        <v>3038</v>
      </c>
      <c r="U2090" s="14" t="s">
        <v>1249</v>
      </c>
      <c r="V2090" s="9" t="s">
        <v>3039</v>
      </c>
      <c r="W2090">
        <v>60</v>
      </c>
      <c r="X2090" s="9" t="s">
        <v>3040</v>
      </c>
      <c r="Z2090" s="5"/>
      <c r="AD2090" s="14" t="s">
        <v>1168</v>
      </c>
      <c r="AF2090" t="s">
        <v>1168</v>
      </c>
      <c r="AI2090" t="s">
        <v>1168</v>
      </c>
      <c r="AJ2090" s="15" t="s">
        <v>1148</v>
      </c>
      <c r="AK2090" s="15">
        <v>0</v>
      </c>
      <c r="AL2090" t="s">
        <v>1266</v>
      </c>
      <c r="AM2090">
        <v>0</v>
      </c>
      <c r="AP2090">
        <v>28</v>
      </c>
      <c r="AR2090" s="15" t="s">
        <v>1155</v>
      </c>
    </row>
    <row r="2091" spans="1:44" x14ac:dyDescent="0.2">
      <c r="A2091" t="s">
        <v>1381</v>
      </c>
      <c r="B2091" s="15" t="s">
        <v>1146</v>
      </c>
      <c r="C2091" s="15" t="s">
        <v>1149</v>
      </c>
      <c r="D2091" s="14" t="s">
        <v>475</v>
      </c>
      <c r="E2091" s="14" t="s">
        <v>3046</v>
      </c>
      <c r="G2091" s="15" t="s">
        <v>1168</v>
      </c>
      <c r="H2091" s="14" t="s">
        <v>1168</v>
      </c>
      <c r="I2091" s="14" t="s">
        <v>3036</v>
      </c>
      <c r="M2091" s="14" t="s">
        <v>3037</v>
      </c>
      <c r="O2091">
        <v>2004</v>
      </c>
      <c r="Q2091" t="s">
        <v>1332</v>
      </c>
      <c r="R2091">
        <v>14</v>
      </c>
      <c r="T2091" t="s">
        <v>3038</v>
      </c>
      <c r="U2091" s="14" t="s">
        <v>1249</v>
      </c>
      <c r="V2091" s="9" t="s">
        <v>3039</v>
      </c>
      <c r="W2091">
        <v>60</v>
      </c>
      <c r="X2091" s="9" t="s">
        <v>3040</v>
      </c>
      <c r="Z2091" s="5"/>
      <c r="AD2091" s="14" t="s">
        <v>1168</v>
      </c>
      <c r="AF2091" t="s">
        <v>1168</v>
      </c>
      <c r="AI2091" t="s">
        <v>1168</v>
      </c>
      <c r="AJ2091" s="15" t="s">
        <v>1148</v>
      </c>
      <c r="AK2091" s="15">
        <v>28.722999999999999</v>
      </c>
      <c r="AL2091" t="s">
        <v>1266</v>
      </c>
      <c r="AM2091">
        <f>35.532-28.723</f>
        <v>6.8089999999999975</v>
      </c>
      <c r="AP2091">
        <v>56</v>
      </c>
      <c r="AR2091" s="15" t="s">
        <v>1155</v>
      </c>
    </row>
    <row r="2092" spans="1:44" x14ac:dyDescent="0.2">
      <c r="A2092" t="s">
        <v>1381</v>
      </c>
      <c r="B2092" s="15" t="s">
        <v>1146</v>
      </c>
      <c r="C2092" s="15" t="s">
        <v>1149</v>
      </c>
      <c r="D2092" s="14" t="s">
        <v>475</v>
      </c>
      <c r="E2092" s="14" t="s">
        <v>3046</v>
      </c>
      <c r="G2092" s="15" t="s">
        <v>1168</v>
      </c>
      <c r="H2092" s="14" t="s">
        <v>1168</v>
      </c>
      <c r="I2092" s="14" t="s">
        <v>3036</v>
      </c>
      <c r="M2092" s="14" t="s">
        <v>3037</v>
      </c>
      <c r="O2092">
        <v>2004</v>
      </c>
      <c r="Q2092" t="s">
        <v>1332</v>
      </c>
      <c r="R2092">
        <v>14</v>
      </c>
      <c r="T2092" t="s">
        <v>3038</v>
      </c>
      <c r="U2092" s="14" t="s">
        <v>1249</v>
      </c>
      <c r="V2092" s="9" t="s">
        <v>3039</v>
      </c>
      <c r="W2092">
        <v>90</v>
      </c>
      <c r="X2092" s="9" t="s">
        <v>3040</v>
      </c>
      <c r="Z2092" s="5"/>
      <c r="AD2092" s="14" t="s">
        <v>1168</v>
      </c>
      <c r="AF2092" t="s">
        <v>1168</v>
      </c>
      <c r="AI2092" t="s">
        <v>1168</v>
      </c>
      <c r="AJ2092" s="15" t="s">
        <v>1148</v>
      </c>
      <c r="AK2092" s="15">
        <v>0</v>
      </c>
      <c r="AL2092" t="s">
        <v>1266</v>
      </c>
      <c r="AM2092">
        <v>0</v>
      </c>
      <c r="AP2092">
        <v>28</v>
      </c>
      <c r="AR2092" s="15" t="s">
        <v>1155</v>
      </c>
    </row>
    <row r="2093" spans="1:44" x14ac:dyDescent="0.2">
      <c r="A2093" t="s">
        <v>1381</v>
      </c>
      <c r="B2093" s="15" t="s">
        <v>1146</v>
      </c>
      <c r="C2093" s="15" t="s">
        <v>1149</v>
      </c>
      <c r="D2093" s="14" t="s">
        <v>475</v>
      </c>
      <c r="E2093" s="14" t="s">
        <v>3046</v>
      </c>
      <c r="G2093" s="15" t="s">
        <v>1168</v>
      </c>
      <c r="H2093" s="14" t="s">
        <v>1168</v>
      </c>
      <c r="I2093" s="14" t="s">
        <v>3036</v>
      </c>
      <c r="M2093" s="14" t="s">
        <v>3037</v>
      </c>
      <c r="O2093">
        <v>2004</v>
      </c>
      <c r="Q2093" t="s">
        <v>1332</v>
      </c>
      <c r="R2093">
        <v>14</v>
      </c>
      <c r="T2093" t="s">
        <v>3038</v>
      </c>
      <c r="U2093" s="14" t="s">
        <v>1249</v>
      </c>
      <c r="V2093" s="9" t="s">
        <v>3039</v>
      </c>
      <c r="W2093">
        <v>90</v>
      </c>
      <c r="X2093" s="9" t="s">
        <v>3040</v>
      </c>
      <c r="Z2093" s="5"/>
      <c r="AD2093" s="14" t="s">
        <v>1168</v>
      </c>
      <c r="AF2093" t="s">
        <v>1168</v>
      </c>
      <c r="AI2093" t="s">
        <v>1168</v>
      </c>
      <c r="AJ2093" s="15" t="s">
        <v>1148</v>
      </c>
      <c r="AK2093" s="15">
        <v>17.446999999999999</v>
      </c>
      <c r="AL2093" t="s">
        <v>1266</v>
      </c>
      <c r="AM2093">
        <v>22.765999999999998</v>
      </c>
      <c r="AP2093">
        <v>56</v>
      </c>
      <c r="AR2093" s="15" t="s">
        <v>1155</v>
      </c>
    </row>
    <row r="2094" spans="1:44" x14ac:dyDescent="0.2">
      <c r="A2094" t="s">
        <v>1381</v>
      </c>
      <c r="B2094" s="15" t="s">
        <v>1146</v>
      </c>
      <c r="C2094" s="15" t="s">
        <v>1149</v>
      </c>
      <c r="D2094" s="14" t="s">
        <v>475</v>
      </c>
      <c r="E2094" s="14" t="s">
        <v>3046</v>
      </c>
      <c r="G2094" s="15" t="s">
        <v>1168</v>
      </c>
      <c r="H2094" s="14" t="s">
        <v>1168</v>
      </c>
      <c r="I2094" s="14" t="s">
        <v>3036</v>
      </c>
      <c r="M2094" s="14" t="s">
        <v>3037</v>
      </c>
      <c r="O2094">
        <v>2004</v>
      </c>
      <c r="Q2094" t="s">
        <v>1332</v>
      </c>
      <c r="R2094">
        <v>14</v>
      </c>
      <c r="T2094" t="s">
        <v>3038</v>
      </c>
      <c r="U2094" s="14" t="s">
        <v>1249</v>
      </c>
      <c r="V2094" s="9" t="s">
        <v>3039</v>
      </c>
      <c r="W2094">
        <v>0</v>
      </c>
      <c r="X2094" s="9" t="s">
        <v>3041</v>
      </c>
      <c r="Z2094" s="5"/>
      <c r="AD2094" s="14" t="s">
        <v>1168</v>
      </c>
      <c r="AF2094" t="s">
        <v>1168</v>
      </c>
      <c r="AI2094" t="s">
        <v>1168</v>
      </c>
      <c r="AJ2094" s="15" t="s">
        <v>1148</v>
      </c>
      <c r="AK2094" s="15">
        <v>1.4890000000000001</v>
      </c>
      <c r="AL2094" t="s">
        <v>1266</v>
      </c>
      <c r="AM2094">
        <v>0</v>
      </c>
      <c r="AP2094">
        <v>28</v>
      </c>
      <c r="AR2094" s="15" t="s">
        <v>1155</v>
      </c>
    </row>
    <row r="2095" spans="1:44" x14ac:dyDescent="0.2">
      <c r="A2095" t="s">
        <v>1381</v>
      </c>
      <c r="B2095" s="15" t="s">
        <v>1146</v>
      </c>
      <c r="C2095" s="15" t="s">
        <v>1149</v>
      </c>
      <c r="D2095" s="14" t="s">
        <v>475</v>
      </c>
      <c r="E2095" s="14" t="s">
        <v>3046</v>
      </c>
      <c r="G2095" s="15" t="s">
        <v>1168</v>
      </c>
      <c r="H2095" s="14" t="s">
        <v>1168</v>
      </c>
      <c r="I2095" s="14" t="s">
        <v>3036</v>
      </c>
      <c r="M2095" s="14" t="s">
        <v>3037</v>
      </c>
      <c r="O2095">
        <v>2004</v>
      </c>
      <c r="Q2095" t="s">
        <v>1332</v>
      </c>
      <c r="R2095">
        <v>14</v>
      </c>
      <c r="T2095" t="s">
        <v>3038</v>
      </c>
      <c r="U2095" s="14" t="s">
        <v>1249</v>
      </c>
      <c r="V2095" s="9" t="s">
        <v>3039</v>
      </c>
      <c r="W2095">
        <v>0</v>
      </c>
      <c r="X2095" s="9" t="s">
        <v>3041</v>
      </c>
      <c r="Z2095" s="5"/>
      <c r="AD2095" s="14" t="s">
        <v>1168</v>
      </c>
      <c r="AF2095" t="s">
        <v>1168</v>
      </c>
      <c r="AI2095" t="s">
        <v>1168</v>
      </c>
      <c r="AJ2095" s="15" t="s">
        <v>1148</v>
      </c>
      <c r="AK2095" s="15">
        <v>7.8719999999999999</v>
      </c>
      <c r="AL2095" t="s">
        <v>1266</v>
      </c>
      <c r="AM2095">
        <f>10.426-7.872</f>
        <v>2.5540000000000003</v>
      </c>
      <c r="AP2095">
        <v>56</v>
      </c>
      <c r="AR2095" s="15" t="s">
        <v>1155</v>
      </c>
    </row>
    <row r="2096" spans="1:44" x14ac:dyDescent="0.2">
      <c r="A2096" t="s">
        <v>1381</v>
      </c>
      <c r="B2096" s="15" t="s">
        <v>1146</v>
      </c>
      <c r="C2096" s="15" t="s">
        <v>1149</v>
      </c>
      <c r="D2096" s="14" t="s">
        <v>475</v>
      </c>
      <c r="E2096" s="14" t="s">
        <v>3046</v>
      </c>
      <c r="G2096" s="15" t="s">
        <v>1168</v>
      </c>
      <c r="H2096" s="14" t="s">
        <v>1168</v>
      </c>
      <c r="I2096" s="14" t="s">
        <v>3036</v>
      </c>
      <c r="M2096" s="14" t="s">
        <v>3037</v>
      </c>
      <c r="O2096">
        <v>2004</v>
      </c>
      <c r="Q2096" t="s">
        <v>1332</v>
      </c>
      <c r="R2096">
        <v>14</v>
      </c>
      <c r="T2096" t="s">
        <v>3038</v>
      </c>
      <c r="U2096" s="14" t="s">
        <v>1249</v>
      </c>
      <c r="V2096" s="9" t="s">
        <v>3039</v>
      </c>
      <c r="W2096">
        <v>30</v>
      </c>
      <c r="X2096" s="9" t="s">
        <v>3041</v>
      </c>
      <c r="Z2096" s="5"/>
      <c r="AD2096" s="14" t="s">
        <v>1168</v>
      </c>
      <c r="AF2096" t="s">
        <v>1168</v>
      </c>
      <c r="AI2096" t="s">
        <v>1168</v>
      </c>
      <c r="AJ2096" s="15" t="s">
        <v>1148</v>
      </c>
      <c r="AK2096" s="15">
        <v>73.617000000000004</v>
      </c>
      <c r="AL2096" t="s">
        <v>1266</v>
      </c>
      <c r="AM2096">
        <f>75.674-73.617</f>
        <v>2.0570000000000022</v>
      </c>
      <c r="AP2096">
        <v>28</v>
      </c>
      <c r="AR2096" s="15" t="s">
        <v>1155</v>
      </c>
    </row>
    <row r="2097" spans="1:44" x14ac:dyDescent="0.2">
      <c r="A2097" t="s">
        <v>1381</v>
      </c>
      <c r="B2097" s="15" t="s">
        <v>1146</v>
      </c>
      <c r="C2097" s="15" t="s">
        <v>1149</v>
      </c>
      <c r="D2097" s="14" t="s">
        <v>475</v>
      </c>
      <c r="E2097" s="14" t="s">
        <v>3046</v>
      </c>
      <c r="G2097" s="15" t="s">
        <v>1168</v>
      </c>
      <c r="H2097" s="14" t="s">
        <v>1168</v>
      </c>
      <c r="I2097" s="14" t="s">
        <v>3036</v>
      </c>
      <c r="M2097" s="14" t="s">
        <v>3037</v>
      </c>
      <c r="O2097">
        <v>2004</v>
      </c>
      <c r="Q2097" t="s">
        <v>1332</v>
      </c>
      <c r="R2097">
        <v>14</v>
      </c>
      <c r="T2097" t="s">
        <v>3038</v>
      </c>
      <c r="U2097" s="14" t="s">
        <v>1249</v>
      </c>
      <c r="V2097" s="9" t="s">
        <v>3039</v>
      </c>
      <c r="W2097">
        <v>30</v>
      </c>
      <c r="X2097" s="9" t="s">
        <v>3041</v>
      </c>
      <c r="Z2097" s="5"/>
      <c r="AD2097" s="14" t="s">
        <v>1168</v>
      </c>
      <c r="AF2097" t="s">
        <v>1168</v>
      </c>
      <c r="AI2097" t="s">
        <v>1168</v>
      </c>
      <c r="AJ2097" s="15" t="s">
        <v>1148</v>
      </c>
      <c r="AK2097" s="15">
        <v>89.007000000000005</v>
      </c>
      <c r="AL2097" t="s">
        <v>1266</v>
      </c>
      <c r="AM2097">
        <f>94.965-89.007</f>
        <v>5.9579999999999984</v>
      </c>
      <c r="AP2097">
        <v>56</v>
      </c>
      <c r="AR2097" s="15" t="s">
        <v>1155</v>
      </c>
    </row>
    <row r="2098" spans="1:44" x14ac:dyDescent="0.2">
      <c r="A2098" t="s">
        <v>1381</v>
      </c>
      <c r="B2098" s="15" t="s">
        <v>1146</v>
      </c>
      <c r="C2098" s="15" t="s">
        <v>1149</v>
      </c>
      <c r="D2098" s="14" t="s">
        <v>475</v>
      </c>
      <c r="E2098" s="14" t="s">
        <v>3046</v>
      </c>
      <c r="G2098" s="15" t="s">
        <v>1168</v>
      </c>
      <c r="H2098" s="14" t="s">
        <v>1168</v>
      </c>
      <c r="I2098" s="14" t="s">
        <v>3036</v>
      </c>
      <c r="M2098" s="14" t="s">
        <v>3037</v>
      </c>
      <c r="O2098">
        <v>2004</v>
      </c>
      <c r="Q2098" t="s">
        <v>1332</v>
      </c>
      <c r="R2098">
        <v>14</v>
      </c>
      <c r="T2098" t="s">
        <v>3038</v>
      </c>
      <c r="U2098" s="14" t="s">
        <v>1249</v>
      </c>
      <c r="V2098" s="9" t="s">
        <v>3039</v>
      </c>
      <c r="W2098">
        <v>60</v>
      </c>
      <c r="X2098" s="9" t="s">
        <v>3041</v>
      </c>
      <c r="Z2098" s="5"/>
      <c r="AD2098" s="14" t="s">
        <v>1168</v>
      </c>
      <c r="AF2098" t="s">
        <v>1168</v>
      </c>
      <c r="AI2098" t="s">
        <v>1168</v>
      </c>
      <c r="AJ2098" s="15" t="s">
        <v>1148</v>
      </c>
      <c r="AK2098" s="15">
        <v>83.83</v>
      </c>
      <c r="AL2098" t="s">
        <v>1266</v>
      </c>
      <c r="AM2098">
        <f>94.113-83.83</f>
        <v>10.283000000000001</v>
      </c>
      <c r="AP2098">
        <v>28</v>
      </c>
      <c r="AR2098" s="15" t="s">
        <v>1155</v>
      </c>
    </row>
    <row r="2099" spans="1:44" x14ac:dyDescent="0.2">
      <c r="A2099" t="s">
        <v>1381</v>
      </c>
      <c r="B2099" s="15" t="s">
        <v>1146</v>
      </c>
      <c r="C2099" s="15" t="s">
        <v>1149</v>
      </c>
      <c r="D2099" s="14" t="s">
        <v>475</v>
      </c>
      <c r="E2099" s="14" t="s">
        <v>3046</v>
      </c>
      <c r="G2099" s="15" t="s">
        <v>1168</v>
      </c>
      <c r="H2099" s="14" t="s">
        <v>1168</v>
      </c>
      <c r="I2099" s="14" t="s">
        <v>3036</v>
      </c>
      <c r="M2099" s="14" t="s">
        <v>3037</v>
      </c>
      <c r="O2099">
        <v>2004</v>
      </c>
      <c r="Q2099" t="s">
        <v>1332</v>
      </c>
      <c r="R2099">
        <v>14</v>
      </c>
      <c r="T2099" t="s">
        <v>3038</v>
      </c>
      <c r="U2099" s="14" t="s">
        <v>1249</v>
      </c>
      <c r="V2099" s="9" t="s">
        <v>3039</v>
      </c>
      <c r="W2099">
        <v>60</v>
      </c>
      <c r="X2099" s="9" t="s">
        <v>3041</v>
      </c>
      <c r="Z2099" s="5"/>
      <c r="AD2099" s="14" t="s">
        <v>1168</v>
      </c>
      <c r="AF2099" t="s">
        <v>1168</v>
      </c>
      <c r="AI2099" t="s">
        <v>1168</v>
      </c>
      <c r="AJ2099" s="15" t="s">
        <v>1148</v>
      </c>
      <c r="AK2099" s="15">
        <v>93.83</v>
      </c>
      <c r="AL2099" t="s">
        <v>1266</v>
      </c>
      <c r="AM2099">
        <f>101.206-93.83</f>
        <v>7.3760000000000048</v>
      </c>
      <c r="AP2099">
        <v>56</v>
      </c>
      <c r="AR2099" s="15" t="s">
        <v>1155</v>
      </c>
    </row>
    <row r="2100" spans="1:44" x14ac:dyDescent="0.2">
      <c r="A2100" t="s">
        <v>1381</v>
      </c>
      <c r="B2100" s="15" t="s">
        <v>1146</v>
      </c>
      <c r="C2100" s="15" t="s">
        <v>1149</v>
      </c>
      <c r="D2100" s="14" t="s">
        <v>475</v>
      </c>
      <c r="E2100" s="14" t="s">
        <v>3046</v>
      </c>
      <c r="G2100" s="15" t="s">
        <v>1168</v>
      </c>
      <c r="H2100" s="14" t="s">
        <v>1168</v>
      </c>
      <c r="I2100" s="14" t="s">
        <v>3036</v>
      </c>
      <c r="M2100" s="14" t="s">
        <v>3037</v>
      </c>
      <c r="O2100">
        <v>2004</v>
      </c>
      <c r="Q2100" t="s">
        <v>1332</v>
      </c>
      <c r="R2100">
        <v>14</v>
      </c>
      <c r="T2100" t="s">
        <v>3038</v>
      </c>
      <c r="U2100" s="14" t="s">
        <v>1249</v>
      </c>
      <c r="V2100" s="9" t="s">
        <v>3039</v>
      </c>
      <c r="W2100">
        <v>90</v>
      </c>
      <c r="X2100" s="9" t="s">
        <v>3041</v>
      </c>
      <c r="Z2100" s="5"/>
      <c r="AD2100" s="14" t="s">
        <v>1168</v>
      </c>
      <c r="AF2100" t="s">
        <v>1168</v>
      </c>
      <c r="AI2100" t="s">
        <v>1168</v>
      </c>
      <c r="AJ2100" s="15" t="s">
        <v>1148</v>
      </c>
      <c r="AK2100" s="15">
        <v>91.489000000000004</v>
      </c>
      <c r="AL2100" t="s">
        <v>1266</v>
      </c>
      <c r="AM2100">
        <f>95.816-91.489</f>
        <v>4.3269999999999982</v>
      </c>
      <c r="AP2100">
        <v>28</v>
      </c>
      <c r="AR2100" s="15" t="s">
        <v>1155</v>
      </c>
    </row>
    <row r="2101" spans="1:44" x14ac:dyDescent="0.2">
      <c r="A2101" t="s">
        <v>1381</v>
      </c>
      <c r="B2101" s="15" t="s">
        <v>1146</v>
      </c>
      <c r="C2101" s="15" t="s">
        <v>1149</v>
      </c>
      <c r="D2101" s="14" t="s">
        <v>475</v>
      </c>
      <c r="E2101" s="14" t="s">
        <v>3046</v>
      </c>
      <c r="G2101" s="15" t="s">
        <v>1168</v>
      </c>
      <c r="H2101" s="14" t="s">
        <v>1168</v>
      </c>
      <c r="I2101" s="14" t="s">
        <v>3036</v>
      </c>
      <c r="M2101" s="14" t="s">
        <v>3037</v>
      </c>
      <c r="O2101">
        <v>2004</v>
      </c>
      <c r="Q2101" t="s">
        <v>1332</v>
      </c>
      <c r="R2101">
        <v>14</v>
      </c>
      <c r="T2101" t="s">
        <v>3038</v>
      </c>
      <c r="U2101" s="14" t="s">
        <v>1249</v>
      </c>
      <c r="V2101" s="9" t="s">
        <v>3039</v>
      </c>
      <c r="W2101">
        <v>90</v>
      </c>
      <c r="X2101" s="9" t="s">
        <v>3041</v>
      </c>
      <c r="Z2101" s="5"/>
      <c r="AD2101" s="14" t="s">
        <v>1168</v>
      </c>
      <c r="AF2101" t="s">
        <v>1168</v>
      </c>
      <c r="AI2101" t="s">
        <v>1168</v>
      </c>
      <c r="AJ2101" s="15" t="s">
        <v>1148</v>
      </c>
      <c r="AK2101" s="15">
        <v>92.978999999999999</v>
      </c>
      <c r="AL2101" t="s">
        <v>1266</v>
      </c>
      <c r="AM2101">
        <f>96.95-92.979</f>
        <v>3.9710000000000036</v>
      </c>
      <c r="AP2101">
        <v>56</v>
      </c>
      <c r="AR2101" s="15" t="s">
        <v>1155</v>
      </c>
    </row>
    <row r="2102" spans="1:44" x14ac:dyDescent="0.2">
      <c r="A2102" t="s">
        <v>1381</v>
      </c>
      <c r="B2102" s="15" t="s">
        <v>1146</v>
      </c>
      <c r="C2102" s="15" t="s">
        <v>1149</v>
      </c>
      <c r="D2102" s="14" t="s">
        <v>475</v>
      </c>
      <c r="E2102" s="14" t="s">
        <v>3046</v>
      </c>
      <c r="G2102" s="15" t="s">
        <v>1168</v>
      </c>
      <c r="H2102" s="14" t="s">
        <v>1168</v>
      </c>
      <c r="I2102" s="14" t="s">
        <v>3036</v>
      </c>
      <c r="M2102" s="14" t="s">
        <v>3037</v>
      </c>
      <c r="O2102">
        <v>2004</v>
      </c>
      <c r="Q2102" t="s">
        <v>1332</v>
      </c>
      <c r="R2102">
        <v>14</v>
      </c>
      <c r="T2102" t="s">
        <v>3038</v>
      </c>
      <c r="U2102" s="14" t="s">
        <v>1249</v>
      </c>
      <c r="V2102" s="9" t="s">
        <v>3039</v>
      </c>
      <c r="W2102">
        <v>0</v>
      </c>
      <c r="X2102" s="9" t="s">
        <v>3042</v>
      </c>
      <c r="Z2102" s="5"/>
      <c r="AD2102" s="14" t="s">
        <v>1168</v>
      </c>
      <c r="AF2102" t="s">
        <v>1168</v>
      </c>
      <c r="AI2102" t="s">
        <v>1168</v>
      </c>
      <c r="AJ2102" s="15" t="s">
        <v>1148</v>
      </c>
      <c r="AK2102" s="15">
        <v>24.254999999999999</v>
      </c>
      <c r="AL2102" t="s">
        <v>1266</v>
      </c>
      <c r="AM2102">
        <f>29.149-25.255</f>
        <v>3.8940000000000019</v>
      </c>
      <c r="AP2102">
        <v>28</v>
      </c>
      <c r="AR2102" s="15" t="s">
        <v>1155</v>
      </c>
    </row>
    <row r="2103" spans="1:44" x14ac:dyDescent="0.2">
      <c r="A2103" t="s">
        <v>1381</v>
      </c>
      <c r="B2103" s="15" t="s">
        <v>1146</v>
      </c>
      <c r="C2103" s="15" t="s">
        <v>1149</v>
      </c>
      <c r="D2103" s="14" t="s">
        <v>475</v>
      </c>
      <c r="E2103" s="14" t="s">
        <v>3046</v>
      </c>
      <c r="G2103" s="15" t="s">
        <v>1168</v>
      </c>
      <c r="H2103" s="14" t="s">
        <v>1168</v>
      </c>
      <c r="I2103" s="14" t="s">
        <v>3036</v>
      </c>
      <c r="M2103" s="14" t="s">
        <v>3037</v>
      </c>
      <c r="O2103">
        <v>2004</v>
      </c>
      <c r="Q2103" t="s">
        <v>1332</v>
      </c>
      <c r="R2103">
        <v>14</v>
      </c>
      <c r="T2103" t="s">
        <v>3038</v>
      </c>
      <c r="U2103" s="14" t="s">
        <v>1249</v>
      </c>
      <c r="V2103" s="9" t="s">
        <v>3039</v>
      </c>
      <c r="W2103">
        <v>0</v>
      </c>
      <c r="X2103" s="9" t="s">
        <v>3042</v>
      </c>
      <c r="Z2103" s="5"/>
      <c r="AD2103" s="14" t="s">
        <v>1168</v>
      </c>
      <c r="AF2103" t="s">
        <v>1168</v>
      </c>
      <c r="AI2103" t="s">
        <v>1168</v>
      </c>
      <c r="AJ2103" s="15" t="s">
        <v>1148</v>
      </c>
      <c r="AK2103" s="15">
        <v>24.326000000000001</v>
      </c>
      <c r="AL2103" t="s">
        <v>1266</v>
      </c>
      <c r="AM2103">
        <f>29.716-24.326</f>
        <v>5.3900000000000006</v>
      </c>
      <c r="AP2103">
        <v>56</v>
      </c>
      <c r="AR2103" s="15" t="s">
        <v>1155</v>
      </c>
    </row>
    <row r="2104" spans="1:44" x14ac:dyDescent="0.2">
      <c r="A2104" t="s">
        <v>1381</v>
      </c>
      <c r="B2104" s="15" t="s">
        <v>1146</v>
      </c>
      <c r="C2104" s="15" t="s">
        <v>1149</v>
      </c>
      <c r="D2104" s="14" t="s">
        <v>475</v>
      </c>
      <c r="E2104" s="14" t="s">
        <v>3046</v>
      </c>
      <c r="G2104" s="15" t="s">
        <v>1168</v>
      </c>
      <c r="H2104" s="14" t="s">
        <v>1168</v>
      </c>
      <c r="I2104" s="14" t="s">
        <v>3036</v>
      </c>
      <c r="M2104" s="14" t="s">
        <v>3037</v>
      </c>
      <c r="O2104">
        <v>2004</v>
      </c>
      <c r="Q2104" t="s">
        <v>1332</v>
      </c>
      <c r="R2104">
        <v>14</v>
      </c>
      <c r="T2104" t="s">
        <v>3038</v>
      </c>
      <c r="U2104" s="14" t="s">
        <v>1249</v>
      </c>
      <c r="V2104" s="9" t="s">
        <v>3039</v>
      </c>
      <c r="W2104">
        <v>30</v>
      </c>
      <c r="X2104" s="9" t="s">
        <v>3042</v>
      </c>
      <c r="Z2104" s="5"/>
      <c r="AD2104" s="14" t="s">
        <v>1168</v>
      </c>
      <c r="AF2104" t="s">
        <v>1168</v>
      </c>
      <c r="AI2104" t="s">
        <v>1168</v>
      </c>
      <c r="AJ2104" s="15" t="s">
        <v>1148</v>
      </c>
      <c r="AK2104" s="15">
        <v>98.936000000000007</v>
      </c>
      <c r="AL2104" t="s">
        <v>1266</v>
      </c>
      <c r="AM2104">
        <f>102.908-98.936</f>
        <v>3.9719999999999942</v>
      </c>
      <c r="AP2104">
        <v>28</v>
      </c>
      <c r="AR2104" s="15" t="s">
        <v>1155</v>
      </c>
    </row>
    <row r="2105" spans="1:44" x14ac:dyDescent="0.2">
      <c r="A2105" t="s">
        <v>1381</v>
      </c>
      <c r="B2105" s="15" t="s">
        <v>1146</v>
      </c>
      <c r="C2105" s="15" t="s">
        <v>1149</v>
      </c>
      <c r="D2105" s="14" t="s">
        <v>475</v>
      </c>
      <c r="E2105" s="14" t="s">
        <v>3046</v>
      </c>
      <c r="G2105" s="15" t="s">
        <v>1168</v>
      </c>
      <c r="H2105" s="14" t="s">
        <v>1168</v>
      </c>
      <c r="I2105" s="14" t="s">
        <v>3036</v>
      </c>
      <c r="M2105" s="14" t="s">
        <v>3037</v>
      </c>
      <c r="O2105">
        <v>2004</v>
      </c>
      <c r="Q2105" t="s">
        <v>1332</v>
      </c>
      <c r="R2105">
        <v>14</v>
      </c>
      <c r="T2105" t="s">
        <v>3038</v>
      </c>
      <c r="U2105" s="14" t="s">
        <v>1249</v>
      </c>
      <c r="V2105" s="9" t="s">
        <v>3039</v>
      </c>
      <c r="W2105">
        <v>30</v>
      </c>
      <c r="X2105" s="9" t="s">
        <v>3042</v>
      </c>
      <c r="Z2105" s="5"/>
      <c r="AD2105" s="14" t="s">
        <v>1168</v>
      </c>
      <c r="AF2105" t="s">
        <v>1168</v>
      </c>
      <c r="AI2105" t="s">
        <v>1168</v>
      </c>
      <c r="AJ2105" s="15" t="s">
        <v>1148</v>
      </c>
      <c r="AK2105" s="15">
        <v>100</v>
      </c>
      <c r="AL2105" t="s">
        <v>1266</v>
      </c>
      <c r="AM2105">
        <f>104.043-100.071</f>
        <v>3.9720000000000084</v>
      </c>
      <c r="AP2105">
        <v>56</v>
      </c>
      <c r="AR2105" s="15" t="s">
        <v>1155</v>
      </c>
    </row>
    <row r="2106" spans="1:44" x14ac:dyDescent="0.2">
      <c r="A2106" t="s">
        <v>1381</v>
      </c>
      <c r="B2106" s="15" t="s">
        <v>1146</v>
      </c>
      <c r="C2106" s="15" t="s">
        <v>1149</v>
      </c>
      <c r="D2106" s="14" t="s">
        <v>475</v>
      </c>
      <c r="E2106" s="14" t="s">
        <v>3046</v>
      </c>
      <c r="G2106" s="15" t="s">
        <v>1168</v>
      </c>
      <c r="H2106" s="14" t="s">
        <v>1168</v>
      </c>
      <c r="I2106" s="14" t="s">
        <v>3036</v>
      </c>
      <c r="M2106" s="14" t="s">
        <v>3037</v>
      </c>
      <c r="O2106">
        <v>2004</v>
      </c>
      <c r="Q2106" t="s">
        <v>1332</v>
      </c>
      <c r="R2106">
        <v>14</v>
      </c>
      <c r="T2106" t="s">
        <v>3038</v>
      </c>
      <c r="U2106" s="14" t="s">
        <v>1249</v>
      </c>
      <c r="V2106" s="9" t="s">
        <v>3039</v>
      </c>
      <c r="W2106">
        <v>60</v>
      </c>
      <c r="X2106" s="9" t="s">
        <v>3042</v>
      </c>
      <c r="Z2106" s="5"/>
      <c r="AD2106" s="14" t="s">
        <v>1168</v>
      </c>
      <c r="AF2106" t="s">
        <v>1168</v>
      </c>
      <c r="AI2106" t="s">
        <v>1168</v>
      </c>
      <c r="AJ2106" s="15" t="s">
        <v>1148</v>
      </c>
      <c r="AK2106" s="15">
        <v>100</v>
      </c>
      <c r="AL2106" t="s">
        <v>1266</v>
      </c>
      <c r="AM2106">
        <f>106.028-100.638</f>
        <v>5.3900000000000006</v>
      </c>
      <c r="AP2106">
        <v>28</v>
      </c>
      <c r="AR2106" s="15" t="s">
        <v>1155</v>
      </c>
    </row>
    <row r="2107" spans="1:44" x14ac:dyDescent="0.2">
      <c r="A2107" t="s">
        <v>1381</v>
      </c>
      <c r="B2107" s="15" t="s">
        <v>1146</v>
      </c>
      <c r="C2107" s="15" t="s">
        <v>1149</v>
      </c>
      <c r="D2107" s="14" t="s">
        <v>475</v>
      </c>
      <c r="E2107" s="14" t="s">
        <v>3046</v>
      </c>
      <c r="G2107" s="15" t="s">
        <v>1168</v>
      </c>
      <c r="H2107" s="14" t="s">
        <v>1168</v>
      </c>
      <c r="I2107" s="14" t="s">
        <v>3036</v>
      </c>
      <c r="M2107" s="14" t="s">
        <v>3037</v>
      </c>
      <c r="O2107">
        <v>2004</v>
      </c>
      <c r="Q2107" t="s">
        <v>1332</v>
      </c>
      <c r="R2107">
        <v>14</v>
      </c>
      <c r="T2107" t="s">
        <v>3038</v>
      </c>
      <c r="U2107" s="14" t="s">
        <v>1249</v>
      </c>
      <c r="V2107" s="9" t="s">
        <v>3039</v>
      </c>
      <c r="W2107">
        <v>60</v>
      </c>
      <c r="X2107" s="9" t="s">
        <v>3042</v>
      </c>
      <c r="Z2107" s="5"/>
      <c r="AD2107" s="14" t="s">
        <v>1168</v>
      </c>
      <c r="AF2107" t="s">
        <v>1168</v>
      </c>
      <c r="AI2107" t="s">
        <v>1168</v>
      </c>
      <c r="AJ2107" s="15" t="s">
        <v>1148</v>
      </c>
      <c r="AK2107" s="15">
        <v>100</v>
      </c>
      <c r="AL2107" t="s">
        <v>1266</v>
      </c>
      <c r="AM2107">
        <f>106.312-101.489</f>
        <v>4.8229999999999933</v>
      </c>
      <c r="AP2107">
        <v>56</v>
      </c>
      <c r="AR2107" s="15" t="s">
        <v>1155</v>
      </c>
    </row>
    <row r="2108" spans="1:44" x14ac:dyDescent="0.2">
      <c r="A2108" t="s">
        <v>1381</v>
      </c>
      <c r="B2108" s="15" t="s">
        <v>1146</v>
      </c>
      <c r="C2108" s="15" t="s">
        <v>1149</v>
      </c>
      <c r="D2108" s="14" t="s">
        <v>475</v>
      </c>
      <c r="E2108" s="14" t="s">
        <v>3046</v>
      </c>
      <c r="G2108" s="15" t="s">
        <v>1168</v>
      </c>
      <c r="H2108" s="14" t="s">
        <v>1168</v>
      </c>
      <c r="I2108" s="14" t="s">
        <v>3036</v>
      </c>
      <c r="M2108" s="14" t="s">
        <v>3037</v>
      </c>
      <c r="O2108">
        <v>2004</v>
      </c>
      <c r="Q2108" t="s">
        <v>1332</v>
      </c>
      <c r="R2108">
        <v>14</v>
      </c>
      <c r="T2108" t="s">
        <v>3038</v>
      </c>
      <c r="U2108" s="14" t="s">
        <v>1249</v>
      </c>
      <c r="V2108" s="9" t="s">
        <v>3039</v>
      </c>
      <c r="W2108">
        <v>90</v>
      </c>
      <c r="X2108" s="9" t="s">
        <v>3042</v>
      </c>
      <c r="Z2108" s="5"/>
      <c r="AD2108" s="14" t="s">
        <v>1168</v>
      </c>
      <c r="AF2108" t="s">
        <v>1168</v>
      </c>
      <c r="AI2108" t="s">
        <v>1168</v>
      </c>
      <c r="AJ2108" s="15" t="s">
        <v>1148</v>
      </c>
      <c r="AK2108" s="15">
        <v>96.382999999999996</v>
      </c>
      <c r="AL2108" t="s">
        <v>1266</v>
      </c>
      <c r="AM2108">
        <f>101.206-96.383</f>
        <v>4.8230000000000075</v>
      </c>
      <c r="AP2108">
        <v>28</v>
      </c>
      <c r="AR2108" s="15" t="s">
        <v>1155</v>
      </c>
    </row>
    <row r="2109" spans="1:44" x14ac:dyDescent="0.2">
      <c r="A2109" t="s">
        <v>1381</v>
      </c>
      <c r="B2109" s="15" t="s">
        <v>1146</v>
      </c>
      <c r="C2109" s="15" t="s">
        <v>1149</v>
      </c>
      <c r="D2109" s="14" t="s">
        <v>475</v>
      </c>
      <c r="E2109" s="14" t="s">
        <v>3046</v>
      </c>
      <c r="G2109" s="15" t="s">
        <v>1168</v>
      </c>
      <c r="H2109" s="14" t="s">
        <v>1168</v>
      </c>
      <c r="I2109" s="14" t="s">
        <v>3036</v>
      </c>
      <c r="M2109" s="14" t="s">
        <v>3037</v>
      </c>
      <c r="O2109">
        <v>2004</v>
      </c>
      <c r="Q2109" t="s">
        <v>1332</v>
      </c>
      <c r="R2109">
        <v>14</v>
      </c>
      <c r="T2109" t="s">
        <v>3038</v>
      </c>
      <c r="U2109" s="14" t="s">
        <v>1249</v>
      </c>
      <c r="V2109" s="9" t="s">
        <v>3039</v>
      </c>
      <c r="W2109">
        <v>90</v>
      </c>
      <c r="X2109" s="9" t="s">
        <v>3042</v>
      </c>
      <c r="Z2109" s="5"/>
      <c r="AD2109" s="14" t="s">
        <v>1168</v>
      </c>
      <c r="AF2109" t="s">
        <v>1168</v>
      </c>
      <c r="AI2109" t="s">
        <v>1168</v>
      </c>
      <c r="AJ2109" s="15" t="s">
        <v>1148</v>
      </c>
      <c r="AK2109" s="15">
        <v>95.816000000000003</v>
      </c>
      <c r="AL2109" t="s">
        <v>1266</v>
      </c>
      <c r="AM2109">
        <f>101.489-95.816</f>
        <v>5.6730000000000018</v>
      </c>
      <c r="AP2109">
        <v>56</v>
      </c>
      <c r="AR2109" s="15" t="s">
        <v>1155</v>
      </c>
    </row>
    <row r="2110" spans="1:44" x14ac:dyDescent="0.2">
      <c r="A2110" t="s">
        <v>1381</v>
      </c>
      <c r="B2110" s="15" t="s">
        <v>1146</v>
      </c>
      <c r="C2110" s="15" t="s">
        <v>1149</v>
      </c>
      <c r="D2110" s="14" t="s">
        <v>475</v>
      </c>
      <c r="E2110" s="14" t="s">
        <v>3046</v>
      </c>
      <c r="G2110" s="15" t="s">
        <v>1168</v>
      </c>
      <c r="H2110" s="14" t="s">
        <v>1168</v>
      </c>
      <c r="I2110" s="14" t="s">
        <v>3036</v>
      </c>
      <c r="M2110" s="14" t="s">
        <v>3037</v>
      </c>
      <c r="O2110">
        <v>2004</v>
      </c>
      <c r="Q2110" t="s">
        <v>1332</v>
      </c>
      <c r="R2110">
        <v>14</v>
      </c>
      <c r="T2110" t="s">
        <v>3038</v>
      </c>
      <c r="U2110" s="14" t="s">
        <v>1249</v>
      </c>
      <c r="V2110" s="9" t="s">
        <v>3039</v>
      </c>
      <c r="W2110">
        <v>0</v>
      </c>
      <c r="X2110" s="9" t="s">
        <v>3043</v>
      </c>
      <c r="Z2110" s="5"/>
      <c r="AD2110" s="14" t="s">
        <v>1168</v>
      </c>
      <c r="AF2110" t="s">
        <v>1168</v>
      </c>
      <c r="AI2110" t="s">
        <v>1168</v>
      </c>
      <c r="AJ2110" s="15" t="s">
        <v>1148</v>
      </c>
      <c r="AK2110" s="15">
        <v>37.021000000000001</v>
      </c>
      <c r="AL2110" t="s">
        <v>1266</v>
      </c>
      <c r="AM2110">
        <f>42.482-37.021</f>
        <v>5.4609999999999985</v>
      </c>
      <c r="AP2110">
        <v>28</v>
      </c>
      <c r="AR2110" s="15" t="s">
        <v>1155</v>
      </c>
    </row>
    <row r="2111" spans="1:44" x14ac:dyDescent="0.2">
      <c r="A2111" t="s">
        <v>1381</v>
      </c>
      <c r="B2111" s="15" t="s">
        <v>1146</v>
      </c>
      <c r="C2111" s="15" t="s">
        <v>1149</v>
      </c>
      <c r="D2111" s="14" t="s">
        <v>475</v>
      </c>
      <c r="E2111" s="14" t="s">
        <v>3046</v>
      </c>
      <c r="G2111" s="15" t="s">
        <v>1168</v>
      </c>
      <c r="H2111" s="14" t="s">
        <v>1168</v>
      </c>
      <c r="I2111" s="14" t="s">
        <v>3036</v>
      </c>
      <c r="M2111" s="14" t="s">
        <v>3037</v>
      </c>
      <c r="O2111">
        <v>2004</v>
      </c>
      <c r="Q2111" t="s">
        <v>1332</v>
      </c>
      <c r="R2111">
        <v>14</v>
      </c>
      <c r="T2111" t="s">
        <v>3038</v>
      </c>
      <c r="U2111" s="14" t="s">
        <v>1249</v>
      </c>
      <c r="V2111" s="9" t="s">
        <v>3039</v>
      </c>
      <c r="W2111">
        <v>0</v>
      </c>
      <c r="X2111" s="9" t="s">
        <v>3043</v>
      </c>
      <c r="Z2111" s="5"/>
      <c r="AD2111" s="14" t="s">
        <v>1168</v>
      </c>
      <c r="AF2111" t="s">
        <v>1168</v>
      </c>
      <c r="AI2111" t="s">
        <v>1168</v>
      </c>
      <c r="AJ2111" s="15" t="s">
        <v>1148</v>
      </c>
      <c r="AK2111" s="15">
        <v>38.226999999999997</v>
      </c>
      <c r="AL2111" t="s">
        <v>1266</v>
      </c>
      <c r="AM2111">
        <f>42.199-38.227</f>
        <v>3.9720000000000013</v>
      </c>
      <c r="AP2111">
        <v>56</v>
      </c>
      <c r="AR2111" s="15" t="s">
        <v>1155</v>
      </c>
    </row>
    <row r="2112" spans="1:44" x14ac:dyDescent="0.2">
      <c r="A2112" t="s">
        <v>1381</v>
      </c>
      <c r="B2112" s="15" t="s">
        <v>1146</v>
      </c>
      <c r="C2112" s="15" t="s">
        <v>1149</v>
      </c>
      <c r="D2112" s="14" t="s">
        <v>475</v>
      </c>
      <c r="E2112" s="14" t="s">
        <v>3046</v>
      </c>
      <c r="G2112" s="15" t="s">
        <v>1168</v>
      </c>
      <c r="H2112" s="14" t="s">
        <v>1168</v>
      </c>
      <c r="I2112" s="14" t="s">
        <v>3036</v>
      </c>
      <c r="M2112" s="14" t="s">
        <v>3037</v>
      </c>
      <c r="O2112">
        <v>2004</v>
      </c>
      <c r="Q2112" t="s">
        <v>1332</v>
      </c>
      <c r="R2112">
        <v>14</v>
      </c>
      <c r="T2112" t="s">
        <v>3038</v>
      </c>
      <c r="U2112" s="14" t="s">
        <v>1249</v>
      </c>
      <c r="V2112" s="9" t="s">
        <v>3039</v>
      </c>
      <c r="W2112">
        <v>30</v>
      </c>
      <c r="X2112" s="9" t="s">
        <v>3043</v>
      </c>
      <c r="Z2112" s="5"/>
      <c r="AD2112" s="14" t="s">
        <v>1168</v>
      </c>
      <c r="AF2112" t="s">
        <v>1168</v>
      </c>
      <c r="AI2112" t="s">
        <v>1168</v>
      </c>
      <c r="AJ2112" s="15" t="s">
        <v>1148</v>
      </c>
      <c r="AK2112" s="15">
        <v>81.277000000000001</v>
      </c>
      <c r="AL2112" t="s">
        <v>1266</v>
      </c>
      <c r="AM2112">
        <f>87.305-81.277</f>
        <v>6.0280000000000058</v>
      </c>
      <c r="AP2112">
        <v>28</v>
      </c>
      <c r="AR2112" s="15" t="s">
        <v>1155</v>
      </c>
    </row>
    <row r="2113" spans="1:44" x14ac:dyDescent="0.2">
      <c r="A2113" t="s">
        <v>1381</v>
      </c>
      <c r="B2113" s="15" t="s">
        <v>1146</v>
      </c>
      <c r="C2113" s="15" t="s">
        <v>1149</v>
      </c>
      <c r="D2113" s="14" t="s">
        <v>475</v>
      </c>
      <c r="E2113" s="14" t="s">
        <v>3046</v>
      </c>
      <c r="G2113" s="15" t="s">
        <v>1168</v>
      </c>
      <c r="H2113" s="14" t="s">
        <v>1168</v>
      </c>
      <c r="I2113" s="14" t="s">
        <v>3036</v>
      </c>
      <c r="M2113" s="14" t="s">
        <v>3037</v>
      </c>
      <c r="O2113">
        <v>2004</v>
      </c>
      <c r="Q2113" t="s">
        <v>1332</v>
      </c>
      <c r="R2113">
        <v>14</v>
      </c>
      <c r="T2113" t="s">
        <v>3038</v>
      </c>
      <c r="U2113" s="14" t="s">
        <v>1249</v>
      </c>
      <c r="V2113" s="9" t="s">
        <v>3039</v>
      </c>
      <c r="W2113">
        <v>30</v>
      </c>
      <c r="X2113" s="9" t="s">
        <v>3043</v>
      </c>
      <c r="Z2113" s="5"/>
      <c r="AD2113" s="14" t="s">
        <v>1168</v>
      </c>
      <c r="AF2113" t="s">
        <v>1168</v>
      </c>
      <c r="AI2113" t="s">
        <v>1168</v>
      </c>
      <c r="AJ2113" s="15" t="s">
        <v>1148</v>
      </c>
      <c r="AK2113" s="15">
        <v>81.347999999999999</v>
      </c>
      <c r="AL2113" t="s">
        <v>1266</v>
      </c>
      <c r="AM2113">
        <f>87.305-81.348</f>
        <v>5.9570000000000078</v>
      </c>
      <c r="AP2113">
        <v>56</v>
      </c>
      <c r="AR2113" s="15" t="s">
        <v>1155</v>
      </c>
    </row>
    <row r="2114" spans="1:44" x14ac:dyDescent="0.2">
      <c r="A2114" t="s">
        <v>1381</v>
      </c>
      <c r="B2114" s="15" t="s">
        <v>1146</v>
      </c>
      <c r="C2114" s="15" t="s">
        <v>1149</v>
      </c>
      <c r="D2114" s="14" t="s">
        <v>475</v>
      </c>
      <c r="E2114" s="14" t="s">
        <v>3046</v>
      </c>
      <c r="G2114" s="15" t="s">
        <v>1168</v>
      </c>
      <c r="H2114" s="14" t="s">
        <v>1168</v>
      </c>
      <c r="I2114" s="14" t="s">
        <v>3036</v>
      </c>
      <c r="M2114" s="14" t="s">
        <v>3037</v>
      </c>
      <c r="O2114">
        <v>2004</v>
      </c>
      <c r="Q2114" t="s">
        <v>1332</v>
      </c>
      <c r="R2114">
        <v>14</v>
      </c>
      <c r="T2114" t="s">
        <v>3038</v>
      </c>
      <c r="U2114" s="14" t="s">
        <v>1249</v>
      </c>
      <c r="V2114" s="9" t="s">
        <v>3039</v>
      </c>
      <c r="W2114">
        <v>60</v>
      </c>
      <c r="X2114" s="9" t="s">
        <v>3043</v>
      </c>
      <c r="Z2114" s="5"/>
      <c r="AD2114" s="14" t="s">
        <v>1168</v>
      </c>
      <c r="AF2114" t="s">
        <v>1168</v>
      </c>
      <c r="AI2114" t="s">
        <v>1168</v>
      </c>
      <c r="AJ2114" s="15" t="s">
        <v>1148</v>
      </c>
      <c r="AK2114" s="15">
        <v>100</v>
      </c>
      <c r="AL2114" t="s">
        <v>1266</v>
      </c>
      <c r="AM2114">
        <f>108.582-102.057</f>
        <v>6.5249999999999915</v>
      </c>
      <c r="AP2114">
        <v>28</v>
      </c>
      <c r="AR2114" s="15" t="s">
        <v>1155</v>
      </c>
    </row>
    <row r="2115" spans="1:44" x14ac:dyDescent="0.2">
      <c r="A2115" t="s">
        <v>1381</v>
      </c>
      <c r="B2115" s="15" t="s">
        <v>1146</v>
      </c>
      <c r="C2115" s="15" t="s">
        <v>1149</v>
      </c>
      <c r="D2115" s="14" t="s">
        <v>475</v>
      </c>
      <c r="E2115" s="14" t="s">
        <v>3046</v>
      </c>
      <c r="G2115" s="15" t="s">
        <v>1168</v>
      </c>
      <c r="H2115" s="14" t="s">
        <v>1168</v>
      </c>
      <c r="I2115" s="14" t="s">
        <v>3036</v>
      </c>
      <c r="M2115" s="14" t="s">
        <v>3037</v>
      </c>
      <c r="O2115">
        <v>2004</v>
      </c>
      <c r="Q2115" t="s">
        <v>1332</v>
      </c>
      <c r="R2115">
        <v>14</v>
      </c>
      <c r="T2115" t="s">
        <v>3038</v>
      </c>
      <c r="U2115" s="14" t="s">
        <v>1249</v>
      </c>
      <c r="V2115" s="9" t="s">
        <v>3039</v>
      </c>
      <c r="W2115">
        <v>60</v>
      </c>
      <c r="X2115" s="9" t="s">
        <v>3043</v>
      </c>
      <c r="Z2115" s="5"/>
      <c r="AD2115" s="14" t="s">
        <v>1168</v>
      </c>
      <c r="AF2115" t="s">
        <v>1168</v>
      </c>
      <c r="AI2115" t="s">
        <v>1168</v>
      </c>
      <c r="AJ2115" s="15" t="s">
        <v>1148</v>
      </c>
      <c r="AK2115" s="15">
        <v>100</v>
      </c>
      <c r="AL2115" t="s">
        <v>1266</v>
      </c>
      <c r="AM2115">
        <f>108.582-102.34</f>
        <v>6.2419999999999902</v>
      </c>
      <c r="AP2115">
        <v>56</v>
      </c>
      <c r="AR2115" s="15" t="s">
        <v>1155</v>
      </c>
    </row>
    <row r="2116" spans="1:44" x14ac:dyDescent="0.2">
      <c r="A2116" t="s">
        <v>1381</v>
      </c>
      <c r="B2116" s="15" t="s">
        <v>1146</v>
      </c>
      <c r="C2116" s="15" t="s">
        <v>1149</v>
      </c>
      <c r="D2116" s="14" t="s">
        <v>475</v>
      </c>
      <c r="E2116" s="14" t="s">
        <v>3046</v>
      </c>
      <c r="G2116" s="15" t="s">
        <v>1168</v>
      </c>
      <c r="H2116" s="14" t="s">
        <v>1168</v>
      </c>
      <c r="I2116" s="14" t="s">
        <v>3036</v>
      </c>
      <c r="M2116" s="14" t="s">
        <v>3037</v>
      </c>
      <c r="O2116">
        <v>2004</v>
      </c>
      <c r="Q2116" t="s">
        <v>1332</v>
      </c>
      <c r="R2116">
        <v>14</v>
      </c>
      <c r="T2116" t="s">
        <v>3038</v>
      </c>
      <c r="U2116" s="14" t="s">
        <v>1249</v>
      </c>
      <c r="V2116" s="9" t="s">
        <v>3039</v>
      </c>
      <c r="W2116">
        <v>90</v>
      </c>
      <c r="X2116" s="9" t="s">
        <v>3043</v>
      </c>
      <c r="Z2116" s="5"/>
      <c r="AD2116" s="14" t="s">
        <v>1168</v>
      </c>
      <c r="AF2116" t="s">
        <v>1168</v>
      </c>
      <c r="AI2116" t="s">
        <v>1168</v>
      </c>
      <c r="AJ2116" s="15" t="s">
        <v>1148</v>
      </c>
      <c r="AK2116" s="15">
        <v>80.850999999999999</v>
      </c>
      <c r="AL2116" t="s">
        <v>1266</v>
      </c>
      <c r="AM2116">
        <f>85.603-80.851</f>
        <v>4.7519999999999953</v>
      </c>
      <c r="AP2116">
        <v>28</v>
      </c>
      <c r="AR2116" s="15" t="s">
        <v>1155</v>
      </c>
    </row>
    <row r="2117" spans="1:44" x14ac:dyDescent="0.2">
      <c r="A2117" t="s">
        <v>1381</v>
      </c>
      <c r="B2117" s="15" t="s">
        <v>1146</v>
      </c>
      <c r="C2117" s="15" t="s">
        <v>1149</v>
      </c>
      <c r="D2117" s="14" t="s">
        <v>475</v>
      </c>
      <c r="E2117" s="14" t="s">
        <v>3046</v>
      </c>
      <c r="G2117" s="15" t="s">
        <v>1168</v>
      </c>
      <c r="H2117" s="14" t="s">
        <v>1168</v>
      </c>
      <c r="I2117" s="14" t="s">
        <v>3036</v>
      </c>
      <c r="M2117" s="14" t="s">
        <v>3037</v>
      </c>
      <c r="O2117">
        <v>2004</v>
      </c>
      <c r="Q2117" t="s">
        <v>1332</v>
      </c>
      <c r="R2117">
        <v>14</v>
      </c>
      <c r="T2117" t="s">
        <v>3038</v>
      </c>
      <c r="U2117" s="14" t="s">
        <v>1249</v>
      </c>
      <c r="V2117" s="9" t="s">
        <v>3039</v>
      </c>
      <c r="W2117">
        <v>90</v>
      </c>
      <c r="X2117" s="9" t="s">
        <v>3043</v>
      </c>
      <c r="Z2117" s="5"/>
      <c r="AD2117" s="14" t="s">
        <v>1168</v>
      </c>
      <c r="AF2117" t="s">
        <v>1168</v>
      </c>
      <c r="AI2117" t="s">
        <v>1168</v>
      </c>
      <c r="AJ2117" s="15" t="s">
        <v>1148</v>
      </c>
      <c r="AK2117" s="15">
        <v>80.78</v>
      </c>
      <c r="AL2117" t="s">
        <v>1266</v>
      </c>
      <c r="AM2117">
        <f>85.603-80.78</f>
        <v>4.8229999999999933</v>
      </c>
      <c r="AP2117">
        <v>56</v>
      </c>
      <c r="AR2117" s="15" t="s">
        <v>1155</v>
      </c>
    </row>
    <row r="2118" spans="1:44" x14ac:dyDescent="0.2">
      <c r="A2118" t="s">
        <v>1381</v>
      </c>
      <c r="B2118" s="15" t="s">
        <v>1146</v>
      </c>
      <c r="C2118" s="15" t="s">
        <v>1149</v>
      </c>
      <c r="D2118" s="14" t="s">
        <v>475</v>
      </c>
      <c r="E2118" s="14" t="s">
        <v>3047</v>
      </c>
      <c r="G2118" s="15" t="s">
        <v>1168</v>
      </c>
      <c r="H2118" s="14" t="s">
        <v>1168</v>
      </c>
      <c r="I2118" s="14" t="s">
        <v>3036</v>
      </c>
      <c r="M2118" s="14" t="s">
        <v>3037</v>
      </c>
      <c r="O2118">
        <v>2004</v>
      </c>
      <c r="Q2118" t="s">
        <v>1332</v>
      </c>
      <c r="R2118">
        <v>14</v>
      </c>
      <c r="T2118" t="s">
        <v>3038</v>
      </c>
      <c r="U2118" s="14" t="s">
        <v>1249</v>
      </c>
      <c r="V2118" s="9" t="s">
        <v>3039</v>
      </c>
      <c r="W2118">
        <v>0</v>
      </c>
      <c r="X2118" s="9" t="s">
        <v>3040</v>
      </c>
      <c r="Z2118" s="5"/>
      <c r="AD2118" s="14" t="s">
        <v>1168</v>
      </c>
      <c r="AF2118" t="s">
        <v>1168</v>
      </c>
      <c r="AI2118" t="s">
        <v>1168</v>
      </c>
      <c r="AJ2118" s="15" t="s">
        <v>1148</v>
      </c>
      <c r="AK2118" s="15">
        <v>0</v>
      </c>
      <c r="AL2118" t="s">
        <v>1266</v>
      </c>
      <c r="AM2118">
        <v>0</v>
      </c>
      <c r="AP2118">
        <v>28</v>
      </c>
      <c r="AR2118" s="15" t="s">
        <v>1155</v>
      </c>
    </row>
    <row r="2119" spans="1:44" x14ac:dyDescent="0.2">
      <c r="A2119" t="s">
        <v>1381</v>
      </c>
      <c r="B2119" s="15" t="s">
        <v>1146</v>
      </c>
      <c r="C2119" s="15" t="s">
        <v>1149</v>
      </c>
      <c r="D2119" s="14" t="s">
        <v>475</v>
      </c>
      <c r="E2119" s="14" t="s">
        <v>3047</v>
      </c>
      <c r="G2119" s="15" t="s">
        <v>1168</v>
      </c>
      <c r="H2119" s="14" t="s">
        <v>1168</v>
      </c>
      <c r="I2119" s="14" t="s">
        <v>3036</v>
      </c>
      <c r="M2119" s="14" t="s">
        <v>3037</v>
      </c>
      <c r="O2119">
        <v>2004</v>
      </c>
      <c r="Q2119" t="s">
        <v>1332</v>
      </c>
      <c r="R2119">
        <v>14</v>
      </c>
      <c r="T2119" t="s">
        <v>3038</v>
      </c>
      <c r="U2119" s="14" t="s">
        <v>1249</v>
      </c>
      <c r="V2119" s="9" t="s">
        <v>3039</v>
      </c>
      <c r="W2119">
        <v>0</v>
      </c>
      <c r="X2119" s="9" t="s">
        <v>3040</v>
      </c>
      <c r="Z2119" s="5"/>
      <c r="AD2119" s="14" t="s">
        <v>1168</v>
      </c>
      <c r="AF2119" t="s">
        <v>1168</v>
      </c>
      <c r="AI2119" t="s">
        <v>1168</v>
      </c>
      <c r="AJ2119" s="15" t="s">
        <v>1148</v>
      </c>
      <c r="AK2119" s="15">
        <v>0</v>
      </c>
      <c r="AL2119" t="s">
        <v>1266</v>
      </c>
      <c r="AM2119">
        <v>0</v>
      </c>
      <c r="AP2119">
        <v>56</v>
      </c>
      <c r="AR2119" s="15" t="s">
        <v>1155</v>
      </c>
    </row>
    <row r="2120" spans="1:44" x14ac:dyDescent="0.2">
      <c r="A2120" t="s">
        <v>1381</v>
      </c>
      <c r="B2120" s="15" t="s">
        <v>1146</v>
      </c>
      <c r="C2120" s="15" t="s">
        <v>1149</v>
      </c>
      <c r="D2120" s="14" t="s">
        <v>475</v>
      </c>
      <c r="E2120" s="14" t="s">
        <v>3047</v>
      </c>
      <c r="G2120" s="15" t="s">
        <v>1168</v>
      </c>
      <c r="H2120" s="14" t="s">
        <v>1168</v>
      </c>
      <c r="I2120" s="14" t="s">
        <v>3036</v>
      </c>
      <c r="M2120" s="14" t="s">
        <v>3037</v>
      </c>
      <c r="O2120">
        <v>2004</v>
      </c>
      <c r="Q2120" t="s">
        <v>1332</v>
      </c>
      <c r="R2120">
        <v>14</v>
      </c>
      <c r="T2120" t="s">
        <v>3038</v>
      </c>
      <c r="U2120" s="14" t="s">
        <v>1249</v>
      </c>
      <c r="V2120" s="9" t="s">
        <v>3039</v>
      </c>
      <c r="W2120">
        <v>15</v>
      </c>
      <c r="X2120" s="9" t="s">
        <v>3040</v>
      </c>
      <c r="Z2120" s="5"/>
      <c r="AD2120" s="14" t="s">
        <v>1168</v>
      </c>
      <c r="AF2120" t="s">
        <v>1168</v>
      </c>
      <c r="AI2120" t="s">
        <v>1168</v>
      </c>
      <c r="AJ2120" s="15" t="s">
        <v>1148</v>
      </c>
      <c r="AK2120" s="15">
        <v>0</v>
      </c>
      <c r="AL2120" t="s">
        <v>1266</v>
      </c>
      <c r="AM2120">
        <v>0</v>
      </c>
      <c r="AP2120">
        <v>28</v>
      </c>
      <c r="AR2120" s="15" t="s">
        <v>1155</v>
      </c>
    </row>
    <row r="2121" spans="1:44" x14ac:dyDescent="0.2">
      <c r="A2121" t="s">
        <v>1381</v>
      </c>
      <c r="B2121" s="15" t="s">
        <v>1146</v>
      </c>
      <c r="C2121" s="15" t="s">
        <v>1149</v>
      </c>
      <c r="D2121" s="14" t="s">
        <v>475</v>
      </c>
      <c r="E2121" s="14" t="s">
        <v>3047</v>
      </c>
      <c r="G2121" s="15" t="s">
        <v>1168</v>
      </c>
      <c r="H2121" s="14" t="s">
        <v>1168</v>
      </c>
      <c r="I2121" s="14" t="s">
        <v>3036</v>
      </c>
      <c r="M2121" s="14" t="s">
        <v>3037</v>
      </c>
      <c r="O2121">
        <v>2004</v>
      </c>
      <c r="Q2121" t="s">
        <v>1332</v>
      </c>
      <c r="R2121">
        <v>14</v>
      </c>
      <c r="T2121" t="s">
        <v>3038</v>
      </c>
      <c r="U2121" s="14" t="s">
        <v>1249</v>
      </c>
      <c r="V2121" s="9" t="s">
        <v>3039</v>
      </c>
      <c r="W2121">
        <v>15</v>
      </c>
      <c r="X2121" s="9" t="s">
        <v>3040</v>
      </c>
      <c r="Z2121" s="5"/>
      <c r="AD2121" s="14" t="s">
        <v>1168</v>
      </c>
      <c r="AF2121" t="s">
        <v>1168</v>
      </c>
      <c r="AI2121" t="s">
        <v>1168</v>
      </c>
      <c r="AJ2121" s="15" t="s">
        <v>1148</v>
      </c>
      <c r="AK2121" s="15">
        <v>2.8769999999999998</v>
      </c>
      <c r="AL2121" t="s">
        <v>1266</v>
      </c>
      <c r="AM2121">
        <f>5-2.877</f>
        <v>2.1230000000000002</v>
      </c>
      <c r="AP2121">
        <v>56</v>
      </c>
      <c r="AR2121" s="15" t="s">
        <v>1155</v>
      </c>
    </row>
    <row r="2122" spans="1:44" x14ac:dyDescent="0.2">
      <c r="A2122" t="s">
        <v>1381</v>
      </c>
      <c r="B2122" s="15" t="s">
        <v>1146</v>
      </c>
      <c r="C2122" s="15" t="s">
        <v>1149</v>
      </c>
      <c r="D2122" s="14" t="s">
        <v>475</v>
      </c>
      <c r="E2122" s="14" t="s">
        <v>3047</v>
      </c>
      <c r="G2122" s="15" t="s">
        <v>1168</v>
      </c>
      <c r="H2122" s="14" t="s">
        <v>1168</v>
      </c>
      <c r="I2122" s="14" t="s">
        <v>3036</v>
      </c>
      <c r="M2122" s="14" t="s">
        <v>3037</v>
      </c>
      <c r="O2122">
        <v>2004</v>
      </c>
      <c r="Q2122" t="s">
        <v>1332</v>
      </c>
      <c r="R2122">
        <v>14</v>
      </c>
      <c r="T2122" t="s">
        <v>3038</v>
      </c>
      <c r="U2122" s="14" t="s">
        <v>1249</v>
      </c>
      <c r="V2122" s="9" t="s">
        <v>3039</v>
      </c>
      <c r="W2122">
        <v>30</v>
      </c>
      <c r="X2122" s="9" t="s">
        <v>3040</v>
      </c>
      <c r="Z2122" s="5"/>
      <c r="AD2122" s="14" t="s">
        <v>1168</v>
      </c>
      <c r="AF2122" t="s">
        <v>1168</v>
      </c>
      <c r="AI2122" t="s">
        <v>1168</v>
      </c>
      <c r="AJ2122" s="15" t="s">
        <v>1148</v>
      </c>
      <c r="AK2122" s="15">
        <v>0</v>
      </c>
      <c r="AL2122" t="s">
        <v>1266</v>
      </c>
      <c r="AM2122">
        <v>0</v>
      </c>
      <c r="AP2122">
        <v>28</v>
      </c>
      <c r="AR2122" s="15" t="s">
        <v>1155</v>
      </c>
    </row>
    <row r="2123" spans="1:44" x14ac:dyDescent="0.2">
      <c r="A2123" t="s">
        <v>1381</v>
      </c>
      <c r="B2123" s="15" t="s">
        <v>1146</v>
      </c>
      <c r="C2123" s="15" t="s">
        <v>1149</v>
      </c>
      <c r="D2123" s="14" t="s">
        <v>475</v>
      </c>
      <c r="E2123" s="14" t="s">
        <v>3047</v>
      </c>
      <c r="G2123" s="15" t="s">
        <v>1168</v>
      </c>
      <c r="H2123" s="14" t="s">
        <v>1168</v>
      </c>
      <c r="I2123" s="14" t="s">
        <v>3036</v>
      </c>
      <c r="M2123" s="14" t="s">
        <v>3037</v>
      </c>
      <c r="O2123">
        <v>2004</v>
      </c>
      <c r="Q2123" t="s">
        <v>1332</v>
      </c>
      <c r="R2123">
        <v>14</v>
      </c>
      <c r="T2123" t="s">
        <v>3038</v>
      </c>
      <c r="U2123" s="14" t="s">
        <v>1249</v>
      </c>
      <c r="V2123" s="9" t="s">
        <v>3039</v>
      </c>
      <c r="W2123">
        <v>30</v>
      </c>
      <c r="X2123" s="9" t="s">
        <v>3040</v>
      </c>
      <c r="Z2123" s="5"/>
      <c r="AD2123" s="14" t="s">
        <v>1168</v>
      </c>
      <c r="AF2123" t="s">
        <v>1168</v>
      </c>
      <c r="AI2123" t="s">
        <v>1168</v>
      </c>
      <c r="AJ2123" s="15" t="s">
        <v>1148</v>
      </c>
      <c r="AK2123" s="15">
        <v>0</v>
      </c>
      <c r="AL2123" t="s">
        <v>1266</v>
      </c>
      <c r="AM2123">
        <v>0</v>
      </c>
      <c r="AP2123">
        <v>56</v>
      </c>
      <c r="AR2123" s="15" t="s">
        <v>1155</v>
      </c>
    </row>
    <row r="2124" spans="1:44" x14ac:dyDescent="0.2">
      <c r="A2124" t="s">
        <v>1381</v>
      </c>
      <c r="B2124" s="15" t="s">
        <v>1146</v>
      </c>
      <c r="C2124" s="15" t="s">
        <v>1149</v>
      </c>
      <c r="D2124" s="14" t="s">
        <v>475</v>
      </c>
      <c r="E2124" s="14" t="s">
        <v>3047</v>
      </c>
      <c r="G2124" s="15" t="s">
        <v>1168</v>
      </c>
      <c r="H2124" s="14" t="s">
        <v>1168</v>
      </c>
      <c r="I2124" s="14" t="s">
        <v>3036</v>
      </c>
      <c r="M2124" s="14" t="s">
        <v>3037</v>
      </c>
      <c r="O2124">
        <v>2004</v>
      </c>
      <c r="Q2124" t="s">
        <v>1332</v>
      </c>
      <c r="R2124">
        <v>14</v>
      </c>
      <c r="T2124" t="s">
        <v>3038</v>
      </c>
      <c r="U2124" s="14" t="s">
        <v>1249</v>
      </c>
      <c r="V2124" s="9" t="s">
        <v>3039</v>
      </c>
      <c r="W2124">
        <v>60</v>
      </c>
      <c r="X2124" s="9" t="s">
        <v>3040</v>
      </c>
      <c r="Z2124" s="5"/>
      <c r="AD2124" s="14" t="s">
        <v>1168</v>
      </c>
      <c r="AF2124" t="s">
        <v>1168</v>
      </c>
      <c r="AI2124" t="s">
        <v>1168</v>
      </c>
      <c r="AJ2124" s="15" t="s">
        <v>1148</v>
      </c>
      <c r="AK2124" s="15">
        <v>0</v>
      </c>
      <c r="AL2124" t="s">
        <v>1266</v>
      </c>
      <c r="AM2124">
        <v>0</v>
      </c>
      <c r="AP2124">
        <v>28</v>
      </c>
      <c r="AR2124" s="15" t="s">
        <v>1155</v>
      </c>
    </row>
    <row r="2125" spans="1:44" x14ac:dyDescent="0.2">
      <c r="A2125" t="s">
        <v>1381</v>
      </c>
      <c r="B2125" s="15" t="s">
        <v>1146</v>
      </c>
      <c r="C2125" s="15" t="s">
        <v>1149</v>
      </c>
      <c r="D2125" s="14" t="s">
        <v>475</v>
      </c>
      <c r="E2125" s="14" t="s">
        <v>3047</v>
      </c>
      <c r="G2125" s="15" t="s">
        <v>1168</v>
      </c>
      <c r="H2125" s="14" t="s">
        <v>1168</v>
      </c>
      <c r="I2125" s="14" t="s">
        <v>3036</v>
      </c>
      <c r="M2125" s="14" t="s">
        <v>3037</v>
      </c>
      <c r="O2125">
        <v>2004</v>
      </c>
      <c r="Q2125" t="s">
        <v>1332</v>
      </c>
      <c r="R2125">
        <v>14</v>
      </c>
      <c r="T2125" t="s">
        <v>3038</v>
      </c>
      <c r="U2125" s="14" t="s">
        <v>1249</v>
      </c>
      <c r="V2125" s="9" t="s">
        <v>3039</v>
      </c>
      <c r="W2125">
        <v>60</v>
      </c>
      <c r="X2125" s="9" t="s">
        <v>3040</v>
      </c>
      <c r="Z2125" s="5"/>
      <c r="AD2125" s="14" t="s">
        <v>1168</v>
      </c>
      <c r="AF2125" t="s">
        <v>1168</v>
      </c>
      <c r="AI2125" t="s">
        <v>1168</v>
      </c>
      <c r="AJ2125" s="15" t="s">
        <v>1148</v>
      </c>
      <c r="AK2125" s="15">
        <v>3.6989999999999998</v>
      </c>
      <c r="AL2125" t="s">
        <v>1266</v>
      </c>
      <c r="AM2125">
        <f>5.548-3.699</f>
        <v>1.8490000000000002</v>
      </c>
      <c r="AP2125">
        <v>56</v>
      </c>
      <c r="AR2125" s="15" t="s">
        <v>1155</v>
      </c>
    </row>
    <row r="2126" spans="1:44" x14ac:dyDescent="0.2">
      <c r="A2126" t="s">
        <v>1381</v>
      </c>
      <c r="B2126" s="15" t="s">
        <v>1146</v>
      </c>
      <c r="C2126" s="15" t="s">
        <v>1149</v>
      </c>
      <c r="D2126" s="14" t="s">
        <v>475</v>
      </c>
      <c r="E2126" s="14" t="s">
        <v>3047</v>
      </c>
      <c r="G2126" s="15" t="s">
        <v>1168</v>
      </c>
      <c r="H2126" s="14" t="s">
        <v>1168</v>
      </c>
      <c r="I2126" s="14" t="s">
        <v>3036</v>
      </c>
      <c r="M2126" s="14" t="s">
        <v>3037</v>
      </c>
      <c r="O2126">
        <v>2004</v>
      </c>
      <c r="Q2126" t="s">
        <v>1332</v>
      </c>
      <c r="R2126">
        <v>14</v>
      </c>
      <c r="T2126" t="s">
        <v>3038</v>
      </c>
      <c r="U2126" s="14" t="s">
        <v>1249</v>
      </c>
      <c r="V2126" s="9" t="s">
        <v>3039</v>
      </c>
      <c r="W2126">
        <v>90</v>
      </c>
      <c r="X2126" s="9" t="s">
        <v>3040</v>
      </c>
      <c r="Z2126" s="5"/>
      <c r="AD2126" s="14" t="s">
        <v>1168</v>
      </c>
      <c r="AF2126" t="s">
        <v>1168</v>
      </c>
      <c r="AI2126" t="s">
        <v>1168</v>
      </c>
      <c r="AJ2126" s="15" t="s">
        <v>1148</v>
      </c>
      <c r="AK2126" s="15">
        <v>0</v>
      </c>
      <c r="AL2126" t="s">
        <v>1266</v>
      </c>
      <c r="AM2126">
        <v>0</v>
      </c>
      <c r="AP2126">
        <v>28</v>
      </c>
      <c r="AR2126" s="15" t="s">
        <v>1155</v>
      </c>
    </row>
    <row r="2127" spans="1:44" x14ac:dyDescent="0.2">
      <c r="A2127" t="s">
        <v>1381</v>
      </c>
      <c r="B2127" s="15" t="s">
        <v>1146</v>
      </c>
      <c r="C2127" s="15" t="s">
        <v>1149</v>
      </c>
      <c r="D2127" s="14" t="s">
        <v>475</v>
      </c>
      <c r="E2127" s="14" t="s">
        <v>3047</v>
      </c>
      <c r="G2127" s="15" t="s">
        <v>1168</v>
      </c>
      <c r="H2127" s="14" t="s">
        <v>1168</v>
      </c>
      <c r="I2127" s="14" t="s">
        <v>3036</v>
      </c>
      <c r="M2127" s="14" t="s">
        <v>3037</v>
      </c>
      <c r="O2127">
        <v>2004</v>
      </c>
      <c r="Q2127" t="s">
        <v>1332</v>
      </c>
      <c r="R2127">
        <v>14</v>
      </c>
      <c r="T2127" t="s">
        <v>3038</v>
      </c>
      <c r="U2127" s="14" t="s">
        <v>1249</v>
      </c>
      <c r="V2127" s="9" t="s">
        <v>3039</v>
      </c>
      <c r="W2127">
        <v>90</v>
      </c>
      <c r="X2127" s="9" t="s">
        <v>3040</v>
      </c>
      <c r="Z2127" s="5"/>
      <c r="AD2127" s="14" t="s">
        <v>1168</v>
      </c>
      <c r="AF2127" t="s">
        <v>1168</v>
      </c>
      <c r="AI2127" t="s">
        <v>1168</v>
      </c>
      <c r="AJ2127" s="15" t="s">
        <v>1148</v>
      </c>
      <c r="AK2127" s="15">
        <v>60.822000000000003</v>
      </c>
      <c r="AL2127" t="s">
        <v>1266</v>
      </c>
      <c r="AM2127">
        <f>66.918-60.822</f>
        <v>6.0960000000000036</v>
      </c>
      <c r="AP2127">
        <v>56</v>
      </c>
      <c r="AR2127" s="15" t="s">
        <v>1155</v>
      </c>
    </row>
    <row r="2128" spans="1:44" x14ac:dyDescent="0.2">
      <c r="A2128" t="s">
        <v>1381</v>
      </c>
      <c r="B2128" s="15" t="s">
        <v>1146</v>
      </c>
      <c r="C2128" s="15" t="s">
        <v>1149</v>
      </c>
      <c r="D2128" s="14" t="s">
        <v>475</v>
      </c>
      <c r="E2128" s="14" t="s">
        <v>3047</v>
      </c>
      <c r="G2128" s="15" t="s">
        <v>1168</v>
      </c>
      <c r="H2128" s="14" t="s">
        <v>1168</v>
      </c>
      <c r="I2128" s="14" t="s">
        <v>3036</v>
      </c>
      <c r="M2128" s="14" t="s">
        <v>3037</v>
      </c>
      <c r="O2128">
        <v>2004</v>
      </c>
      <c r="Q2128" t="s">
        <v>1332</v>
      </c>
      <c r="R2128">
        <v>14</v>
      </c>
      <c r="T2128" t="s">
        <v>3038</v>
      </c>
      <c r="U2128" s="14" t="s">
        <v>1249</v>
      </c>
      <c r="V2128" s="9" t="s">
        <v>3039</v>
      </c>
      <c r="W2128">
        <v>120</v>
      </c>
      <c r="X2128" s="9" t="s">
        <v>3040</v>
      </c>
      <c r="Z2128" s="5"/>
      <c r="AD2128" s="14" t="s">
        <v>1168</v>
      </c>
      <c r="AF2128" t="s">
        <v>1168</v>
      </c>
      <c r="AI2128" t="s">
        <v>1168</v>
      </c>
      <c r="AJ2128" s="15" t="s">
        <v>1148</v>
      </c>
      <c r="AK2128" s="15">
        <v>0</v>
      </c>
      <c r="AL2128" t="s">
        <v>1266</v>
      </c>
      <c r="AM2128">
        <v>0</v>
      </c>
      <c r="AP2128">
        <v>28</v>
      </c>
      <c r="AR2128" s="15" t="s">
        <v>1155</v>
      </c>
    </row>
    <row r="2129" spans="1:44" x14ac:dyDescent="0.2">
      <c r="A2129" t="s">
        <v>1381</v>
      </c>
      <c r="B2129" s="15" t="s">
        <v>1146</v>
      </c>
      <c r="C2129" s="15" t="s">
        <v>1149</v>
      </c>
      <c r="D2129" s="14" t="s">
        <v>475</v>
      </c>
      <c r="E2129" s="14" t="s">
        <v>3047</v>
      </c>
      <c r="G2129" s="15" t="s">
        <v>1168</v>
      </c>
      <c r="H2129" s="14" t="s">
        <v>1168</v>
      </c>
      <c r="I2129" s="14" t="s">
        <v>3036</v>
      </c>
      <c r="M2129" s="14" t="s">
        <v>3037</v>
      </c>
      <c r="O2129">
        <v>2004</v>
      </c>
      <c r="Q2129" t="s">
        <v>1332</v>
      </c>
      <c r="R2129">
        <v>14</v>
      </c>
      <c r="T2129" t="s">
        <v>3038</v>
      </c>
      <c r="U2129" s="14" t="s">
        <v>1249</v>
      </c>
      <c r="V2129" s="9" t="s">
        <v>3039</v>
      </c>
      <c r="W2129">
        <v>120</v>
      </c>
      <c r="X2129" s="9" t="s">
        <v>3040</v>
      </c>
      <c r="Z2129" s="5"/>
      <c r="AD2129" s="14" t="s">
        <v>1168</v>
      </c>
      <c r="AF2129" t="s">
        <v>1168</v>
      </c>
      <c r="AI2129" t="s">
        <v>1168</v>
      </c>
      <c r="AJ2129" s="15" t="s">
        <v>1148</v>
      </c>
      <c r="AK2129" s="15">
        <v>71.507000000000005</v>
      </c>
      <c r="AL2129" t="s">
        <v>1266</v>
      </c>
      <c r="AM2129">
        <f>76.507-71.507</f>
        <v>5</v>
      </c>
      <c r="AP2129">
        <v>56</v>
      </c>
      <c r="AR2129" s="15" t="s">
        <v>1155</v>
      </c>
    </row>
    <row r="2130" spans="1:44" x14ac:dyDescent="0.2">
      <c r="A2130" t="s">
        <v>1381</v>
      </c>
      <c r="B2130" s="15" t="s">
        <v>1146</v>
      </c>
      <c r="C2130" s="15" t="s">
        <v>1149</v>
      </c>
      <c r="D2130" s="14" t="s">
        <v>475</v>
      </c>
      <c r="E2130" s="14" t="s">
        <v>3047</v>
      </c>
      <c r="G2130" s="15" t="s">
        <v>1168</v>
      </c>
      <c r="H2130" s="14" t="s">
        <v>1168</v>
      </c>
      <c r="I2130" s="14" t="s">
        <v>3036</v>
      </c>
      <c r="M2130" s="14" t="s">
        <v>3037</v>
      </c>
      <c r="O2130">
        <v>2004</v>
      </c>
      <c r="Q2130" t="s">
        <v>1332</v>
      </c>
      <c r="R2130">
        <v>14</v>
      </c>
      <c r="T2130" t="s">
        <v>3038</v>
      </c>
      <c r="U2130" s="14" t="s">
        <v>1249</v>
      </c>
      <c r="V2130" s="9" t="s">
        <v>3039</v>
      </c>
      <c r="W2130">
        <v>150</v>
      </c>
      <c r="X2130" s="9" t="s">
        <v>3040</v>
      </c>
      <c r="Z2130" s="5"/>
      <c r="AD2130" s="14" t="s">
        <v>1168</v>
      </c>
      <c r="AF2130" t="s">
        <v>1168</v>
      </c>
      <c r="AI2130" t="s">
        <v>1168</v>
      </c>
      <c r="AJ2130" s="15" t="s">
        <v>1148</v>
      </c>
      <c r="AK2130" s="15">
        <v>13.218999999999999</v>
      </c>
      <c r="AL2130" t="s">
        <v>1266</v>
      </c>
      <c r="AM2130">
        <f>16.781-13.219</f>
        <v>3.5619999999999994</v>
      </c>
      <c r="AP2130">
        <v>28</v>
      </c>
      <c r="AR2130" s="15" t="s">
        <v>1155</v>
      </c>
    </row>
    <row r="2131" spans="1:44" x14ac:dyDescent="0.2">
      <c r="A2131" t="s">
        <v>1381</v>
      </c>
      <c r="B2131" s="15" t="s">
        <v>1146</v>
      </c>
      <c r="C2131" s="15" t="s">
        <v>1149</v>
      </c>
      <c r="D2131" s="14" t="s">
        <v>475</v>
      </c>
      <c r="E2131" s="14" t="s">
        <v>3047</v>
      </c>
      <c r="G2131" s="15" t="s">
        <v>1168</v>
      </c>
      <c r="H2131" s="14" t="s">
        <v>1168</v>
      </c>
      <c r="I2131" s="14" t="s">
        <v>3036</v>
      </c>
      <c r="M2131" s="14" t="s">
        <v>3037</v>
      </c>
      <c r="O2131">
        <v>2004</v>
      </c>
      <c r="Q2131" t="s">
        <v>1332</v>
      </c>
      <c r="R2131">
        <v>14</v>
      </c>
      <c r="T2131" t="s">
        <v>3038</v>
      </c>
      <c r="U2131" s="14" t="s">
        <v>1249</v>
      </c>
      <c r="V2131" s="9" t="s">
        <v>3039</v>
      </c>
      <c r="W2131">
        <v>150</v>
      </c>
      <c r="X2131" s="9" t="s">
        <v>3040</v>
      </c>
      <c r="Z2131" s="5"/>
      <c r="AD2131" s="14" t="s">
        <v>1168</v>
      </c>
      <c r="AF2131" t="s">
        <v>1168</v>
      </c>
      <c r="AI2131" t="s">
        <v>1168</v>
      </c>
      <c r="AJ2131" s="15" t="s">
        <v>1148</v>
      </c>
      <c r="AK2131" s="15">
        <v>85.822000000000003</v>
      </c>
      <c r="AL2131" t="s">
        <v>1266</v>
      </c>
      <c r="AM2131">
        <f>93.219-85.822</f>
        <v>7.3969999999999914</v>
      </c>
      <c r="AP2131">
        <v>56</v>
      </c>
      <c r="AR2131" s="15" t="s">
        <v>1155</v>
      </c>
    </row>
    <row r="2132" spans="1:44" x14ac:dyDescent="0.2">
      <c r="A2132" t="s">
        <v>1381</v>
      </c>
      <c r="B2132" s="15" t="s">
        <v>1146</v>
      </c>
      <c r="C2132" s="15" t="s">
        <v>1149</v>
      </c>
      <c r="D2132" s="14" t="s">
        <v>475</v>
      </c>
      <c r="E2132" s="14" t="s">
        <v>3047</v>
      </c>
      <c r="G2132" s="15" t="s">
        <v>1168</v>
      </c>
      <c r="H2132" s="14" t="s">
        <v>1168</v>
      </c>
      <c r="I2132" s="14" t="s">
        <v>3036</v>
      </c>
      <c r="M2132" s="14" t="s">
        <v>3037</v>
      </c>
      <c r="O2132">
        <v>2004</v>
      </c>
      <c r="Q2132" t="s">
        <v>1332</v>
      </c>
      <c r="R2132">
        <v>14</v>
      </c>
      <c r="T2132" t="s">
        <v>3038</v>
      </c>
      <c r="U2132" s="14" t="s">
        <v>1249</v>
      </c>
      <c r="V2132" s="9" t="s">
        <v>3039</v>
      </c>
      <c r="W2132">
        <v>180</v>
      </c>
      <c r="X2132" s="9" t="s">
        <v>3040</v>
      </c>
      <c r="Z2132" s="5"/>
      <c r="AD2132" s="14" t="s">
        <v>1168</v>
      </c>
      <c r="AF2132" t="s">
        <v>1168</v>
      </c>
      <c r="AI2132" t="s">
        <v>1168</v>
      </c>
      <c r="AJ2132" s="15" t="s">
        <v>1148</v>
      </c>
      <c r="AK2132" s="15">
        <v>14.315</v>
      </c>
      <c r="AL2132" t="s">
        <v>1266</v>
      </c>
      <c r="AM2132">
        <f>16.233-14.315</f>
        <v>1.918000000000001</v>
      </c>
      <c r="AP2132">
        <v>28</v>
      </c>
      <c r="AR2132" s="15" t="s">
        <v>1155</v>
      </c>
    </row>
    <row r="2133" spans="1:44" x14ac:dyDescent="0.2">
      <c r="A2133" t="s">
        <v>1381</v>
      </c>
      <c r="B2133" s="15" t="s">
        <v>1146</v>
      </c>
      <c r="C2133" s="15" t="s">
        <v>1149</v>
      </c>
      <c r="D2133" s="14" t="s">
        <v>475</v>
      </c>
      <c r="E2133" s="14" t="s">
        <v>3047</v>
      </c>
      <c r="G2133" s="15" t="s">
        <v>1168</v>
      </c>
      <c r="H2133" s="14" t="s">
        <v>1168</v>
      </c>
      <c r="I2133" s="14" t="s">
        <v>3036</v>
      </c>
      <c r="M2133" s="14" t="s">
        <v>3037</v>
      </c>
      <c r="O2133">
        <v>2004</v>
      </c>
      <c r="Q2133" t="s">
        <v>1332</v>
      </c>
      <c r="R2133">
        <v>14</v>
      </c>
      <c r="T2133" t="s">
        <v>3038</v>
      </c>
      <c r="U2133" s="14" t="s">
        <v>1249</v>
      </c>
      <c r="V2133" s="9" t="s">
        <v>3039</v>
      </c>
      <c r="W2133">
        <v>180</v>
      </c>
      <c r="X2133" s="9" t="s">
        <v>3040</v>
      </c>
      <c r="Z2133" s="5"/>
      <c r="AD2133" s="14" t="s">
        <v>1168</v>
      </c>
      <c r="AF2133" t="s">
        <v>1168</v>
      </c>
      <c r="AI2133" t="s">
        <v>1168</v>
      </c>
      <c r="AJ2133" s="15" t="s">
        <v>1148</v>
      </c>
      <c r="AK2133" s="15">
        <v>99.040999999999997</v>
      </c>
      <c r="AL2133" t="s">
        <v>1266</v>
      </c>
      <c r="AM2133">
        <f>104.726-99.041</f>
        <v>5.6850000000000023</v>
      </c>
      <c r="AP2133">
        <v>56</v>
      </c>
      <c r="AR2133" s="15" t="s">
        <v>1155</v>
      </c>
    </row>
    <row r="2134" spans="1:44" x14ac:dyDescent="0.2">
      <c r="A2134" t="s">
        <v>1381</v>
      </c>
      <c r="B2134" s="15" t="s">
        <v>1146</v>
      </c>
      <c r="C2134" s="15" t="s">
        <v>1149</v>
      </c>
      <c r="D2134" s="14" t="s">
        <v>475</v>
      </c>
      <c r="E2134" s="14" t="s">
        <v>3047</v>
      </c>
      <c r="G2134" s="15" t="s">
        <v>1168</v>
      </c>
      <c r="H2134" s="14" t="s">
        <v>1168</v>
      </c>
      <c r="I2134" s="14" t="s">
        <v>3036</v>
      </c>
      <c r="M2134" s="14" t="s">
        <v>3037</v>
      </c>
      <c r="O2134">
        <v>2004</v>
      </c>
      <c r="Q2134" t="s">
        <v>1332</v>
      </c>
      <c r="R2134">
        <v>14</v>
      </c>
      <c r="T2134" t="s">
        <v>3038</v>
      </c>
      <c r="U2134" s="14" t="s">
        <v>1249</v>
      </c>
      <c r="V2134" s="9" t="s">
        <v>3039</v>
      </c>
      <c r="W2134">
        <v>0</v>
      </c>
      <c r="X2134" s="9" t="s">
        <v>3041</v>
      </c>
      <c r="Z2134" s="5"/>
      <c r="AD2134" s="14" t="s">
        <v>1168</v>
      </c>
      <c r="AF2134" t="s">
        <v>1168</v>
      </c>
      <c r="AI2134" t="s">
        <v>1168</v>
      </c>
      <c r="AJ2134" s="15" t="s">
        <v>1148</v>
      </c>
      <c r="AK2134" s="15">
        <v>0</v>
      </c>
      <c r="AL2134" t="s">
        <v>1266</v>
      </c>
      <c r="AM2134">
        <v>0</v>
      </c>
      <c r="AP2134">
        <v>28</v>
      </c>
      <c r="AR2134" s="15" t="s">
        <v>1155</v>
      </c>
    </row>
    <row r="2135" spans="1:44" x14ac:dyDescent="0.2">
      <c r="A2135" t="s">
        <v>1381</v>
      </c>
      <c r="B2135" s="15" t="s">
        <v>1146</v>
      </c>
      <c r="C2135" s="15" t="s">
        <v>1149</v>
      </c>
      <c r="D2135" s="14" t="s">
        <v>475</v>
      </c>
      <c r="E2135" s="14" t="s">
        <v>3047</v>
      </c>
      <c r="G2135" s="15" t="s">
        <v>1168</v>
      </c>
      <c r="H2135" s="14" t="s">
        <v>1168</v>
      </c>
      <c r="I2135" s="14" t="s">
        <v>3036</v>
      </c>
      <c r="M2135" s="14" t="s">
        <v>3037</v>
      </c>
      <c r="O2135">
        <v>2004</v>
      </c>
      <c r="Q2135" t="s">
        <v>1332</v>
      </c>
      <c r="R2135">
        <v>14</v>
      </c>
      <c r="T2135" t="s">
        <v>3038</v>
      </c>
      <c r="U2135" s="14" t="s">
        <v>1249</v>
      </c>
      <c r="V2135" s="9" t="s">
        <v>3039</v>
      </c>
      <c r="W2135">
        <v>0</v>
      </c>
      <c r="X2135" s="9" t="s">
        <v>3041</v>
      </c>
      <c r="Z2135" s="5"/>
      <c r="AD2135" s="14" t="s">
        <v>1168</v>
      </c>
      <c r="AF2135" t="s">
        <v>1168</v>
      </c>
      <c r="AI2135" t="s">
        <v>1168</v>
      </c>
      <c r="AJ2135" s="15" t="s">
        <v>1148</v>
      </c>
      <c r="AK2135" s="15">
        <v>0</v>
      </c>
      <c r="AL2135" t="s">
        <v>1266</v>
      </c>
      <c r="AM2135">
        <v>0</v>
      </c>
      <c r="AP2135">
        <v>56</v>
      </c>
      <c r="AR2135" s="15" t="s">
        <v>1155</v>
      </c>
    </row>
    <row r="2136" spans="1:44" x14ac:dyDescent="0.2">
      <c r="A2136" t="s">
        <v>1381</v>
      </c>
      <c r="B2136" s="15" t="s">
        <v>1146</v>
      </c>
      <c r="C2136" s="15" t="s">
        <v>1149</v>
      </c>
      <c r="D2136" s="14" t="s">
        <v>475</v>
      </c>
      <c r="E2136" s="14" t="s">
        <v>3047</v>
      </c>
      <c r="G2136" s="15" t="s">
        <v>1168</v>
      </c>
      <c r="H2136" s="14" t="s">
        <v>1168</v>
      </c>
      <c r="I2136" s="14" t="s">
        <v>3036</v>
      </c>
      <c r="M2136" s="14" t="s">
        <v>3037</v>
      </c>
      <c r="O2136">
        <v>2004</v>
      </c>
      <c r="Q2136" t="s">
        <v>1332</v>
      </c>
      <c r="R2136">
        <v>14</v>
      </c>
      <c r="T2136" t="s">
        <v>3038</v>
      </c>
      <c r="U2136" s="14" t="s">
        <v>1249</v>
      </c>
      <c r="V2136" s="9" t="s">
        <v>3039</v>
      </c>
      <c r="W2136">
        <v>15</v>
      </c>
      <c r="X2136" s="9" t="s">
        <v>3041</v>
      </c>
      <c r="Z2136" s="5"/>
      <c r="AD2136" s="14" t="s">
        <v>1168</v>
      </c>
      <c r="AF2136" t="s">
        <v>1168</v>
      </c>
      <c r="AI2136" t="s">
        <v>1168</v>
      </c>
      <c r="AJ2136" s="15" t="s">
        <v>1148</v>
      </c>
      <c r="AK2136" s="15">
        <v>1.6439999999999999</v>
      </c>
      <c r="AL2136" t="s">
        <v>1266</v>
      </c>
      <c r="AM2136">
        <f>2.945-1.644</f>
        <v>1.3009999999999999</v>
      </c>
      <c r="AP2136">
        <v>28</v>
      </c>
      <c r="AR2136" s="15" t="s">
        <v>1155</v>
      </c>
    </row>
    <row r="2137" spans="1:44" x14ac:dyDescent="0.2">
      <c r="A2137" t="s">
        <v>1381</v>
      </c>
      <c r="B2137" s="15" t="s">
        <v>1146</v>
      </c>
      <c r="C2137" s="15" t="s">
        <v>1149</v>
      </c>
      <c r="D2137" s="14" t="s">
        <v>475</v>
      </c>
      <c r="E2137" s="14" t="s">
        <v>3047</v>
      </c>
      <c r="G2137" s="15" t="s">
        <v>1168</v>
      </c>
      <c r="H2137" s="14" t="s">
        <v>1168</v>
      </c>
      <c r="I2137" s="14" t="s">
        <v>3036</v>
      </c>
      <c r="M2137" s="14" t="s">
        <v>3037</v>
      </c>
      <c r="O2137">
        <v>2004</v>
      </c>
      <c r="Q2137" t="s">
        <v>1332</v>
      </c>
      <c r="R2137">
        <v>14</v>
      </c>
      <c r="T2137" t="s">
        <v>3038</v>
      </c>
      <c r="U2137" s="14" t="s">
        <v>1249</v>
      </c>
      <c r="V2137" s="9" t="s">
        <v>3039</v>
      </c>
      <c r="W2137">
        <v>15</v>
      </c>
      <c r="X2137" s="9" t="s">
        <v>3041</v>
      </c>
      <c r="Z2137" s="5"/>
      <c r="AD2137" s="14" t="s">
        <v>1168</v>
      </c>
      <c r="AF2137" t="s">
        <v>1168</v>
      </c>
      <c r="AI2137" t="s">
        <v>1168</v>
      </c>
      <c r="AJ2137" s="15" t="s">
        <v>1148</v>
      </c>
      <c r="AK2137" s="15">
        <v>4.8630000000000004</v>
      </c>
      <c r="AL2137" t="s">
        <v>1266</v>
      </c>
      <c r="AM2137">
        <f>6.781-4.863</f>
        <v>1.9179999999999993</v>
      </c>
      <c r="AP2137">
        <v>56</v>
      </c>
      <c r="AR2137" s="15" t="s">
        <v>1155</v>
      </c>
    </row>
    <row r="2138" spans="1:44" x14ac:dyDescent="0.2">
      <c r="A2138" t="s">
        <v>1381</v>
      </c>
      <c r="B2138" s="15" t="s">
        <v>1146</v>
      </c>
      <c r="C2138" s="15" t="s">
        <v>1149</v>
      </c>
      <c r="D2138" s="14" t="s">
        <v>475</v>
      </c>
      <c r="E2138" s="14" t="s">
        <v>3047</v>
      </c>
      <c r="G2138" s="15" t="s">
        <v>1168</v>
      </c>
      <c r="H2138" s="14" t="s">
        <v>1168</v>
      </c>
      <c r="I2138" s="14" t="s">
        <v>3036</v>
      </c>
      <c r="M2138" s="14" t="s">
        <v>3037</v>
      </c>
      <c r="O2138">
        <v>2004</v>
      </c>
      <c r="Q2138" t="s">
        <v>1332</v>
      </c>
      <c r="R2138">
        <v>14</v>
      </c>
      <c r="T2138" t="s">
        <v>3038</v>
      </c>
      <c r="U2138" s="14" t="s">
        <v>1249</v>
      </c>
      <c r="V2138" s="9" t="s">
        <v>3039</v>
      </c>
      <c r="W2138">
        <v>30</v>
      </c>
      <c r="X2138" s="9" t="s">
        <v>3041</v>
      </c>
      <c r="Z2138" s="5"/>
      <c r="AD2138" s="14" t="s">
        <v>1168</v>
      </c>
      <c r="AF2138" t="s">
        <v>1168</v>
      </c>
      <c r="AI2138" t="s">
        <v>1168</v>
      </c>
      <c r="AJ2138" s="15" t="s">
        <v>1148</v>
      </c>
      <c r="AK2138" s="15">
        <v>20.753</v>
      </c>
      <c r="AL2138" t="s">
        <v>1266</v>
      </c>
      <c r="AM2138">
        <f>23.493-20.753</f>
        <v>2.7399999999999984</v>
      </c>
      <c r="AP2138">
        <v>28</v>
      </c>
      <c r="AR2138" s="15" t="s">
        <v>1155</v>
      </c>
    </row>
    <row r="2139" spans="1:44" x14ac:dyDescent="0.2">
      <c r="A2139" t="s">
        <v>1381</v>
      </c>
      <c r="B2139" s="15" t="s">
        <v>1146</v>
      </c>
      <c r="C2139" s="15" t="s">
        <v>1149</v>
      </c>
      <c r="D2139" s="14" t="s">
        <v>475</v>
      </c>
      <c r="E2139" s="14" t="s">
        <v>3047</v>
      </c>
      <c r="G2139" s="15" t="s">
        <v>1168</v>
      </c>
      <c r="H2139" s="14" t="s">
        <v>1168</v>
      </c>
      <c r="I2139" s="14" t="s">
        <v>3036</v>
      </c>
      <c r="M2139" s="14" t="s">
        <v>3037</v>
      </c>
      <c r="O2139">
        <v>2004</v>
      </c>
      <c r="Q2139" t="s">
        <v>1332</v>
      </c>
      <c r="R2139">
        <v>14</v>
      </c>
      <c r="T2139" t="s">
        <v>3038</v>
      </c>
      <c r="U2139" s="14" t="s">
        <v>1249</v>
      </c>
      <c r="V2139" s="9" t="s">
        <v>3039</v>
      </c>
      <c r="W2139">
        <v>30</v>
      </c>
      <c r="X2139" s="9" t="s">
        <v>3041</v>
      </c>
      <c r="Z2139" s="5"/>
      <c r="AD2139" s="14" t="s">
        <v>1168</v>
      </c>
      <c r="AF2139" t="s">
        <v>1168</v>
      </c>
      <c r="AI2139" t="s">
        <v>1168</v>
      </c>
      <c r="AJ2139" s="15" t="s">
        <v>1148</v>
      </c>
      <c r="AK2139" s="15">
        <v>28.151</v>
      </c>
      <c r="AL2139" t="s">
        <v>1266</v>
      </c>
      <c r="AM2139">
        <f>30.342-28.151</f>
        <v>2.1909999999999989</v>
      </c>
      <c r="AP2139">
        <v>56</v>
      </c>
      <c r="AR2139" s="15" t="s">
        <v>1155</v>
      </c>
    </row>
    <row r="2140" spans="1:44" x14ac:dyDescent="0.2">
      <c r="A2140" t="s">
        <v>1381</v>
      </c>
      <c r="B2140" s="15" t="s">
        <v>1146</v>
      </c>
      <c r="C2140" s="15" t="s">
        <v>1149</v>
      </c>
      <c r="D2140" s="14" t="s">
        <v>475</v>
      </c>
      <c r="E2140" s="14" t="s">
        <v>3047</v>
      </c>
      <c r="G2140" s="15" t="s">
        <v>1168</v>
      </c>
      <c r="H2140" s="14" t="s">
        <v>1168</v>
      </c>
      <c r="I2140" s="14" t="s">
        <v>3036</v>
      </c>
      <c r="M2140" s="14" t="s">
        <v>3037</v>
      </c>
      <c r="O2140">
        <v>2004</v>
      </c>
      <c r="Q2140" t="s">
        <v>1332</v>
      </c>
      <c r="R2140">
        <v>14</v>
      </c>
      <c r="T2140" t="s">
        <v>3038</v>
      </c>
      <c r="U2140" s="14" t="s">
        <v>1249</v>
      </c>
      <c r="V2140" s="9" t="s">
        <v>3039</v>
      </c>
      <c r="W2140">
        <v>60</v>
      </c>
      <c r="X2140" s="9" t="s">
        <v>3041</v>
      </c>
      <c r="Z2140" s="5"/>
      <c r="AD2140" s="14" t="s">
        <v>1168</v>
      </c>
      <c r="AF2140" t="s">
        <v>1168</v>
      </c>
      <c r="AI2140" t="s">
        <v>1168</v>
      </c>
      <c r="AJ2140" s="15" t="s">
        <v>1148</v>
      </c>
      <c r="AK2140" s="15">
        <v>41.095999999999997</v>
      </c>
      <c r="AL2140" t="s">
        <v>1266</v>
      </c>
      <c r="AM2140">
        <f>46.781-41.096</f>
        <v>5.6850000000000023</v>
      </c>
      <c r="AP2140">
        <v>28</v>
      </c>
      <c r="AR2140" s="15" t="s">
        <v>1155</v>
      </c>
    </row>
    <row r="2141" spans="1:44" x14ac:dyDescent="0.2">
      <c r="A2141" t="s">
        <v>1381</v>
      </c>
      <c r="B2141" s="15" t="s">
        <v>1146</v>
      </c>
      <c r="C2141" s="15" t="s">
        <v>1149</v>
      </c>
      <c r="D2141" s="14" t="s">
        <v>475</v>
      </c>
      <c r="E2141" s="14" t="s">
        <v>3047</v>
      </c>
      <c r="G2141" s="15" t="s">
        <v>1168</v>
      </c>
      <c r="H2141" s="14" t="s">
        <v>1168</v>
      </c>
      <c r="I2141" s="14" t="s">
        <v>3036</v>
      </c>
      <c r="M2141" s="14" t="s">
        <v>3037</v>
      </c>
      <c r="O2141">
        <v>2004</v>
      </c>
      <c r="Q2141" t="s">
        <v>1332</v>
      </c>
      <c r="R2141">
        <v>14</v>
      </c>
      <c r="T2141" t="s">
        <v>3038</v>
      </c>
      <c r="U2141" s="14" t="s">
        <v>1249</v>
      </c>
      <c r="V2141" s="9" t="s">
        <v>3039</v>
      </c>
      <c r="W2141">
        <v>60</v>
      </c>
      <c r="X2141" s="9" t="s">
        <v>3041</v>
      </c>
      <c r="Z2141" s="5"/>
      <c r="AD2141" s="14" t="s">
        <v>1168</v>
      </c>
      <c r="AF2141" t="s">
        <v>1168</v>
      </c>
      <c r="AI2141" t="s">
        <v>1168</v>
      </c>
      <c r="AJ2141" s="15" t="s">
        <v>1148</v>
      </c>
      <c r="AK2141" s="15">
        <v>61.575000000000003</v>
      </c>
      <c r="AL2141" t="s">
        <v>1266</v>
      </c>
      <c r="AM2141">
        <f>66.781-61.575</f>
        <v>5.2060000000000031</v>
      </c>
      <c r="AP2141">
        <v>56</v>
      </c>
      <c r="AR2141" s="15" t="s">
        <v>1155</v>
      </c>
    </row>
    <row r="2142" spans="1:44" x14ac:dyDescent="0.2">
      <c r="A2142" t="s">
        <v>1381</v>
      </c>
      <c r="B2142" s="15" t="s">
        <v>1146</v>
      </c>
      <c r="C2142" s="15" t="s">
        <v>1149</v>
      </c>
      <c r="D2142" s="14" t="s">
        <v>475</v>
      </c>
      <c r="E2142" s="14" t="s">
        <v>3047</v>
      </c>
      <c r="G2142" s="15" t="s">
        <v>1168</v>
      </c>
      <c r="H2142" s="14" t="s">
        <v>1168</v>
      </c>
      <c r="I2142" s="14" t="s">
        <v>3036</v>
      </c>
      <c r="M2142" s="14" t="s">
        <v>3037</v>
      </c>
      <c r="O2142">
        <v>2004</v>
      </c>
      <c r="Q2142" t="s">
        <v>1332</v>
      </c>
      <c r="R2142">
        <v>14</v>
      </c>
      <c r="T2142" t="s">
        <v>3038</v>
      </c>
      <c r="U2142" s="14" t="s">
        <v>1249</v>
      </c>
      <c r="V2142" s="9" t="s">
        <v>3039</v>
      </c>
      <c r="W2142">
        <v>90</v>
      </c>
      <c r="X2142" s="9" t="s">
        <v>3041</v>
      </c>
      <c r="Z2142" s="5"/>
      <c r="AD2142" s="14" t="s">
        <v>1168</v>
      </c>
      <c r="AF2142" t="s">
        <v>1168</v>
      </c>
      <c r="AI2142" t="s">
        <v>1168</v>
      </c>
      <c r="AJ2142" s="15" t="s">
        <v>1148</v>
      </c>
      <c r="AK2142" s="15">
        <v>59.658000000000001</v>
      </c>
      <c r="AL2142" t="s">
        <v>1266</v>
      </c>
      <c r="AM2142">
        <f>64.863-59.658</f>
        <v>5.2049999999999983</v>
      </c>
      <c r="AP2142">
        <v>28</v>
      </c>
      <c r="AR2142" s="15" t="s">
        <v>1155</v>
      </c>
    </row>
    <row r="2143" spans="1:44" x14ac:dyDescent="0.2">
      <c r="A2143" t="s">
        <v>1381</v>
      </c>
      <c r="B2143" s="15" t="s">
        <v>1146</v>
      </c>
      <c r="C2143" s="15" t="s">
        <v>1149</v>
      </c>
      <c r="D2143" s="14" t="s">
        <v>475</v>
      </c>
      <c r="E2143" s="14" t="s">
        <v>3047</v>
      </c>
      <c r="G2143" s="15" t="s">
        <v>1168</v>
      </c>
      <c r="H2143" s="14" t="s">
        <v>1168</v>
      </c>
      <c r="I2143" s="14" t="s">
        <v>3036</v>
      </c>
      <c r="M2143" s="14" t="s">
        <v>3037</v>
      </c>
      <c r="O2143">
        <v>2004</v>
      </c>
      <c r="Q2143" t="s">
        <v>1332</v>
      </c>
      <c r="R2143">
        <v>14</v>
      </c>
      <c r="T2143" t="s">
        <v>3038</v>
      </c>
      <c r="U2143" s="14" t="s">
        <v>1249</v>
      </c>
      <c r="V2143" s="9" t="s">
        <v>3039</v>
      </c>
      <c r="W2143">
        <v>90</v>
      </c>
      <c r="X2143" s="9" t="s">
        <v>3041</v>
      </c>
      <c r="Z2143" s="5"/>
      <c r="AD2143" s="14" t="s">
        <v>1168</v>
      </c>
      <c r="AF2143" t="s">
        <v>1168</v>
      </c>
      <c r="AI2143" t="s">
        <v>1168</v>
      </c>
      <c r="AJ2143" s="15" t="s">
        <v>1148</v>
      </c>
      <c r="AK2143" s="15">
        <v>71.164000000000001</v>
      </c>
      <c r="AL2143" t="s">
        <v>1266</v>
      </c>
      <c r="AM2143">
        <f>76.096-71.164</f>
        <v>4.9320000000000022</v>
      </c>
      <c r="AP2143">
        <v>56</v>
      </c>
      <c r="AR2143" s="15" t="s">
        <v>1155</v>
      </c>
    </row>
    <row r="2144" spans="1:44" x14ac:dyDescent="0.2">
      <c r="A2144" t="s">
        <v>1381</v>
      </c>
      <c r="B2144" s="15" t="s">
        <v>1146</v>
      </c>
      <c r="C2144" s="15" t="s">
        <v>1149</v>
      </c>
      <c r="D2144" s="14" t="s">
        <v>475</v>
      </c>
      <c r="E2144" s="14" t="s">
        <v>3047</v>
      </c>
      <c r="G2144" s="15" t="s">
        <v>1168</v>
      </c>
      <c r="H2144" s="14" t="s">
        <v>1168</v>
      </c>
      <c r="I2144" s="14" t="s">
        <v>3036</v>
      </c>
      <c r="M2144" s="14" t="s">
        <v>3037</v>
      </c>
      <c r="O2144">
        <v>2004</v>
      </c>
      <c r="Q2144" t="s">
        <v>1332</v>
      </c>
      <c r="R2144">
        <v>14</v>
      </c>
      <c r="T2144" t="s">
        <v>3038</v>
      </c>
      <c r="U2144" s="14" t="s">
        <v>1249</v>
      </c>
      <c r="V2144" s="9" t="s">
        <v>3039</v>
      </c>
      <c r="W2144">
        <v>120</v>
      </c>
      <c r="X2144" s="9" t="s">
        <v>3041</v>
      </c>
      <c r="Z2144" s="5"/>
      <c r="AD2144" s="14" t="s">
        <v>1168</v>
      </c>
      <c r="AF2144" t="s">
        <v>1168</v>
      </c>
      <c r="AI2144" t="s">
        <v>1168</v>
      </c>
      <c r="AJ2144" s="15" t="s">
        <v>1148</v>
      </c>
      <c r="AK2144" s="15">
        <v>78.081999999999994</v>
      </c>
      <c r="AL2144" t="s">
        <v>1266</v>
      </c>
      <c r="AM2144">
        <f>85.685-78.082</f>
        <v>7.6030000000000086</v>
      </c>
      <c r="AP2144">
        <v>28</v>
      </c>
      <c r="AR2144" s="15" t="s">
        <v>1155</v>
      </c>
    </row>
    <row r="2145" spans="1:44" x14ac:dyDescent="0.2">
      <c r="A2145" t="s">
        <v>1381</v>
      </c>
      <c r="B2145" s="15" t="s">
        <v>1146</v>
      </c>
      <c r="C2145" s="15" t="s">
        <v>1149</v>
      </c>
      <c r="D2145" s="14" t="s">
        <v>475</v>
      </c>
      <c r="E2145" s="14" t="s">
        <v>3047</v>
      </c>
      <c r="G2145" s="15" t="s">
        <v>1168</v>
      </c>
      <c r="H2145" s="14" t="s">
        <v>1168</v>
      </c>
      <c r="I2145" s="14" t="s">
        <v>3036</v>
      </c>
      <c r="M2145" s="14" t="s">
        <v>3037</v>
      </c>
      <c r="O2145">
        <v>2004</v>
      </c>
      <c r="Q2145" t="s">
        <v>1332</v>
      </c>
      <c r="R2145">
        <v>14</v>
      </c>
      <c r="T2145" t="s">
        <v>3038</v>
      </c>
      <c r="U2145" s="14" t="s">
        <v>1249</v>
      </c>
      <c r="V2145" s="9" t="s">
        <v>3039</v>
      </c>
      <c r="W2145">
        <v>120</v>
      </c>
      <c r="X2145" s="9" t="s">
        <v>3041</v>
      </c>
      <c r="Z2145" s="5"/>
      <c r="AD2145" s="14" t="s">
        <v>1168</v>
      </c>
      <c r="AF2145" t="s">
        <v>1168</v>
      </c>
      <c r="AI2145" t="s">
        <v>1168</v>
      </c>
      <c r="AJ2145" s="15" t="s">
        <v>1148</v>
      </c>
      <c r="AK2145" s="15">
        <v>84.863</v>
      </c>
      <c r="AL2145" t="s">
        <v>1266</v>
      </c>
      <c r="AM2145">
        <f>93.356-84.863</f>
        <v>8.492999999999995</v>
      </c>
      <c r="AP2145">
        <v>56</v>
      </c>
      <c r="AR2145" s="15" t="s">
        <v>1155</v>
      </c>
    </row>
    <row r="2146" spans="1:44" x14ac:dyDescent="0.2">
      <c r="A2146" t="s">
        <v>1381</v>
      </c>
      <c r="B2146" s="15" t="s">
        <v>1146</v>
      </c>
      <c r="C2146" s="15" t="s">
        <v>1149</v>
      </c>
      <c r="D2146" s="14" t="s">
        <v>475</v>
      </c>
      <c r="E2146" s="14" t="s">
        <v>3047</v>
      </c>
      <c r="G2146" s="15" t="s">
        <v>1168</v>
      </c>
      <c r="H2146" s="14" t="s">
        <v>1168</v>
      </c>
      <c r="I2146" s="14" t="s">
        <v>3036</v>
      </c>
      <c r="M2146" s="14" t="s">
        <v>3037</v>
      </c>
      <c r="O2146">
        <v>2004</v>
      </c>
      <c r="Q2146" t="s">
        <v>1332</v>
      </c>
      <c r="R2146">
        <v>14</v>
      </c>
      <c r="T2146" t="s">
        <v>3038</v>
      </c>
      <c r="U2146" s="14" t="s">
        <v>1249</v>
      </c>
      <c r="V2146" s="9" t="s">
        <v>3039</v>
      </c>
      <c r="W2146">
        <v>150</v>
      </c>
      <c r="X2146" s="9" t="s">
        <v>3041</v>
      </c>
      <c r="Z2146" s="5"/>
      <c r="AD2146" s="14" t="s">
        <v>1168</v>
      </c>
      <c r="AF2146" t="s">
        <v>1168</v>
      </c>
      <c r="AI2146" t="s">
        <v>1168</v>
      </c>
      <c r="AJ2146" s="15" t="s">
        <v>1148</v>
      </c>
      <c r="AK2146" s="15">
        <v>84.040999999999997</v>
      </c>
      <c r="AL2146" t="s">
        <v>1266</v>
      </c>
      <c r="AM2146">
        <f>91.164-84.041</f>
        <v>7.1230000000000047</v>
      </c>
      <c r="AP2146">
        <v>28</v>
      </c>
      <c r="AR2146" s="15" t="s">
        <v>1155</v>
      </c>
    </row>
    <row r="2147" spans="1:44" x14ac:dyDescent="0.2">
      <c r="A2147" t="s">
        <v>1381</v>
      </c>
      <c r="B2147" s="15" t="s">
        <v>1146</v>
      </c>
      <c r="C2147" s="15" t="s">
        <v>1149</v>
      </c>
      <c r="D2147" s="14" t="s">
        <v>475</v>
      </c>
      <c r="E2147" s="14" t="s">
        <v>3047</v>
      </c>
      <c r="G2147" s="15" t="s">
        <v>1168</v>
      </c>
      <c r="H2147" s="14" t="s">
        <v>1168</v>
      </c>
      <c r="I2147" s="14" t="s">
        <v>3036</v>
      </c>
      <c r="M2147" s="14" t="s">
        <v>3037</v>
      </c>
      <c r="O2147">
        <v>2004</v>
      </c>
      <c r="Q2147" t="s">
        <v>1332</v>
      </c>
      <c r="R2147">
        <v>14</v>
      </c>
      <c r="T2147" t="s">
        <v>3038</v>
      </c>
      <c r="U2147" s="14" t="s">
        <v>1249</v>
      </c>
      <c r="V2147" s="9" t="s">
        <v>3039</v>
      </c>
      <c r="W2147">
        <v>150</v>
      </c>
      <c r="X2147" s="9" t="s">
        <v>3041</v>
      </c>
      <c r="Z2147" s="5"/>
      <c r="AD2147" s="14" t="s">
        <v>1168</v>
      </c>
      <c r="AF2147" t="s">
        <v>1168</v>
      </c>
      <c r="AI2147" t="s">
        <v>1168</v>
      </c>
      <c r="AJ2147" s="15" t="s">
        <v>1148</v>
      </c>
      <c r="AK2147" s="15">
        <v>95.274000000000001</v>
      </c>
      <c r="AL2147" t="s">
        <v>1266</v>
      </c>
      <c r="AM2147">
        <f>105.685-95.274</f>
        <v>10.411000000000001</v>
      </c>
      <c r="AP2147">
        <v>56</v>
      </c>
      <c r="AR2147" s="15" t="s">
        <v>1155</v>
      </c>
    </row>
    <row r="2148" spans="1:44" x14ac:dyDescent="0.2">
      <c r="A2148" t="s">
        <v>1381</v>
      </c>
      <c r="B2148" s="15" t="s">
        <v>1146</v>
      </c>
      <c r="C2148" s="15" t="s">
        <v>1149</v>
      </c>
      <c r="D2148" s="14" t="s">
        <v>475</v>
      </c>
      <c r="E2148" s="14" t="s">
        <v>3047</v>
      </c>
      <c r="G2148" s="15" t="s">
        <v>1168</v>
      </c>
      <c r="H2148" s="14" t="s">
        <v>1168</v>
      </c>
      <c r="I2148" s="14" t="s">
        <v>3036</v>
      </c>
      <c r="M2148" s="14" t="s">
        <v>3037</v>
      </c>
      <c r="O2148">
        <v>2004</v>
      </c>
      <c r="Q2148" t="s">
        <v>1332</v>
      </c>
      <c r="R2148">
        <v>14</v>
      </c>
      <c r="T2148" t="s">
        <v>3038</v>
      </c>
      <c r="U2148" s="14" t="s">
        <v>1249</v>
      </c>
      <c r="V2148" s="9" t="s">
        <v>3039</v>
      </c>
      <c r="W2148">
        <v>180</v>
      </c>
      <c r="X2148" s="9" t="s">
        <v>3041</v>
      </c>
      <c r="Z2148" s="5"/>
      <c r="AD2148" s="14" t="s">
        <v>1168</v>
      </c>
      <c r="AF2148" t="s">
        <v>1168</v>
      </c>
      <c r="AI2148" t="s">
        <v>1168</v>
      </c>
      <c r="AJ2148" s="15" t="s">
        <v>1148</v>
      </c>
      <c r="AK2148" s="15">
        <v>78.835999999999999</v>
      </c>
      <c r="AL2148" t="s">
        <v>1266</v>
      </c>
      <c r="AM2148">
        <f>81.301-78.836</f>
        <v>2.4650000000000034</v>
      </c>
      <c r="AP2148">
        <v>28</v>
      </c>
      <c r="AR2148" s="15" t="s">
        <v>1155</v>
      </c>
    </row>
    <row r="2149" spans="1:44" x14ac:dyDescent="0.2">
      <c r="A2149" t="s">
        <v>1381</v>
      </c>
      <c r="B2149" s="15" t="s">
        <v>1146</v>
      </c>
      <c r="C2149" s="15" t="s">
        <v>1149</v>
      </c>
      <c r="D2149" s="14" t="s">
        <v>475</v>
      </c>
      <c r="E2149" s="14" t="s">
        <v>3047</v>
      </c>
      <c r="G2149" s="15" t="s">
        <v>1168</v>
      </c>
      <c r="H2149" s="14" t="s">
        <v>1168</v>
      </c>
      <c r="I2149" s="14" t="s">
        <v>3036</v>
      </c>
      <c r="M2149" s="14" t="s">
        <v>3037</v>
      </c>
      <c r="O2149">
        <v>2004</v>
      </c>
      <c r="Q2149" t="s">
        <v>1332</v>
      </c>
      <c r="R2149">
        <v>14</v>
      </c>
      <c r="T2149" t="s">
        <v>3038</v>
      </c>
      <c r="U2149" s="14" t="s">
        <v>1249</v>
      </c>
      <c r="V2149" s="9" t="s">
        <v>3039</v>
      </c>
      <c r="W2149">
        <v>180</v>
      </c>
      <c r="X2149" s="9" t="s">
        <v>3041</v>
      </c>
      <c r="Z2149" s="5"/>
      <c r="AD2149" s="14" t="s">
        <v>1168</v>
      </c>
      <c r="AF2149" t="s">
        <v>1168</v>
      </c>
      <c r="AI2149" t="s">
        <v>1168</v>
      </c>
      <c r="AJ2149" s="15" t="s">
        <v>1148</v>
      </c>
      <c r="AK2149" s="15">
        <v>82.944999999999993</v>
      </c>
      <c r="AL2149" t="s">
        <v>1266</v>
      </c>
      <c r="AM2149">
        <f>86.233-82.945</f>
        <v>3.2880000000000109</v>
      </c>
      <c r="AP2149">
        <v>56</v>
      </c>
      <c r="AR2149" s="15" t="s">
        <v>1155</v>
      </c>
    </row>
    <row r="2150" spans="1:44" x14ac:dyDescent="0.2">
      <c r="A2150" t="s">
        <v>1381</v>
      </c>
      <c r="B2150" s="15" t="s">
        <v>1146</v>
      </c>
      <c r="C2150" s="15" t="s">
        <v>1149</v>
      </c>
      <c r="D2150" s="14" t="s">
        <v>475</v>
      </c>
      <c r="E2150" s="14" t="s">
        <v>3047</v>
      </c>
      <c r="G2150" s="15" t="s">
        <v>1168</v>
      </c>
      <c r="H2150" s="14" t="s">
        <v>1168</v>
      </c>
      <c r="I2150" s="14" t="s">
        <v>3036</v>
      </c>
      <c r="M2150" s="14" t="s">
        <v>3037</v>
      </c>
      <c r="O2150">
        <v>2004</v>
      </c>
      <c r="Q2150" t="s">
        <v>1332</v>
      </c>
      <c r="R2150">
        <v>14</v>
      </c>
      <c r="T2150" t="s">
        <v>3038</v>
      </c>
      <c r="U2150" s="14" t="s">
        <v>1249</v>
      </c>
      <c r="V2150" s="9" t="s">
        <v>3039</v>
      </c>
      <c r="W2150">
        <v>0</v>
      </c>
      <c r="X2150" s="9" t="s">
        <v>3042</v>
      </c>
      <c r="Z2150" s="5"/>
      <c r="AD2150" s="14" t="s">
        <v>1168</v>
      </c>
      <c r="AF2150" t="s">
        <v>1168</v>
      </c>
      <c r="AI2150" t="s">
        <v>1168</v>
      </c>
      <c r="AJ2150" s="15" t="s">
        <v>1148</v>
      </c>
      <c r="AK2150" s="15">
        <v>0</v>
      </c>
      <c r="AL2150" t="s">
        <v>1266</v>
      </c>
      <c r="AM2150">
        <v>0</v>
      </c>
      <c r="AP2150">
        <v>28</v>
      </c>
      <c r="AR2150" s="15" t="s">
        <v>1155</v>
      </c>
    </row>
    <row r="2151" spans="1:44" x14ac:dyDescent="0.2">
      <c r="A2151" t="s">
        <v>1381</v>
      </c>
      <c r="B2151" s="15" t="s">
        <v>1146</v>
      </c>
      <c r="C2151" s="15" t="s">
        <v>1149</v>
      </c>
      <c r="D2151" s="14" t="s">
        <v>475</v>
      </c>
      <c r="E2151" s="14" t="s">
        <v>3047</v>
      </c>
      <c r="G2151" s="15" t="s">
        <v>1168</v>
      </c>
      <c r="H2151" s="14" t="s">
        <v>1168</v>
      </c>
      <c r="I2151" s="14" t="s">
        <v>3036</v>
      </c>
      <c r="M2151" s="14" t="s">
        <v>3037</v>
      </c>
      <c r="O2151">
        <v>2004</v>
      </c>
      <c r="Q2151" t="s">
        <v>1332</v>
      </c>
      <c r="R2151">
        <v>14</v>
      </c>
      <c r="T2151" t="s">
        <v>3038</v>
      </c>
      <c r="U2151" s="14" t="s">
        <v>1249</v>
      </c>
      <c r="V2151" s="9" t="s">
        <v>3039</v>
      </c>
      <c r="W2151">
        <v>0</v>
      </c>
      <c r="X2151" s="9" t="s">
        <v>3042</v>
      </c>
      <c r="Z2151" s="5"/>
      <c r="AD2151" s="14" t="s">
        <v>1168</v>
      </c>
      <c r="AF2151" t="s">
        <v>1168</v>
      </c>
      <c r="AI2151" t="s">
        <v>1168</v>
      </c>
      <c r="AJ2151" s="15" t="s">
        <v>1148</v>
      </c>
      <c r="AK2151" s="15">
        <v>1.1559999999999999</v>
      </c>
      <c r="AL2151" t="s">
        <v>1266</v>
      </c>
      <c r="AM2151">
        <f>3.061-1.156</f>
        <v>1.905</v>
      </c>
      <c r="AP2151">
        <v>56</v>
      </c>
      <c r="AR2151" s="15" t="s">
        <v>1155</v>
      </c>
    </row>
    <row r="2152" spans="1:44" x14ac:dyDescent="0.2">
      <c r="A2152" t="s">
        <v>1381</v>
      </c>
      <c r="B2152" s="15" t="s">
        <v>1146</v>
      </c>
      <c r="C2152" s="15" t="s">
        <v>1149</v>
      </c>
      <c r="D2152" s="14" t="s">
        <v>475</v>
      </c>
      <c r="E2152" s="14" t="s">
        <v>3047</v>
      </c>
      <c r="G2152" s="15" t="s">
        <v>1168</v>
      </c>
      <c r="H2152" s="14" t="s">
        <v>1168</v>
      </c>
      <c r="I2152" s="14" t="s">
        <v>3036</v>
      </c>
      <c r="M2152" s="14" t="s">
        <v>3037</v>
      </c>
      <c r="O2152">
        <v>2004</v>
      </c>
      <c r="Q2152" t="s">
        <v>1332</v>
      </c>
      <c r="R2152">
        <v>14</v>
      </c>
      <c r="T2152" t="s">
        <v>3038</v>
      </c>
      <c r="U2152" s="14" t="s">
        <v>1249</v>
      </c>
      <c r="V2152" s="9" t="s">
        <v>3039</v>
      </c>
      <c r="W2152">
        <v>15</v>
      </c>
      <c r="X2152" s="9" t="s">
        <v>3042</v>
      </c>
      <c r="Z2152" s="5"/>
      <c r="AD2152" s="14" t="s">
        <v>1168</v>
      </c>
      <c r="AF2152" t="s">
        <v>1168</v>
      </c>
      <c r="AI2152" t="s">
        <v>1168</v>
      </c>
      <c r="AJ2152" s="15" t="s">
        <v>1148</v>
      </c>
      <c r="AK2152" s="15">
        <v>1.1559999999999999</v>
      </c>
      <c r="AL2152" t="s">
        <v>1266</v>
      </c>
      <c r="AM2152">
        <f>1.973-1.156</f>
        <v>0.81700000000000017</v>
      </c>
      <c r="AP2152">
        <v>28</v>
      </c>
      <c r="AR2152" s="15" t="s">
        <v>1155</v>
      </c>
    </row>
    <row r="2153" spans="1:44" x14ac:dyDescent="0.2">
      <c r="A2153" t="s">
        <v>1381</v>
      </c>
      <c r="B2153" s="15" t="s">
        <v>1146</v>
      </c>
      <c r="C2153" s="15" t="s">
        <v>1149</v>
      </c>
      <c r="D2153" s="14" t="s">
        <v>475</v>
      </c>
      <c r="E2153" s="14" t="s">
        <v>3047</v>
      </c>
      <c r="G2153" s="15" t="s">
        <v>1168</v>
      </c>
      <c r="H2153" s="14" t="s">
        <v>1168</v>
      </c>
      <c r="I2153" s="14" t="s">
        <v>3036</v>
      </c>
      <c r="M2153" s="14" t="s">
        <v>3037</v>
      </c>
      <c r="O2153">
        <v>2004</v>
      </c>
      <c r="Q2153" t="s">
        <v>1332</v>
      </c>
      <c r="R2153">
        <v>14</v>
      </c>
      <c r="T2153" t="s">
        <v>3038</v>
      </c>
      <c r="U2153" s="14" t="s">
        <v>1249</v>
      </c>
      <c r="V2153" s="9" t="s">
        <v>3039</v>
      </c>
      <c r="W2153">
        <v>15</v>
      </c>
      <c r="X2153" s="9" t="s">
        <v>3042</v>
      </c>
      <c r="Z2153" s="5"/>
      <c r="AD2153" s="14" t="s">
        <v>1168</v>
      </c>
      <c r="AF2153" t="s">
        <v>1168</v>
      </c>
      <c r="AI2153" t="s">
        <v>1168</v>
      </c>
      <c r="AJ2153" s="15" t="s">
        <v>1148</v>
      </c>
      <c r="AK2153" s="15">
        <v>0.81599999999999995</v>
      </c>
      <c r="AL2153" t="s">
        <v>1266</v>
      </c>
      <c r="AM2153">
        <f>1.837-0.816</f>
        <v>1.0209999999999999</v>
      </c>
      <c r="AP2153">
        <v>56</v>
      </c>
      <c r="AR2153" s="15" t="s">
        <v>1155</v>
      </c>
    </row>
    <row r="2154" spans="1:44" x14ac:dyDescent="0.2">
      <c r="A2154" t="s">
        <v>1381</v>
      </c>
      <c r="B2154" s="15" t="s">
        <v>1146</v>
      </c>
      <c r="C2154" s="15" t="s">
        <v>1149</v>
      </c>
      <c r="D2154" s="14" t="s">
        <v>475</v>
      </c>
      <c r="E2154" s="14" t="s">
        <v>3047</v>
      </c>
      <c r="G2154" s="15" t="s">
        <v>1168</v>
      </c>
      <c r="H2154" s="14" t="s">
        <v>1168</v>
      </c>
      <c r="I2154" s="14" t="s">
        <v>3036</v>
      </c>
      <c r="M2154" s="14" t="s">
        <v>3037</v>
      </c>
      <c r="O2154">
        <v>2004</v>
      </c>
      <c r="Q2154" t="s">
        <v>1332</v>
      </c>
      <c r="R2154">
        <v>14</v>
      </c>
      <c r="T2154" t="s">
        <v>3038</v>
      </c>
      <c r="U2154" s="14" t="s">
        <v>1249</v>
      </c>
      <c r="V2154" s="9" t="s">
        <v>3039</v>
      </c>
      <c r="W2154">
        <v>30</v>
      </c>
      <c r="X2154" s="9" t="s">
        <v>3042</v>
      </c>
      <c r="Z2154" s="5"/>
      <c r="AD2154" s="14" t="s">
        <v>1168</v>
      </c>
      <c r="AF2154" t="s">
        <v>1168</v>
      </c>
      <c r="AI2154" t="s">
        <v>1168</v>
      </c>
      <c r="AJ2154" s="15" t="s">
        <v>1148</v>
      </c>
      <c r="AK2154" s="15">
        <v>2.0409999999999999</v>
      </c>
      <c r="AL2154" t="s">
        <v>1266</v>
      </c>
      <c r="AM2154">
        <f>3.469-2.041</f>
        <v>1.4279999999999999</v>
      </c>
      <c r="AP2154">
        <v>28</v>
      </c>
      <c r="AR2154" s="15" t="s">
        <v>1155</v>
      </c>
    </row>
    <row r="2155" spans="1:44" x14ac:dyDescent="0.2">
      <c r="A2155" t="s">
        <v>1381</v>
      </c>
      <c r="B2155" s="15" t="s">
        <v>1146</v>
      </c>
      <c r="C2155" s="15" t="s">
        <v>1149</v>
      </c>
      <c r="D2155" s="14" t="s">
        <v>475</v>
      </c>
      <c r="E2155" s="14" t="s">
        <v>3047</v>
      </c>
      <c r="G2155" s="15" t="s">
        <v>1168</v>
      </c>
      <c r="H2155" s="14" t="s">
        <v>1168</v>
      </c>
      <c r="I2155" s="14" t="s">
        <v>3036</v>
      </c>
      <c r="M2155" s="14" t="s">
        <v>3037</v>
      </c>
      <c r="O2155">
        <v>2004</v>
      </c>
      <c r="Q2155" t="s">
        <v>1332</v>
      </c>
      <c r="R2155">
        <v>14</v>
      </c>
      <c r="T2155" t="s">
        <v>3038</v>
      </c>
      <c r="U2155" s="14" t="s">
        <v>1249</v>
      </c>
      <c r="V2155" s="9" t="s">
        <v>3039</v>
      </c>
      <c r="W2155">
        <v>30</v>
      </c>
      <c r="X2155" s="9" t="s">
        <v>3042</v>
      </c>
      <c r="Z2155" s="5"/>
      <c r="AD2155" s="14" t="s">
        <v>1168</v>
      </c>
      <c r="AF2155" t="s">
        <v>1168</v>
      </c>
      <c r="AI2155" t="s">
        <v>1168</v>
      </c>
      <c r="AJ2155" s="15" t="s">
        <v>1148</v>
      </c>
      <c r="AK2155" s="15">
        <v>1.837</v>
      </c>
      <c r="AL2155" t="s">
        <v>1266</v>
      </c>
      <c r="AM2155">
        <f>3.469-1.837</f>
        <v>1.6319999999999999</v>
      </c>
      <c r="AP2155">
        <v>56</v>
      </c>
      <c r="AR2155" s="15" t="s">
        <v>1155</v>
      </c>
    </row>
    <row r="2156" spans="1:44" x14ac:dyDescent="0.2">
      <c r="A2156" t="s">
        <v>1381</v>
      </c>
      <c r="B2156" s="15" t="s">
        <v>1146</v>
      </c>
      <c r="C2156" s="15" t="s">
        <v>1149</v>
      </c>
      <c r="D2156" s="14" t="s">
        <v>475</v>
      </c>
      <c r="E2156" s="14" t="s">
        <v>3047</v>
      </c>
      <c r="G2156" s="15" t="s">
        <v>1168</v>
      </c>
      <c r="H2156" s="14" t="s">
        <v>1168</v>
      </c>
      <c r="I2156" s="14" t="s">
        <v>3036</v>
      </c>
      <c r="M2156" s="14" t="s">
        <v>3037</v>
      </c>
      <c r="O2156">
        <v>2004</v>
      </c>
      <c r="Q2156" t="s">
        <v>1332</v>
      </c>
      <c r="R2156">
        <v>14</v>
      </c>
      <c r="T2156" t="s">
        <v>3038</v>
      </c>
      <c r="U2156" s="14" t="s">
        <v>1249</v>
      </c>
      <c r="V2156" s="9" t="s">
        <v>3039</v>
      </c>
      <c r="W2156">
        <v>60</v>
      </c>
      <c r="X2156" s="9" t="s">
        <v>3042</v>
      </c>
      <c r="Z2156" s="5"/>
      <c r="AD2156" s="14" t="s">
        <v>1168</v>
      </c>
      <c r="AF2156" t="s">
        <v>1168</v>
      </c>
      <c r="AI2156" t="s">
        <v>1168</v>
      </c>
      <c r="AJ2156" s="15" t="s">
        <v>1148</v>
      </c>
      <c r="AK2156" s="15">
        <v>16.327000000000002</v>
      </c>
      <c r="AL2156" t="s">
        <v>1266</v>
      </c>
      <c r="AM2156">
        <f>18.435-16.327</f>
        <v>2.107999999999997</v>
      </c>
      <c r="AP2156">
        <v>28</v>
      </c>
      <c r="AR2156" s="15" t="s">
        <v>1155</v>
      </c>
    </row>
    <row r="2157" spans="1:44" x14ac:dyDescent="0.2">
      <c r="A2157" t="s">
        <v>1381</v>
      </c>
      <c r="B2157" s="15" t="s">
        <v>1146</v>
      </c>
      <c r="C2157" s="15" t="s">
        <v>1149</v>
      </c>
      <c r="D2157" s="14" t="s">
        <v>475</v>
      </c>
      <c r="E2157" s="14" t="s">
        <v>3047</v>
      </c>
      <c r="G2157" s="15" t="s">
        <v>1168</v>
      </c>
      <c r="H2157" s="14" t="s">
        <v>1168</v>
      </c>
      <c r="I2157" s="14" t="s">
        <v>3036</v>
      </c>
      <c r="M2157" s="14" t="s">
        <v>3037</v>
      </c>
      <c r="O2157">
        <v>2004</v>
      </c>
      <c r="Q2157" t="s">
        <v>1332</v>
      </c>
      <c r="R2157">
        <v>14</v>
      </c>
      <c r="T2157" t="s">
        <v>3038</v>
      </c>
      <c r="U2157" s="14" t="s">
        <v>1249</v>
      </c>
      <c r="V2157" s="9" t="s">
        <v>3039</v>
      </c>
      <c r="W2157">
        <v>60</v>
      </c>
      <c r="X2157" s="9" t="s">
        <v>3042</v>
      </c>
      <c r="Z2157" s="5"/>
      <c r="AD2157" s="14" t="s">
        <v>1168</v>
      </c>
      <c r="AF2157" t="s">
        <v>1168</v>
      </c>
      <c r="AI2157" t="s">
        <v>1168</v>
      </c>
      <c r="AJ2157" s="15" t="s">
        <v>1148</v>
      </c>
      <c r="AK2157" s="15">
        <v>16.803000000000001</v>
      </c>
      <c r="AL2157" t="s">
        <v>1266</v>
      </c>
      <c r="AM2157">
        <f>19.524-16.803</f>
        <v>2.7210000000000001</v>
      </c>
      <c r="AP2157">
        <v>56</v>
      </c>
      <c r="AR2157" s="15" t="s">
        <v>1155</v>
      </c>
    </row>
    <row r="2158" spans="1:44" x14ac:dyDescent="0.2">
      <c r="A2158" t="s">
        <v>1381</v>
      </c>
      <c r="B2158" s="15" t="s">
        <v>1146</v>
      </c>
      <c r="C2158" s="15" t="s">
        <v>1149</v>
      </c>
      <c r="D2158" s="14" t="s">
        <v>475</v>
      </c>
      <c r="E2158" s="14" t="s">
        <v>3047</v>
      </c>
      <c r="G2158" s="15" t="s">
        <v>1168</v>
      </c>
      <c r="H2158" s="14" t="s">
        <v>1168</v>
      </c>
      <c r="I2158" s="14" t="s">
        <v>3036</v>
      </c>
      <c r="M2158" s="14" t="s">
        <v>3037</v>
      </c>
      <c r="O2158">
        <v>2004</v>
      </c>
      <c r="Q2158" t="s">
        <v>1332</v>
      </c>
      <c r="R2158">
        <v>14</v>
      </c>
      <c r="T2158" t="s">
        <v>3038</v>
      </c>
      <c r="U2158" s="14" t="s">
        <v>1249</v>
      </c>
      <c r="V2158" s="9" t="s">
        <v>3039</v>
      </c>
      <c r="W2158">
        <v>90</v>
      </c>
      <c r="X2158" s="9" t="s">
        <v>3042</v>
      </c>
      <c r="Z2158" s="5"/>
      <c r="AD2158" s="14" t="s">
        <v>1168</v>
      </c>
      <c r="AF2158" t="s">
        <v>1168</v>
      </c>
      <c r="AI2158" t="s">
        <v>1168</v>
      </c>
      <c r="AJ2158" s="15" t="s">
        <v>1148</v>
      </c>
      <c r="AK2158" s="15">
        <v>23.332999999999998</v>
      </c>
      <c r="AL2158" t="s">
        <v>1266</v>
      </c>
      <c r="AM2158">
        <f>27.415-23.333</f>
        <v>4.0820000000000007</v>
      </c>
      <c r="AP2158">
        <v>28</v>
      </c>
      <c r="AR2158" s="15" t="s">
        <v>1155</v>
      </c>
    </row>
    <row r="2159" spans="1:44" x14ac:dyDescent="0.2">
      <c r="A2159" t="s">
        <v>1381</v>
      </c>
      <c r="B2159" s="15" t="s">
        <v>1146</v>
      </c>
      <c r="C2159" s="15" t="s">
        <v>1149</v>
      </c>
      <c r="D2159" s="14" t="s">
        <v>475</v>
      </c>
      <c r="E2159" s="14" t="s">
        <v>3047</v>
      </c>
      <c r="G2159" s="15" t="s">
        <v>1168</v>
      </c>
      <c r="H2159" s="14" t="s">
        <v>1168</v>
      </c>
      <c r="I2159" s="14" t="s">
        <v>3036</v>
      </c>
      <c r="M2159" s="14" t="s">
        <v>3037</v>
      </c>
      <c r="O2159">
        <v>2004</v>
      </c>
      <c r="Q2159" t="s">
        <v>1332</v>
      </c>
      <c r="R2159">
        <v>14</v>
      </c>
      <c r="T2159" t="s">
        <v>3038</v>
      </c>
      <c r="U2159" s="14" t="s">
        <v>1249</v>
      </c>
      <c r="V2159" s="9" t="s">
        <v>3039</v>
      </c>
      <c r="W2159">
        <v>90</v>
      </c>
      <c r="X2159" s="9" t="s">
        <v>3042</v>
      </c>
      <c r="Z2159" s="5"/>
      <c r="AD2159" s="14" t="s">
        <v>1168</v>
      </c>
      <c r="AF2159" t="s">
        <v>1168</v>
      </c>
      <c r="AI2159" t="s">
        <v>1168</v>
      </c>
      <c r="AJ2159" s="15" t="s">
        <v>1148</v>
      </c>
      <c r="AK2159" s="15">
        <v>23.332999999999998</v>
      </c>
      <c r="AL2159" t="s">
        <v>1266</v>
      </c>
      <c r="AM2159">
        <f>27.687-23.333</f>
        <v>4.3540000000000028</v>
      </c>
      <c r="AP2159">
        <v>56</v>
      </c>
      <c r="AR2159" s="15" t="s">
        <v>1155</v>
      </c>
    </row>
    <row r="2160" spans="1:44" x14ac:dyDescent="0.2">
      <c r="A2160" t="s">
        <v>1381</v>
      </c>
      <c r="B2160" s="15" t="s">
        <v>1146</v>
      </c>
      <c r="C2160" s="15" t="s">
        <v>1149</v>
      </c>
      <c r="D2160" s="14" t="s">
        <v>475</v>
      </c>
      <c r="E2160" s="14" t="s">
        <v>3047</v>
      </c>
      <c r="G2160" s="15" t="s">
        <v>1168</v>
      </c>
      <c r="H2160" s="14" t="s">
        <v>1168</v>
      </c>
      <c r="I2160" s="14" t="s">
        <v>3036</v>
      </c>
      <c r="M2160" s="14" t="s">
        <v>3037</v>
      </c>
      <c r="O2160">
        <v>2004</v>
      </c>
      <c r="Q2160" t="s">
        <v>1332</v>
      </c>
      <c r="R2160">
        <v>14</v>
      </c>
      <c r="T2160" t="s">
        <v>3038</v>
      </c>
      <c r="U2160" s="14" t="s">
        <v>1249</v>
      </c>
      <c r="V2160" s="9" t="s">
        <v>3039</v>
      </c>
      <c r="W2160">
        <v>120</v>
      </c>
      <c r="X2160" s="9" t="s">
        <v>3042</v>
      </c>
      <c r="Z2160" s="5"/>
      <c r="AD2160" s="14" t="s">
        <v>1168</v>
      </c>
      <c r="AF2160" t="s">
        <v>1168</v>
      </c>
      <c r="AI2160" t="s">
        <v>1168</v>
      </c>
      <c r="AJ2160" s="15" t="s">
        <v>1148</v>
      </c>
      <c r="AK2160" s="15">
        <v>31.837</v>
      </c>
      <c r="AL2160" t="s">
        <v>1266</v>
      </c>
      <c r="AM2160">
        <f>34.762-31.837</f>
        <v>2.9250000000000007</v>
      </c>
      <c r="AP2160">
        <v>28</v>
      </c>
      <c r="AR2160" s="15" t="s">
        <v>1155</v>
      </c>
    </row>
    <row r="2161" spans="1:44" x14ac:dyDescent="0.2">
      <c r="A2161" t="s">
        <v>1381</v>
      </c>
      <c r="B2161" s="15" t="s">
        <v>1146</v>
      </c>
      <c r="C2161" s="15" t="s">
        <v>1149</v>
      </c>
      <c r="D2161" s="14" t="s">
        <v>475</v>
      </c>
      <c r="E2161" s="14" t="s">
        <v>3047</v>
      </c>
      <c r="G2161" s="15" t="s">
        <v>1168</v>
      </c>
      <c r="H2161" s="14" t="s">
        <v>1168</v>
      </c>
      <c r="I2161" s="14" t="s">
        <v>3036</v>
      </c>
      <c r="M2161" s="14" t="s">
        <v>3037</v>
      </c>
      <c r="O2161">
        <v>2004</v>
      </c>
      <c r="Q2161" t="s">
        <v>1332</v>
      </c>
      <c r="R2161">
        <v>14</v>
      </c>
      <c r="T2161" t="s">
        <v>3038</v>
      </c>
      <c r="U2161" s="14" t="s">
        <v>1249</v>
      </c>
      <c r="V2161" s="9" t="s">
        <v>3039</v>
      </c>
      <c r="W2161">
        <v>120</v>
      </c>
      <c r="X2161" s="9" t="s">
        <v>3042</v>
      </c>
      <c r="Z2161" s="5"/>
      <c r="AD2161" s="14" t="s">
        <v>1168</v>
      </c>
      <c r="AF2161" t="s">
        <v>1168</v>
      </c>
      <c r="AI2161" t="s">
        <v>1168</v>
      </c>
      <c r="AJ2161" s="15" t="s">
        <v>1148</v>
      </c>
      <c r="AK2161" s="15">
        <v>31.224</v>
      </c>
      <c r="AL2161" t="s">
        <v>1266</v>
      </c>
      <c r="AM2161">
        <f>35.034-31.224</f>
        <v>3.8099999999999987</v>
      </c>
      <c r="AP2161">
        <v>56</v>
      </c>
      <c r="AR2161" s="15" t="s">
        <v>1155</v>
      </c>
    </row>
    <row r="2162" spans="1:44" x14ac:dyDescent="0.2">
      <c r="A2162" t="s">
        <v>1381</v>
      </c>
      <c r="B2162" s="15" t="s">
        <v>1146</v>
      </c>
      <c r="C2162" s="15" t="s">
        <v>1149</v>
      </c>
      <c r="D2162" s="14" t="s">
        <v>475</v>
      </c>
      <c r="E2162" s="14" t="s">
        <v>3047</v>
      </c>
      <c r="G2162" s="15" t="s">
        <v>1168</v>
      </c>
      <c r="H2162" s="14" t="s">
        <v>1168</v>
      </c>
      <c r="I2162" s="14" t="s">
        <v>3036</v>
      </c>
      <c r="M2162" s="14" t="s">
        <v>3037</v>
      </c>
      <c r="O2162">
        <v>2004</v>
      </c>
      <c r="Q2162" t="s">
        <v>1332</v>
      </c>
      <c r="R2162">
        <v>14</v>
      </c>
      <c r="T2162" t="s">
        <v>3038</v>
      </c>
      <c r="U2162" s="14" t="s">
        <v>1249</v>
      </c>
      <c r="V2162" s="9" t="s">
        <v>3039</v>
      </c>
      <c r="W2162">
        <v>150</v>
      </c>
      <c r="X2162" s="9" t="s">
        <v>3042</v>
      </c>
      <c r="Z2162" s="5"/>
      <c r="AD2162" s="14" t="s">
        <v>1168</v>
      </c>
      <c r="AF2162" t="s">
        <v>1168</v>
      </c>
      <c r="AI2162" t="s">
        <v>1168</v>
      </c>
      <c r="AJ2162" s="15" t="s">
        <v>1148</v>
      </c>
      <c r="AK2162" s="15">
        <v>64.150000000000006</v>
      </c>
      <c r="AL2162" t="s">
        <v>1266</v>
      </c>
      <c r="AM2162">
        <f>68.231-64.15</f>
        <v>4.0809999999999889</v>
      </c>
      <c r="AP2162">
        <v>28</v>
      </c>
      <c r="AR2162" s="15" t="s">
        <v>1155</v>
      </c>
    </row>
    <row r="2163" spans="1:44" x14ac:dyDescent="0.2">
      <c r="A2163" t="s">
        <v>1381</v>
      </c>
      <c r="B2163" s="15" t="s">
        <v>1146</v>
      </c>
      <c r="C2163" s="15" t="s">
        <v>1149</v>
      </c>
      <c r="D2163" s="14" t="s">
        <v>475</v>
      </c>
      <c r="E2163" s="14" t="s">
        <v>3047</v>
      </c>
      <c r="G2163" s="15" t="s">
        <v>1168</v>
      </c>
      <c r="H2163" s="14" t="s">
        <v>1168</v>
      </c>
      <c r="I2163" s="14" t="s">
        <v>3036</v>
      </c>
      <c r="M2163" s="14" t="s">
        <v>3037</v>
      </c>
      <c r="O2163">
        <v>2004</v>
      </c>
      <c r="Q2163" t="s">
        <v>1332</v>
      </c>
      <c r="R2163">
        <v>14</v>
      </c>
      <c r="T2163" t="s">
        <v>3038</v>
      </c>
      <c r="U2163" s="14" t="s">
        <v>1249</v>
      </c>
      <c r="V2163" s="9" t="s">
        <v>3039</v>
      </c>
      <c r="W2163">
        <v>150</v>
      </c>
      <c r="X2163" s="9" t="s">
        <v>3042</v>
      </c>
      <c r="Z2163" s="5"/>
      <c r="AD2163" s="14" t="s">
        <v>1168</v>
      </c>
      <c r="AF2163" t="s">
        <v>1168</v>
      </c>
      <c r="AI2163" t="s">
        <v>1168</v>
      </c>
      <c r="AJ2163" s="15" t="s">
        <v>1148</v>
      </c>
      <c r="AK2163" s="15">
        <v>65.510000000000005</v>
      </c>
      <c r="AL2163" t="s">
        <v>1266</v>
      </c>
      <c r="AM2163">
        <f>69.32-65.51</f>
        <v>3.8099999999999881</v>
      </c>
      <c r="AP2163">
        <v>56</v>
      </c>
      <c r="AR2163" s="15" t="s">
        <v>1155</v>
      </c>
    </row>
    <row r="2164" spans="1:44" x14ac:dyDescent="0.2">
      <c r="A2164" t="s">
        <v>1381</v>
      </c>
      <c r="B2164" s="15" t="s">
        <v>1146</v>
      </c>
      <c r="C2164" s="15" t="s">
        <v>1149</v>
      </c>
      <c r="D2164" s="14" t="s">
        <v>475</v>
      </c>
      <c r="E2164" s="14" t="s">
        <v>3047</v>
      </c>
      <c r="G2164" s="15" t="s">
        <v>1168</v>
      </c>
      <c r="H2164" s="14" t="s">
        <v>1168</v>
      </c>
      <c r="I2164" s="14" t="s">
        <v>3036</v>
      </c>
      <c r="M2164" s="14" t="s">
        <v>3037</v>
      </c>
      <c r="O2164">
        <v>2004</v>
      </c>
      <c r="Q2164" t="s">
        <v>1332</v>
      </c>
      <c r="R2164">
        <v>14</v>
      </c>
      <c r="T2164" t="s">
        <v>3038</v>
      </c>
      <c r="U2164" s="14" t="s">
        <v>1249</v>
      </c>
      <c r="V2164" s="9" t="s">
        <v>3039</v>
      </c>
      <c r="W2164">
        <v>180</v>
      </c>
      <c r="X2164" s="9" t="s">
        <v>3042</v>
      </c>
      <c r="Z2164" s="5"/>
      <c r="AD2164" s="14" t="s">
        <v>1168</v>
      </c>
      <c r="AF2164" t="s">
        <v>1168</v>
      </c>
      <c r="AI2164" t="s">
        <v>1168</v>
      </c>
      <c r="AJ2164" s="15" t="s">
        <v>1148</v>
      </c>
      <c r="AK2164" s="15">
        <v>60.34</v>
      </c>
      <c r="AL2164" t="s">
        <v>1266</v>
      </c>
      <c r="AM2164">
        <f>64.966-60.34</f>
        <v>4.6259999999999906</v>
      </c>
      <c r="AP2164">
        <v>28</v>
      </c>
      <c r="AR2164" s="15" t="s">
        <v>1155</v>
      </c>
    </row>
    <row r="2165" spans="1:44" x14ac:dyDescent="0.2">
      <c r="A2165" t="s">
        <v>1381</v>
      </c>
      <c r="B2165" s="15" t="s">
        <v>1146</v>
      </c>
      <c r="C2165" s="15" t="s">
        <v>1149</v>
      </c>
      <c r="D2165" s="14" t="s">
        <v>475</v>
      </c>
      <c r="E2165" s="14" t="s">
        <v>3047</v>
      </c>
      <c r="G2165" s="15" t="s">
        <v>1168</v>
      </c>
      <c r="H2165" s="14" t="s">
        <v>1168</v>
      </c>
      <c r="I2165" s="14" t="s">
        <v>3036</v>
      </c>
      <c r="M2165" s="14" t="s">
        <v>3037</v>
      </c>
      <c r="O2165">
        <v>2004</v>
      </c>
      <c r="Q2165" t="s">
        <v>1332</v>
      </c>
      <c r="R2165">
        <v>14</v>
      </c>
      <c r="T2165" t="s">
        <v>3038</v>
      </c>
      <c r="U2165" s="14" t="s">
        <v>1249</v>
      </c>
      <c r="V2165" s="9" t="s">
        <v>3039</v>
      </c>
      <c r="W2165">
        <v>180</v>
      </c>
      <c r="X2165" s="9" t="s">
        <v>3042</v>
      </c>
      <c r="Z2165" s="5"/>
      <c r="AD2165" s="14" t="s">
        <v>1168</v>
      </c>
      <c r="AF2165" t="s">
        <v>1168</v>
      </c>
      <c r="AI2165" t="s">
        <v>1168</v>
      </c>
      <c r="AJ2165" s="15" t="s">
        <v>1148</v>
      </c>
      <c r="AK2165" s="15">
        <v>60.612000000000002</v>
      </c>
      <c r="AL2165" t="s">
        <v>1266</v>
      </c>
      <c r="AM2165">
        <f>65.238-60.612</f>
        <v>4.6259999999999977</v>
      </c>
      <c r="AP2165">
        <v>56</v>
      </c>
      <c r="AR2165" s="15" t="s">
        <v>1155</v>
      </c>
    </row>
    <row r="2166" spans="1:44" x14ac:dyDescent="0.2">
      <c r="A2166" t="s">
        <v>1381</v>
      </c>
      <c r="B2166" s="15" t="s">
        <v>1146</v>
      </c>
      <c r="C2166" s="15" t="s">
        <v>1149</v>
      </c>
      <c r="D2166" s="14" t="s">
        <v>475</v>
      </c>
      <c r="E2166" s="14" t="s">
        <v>3047</v>
      </c>
      <c r="G2166" s="15" t="s">
        <v>1168</v>
      </c>
      <c r="H2166" s="14" t="s">
        <v>1168</v>
      </c>
      <c r="I2166" s="14" t="s">
        <v>3036</v>
      </c>
      <c r="M2166" s="14" t="s">
        <v>3037</v>
      </c>
      <c r="O2166">
        <v>2004</v>
      </c>
      <c r="Q2166" t="s">
        <v>1332</v>
      </c>
      <c r="R2166">
        <v>14</v>
      </c>
      <c r="T2166" t="s">
        <v>3038</v>
      </c>
      <c r="U2166" s="14" t="s">
        <v>1249</v>
      </c>
      <c r="V2166" s="9" t="s">
        <v>3039</v>
      </c>
      <c r="W2166">
        <v>0</v>
      </c>
      <c r="X2166" s="9" t="s">
        <v>3043</v>
      </c>
      <c r="Z2166" s="5"/>
      <c r="AD2166" s="14" t="s">
        <v>1168</v>
      </c>
      <c r="AF2166" t="s">
        <v>1168</v>
      </c>
      <c r="AI2166" t="s">
        <v>1168</v>
      </c>
      <c r="AJ2166" s="15" t="s">
        <v>1148</v>
      </c>
      <c r="AK2166" s="15">
        <v>0</v>
      </c>
      <c r="AL2166" t="s">
        <v>1266</v>
      </c>
      <c r="AM2166">
        <v>0</v>
      </c>
      <c r="AP2166">
        <v>28</v>
      </c>
      <c r="AR2166" s="15" t="s">
        <v>1155</v>
      </c>
    </row>
    <row r="2167" spans="1:44" x14ac:dyDescent="0.2">
      <c r="A2167" t="s">
        <v>1381</v>
      </c>
      <c r="B2167" s="15" t="s">
        <v>1146</v>
      </c>
      <c r="C2167" s="15" t="s">
        <v>1149</v>
      </c>
      <c r="D2167" s="14" t="s">
        <v>475</v>
      </c>
      <c r="E2167" s="14" t="s">
        <v>3047</v>
      </c>
      <c r="G2167" s="15" t="s">
        <v>1168</v>
      </c>
      <c r="H2167" s="14" t="s">
        <v>1168</v>
      </c>
      <c r="I2167" s="14" t="s">
        <v>3036</v>
      </c>
      <c r="M2167" s="14" t="s">
        <v>3037</v>
      </c>
      <c r="O2167">
        <v>2004</v>
      </c>
      <c r="Q2167" t="s">
        <v>1332</v>
      </c>
      <c r="R2167">
        <v>14</v>
      </c>
      <c r="T2167" t="s">
        <v>3038</v>
      </c>
      <c r="U2167" s="14" t="s">
        <v>1249</v>
      </c>
      <c r="V2167" s="9" t="s">
        <v>3039</v>
      </c>
      <c r="W2167">
        <v>0</v>
      </c>
      <c r="X2167" s="9" t="s">
        <v>3043</v>
      </c>
      <c r="Z2167" s="5"/>
      <c r="AD2167" s="14" t="s">
        <v>1168</v>
      </c>
      <c r="AF2167" t="s">
        <v>1168</v>
      </c>
      <c r="AI2167" t="s">
        <v>1168</v>
      </c>
      <c r="AJ2167" s="15" t="s">
        <v>1148</v>
      </c>
      <c r="AK2167" s="15">
        <v>0</v>
      </c>
      <c r="AL2167" t="s">
        <v>1266</v>
      </c>
      <c r="AM2167">
        <v>0</v>
      </c>
      <c r="AP2167">
        <v>56</v>
      </c>
      <c r="AR2167" s="15" t="s">
        <v>1155</v>
      </c>
    </row>
    <row r="2168" spans="1:44" x14ac:dyDescent="0.2">
      <c r="A2168" t="s">
        <v>1381</v>
      </c>
      <c r="B2168" s="15" t="s">
        <v>1146</v>
      </c>
      <c r="C2168" s="15" t="s">
        <v>1149</v>
      </c>
      <c r="D2168" s="14" t="s">
        <v>475</v>
      </c>
      <c r="E2168" s="14" t="s">
        <v>3047</v>
      </c>
      <c r="G2168" s="15" t="s">
        <v>1168</v>
      </c>
      <c r="H2168" s="14" t="s">
        <v>1168</v>
      </c>
      <c r="I2168" s="14" t="s">
        <v>3036</v>
      </c>
      <c r="M2168" s="14" t="s">
        <v>3037</v>
      </c>
      <c r="O2168">
        <v>2004</v>
      </c>
      <c r="Q2168" t="s">
        <v>1332</v>
      </c>
      <c r="R2168">
        <v>14</v>
      </c>
      <c r="T2168" t="s">
        <v>3038</v>
      </c>
      <c r="U2168" s="14" t="s">
        <v>1249</v>
      </c>
      <c r="V2168" s="9" t="s">
        <v>3039</v>
      </c>
      <c r="W2168">
        <v>15</v>
      </c>
      <c r="X2168" s="9" t="s">
        <v>3043</v>
      </c>
      <c r="Z2168" s="5"/>
      <c r="AD2168" s="14" t="s">
        <v>1168</v>
      </c>
      <c r="AF2168" t="s">
        <v>1168</v>
      </c>
      <c r="AI2168" t="s">
        <v>1168</v>
      </c>
      <c r="AJ2168" s="15" t="s">
        <v>1148</v>
      </c>
      <c r="AK2168" s="15">
        <v>0</v>
      </c>
      <c r="AL2168" t="s">
        <v>1266</v>
      </c>
      <c r="AM2168">
        <v>0</v>
      </c>
      <c r="AP2168">
        <v>28</v>
      </c>
      <c r="AR2168" s="15" t="s">
        <v>1155</v>
      </c>
    </row>
    <row r="2169" spans="1:44" x14ac:dyDescent="0.2">
      <c r="A2169" t="s">
        <v>1381</v>
      </c>
      <c r="B2169" s="15" t="s">
        <v>1146</v>
      </c>
      <c r="C2169" s="15" t="s">
        <v>1149</v>
      </c>
      <c r="D2169" s="14" t="s">
        <v>475</v>
      </c>
      <c r="E2169" s="14" t="s">
        <v>3047</v>
      </c>
      <c r="G2169" s="15" t="s">
        <v>1168</v>
      </c>
      <c r="H2169" s="14" t="s">
        <v>1168</v>
      </c>
      <c r="I2169" s="14" t="s">
        <v>3036</v>
      </c>
      <c r="M2169" s="14" t="s">
        <v>3037</v>
      </c>
      <c r="O2169">
        <v>2004</v>
      </c>
      <c r="Q2169" t="s">
        <v>1332</v>
      </c>
      <c r="R2169">
        <v>14</v>
      </c>
      <c r="T2169" t="s">
        <v>3038</v>
      </c>
      <c r="U2169" s="14" t="s">
        <v>1249</v>
      </c>
      <c r="V2169" s="9" t="s">
        <v>3039</v>
      </c>
      <c r="W2169">
        <v>15</v>
      </c>
      <c r="X2169" s="9" t="s">
        <v>3043</v>
      </c>
      <c r="Z2169" s="5"/>
      <c r="AD2169" s="14" t="s">
        <v>1168</v>
      </c>
      <c r="AF2169" t="s">
        <v>1168</v>
      </c>
      <c r="AI2169" t="s">
        <v>1168</v>
      </c>
      <c r="AJ2169" s="15" t="s">
        <v>1148</v>
      </c>
      <c r="AK2169" s="15">
        <v>0</v>
      </c>
      <c r="AL2169" t="s">
        <v>1266</v>
      </c>
      <c r="AM2169">
        <v>0</v>
      </c>
      <c r="AP2169">
        <v>56</v>
      </c>
      <c r="AR2169" s="15" t="s">
        <v>1155</v>
      </c>
    </row>
    <row r="2170" spans="1:44" x14ac:dyDescent="0.2">
      <c r="A2170" t="s">
        <v>1381</v>
      </c>
      <c r="B2170" s="15" t="s">
        <v>1146</v>
      </c>
      <c r="C2170" s="15" t="s">
        <v>1149</v>
      </c>
      <c r="D2170" s="14" t="s">
        <v>475</v>
      </c>
      <c r="E2170" s="14" t="s">
        <v>3047</v>
      </c>
      <c r="G2170" s="15" t="s">
        <v>1168</v>
      </c>
      <c r="H2170" s="14" t="s">
        <v>1168</v>
      </c>
      <c r="I2170" s="14" t="s">
        <v>3036</v>
      </c>
      <c r="M2170" s="14" t="s">
        <v>3037</v>
      </c>
      <c r="O2170">
        <v>2004</v>
      </c>
      <c r="Q2170" t="s">
        <v>1332</v>
      </c>
      <c r="R2170">
        <v>14</v>
      </c>
      <c r="T2170" t="s">
        <v>3038</v>
      </c>
      <c r="U2170" s="14" t="s">
        <v>1249</v>
      </c>
      <c r="V2170" s="9" t="s">
        <v>3039</v>
      </c>
      <c r="W2170">
        <v>30</v>
      </c>
      <c r="X2170" s="9" t="s">
        <v>3043</v>
      </c>
      <c r="Z2170" s="5"/>
      <c r="AD2170" s="14" t="s">
        <v>1168</v>
      </c>
      <c r="AF2170" t="s">
        <v>1168</v>
      </c>
      <c r="AI2170" t="s">
        <v>1168</v>
      </c>
      <c r="AJ2170" s="15" t="s">
        <v>1148</v>
      </c>
      <c r="AK2170" s="15">
        <v>0</v>
      </c>
      <c r="AL2170" t="s">
        <v>1266</v>
      </c>
      <c r="AM2170">
        <v>0</v>
      </c>
      <c r="AP2170">
        <v>28</v>
      </c>
      <c r="AR2170" s="15" t="s">
        <v>1155</v>
      </c>
    </row>
    <row r="2171" spans="1:44" x14ac:dyDescent="0.2">
      <c r="A2171" t="s">
        <v>1381</v>
      </c>
      <c r="B2171" s="15" t="s">
        <v>1146</v>
      </c>
      <c r="C2171" s="15" t="s">
        <v>1149</v>
      </c>
      <c r="D2171" s="14" t="s">
        <v>475</v>
      </c>
      <c r="E2171" s="14" t="s">
        <v>3047</v>
      </c>
      <c r="G2171" s="15" t="s">
        <v>1168</v>
      </c>
      <c r="H2171" s="14" t="s">
        <v>1168</v>
      </c>
      <c r="I2171" s="14" t="s">
        <v>3036</v>
      </c>
      <c r="M2171" s="14" t="s">
        <v>3037</v>
      </c>
      <c r="O2171">
        <v>2004</v>
      </c>
      <c r="Q2171" t="s">
        <v>1332</v>
      </c>
      <c r="R2171">
        <v>14</v>
      </c>
      <c r="T2171" t="s">
        <v>3038</v>
      </c>
      <c r="U2171" s="14" t="s">
        <v>1249</v>
      </c>
      <c r="V2171" s="9" t="s">
        <v>3039</v>
      </c>
      <c r="W2171">
        <v>30</v>
      </c>
      <c r="X2171" s="9" t="s">
        <v>3043</v>
      </c>
      <c r="Z2171" s="5"/>
      <c r="AD2171" s="14" t="s">
        <v>1168</v>
      </c>
      <c r="AF2171" t="s">
        <v>1168</v>
      </c>
      <c r="AI2171" t="s">
        <v>1168</v>
      </c>
      <c r="AJ2171" s="15" t="s">
        <v>1148</v>
      </c>
      <c r="AK2171" s="15">
        <v>0</v>
      </c>
      <c r="AL2171" t="s">
        <v>1266</v>
      </c>
      <c r="AM2171">
        <v>0</v>
      </c>
      <c r="AP2171">
        <v>56</v>
      </c>
      <c r="AR2171" s="15" t="s">
        <v>1155</v>
      </c>
    </row>
    <row r="2172" spans="1:44" x14ac:dyDescent="0.2">
      <c r="A2172" t="s">
        <v>1381</v>
      </c>
      <c r="B2172" s="15" t="s">
        <v>1146</v>
      </c>
      <c r="C2172" s="15" t="s">
        <v>1149</v>
      </c>
      <c r="D2172" s="14" t="s">
        <v>475</v>
      </c>
      <c r="E2172" s="14" t="s">
        <v>3047</v>
      </c>
      <c r="G2172" s="15" t="s">
        <v>1168</v>
      </c>
      <c r="H2172" s="14" t="s">
        <v>1168</v>
      </c>
      <c r="I2172" s="14" t="s">
        <v>3036</v>
      </c>
      <c r="M2172" s="14" t="s">
        <v>3037</v>
      </c>
      <c r="O2172">
        <v>2004</v>
      </c>
      <c r="Q2172" t="s">
        <v>1332</v>
      </c>
      <c r="R2172">
        <v>14</v>
      </c>
      <c r="T2172" t="s">
        <v>3038</v>
      </c>
      <c r="U2172" s="14" t="s">
        <v>1249</v>
      </c>
      <c r="V2172" s="9" t="s">
        <v>3039</v>
      </c>
      <c r="W2172">
        <v>60</v>
      </c>
      <c r="X2172" s="9" t="s">
        <v>3043</v>
      </c>
      <c r="Z2172" s="5"/>
      <c r="AD2172" s="14" t="s">
        <v>1168</v>
      </c>
      <c r="AF2172" t="s">
        <v>1168</v>
      </c>
      <c r="AI2172" t="s">
        <v>1168</v>
      </c>
      <c r="AJ2172" s="15" t="s">
        <v>1148</v>
      </c>
      <c r="AK2172" s="15">
        <v>0</v>
      </c>
      <c r="AL2172" t="s">
        <v>1266</v>
      </c>
      <c r="AM2172">
        <v>0</v>
      </c>
      <c r="AP2172">
        <v>28</v>
      </c>
      <c r="AR2172" s="15" t="s">
        <v>1155</v>
      </c>
    </row>
    <row r="2173" spans="1:44" x14ac:dyDescent="0.2">
      <c r="A2173" t="s">
        <v>1381</v>
      </c>
      <c r="B2173" s="15" t="s">
        <v>1146</v>
      </c>
      <c r="C2173" s="15" t="s">
        <v>1149</v>
      </c>
      <c r="D2173" s="14" t="s">
        <v>475</v>
      </c>
      <c r="E2173" s="14" t="s">
        <v>3047</v>
      </c>
      <c r="G2173" s="15" t="s">
        <v>1168</v>
      </c>
      <c r="H2173" s="14" t="s">
        <v>1168</v>
      </c>
      <c r="I2173" s="14" t="s">
        <v>3036</v>
      </c>
      <c r="M2173" s="14" t="s">
        <v>3037</v>
      </c>
      <c r="O2173">
        <v>2004</v>
      </c>
      <c r="Q2173" t="s">
        <v>1332</v>
      </c>
      <c r="R2173">
        <v>14</v>
      </c>
      <c r="T2173" t="s">
        <v>3038</v>
      </c>
      <c r="U2173" s="14" t="s">
        <v>1249</v>
      </c>
      <c r="V2173" s="9" t="s">
        <v>3039</v>
      </c>
      <c r="W2173">
        <v>60</v>
      </c>
      <c r="X2173" s="9" t="s">
        <v>3043</v>
      </c>
      <c r="Z2173" s="5"/>
      <c r="AD2173" s="14" t="s">
        <v>1168</v>
      </c>
      <c r="AF2173" t="s">
        <v>1168</v>
      </c>
      <c r="AI2173" t="s">
        <v>1168</v>
      </c>
      <c r="AJ2173" s="15" t="s">
        <v>1148</v>
      </c>
      <c r="AK2173" s="15">
        <v>0</v>
      </c>
      <c r="AL2173" t="s">
        <v>1266</v>
      </c>
      <c r="AM2173">
        <v>0</v>
      </c>
      <c r="AP2173">
        <v>56</v>
      </c>
      <c r="AR2173" s="15" t="s">
        <v>1155</v>
      </c>
    </row>
    <row r="2174" spans="1:44" x14ac:dyDescent="0.2">
      <c r="A2174" t="s">
        <v>1381</v>
      </c>
      <c r="B2174" s="15" t="s">
        <v>1146</v>
      </c>
      <c r="C2174" s="15" t="s">
        <v>1149</v>
      </c>
      <c r="D2174" s="14" t="s">
        <v>475</v>
      </c>
      <c r="E2174" s="14" t="s">
        <v>3047</v>
      </c>
      <c r="G2174" s="15" t="s">
        <v>1168</v>
      </c>
      <c r="H2174" s="14" t="s">
        <v>1168</v>
      </c>
      <c r="I2174" s="14" t="s">
        <v>3036</v>
      </c>
      <c r="M2174" s="14" t="s">
        <v>3037</v>
      </c>
      <c r="O2174">
        <v>2004</v>
      </c>
      <c r="Q2174" t="s">
        <v>1332</v>
      </c>
      <c r="R2174">
        <v>14</v>
      </c>
      <c r="T2174" t="s">
        <v>3038</v>
      </c>
      <c r="U2174" s="14" t="s">
        <v>1249</v>
      </c>
      <c r="V2174" s="9" t="s">
        <v>3039</v>
      </c>
      <c r="W2174">
        <v>90</v>
      </c>
      <c r="X2174" s="9" t="s">
        <v>3043</v>
      </c>
      <c r="Z2174" s="5"/>
      <c r="AD2174" s="14" t="s">
        <v>1168</v>
      </c>
      <c r="AF2174" t="s">
        <v>1168</v>
      </c>
      <c r="AI2174" t="s">
        <v>1168</v>
      </c>
      <c r="AJ2174" s="15" t="s">
        <v>1148</v>
      </c>
      <c r="AK2174" s="15">
        <v>0</v>
      </c>
      <c r="AL2174" t="s">
        <v>1266</v>
      </c>
      <c r="AM2174">
        <v>0</v>
      </c>
      <c r="AP2174">
        <v>28</v>
      </c>
      <c r="AR2174" s="15" t="s">
        <v>1155</v>
      </c>
    </row>
    <row r="2175" spans="1:44" x14ac:dyDescent="0.2">
      <c r="A2175" t="s">
        <v>1381</v>
      </c>
      <c r="B2175" s="15" t="s">
        <v>1146</v>
      </c>
      <c r="C2175" s="15" t="s">
        <v>1149</v>
      </c>
      <c r="D2175" s="14" t="s">
        <v>475</v>
      </c>
      <c r="E2175" s="14" t="s">
        <v>3047</v>
      </c>
      <c r="G2175" s="15" t="s">
        <v>1168</v>
      </c>
      <c r="H2175" s="14" t="s">
        <v>1168</v>
      </c>
      <c r="I2175" s="14" t="s">
        <v>3036</v>
      </c>
      <c r="M2175" s="14" t="s">
        <v>3037</v>
      </c>
      <c r="O2175">
        <v>2004</v>
      </c>
      <c r="Q2175" t="s">
        <v>1332</v>
      </c>
      <c r="R2175">
        <v>14</v>
      </c>
      <c r="T2175" t="s">
        <v>3038</v>
      </c>
      <c r="U2175" s="14" t="s">
        <v>1249</v>
      </c>
      <c r="V2175" s="9" t="s">
        <v>3039</v>
      </c>
      <c r="W2175">
        <v>90</v>
      </c>
      <c r="X2175" s="9" t="s">
        <v>3043</v>
      </c>
      <c r="Z2175" s="5"/>
      <c r="AD2175" s="14" t="s">
        <v>1168</v>
      </c>
      <c r="AF2175" t="s">
        <v>1168</v>
      </c>
      <c r="AI2175" t="s">
        <v>1168</v>
      </c>
      <c r="AJ2175" s="15" t="s">
        <v>1148</v>
      </c>
      <c r="AK2175" s="15">
        <v>0</v>
      </c>
      <c r="AL2175" t="s">
        <v>1266</v>
      </c>
      <c r="AM2175">
        <v>0</v>
      </c>
      <c r="AP2175">
        <v>56</v>
      </c>
      <c r="AR2175" s="15" t="s">
        <v>1155</v>
      </c>
    </row>
    <row r="2176" spans="1:44" x14ac:dyDescent="0.2">
      <c r="A2176" t="s">
        <v>1381</v>
      </c>
      <c r="B2176" s="15" t="s">
        <v>1146</v>
      </c>
      <c r="C2176" s="15" t="s">
        <v>1149</v>
      </c>
      <c r="D2176" s="14" t="s">
        <v>475</v>
      </c>
      <c r="E2176" s="14" t="s">
        <v>3047</v>
      </c>
      <c r="G2176" s="15" t="s">
        <v>1168</v>
      </c>
      <c r="H2176" s="14" t="s">
        <v>1168</v>
      </c>
      <c r="I2176" s="14" t="s">
        <v>3036</v>
      </c>
      <c r="M2176" s="14" t="s">
        <v>3037</v>
      </c>
      <c r="O2176">
        <v>2004</v>
      </c>
      <c r="Q2176" t="s">
        <v>1332</v>
      </c>
      <c r="R2176">
        <v>14</v>
      </c>
      <c r="T2176" t="s">
        <v>3038</v>
      </c>
      <c r="U2176" s="14" t="s">
        <v>1249</v>
      </c>
      <c r="V2176" s="9" t="s">
        <v>3039</v>
      </c>
      <c r="W2176">
        <v>120</v>
      </c>
      <c r="X2176" s="9" t="s">
        <v>3043</v>
      </c>
      <c r="Z2176" s="5"/>
      <c r="AD2176" s="14" t="s">
        <v>1168</v>
      </c>
      <c r="AF2176" t="s">
        <v>1168</v>
      </c>
      <c r="AI2176" t="s">
        <v>1168</v>
      </c>
      <c r="AJ2176" s="15" t="s">
        <v>1148</v>
      </c>
      <c r="AK2176" s="15">
        <v>0</v>
      </c>
      <c r="AL2176" t="s">
        <v>1266</v>
      </c>
      <c r="AM2176">
        <v>0</v>
      </c>
      <c r="AP2176">
        <v>28</v>
      </c>
      <c r="AR2176" s="15" t="s">
        <v>1155</v>
      </c>
    </row>
    <row r="2177" spans="1:44" x14ac:dyDescent="0.2">
      <c r="A2177" t="s">
        <v>1381</v>
      </c>
      <c r="B2177" s="15" t="s">
        <v>1146</v>
      </c>
      <c r="C2177" s="15" t="s">
        <v>1149</v>
      </c>
      <c r="D2177" s="14" t="s">
        <v>475</v>
      </c>
      <c r="E2177" s="14" t="s">
        <v>3047</v>
      </c>
      <c r="G2177" s="15" t="s">
        <v>1168</v>
      </c>
      <c r="H2177" s="14" t="s">
        <v>1168</v>
      </c>
      <c r="I2177" s="14" t="s">
        <v>3036</v>
      </c>
      <c r="M2177" s="14" t="s">
        <v>3037</v>
      </c>
      <c r="O2177">
        <v>2004</v>
      </c>
      <c r="Q2177" t="s">
        <v>1332</v>
      </c>
      <c r="R2177">
        <v>14</v>
      </c>
      <c r="T2177" t="s">
        <v>3038</v>
      </c>
      <c r="U2177" s="14" t="s">
        <v>1249</v>
      </c>
      <c r="V2177" s="9" t="s">
        <v>3039</v>
      </c>
      <c r="W2177">
        <v>120</v>
      </c>
      <c r="X2177" s="9" t="s">
        <v>3043</v>
      </c>
      <c r="Z2177" s="5"/>
      <c r="AD2177" s="14" t="s">
        <v>1168</v>
      </c>
      <c r="AF2177" t="s">
        <v>1168</v>
      </c>
      <c r="AI2177" t="s">
        <v>1168</v>
      </c>
      <c r="AJ2177" s="15" t="s">
        <v>1148</v>
      </c>
      <c r="AK2177" s="15">
        <v>0</v>
      </c>
      <c r="AL2177" t="s">
        <v>1266</v>
      </c>
      <c r="AM2177">
        <v>0</v>
      </c>
      <c r="AP2177">
        <v>56</v>
      </c>
      <c r="AR2177" s="15" t="s">
        <v>1155</v>
      </c>
    </row>
    <row r="2178" spans="1:44" x14ac:dyDescent="0.2">
      <c r="A2178" t="s">
        <v>1381</v>
      </c>
      <c r="B2178" s="15" t="s">
        <v>1146</v>
      </c>
      <c r="C2178" s="15" t="s">
        <v>1149</v>
      </c>
      <c r="D2178" s="14" t="s">
        <v>475</v>
      </c>
      <c r="E2178" s="14" t="s">
        <v>3047</v>
      </c>
      <c r="G2178" s="15" t="s">
        <v>1168</v>
      </c>
      <c r="H2178" s="14" t="s">
        <v>1168</v>
      </c>
      <c r="I2178" s="14" t="s">
        <v>3036</v>
      </c>
      <c r="M2178" s="14" t="s">
        <v>3037</v>
      </c>
      <c r="O2178">
        <v>2004</v>
      </c>
      <c r="Q2178" t="s">
        <v>1332</v>
      </c>
      <c r="R2178">
        <v>14</v>
      </c>
      <c r="T2178" t="s">
        <v>3038</v>
      </c>
      <c r="U2178" s="14" t="s">
        <v>1249</v>
      </c>
      <c r="V2178" s="9" t="s">
        <v>3039</v>
      </c>
      <c r="W2178">
        <v>150</v>
      </c>
      <c r="X2178" s="9" t="s">
        <v>3043</v>
      </c>
      <c r="Z2178" s="5"/>
      <c r="AD2178" s="14" t="s">
        <v>1168</v>
      </c>
      <c r="AF2178" t="s">
        <v>1168</v>
      </c>
      <c r="AI2178" t="s">
        <v>1168</v>
      </c>
      <c r="AJ2178" s="15" t="s">
        <v>1148</v>
      </c>
      <c r="AK2178" s="15">
        <v>0</v>
      </c>
      <c r="AL2178" t="s">
        <v>1266</v>
      </c>
      <c r="AM2178">
        <v>0</v>
      </c>
      <c r="AP2178">
        <v>28</v>
      </c>
      <c r="AR2178" s="15" t="s">
        <v>1155</v>
      </c>
    </row>
    <row r="2179" spans="1:44" x14ac:dyDescent="0.2">
      <c r="A2179" t="s">
        <v>1381</v>
      </c>
      <c r="B2179" s="15" t="s">
        <v>1146</v>
      </c>
      <c r="C2179" s="15" t="s">
        <v>1149</v>
      </c>
      <c r="D2179" s="14" t="s">
        <v>475</v>
      </c>
      <c r="E2179" s="14" t="s">
        <v>3047</v>
      </c>
      <c r="G2179" s="15" t="s">
        <v>1168</v>
      </c>
      <c r="H2179" s="14" t="s">
        <v>1168</v>
      </c>
      <c r="I2179" s="14" t="s">
        <v>3036</v>
      </c>
      <c r="M2179" s="14" t="s">
        <v>3037</v>
      </c>
      <c r="O2179">
        <v>2004</v>
      </c>
      <c r="Q2179" t="s">
        <v>1332</v>
      </c>
      <c r="R2179">
        <v>14</v>
      </c>
      <c r="T2179" t="s">
        <v>3038</v>
      </c>
      <c r="U2179" s="14" t="s">
        <v>1249</v>
      </c>
      <c r="V2179" s="9" t="s">
        <v>3039</v>
      </c>
      <c r="W2179">
        <v>150</v>
      </c>
      <c r="X2179" s="9" t="s">
        <v>3043</v>
      </c>
      <c r="Z2179" s="5"/>
      <c r="AD2179" s="14" t="s">
        <v>1168</v>
      </c>
      <c r="AF2179" t="s">
        <v>1168</v>
      </c>
      <c r="AI2179" t="s">
        <v>1168</v>
      </c>
      <c r="AJ2179" s="15" t="s">
        <v>1148</v>
      </c>
      <c r="AK2179" s="15">
        <v>0</v>
      </c>
      <c r="AL2179" t="s">
        <v>1266</v>
      </c>
      <c r="AM2179">
        <v>0</v>
      </c>
      <c r="AP2179">
        <v>56</v>
      </c>
      <c r="AR2179" s="15" t="s">
        <v>1155</v>
      </c>
    </row>
    <row r="2180" spans="1:44" x14ac:dyDescent="0.2">
      <c r="A2180" t="s">
        <v>1381</v>
      </c>
      <c r="B2180" s="15" t="s">
        <v>1146</v>
      </c>
      <c r="C2180" s="15" t="s">
        <v>1149</v>
      </c>
      <c r="D2180" s="14" t="s">
        <v>475</v>
      </c>
      <c r="E2180" s="14" t="s">
        <v>3047</v>
      </c>
      <c r="G2180" s="15" t="s">
        <v>1168</v>
      </c>
      <c r="H2180" s="14" t="s">
        <v>1168</v>
      </c>
      <c r="I2180" s="14" t="s">
        <v>3036</v>
      </c>
      <c r="M2180" s="14" t="s">
        <v>3037</v>
      </c>
      <c r="O2180">
        <v>2004</v>
      </c>
      <c r="Q2180" t="s">
        <v>1332</v>
      </c>
      <c r="R2180">
        <v>14</v>
      </c>
      <c r="T2180" t="s">
        <v>3038</v>
      </c>
      <c r="U2180" s="14" t="s">
        <v>1249</v>
      </c>
      <c r="V2180" s="9" t="s">
        <v>3039</v>
      </c>
      <c r="W2180">
        <v>180</v>
      </c>
      <c r="X2180" s="9" t="s">
        <v>3043</v>
      </c>
      <c r="Z2180" s="5"/>
      <c r="AD2180" s="14" t="s">
        <v>1168</v>
      </c>
      <c r="AF2180" t="s">
        <v>1168</v>
      </c>
      <c r="AI2180" t="s">
        <v>1168</v>
      </c>
      <c r="AJ2180" s="15" t="s">
        <v>1148</v>
      </c>
      <c r="AK2180" s="15">
        <v>0</v>
      </c>
      <c r="AL2180" t="s">
        <v>1266</v>
      </c>
      <c r="AM2180">
        <v>0</v>
      </c>
      <c r="AP2180">
        <v>28</v>
      </c>
      <c r="AR2180" s="15" t="s">
        <v>1155</v>
      </c>
    </row>
    <row r="2181" spans="1:44" x14ac:dyDescent="0.2">
      <c r="A2181" t="s">
        <v>1381</v>
      </c>
      <c r="B2181" s="15" t="s">
        <v>1146</v>
      </c>
      <c r="C2181" s="15" t="s">
        <v>1149</v>
      </c>
      <c r="D2181" s="14" t="s">
        <v>475</v>
      </c>
      <c r="E2181" s="14" t="s">
        <v>3047</v>
      </c>
      <c r="G2181" s="15" t="s">
        <v>1168</v>
      </c>
      <c r="H2181" s="14" t="s">
        <v>1168</v>
      </c>
      <c r="I2181" s="14" t="s">
        <v>3036</v>
      </c>
      <c r="M2181" s="14" t="s">
        <v>3037</v>
      </c>
      <c r="O2181">
        <v>2004</v>
      </c>
      <c r="Q2181" t="s">
        <v>1332</v>
      </c>
      <c r="R2181">
        <v>14</v>
      </c>
      <c r="T2181" t="s">
        <v>3038</v>
      </c>
      <c r="U2181" s="14" t="s">
        <v>1249</v>
      </c>
      <c r="V2181" s="9" t="s">
        <v>3039</v>
      </c>
      <c r="W2181">
        <v>180</v>
      </c>
      <c r="X2181" s="9" t="s">
        <v>3043</v>
      </c>
      <c r="Z2181" s="5"/>
      <c r="AD2181" s="14" t="s">
        <v>1168</v>
      </c>
      <c r="AF2181" t="s">
        <v>1168</v>
      </c>
      <c r="AI2181" t="s">
        <v>1168</v>
      </c>
      <c r="AJ2181" s="15" t="s">
        <v>1148</v>
      </c>
      <c r="AK2181" s="15">
        <v>0</v>
      </c>
      <c r="AL2181" t="s">
        <v>1266</v>
      </c>
      <c r="AM2181">
        <v>0</v>
      </c>
      <c r="AP2181">
        <v>56</v>
      </c>
      <c r="AR2181" s="15" t="s">
        <v>1155</v>
      </c>
    </row>
    <row r="2182" spans="1:44" x14ac:dyDescent="0.2">
      <c r="A2182" t="s">
        <v>1381</v>
      </c>
      <c r="B2182" s="15" t="s">
        <v>1146</v>
      </c>
      <c r="C2182" s="15" t="s">
        <v>1149</v>
      </c>
      <c r="D2182" s="14" t="s">
        <v>475</v>
      </c>
      <c r="E2182" s="14" t="s">
        <v>3048</v>
      </c>
      <c r="G2182" s="15" t="s">
        <v>1168</v>
      </c>
      <c r="H2182" s="14" t="s">
        <v>1168</v>
      </c>
      <c r="I2182" s="14" t="s">
        <v>3036</v>
      </c>
      <c r="M2182" s="14" t="s">
        <v>3037</v>
      </c>
      <c r="O2182">
        <v>2004</v>
      </c>
      <c r="Q2182" t="s">
        <v>1332</v>
      </c>
      <c r="R2182">
        <v>14</v>
      </c>
      <c r="T2182" t="s">
        <v>3038</v>
      </c>
      <c r="U2182" s="14" t="s">
        <v>1249</v>
      </c>
      <c r="V2182" s="9" t="s">
        <v>3039</v>
      </c>
      <c r="W2182">
        <v>0</v>
      </c>
      <c r="X2182" s="9" t="s">
        <v>3040</v>
      </c>
      <c r="Z2182" s="5"/>
      <c r="AD2182" s="14" t="s">
        <v>1168</v>
      </c>
      <c r="AF2182" t="s">
        <v>1168</v>
      </c>
      <c r="AI2182" t="s">
        <v>1168</v>
      </c>
      <c r="AJ2182" s="15" t="s">
        <v>1148</v>
      </c>
      <c r="AK2182" s="15">
        <v>0</v>
      </c>
      <c r="AL2182" t="s">
        <v>1266</v>
      </c>
      <c r="AM2182">
        <v>0</v>
      </c>
      <c r="AP2182">
        <v>28</v>
      </c>
      <c r="AR2182" s="15" t="s">
        <v>1155</v>
      </c>
    </row>
    <row r="2183" spans="1:44" x14ac:dyDescent="0.2">
      <c r="A2183" t="s">
        <v>1381</v>
      </c>
      <c r="B2183" s="15" t="s">
        <v>1146</v>
      </c>
      <c r="C2183" s="15" t="s">
        <v>1149</v>
      </c>
      <c r="D2183" s="14" t="s">
        <v>475</v>
      </c>
      <c r="E2183" s="14" t="s">
        <v>3048</v>
      </c>
      <c r="G2183" s="15" t="s">
        <v>1168</v>
      </c>
      <c r="H2183" s="14" t="s">
        <v>1168</v>
      </c>
      <c r="I2183" s="14" t="s">
        <v>3036</v>
      </c>
      <c r="M2183" s="14" t="s">
        <v>3037</v>
      </c>
      <c r="O2183">
        <v>2004</v>
      </c>
      <c r="Q2183" t="s">
        <v>1332</v>
      </c>
      <c r="R2183">
        <v>14</v>
      </c>
      <c r="T2183" t="s">
        <v>3038</v>
      </c>
      <c r="U2183" s="14" t="s">
        <v>1249</v>
      </c>
      <c r="V2183" s="9" t="s">
        <v>3039</v>
      </c>
      <c r="W2183">
        <v>0</v>
      </c>
      <c r="X2183" s="9" t="s">
        <v>3040</v>
      </c>
      <c r="Z2183" s="5"/>
      <c r="AD2183" s="14" t="s">
        <v>1168</v>
      </c>
      <c r="AF2183" t="s">
        <v>1168</v>
      </c>
      <c r="AI2183" t="s">
        <v>1168</v>
      </c>
      <c r="AJ2183" s="15" t="s">
        <v>1148</v>
      </c>
      <c r="AK2183" s="15">
        <v>0</v>
      </c>
      <c r="AL2183" t="s">
        <v>1266</v>
      </c>
      <c r="AM2183">
        <v>0</v>
      </c>
      <c r="AP2183">
        <v>56</v>
      </c>
      <c r="AR2183" s="15" t="s">
        <v>1155</v>
      </c>
    </row>
    <row r="2184" spans="1:44" x14ac:dyDescent="0.2">
      <c r="A2184" t="s">
        <v>1381</v>
      </c>
      <c r="B2184" s="15" t="s">
        <v>1146</v>
      </c>
      <c r="C2184" s="15" t="s">
        <v>1149</v>
      </c>
      <c r="D2184" s="14" t="s">
        <v>475</v>
      </c>
      <c r="E2184" s="14" t="s">
        <v>3048</v>
      </c>
      <c r="G2184" s="15" t="s">
        <v>1168</v>
      </c>
      <c r="H2184" s="14" t="s">
        <v>1168</v>
      </c>
      <c r="I2184" s="14" t="s">
        <v>3036</v>
      </c>
      <c r="M2184" s="14" t="s">
        <v>3037</v>
      </c>
      <c r="O2184">
        <v>2004</v>
      </c>
      <c r="Q2184" t="s">
        <v>1332</v>
      </c>
      <c r="R2184">
        <v>14</v>
      </c>
      <c r="T2184" t="s">
        <v>3038</v>
      </c>
      <c r="U2184" s="14" t="s">
        <v>1249</v>
      </c>
      <c r="V2184" s="9" t="s">
        <v>3039</v>
      </c>
      <c r="W2184">
        <v>15</v>
      </c>
      <c r="X2184" s="9" t="s">
        <v>3040</v>
      </c>
      <c r="Z2184" s="5"/>
      <c r="AD2184" s="14" t="s">
        <v>1168</v>
      </c>
      <c r="AF2184" t="s">
        <v>1168</v>
      </c>
      <c r="AI2184" t="s">
        <v>1168</v>
      </c>
      <c r="AJ2184" s="15" t="s">
        <v>1148</v>
      </c>
      <c r="AK2184" s="15">
        <v>0</v>
      </c>
      <c r="AL2184" t="s">
        <v>1266</v>
      </c>
      <c r="AM2184">
        <v>0</v>
      </c>
      <c r="AP2184">
        <v>28</v>
      </c>
      <c r="AR2184" s="15" t="s">
        <v>1155</v>
      </c>
    </row>
    <row r="2185" spans="1:44" x14ac:dyDescent="0.2">
      <c r="A2185" t="s">
        <v>1381</v>
      </c>
      <c r="B2185" s="15" t="s">
        <v>1146</v>
      </c>
      <c r="C2185" s="15" t="s">
        <v>1149</v>
      </c>
      <c r="D2185" s="14" t="s">
        <v>475</v>
      </c>
      <c r="E2185" s="14" t="s">
        <v>3048</v>
      </c>
      <c r="G2185" s="15" t="s">
        <v>1168</v>
      </c>
      <c r="H2185" s="14" t="s">
        <v>1168</v>
      </c>
      <c r="I2185" s="14" t="s">
        <v>3036</v>
      </c>
      <c r="M2185" s="14" t="s">
        <v>3037</v>
      </c>
      <c r="O2185">
        <v>2004</v>
      </c>
      <c r="Q2185" t="s">
        <v>1332</v>
      </c>
      <c r="R2185">
        <v>14</v>
      </c>
      <c r="T2185" t="s">
        <v>3038</v>
      </c>
      <c r="U2185" s="14" t="s">
        <v>1249</v>
      </c>
      <c r="V2185" s="9" t="s">
        <v>3039</v>
      </c>
      <c r="W2185">
        <v>15</v>
      </c>
      <c r="X2185" s="9" t="s">
        <v>3040</v>
      </c>
      <c r="Z2185" s="5"/>
      <c r="AD2185" s="14" t="s">
        <v>1168</v>
      </c>
      <c r="AF2185" t="s">
        <v>1168</v>
      </c>
      <c r="AI2185" t="s">
        <v>1168</v>
      </c>
      <c r="AJ2185" s="15" t="s">
        <v>1148</v>
      </c>
      <c r="AK2185" s="15">
        <v>65.793000000000006</v>
      </c>
      <c r="AL2185" t="s">
        <v>1266</v>
      </c>
      <c r="AM2185">
        <f>72.069-65.793</f>
        <v>6.2759999999999962</v>
      </c>
      <c r="AP2185">
        <v>56</v>
      </c>
      <c r="AR2185" s="15" t="s">
        <v>1155</v>
      </c>
    </row>
    <row r="2186" spans="1:44" x14ac:dyDescent="0.2">
      <c r="A2186" t="s">
        <v>1381</v>
      </c>
      <c r="B2186" s="15" t="s">
        <v>1146</v>
      </c>
      <c r="C2186" s="15" t="s">
        <v>1149</v>
      </c>
      <c r="D2186" s="14" t="s">
        <v>475</v>
      </c>
      <c r="E2186" s="14" t="s">
        <v>3048</v>
      </c>
      <c r="G2186" s="15" t="s">
        <v>1168</v>
      </c>
      <c r="H2186" s="14" t="s">
        <v>1168</v>
      </c>
      <c r="I2186" s="14" t="s">
        <v>3036</v>
      </c>
      <c r="M2186" s="14" t="s">
        <v>3037</v>
      </c>
      <c r="O2186">
        <v>2004</v>
      </c>
      <c r="Q2186" t="s">
        <v>1332</v>
      </c>
      <c r="R2186">
        <v>14</v>
      </c>
      <c r="T2186" t="s">
        <v>3038</v>
      </c>
      <c r="U2186" s="14" t="s">
        <v>1249</v>
      </c>
      <c r="V2186" s="9" t="s">
        <v>3039</v>
      </c>
      <c r="W2186">
        <v>30</v>
      </c>
      <c r="X2186" s="9" t="s">
        <v>3040</v>
      </c>
      <c r="Z2186" s="5"/>
      <c r="AD2186" s="14" t="s">
        <v>1168</v>
      </c>
      <c r="AF2186" t="s">
        <v>1168</v>
      </c>
      <c r="AI2186" t="s">
        <v>1168</v>
      </c>
      <c r="AJ2186" s="15" t="s">
        <v>1148</v>
      </c>
      <c r="AK2186" s="15">
        <v>0</v>
      </c>
      <c r="AL2186" t="s">
        <v>1266</v>
      </c>
      <c r="AM2186">
        <v>0</v>
      </c>
      <c r="AP2186">
        <v>28</v>
      </c>
      <c r="AR2186" s="15" t="s">
        <v>1155</v>
      </c>
    </row>
    <row r="2187" spans="1:44" x14ac:dyDescent="0.2">
      <c r="A2187" t="s">
        <v>1381</v>
      </c>
      <c r="B2187" s="15" t="s">
        <v>1146</v>
      </c>
      <c r="C2187" s="15" t="s">
        <v>1149</v>
      </c>
      <c r="D2187" s="14" t="s">
        <v>475</v>
      </c>
      <c r="E2187" s="14" t="s">
        <v>3048</v>
      </c>
      <c r="G2187" s="15" t="s">
        <v>1168</v>
      </c>
      <c r="H2187" s="14" t="s">
        <v>1168</v>
      </c>
      <c r="I2187" s="14" t="s">
        <v>3036</v>
      </c>
      <c r="M2187" s="14" t="s">
        <v>3037</v>
      </c>
      <c r="O2187">
        <v>2004</v>
      </c>
      <c r="Q2187" t="s">
        <v>1332</v>
      </c>
      <c r="R2187">
        <v>14</v>
      </c>
      <c r="T2187" t="s">
        <v>3038</v>
      </c>
      <c r="U2187" s="14" t="s">
        <v>1249</v>
      </c>
      <c r="V2187" s="9" t="s">
        <v>3039</v>
      </c>
      <c r="W2187">
        <v>30</v>
      </c>
      <c r="X2187" s="9" t="s">
        <v>3040</v>
      </c>
      <c r="Z2187" s="5"/>
      <c r="AD2187" s="14" t="s">
        <v>1168</v>
      </c>
      <c r="AF2187" t="s">
        <v>1168</v>
      </c>
      <c r="AI2187" t="s">
        <v>1168</v>
      </c>
      <c r="AJ2187" s="15" t="s">
        <v>1148</v>
      </c>
      <c r="AK2187" s="15">
        <v>67.655000000000001</v>
      </c>
      <c r="AL2187" t="s">
        <v>1266</v>
      </c>
      <c r="AM2187">
        <f>75.931-67.655</f>
        <v>8.2759999999999962</v>
      </c>
      <c r="AP2187">
        <v>56</v>
      </c>
      <c r="AR2187" s="15" t="s">
        <v>1155</v>
      </c>
    </row>
    <row r="2188" spans="1:44" x14ac:dyDescent="0.2">
      <c r="A2188" t="s">
        <v>1381</v>
      </c>
      <c r="B2188" s="15" t="s">
        <v>1146</v>
      </c>
      <c r="C2188" s="15" t="s">
        <v>1149</v>
      </c>
      <c r="D2188" s="14" t="s">
        <v>475</v>
      </c>
      <c r="E2188" s="14" t="s">
        <v>3048</v>
      </c>
      <c r="G2188" s="15" t="s">
        <v>1168</v>
      </c>
      <c r="H2188" s="14" t="s">
        <v>1168</v>
      </c>
      <c r="I2188" s="14" t="s">
        <v>3036</v>
      </c>
      <c r="M2188" s="14" t="s">
        <v>3037</v>
      </c>
      <c r="O2188">
        <v>2004</v>
      </c>
      <c r="Q2188" t="s">
        <v>1332</v>
      </c>
      <c r="R2188">
        <v>14</v>
      </c>
      <c r="T2188" t="s">
        <v>3038</v>
      </c>
      <c r="U2188" s="14" t="s">
        <v>1249</v>
      </c>
      <c r="V2188" s="9" t="s">
        <v>3039</v>
      </c>
      <c r="W2188">
        <v>60</v>
      </c>
      <c r="X2188" s="9" t="s">
        <v>3040</v>
      </c>
      <c r="Z2188" s="5"/>
      <c r="AD2188" s="14" t="s">
        <v>1168</v>
      </c>
      <c r="AF2188" t="s">
        <v>1168</v>
      </c>
      <c r="AI2188" t="s">
        <v>1168</v>
      </c>
      <c r="AJ2188" s="15" t="s">
        <v>1148</v>
      </c>
      <c r="AK2188" s="15">
        <v>1.448</v>
      </c>
      <c r="AL2188" t="s">
        <v>1266</v>
      </c>
      <c r="AM2188">
        <v>0</v>
      </c>
      <c r="AP2188">
        <v>28</v>
      </c>
      <c r="AR2188" s="15" t="s">
        <v>1155</v>
      </c>
    </row>
    <row r="2189" spans="1:44" x14ac:dyDescent="0.2">
      <c r="A2189" t="s">
        <v>1381</v>
      </c>
      <c r="B2189" s="15" t="s">
        <v>1146</v>
      </c>
      <c r="C2189" s="15" t="s">
        <v>1149</v>
      </c>
      <c r="D2189" s="14" t="s">
        <v>475</v>
      </c>
      <c r="E2189" s="14" t="s">
        <v>3048</v>
      </c>
      <c r="G2189" s="15" t="s">
        <v>1168</v>
      </c>
      <c r="H2189" s="14" t="s">
        <v>1168</v>
      </c>
      <c r="I2189" s="14" t="s">
        <v>3036</v>
      </c>
      <c r="M2189" s="14" t="s">
        <v>3037</v>
      </c>
      <c r="O2189">
        <v>2004</v>
      </c>
      <c r="Q2189" t="s">
        <v>1332</v>
      </c>
      <c r="R2189">
        <v>14</v>
      </c>
      <c r="T2189" t="s">
        <v>3038</v>
      </c>
      <c r="U2189" s="14" t="s">
        <v>1249</v>
      </c>
      <c r="V2189" s="9" t="s">
        <v>3039</v>
      </c>
      <c r="W2189">
        <v>60</v>
      </c>
      <c r="X2189" s="9" t="s">
        <v>3040</v>
      </c>
      <c r="Z2189" s="5"/>
      <c r="AD2189" s="14" t="s">
        <v>1168</v>
      </c>
      <c r="AF2189" t="s">
        <v>1168</v>
      </c>
      <c r="AI2189" t="s">
        <v>1168</v>
      </c>
      <c r="AJ2189" s="15" t="s">
        <v>1148</v>
      </c>
      <c r="AK2189" s="15">
        <v>73.171999999999997</v>
      </c>
      <c r="AL2189" t="s">
        <v>1266</v>
      </c>
      <c r="AM2189">
        <f>82-73.172</f>
        <v>8.828000000000003</v>
      </c>
      <c r="AP2189">
        <v>56</v>
      </c>
      <c r="AR2189" s="15" t="s">
        <v>1155</v>
      </c>
    </row>
    <row r="2190" spans="1:44" x14ac:dyDescent="0.2">
      <c r="A2190" t="s">
        <v>1381</v>
      </c>
      <c r="B2190" s="15" t="s">
        <v>1146</v>
      </c>
      <c r="C2190" s="15" t="s">
        <v>1149</v>
      </c>
      <c r="D2190" s="14" t="s">
        <v>475</v>
      </c>
      <c r="E2190" s="14" t="s">
        <v>3048</v>
      </c>
      <c r="G2190" s="15" t="s">
        <v>1168</v>
      </c>
      <c r="H2190" s="14" t="s">
        <v>1168</v>
      </c>
      <c r="I2190" s="14" t="s">
        <v>3036</v>
      </c>
      <c r="M2190" s="14" t="s">
        <v>3037</v>
      </c>
      <c r="O2190">
        <v>2004</v>
      </c>
      <c r="Q2190" t="s">
        <v>1332</v>
      </c>
      <c r="R2190">
        <v>14</v>
      </c>
      <c r="T2190" t="s">
        <v>3038</v>
      </c>
      <c r="U2190" s="14" t="s">
        <v>1249</v>
      </c>
      <c r="V2190" s="9" t="s">
        <v>3039</v>
      </c>
      <c r="W2190">
        <v>90</v>
      </c>
      <c r="X2190" s="9" t="s">
        <v>3040</v>
      </c>
      <c r="Z2190" s="5"/>
      <c r="AD2190" s="14" t="s">
        <v>1168</v>
      </c>
      <c r="AF2190" t="s">
        <v>1168</v>
      </c>
      <c r="AI2190" t="s">
        <v>1168</v>
      </c>
      <c r="AJ2190" s="15" t="s">
        <v>1148</v>
      </c>
      <c r="AK2190" s="15">
        <v>3.7240000000000002</v>
      </c>
      <c r="AL2190" t="s">
        <v>1266</v>
      </c>
      <c r="AM2190">
        <f>5.862-3.724</f>
        <v>2.1379999999999999</v>
      </c>
      <c r="AP2190">
        <v>28</v>
      </c>
      <c r="AR2190" s="15" t="s">
        <v>1155</v>
      </c>
    </row>
    <row r="2191" spans="1:44" x14ac:dyDescent="0.2">
      <c r="A2191" t="s">
        <v>1381</v>
      </c>
      <c r="B2191" s="15" t="s">
        <v>1146</v>
      </c>
      <c r="C2191" s="15" t="s">
        <v>1149</v>
      </c>
      <c r="D2191" s="14" t="s">
        <v>475</v>
      </c>
      <c r="E2191" s="14" t="s">
        <v>3048</v>
      </c>
      <c r="G2191" s="15" t="s">
        <v>1168</v>
      </c>
      <c r="H2191" s="14" t="s">
        <v>1168</v>
      </c>
      <c r="I2191" s="14" t="s">
        <v>3036</v>
      </c>
      <c r="M2191" s="14" t="s">
        <v>3037</v>
      </c>
      <c r="O2191">
        <v>2004</v>
      </c>
      <c r="Q2191" t="s">
        <v>1332</v>
      </c>
      <c r="R2191">
        <v>14</v>
      </c>
      <c r="T2191" t="s">
        <v>3038</v>
      </c>
      <c r="U2191" s="14" t="s">
        <v>1249</v>
      </c>
      <c r="V2191" s="9" t="s">
        <v>3039</v>
      </c>
      <c r="W2191">
        <v>90</v>
      </c>
      <c r="X2191" s="9" t="s">
        <v>3040</v>
      </c>
      <c r="Z2191" s="5"/>
      <c r="AD2191" s="14" t="s">
        <v>1168</v>
      </c>
      <c r="AF2191" t="s">
        <v>1168</v>
      </c>
      <c r="AI2191" t="s">
        <v>1168</v>
      </c>
      <c r="AJ2191" s="15" t="s">
        <v>1148</v>
      </c>
      <c r="AK2191" s="15">
        <v>56.276000000000003</v>
      </c>
      <c r="AL2191" t="s">
        <v>1266</v>
      </c>
      <c r="AM2191">
        <f>80.345-56.276</f>
        <v>24.068999999999996</v>
      </c>
      <c r="AP2191">
        <v>56</v>
      </c>
      <c r="AR2191" s="15" t="s">
        <v>1155</v>
      </c>
    </row>
    <row r="2192" spans="1:44" x14ac:dyDescent="0.2">
      <c r="A2192" t="s">
        <v>1381</v>
      </c>
      <c r="B2192" s="15" t="s">
        <v>1146</v>
      </c>
      <c r="C2192" s="15" t="s">
        <v>1149</v>
      </c>
      <c r="D2192" s="14" t="s">
        <v>475</v>
      </c>
      <c r="E2192" s="14" t="s">
        <v>3048</v>
      </c>
      <c r="G2192" s="15" t="s">
        <v>1168</v>
      </c>
      <c r="H2192" s="14" t="s">
        <v>1168</v>
      </c>
      <c r="I2192" s="14" t="s">
        <v>3036</v>
      </c>
      <c r="M2192" s="14" t="s">
        <v>3037</v>
      </c>
      <c r="O2192">
        <v>2004</v>
      </c>
      <c r="Q2192" t="s">
        <v>1332</v>
      </c>
      <c r="R2192">
        <v>14</v>
      </c>
      <c r="T2192" t="s">
        <v>3038</v>
      </c>
      <c r="U2192" s="14" t="s">
        <v>1249</v>
      </c>
      <c r="V2192" s="9" t="s">
        <v>3039</v>
      </c>
      <c r="W2192">
        <v>120</v>
      </c>
      <c r="X2192" s="9" t="s">
        <v>3040</v>
      </c>
      <c r="Z2192" s="5"/>
      <c r="AD2192" s="14" t="s">
        <v>1168</v>
      </c>
      <c r="AF2192" t="s">
        <v>1168</v>
      </c>
      <c r="AI2192" t="s">
        <v>1168</v>
      </c>
      <c r="AJ2192" s="15" t="s">
        <v>1148</v>
      </c>
      <c r="AK2192" s="15">
        <v>24.620999999999999</v>
      </c>
      <c r="AL2192" t="s">
        <v>1266</v>
      </c>
      <c r="AM2192">
        <f>31.517-24.621</f>
        <v>6.8960000000000008</v>
      </c>
      <c r="AP2192">
        <v>28</v>
      </c>
      <c r="AR2192" s="15" t="s">
        <v>1155</v>
      </c>
    </row>
    <row r="2193" spans="1:44" x14ac:dyDescent="0.2">
      <c r="A2193" t="s">
        <v>1381</v>
      </c>
      <c r="B2193" s="15" t="s">
        <v>1146</v>
      </c>
      <c r="C2193" s="15" t="s">
        <v>1149</v>
      </c>
      <c r="D2193" s="14" t="s">
        <v>475</v>
      </c>
      <c r="E2193" s="14" t="s">
        <v>3048</v>
      </c>
      <c r="G2193" s="15" t="s">
        <v>1168</v>
      </c>
      <c r="H2193" s="14" t="s">
        <v>1168</v>
      </c>
      <c r="I2193" s="14" t="s">
        <v>3036</v>
      </c>
      <c r="M2193" s="14" t="s">
        <v>3037</v>
      </c>
      <c r="O2193">
        <v>2004</v>
      </c>
      <c r="Q2193" t="s">
        <v>1332</v>
      </c>
      <c r="R2193">
        <v>14</v>
      </c>
      <c r="T2193" t="s">
        <v>3038</v>
      </c>
      <c r="U2193" s="14" t="s">
        <v>1249</v>
      </c>
      <c r="V2193" s="9" t="s">
        <v>3039</v>
      </c>
      <c r="W2193">
        <v>120</v>
      </c>
      <c r="X2193" s="9" t="s">
        <v>3040</v>
      </c>
      <c r="Z2193" s="5"/>
      <c r="AD2193" s="14" t="s">
        <v>1168</v>
      </c>
      <c r="AF2193" t="s">
        <v>1168</v>
      </c>
      <c r="AI2193" t="s">
        <v>1168</v>
      </c>
      <c r="AJ2193" s="15" t="s">
        <v>1148</v>
      </c>
      <c r="AK2193" s="15">
        <v>89.447999999999993</v>
      </c>
      <c r="AL2193" t="s">
        <v>1266</v>
      </c>
      <c r="AM2193">
        <f>93.31-89.448</f>
        <v>3.862000000000009</v>
      </c>
      <c r="AP2193">
        <v>56</v>
      </c>
      <c r="AR2193" s="15" t="s">
        <v>1155</v>
      </c>
    </row>
    <row r="2194" spans="1:44" x14ac:dyDescent="0.2">
      <c r="A2194" t="s">
        <v>1381</v>
      </c>
      <c r="B2194" s="15" t="s">
        <v>1146</v>
      </c>
      <c r="C2194" s="15" t="s">
        <v>1149</v>
      </c>
      <c r="D2194" s="14" t="s">
        <v>475</v>
      </c>
      <c r="E2194" s="14" t="s">
        <v>3048</v>
      </c>
      <c r="G2194" s="15" t="s">
        <v>1168</v>
      </c>
      <c r="H2194" s="14" t="s">
        <v>1168</v>
      </c>
      <c r="I2194" s="14" t="s">
        <v>3036</v>
      </c>
      <c r="M2194" s="14" t="s">
        <v>3037</v>
      </c>
      <c r="O2194">
        <v>2004</v>
      </c>
      <c r="Q2194" t="s">
        <v>1332</v>
      </c>
      <c r="R2194">
        <v>14</v>
      </c>
      <c r="T2194" t="s">
        <v>3038</v>
      </c>
      <c r="U2194" s="14" t="s">
        <v>1249</v>
      </c>
      <c r="V2194" s="9" t="s">
        <v>3039</v>
      </c>
      <c r="W2194">
        <v>150</v>
      </c>
      <c r="X2194" s="9" t="s">
        <v>3040</v>
      </c>
      <c r="Z2194" s="5"/>
      <c r="AD2194" s="14" t="s">
        <v>1168</v>
      </c>
      <c r="AF2194" t="s">
        <v>1168</v>
      </c>
      <c r="AI2194" t="s">
        <v>1168</v>
      </c>
      <c r="AJ2194" s="15" t="s">
        <v>1148</v>
      </c>
      <c r="AK2194" s="15">
        <v>40.896999999999998</v>
      </c>
      <c r="AL2194" t="s">
        <v>1266</v>
      </c>
      <c r="AM2194">
        <f>44.483-40.897</f>
        <v>3.5859999999999985</v>
      </c>
      <c r="AP2194">
        <v>28</v>
      </c>
      <c r="AR2194" s="15" t="s">
        <v>1155</v>
      </c>
    </row>
    <row r="2195" spans="1:44" x14ac:dyDescent="0.2">
      <c r="A2195" t="s">
        <v>1381</v>
      </c>
      <c r="B2195" s="15" t="s">
        <v>1146</v>
      </c>
      <c r="C2195" s="15" t="s">
        <v>1149</v>
      </c>
      <c r="D2195" s="14" t="s">
        <v>475</v>
      </c>
      <c r="E2195" s="14" t="s">
        <v>3048</v>
      </c>
      <c r="G2195" s="15" t="s">
        <v>1168</v>
      </c>
      <c r="H2195" s="14" t="s">
        <v>1168</v>
      </c>
      <c r="I2195" s="14" t="s">
        <v>3036</v>
      </c>
      <c r="M2195" s="14" t="s">
        <v>3037</v>
      </c>
      <c r="O2195">
        <v>2004</v>
      </c>
      <c r="Q2195" t="s">
        <v>1332</v>
      </c>
      <c r="R2195">
        <v>14</v>
      </c>
      <c r="T2195" t="s">
        <v>3038</v>
      </c>
      <c r="U2195" s="14" t="s">
        <v>1249</v>
      </c>
      <c r="V2195" s="9" t="s">
        <v>3039</v>
      </c>
      <c r="W2195">
        <v>150</v>
      </c>
      <c r="X2195" s="9" t="s">
        <v>3040</v>
      </c>
      <c r="Z2195" s="5"/>
      <c r="AD2195" s="14" t="s">
        <v>1168</v>
      </c>
      <c r="AF2195" t="s">
        <v>1168</v>
      </c>
      <c r="AI2195" t="s">
        <v>1168</v>
      </c>
      <c r="AJ2195" s="15" t="s">
        <v>1148</v>
      </c>
      <c r="AK2195" s="15">
        <v>93.31</v>
      </c>
      <c r="AL2195" t="s">
        <v>1266</v>
      </c>
      <c r="AM2195">
        <f>96.069-93.31</f>
        <v>2.7590000000000003</v>
      </c>
      <c r="AP2195">
        <v>56</v>
      </c>
      <c r="AR2195" s="15" t="s">
        <v>1155</v>
      </c>
    </row>
    <row r="2196" spans="1:44" x14ac:dyDescent="0.2">
      <c r="A2196" t="s">
        <v>1381</v>
      </c>
      <c r="B2196" s="15" t="s">
        <v>1146</v>
      </c>
      <c r="C2196" s="15" t="s">
        <v>1149</v>
      </c>
      <c r="D2196" s="14" t="s">
        <v>475</v>
      </c>
      <c r="E2196" s="14" t="s">
        <v>3048</v>
      </c>
      <c r="G2196" s="15" t="s">
        <v>1168</v>
      </c>
      <c r="H2196" s="14" t="s">
        <v>1168</v>
      </c>
      <c r="I2196" s="14" t="s">
        <v>3036</v>
      </c>
      <c r="M2196" s="14" t="s">
        <v>3037</v>
      </c>
      <c r="O2196">
        <v>2004</v>
      </c>
      <c r="Q2196" t="s">
        <v>1332</v>
      </c>
      <c r="R2196">
        <v>14</v>
      </c>
      <c r="T2196" t="s">
        <v>3038</v>
      </c>
      <c r="U2196" s="14" t="s">
        <v>1249</v>
      </c>
      <c r="V2196" s="9" t="s">
        <v>3039</v>
      </c>
      <c r="W2196">
        <v>180</v>
      </c>
      <c r="X2196" s="9" t="s">
        <v>3040</v>
      </c>
      <c r="Z2196" s="5"/>
      <c r="AD2196" s="14" t="s">
        <v>1168</v>
      </c>
      <c r="AF2196" t="s">
        <v>1168</v>
      </c>
      <c r="AI2196" t="s">
        <v>1168</v>
      </c>
      <c r="AJ2196" s="15" t="s">
        <v>1148</v>
      </c>
      <c r="AK2196" s="15">
        <v>33.448</v>
      </c>
      <c r="AL2196" t="s">
        <v>1266</v>
      </c>
      <c r="AM2196">
        <f>40.621-33.448</f>
        <v>7.1730000000000018</v>
      </c>
      <c r="AP2196">
        <v>28</v>
      </c>
      <c r="AR2196" s="15" t="s">
        <v>1155</v>
      </c>
    </row>
    <row r="2197" spans="1:44" x14ac:dyDescent="0.2">
      <c r="A2197" t="s">
        <v>1381</v>
      </c>
      <c r="B2197" s="15" t="s">
        <v>1146</v>
      </c>
      <c r="C2197" s="15" t="s">
        <v>1149</v>
      </c>
      <c r="D2197" s="14" t="s">
        <v>475</v>
      </c>
      <c r="E2197" s="14" t="s">
        <v>3048</v>
      </c>
      <c r="G2197" s="15" t="s">
        <v>1168</v>
      </c>
      <c r="H2197" s="14" t="s">
        <v>1168</v>
      </c>
      <c r="I2197" s="14" t="s">
        <v>3036</v>
      </c>
      <c r="M2197" s="14" t="s">
        <v>3037</v>
      </c>
      <c r="O2197">
        <v>2004</v>
      </c>
      <c r="Q2197" t="s">
        <v>1332</v>
      </c>
      <c r="R2197">
        <v>14</v>
      </c>
      <c r="T2197" t="s">
        <v>3038</v>
      </c>
      <c r="U2197" s="14" t="s">
        <v>1249</v>
      </c>
      <c r="V2197" s="9" t="s">
        <v>3039</v>
      </c>
      <c r="W2197">
        <v>180</v>
      </c>
      <c r="X2197" s="9" t="s">
        <v>3040</v>
      </c>
      <c r="Z2197" s="5"/>
      <c r="AD2197" s="14" t="s">
        <v>1168</v>
      </c>
      <c r="AF2197" t="s">
        <v>1168</v>
      </c>
      <c r="AI2197" t="s">
        <v>1168</v>
      </c>
      <c r="AJ2197" s="15" t="s">
        <v>1148</v>
      </c>
      <c r="AK2197" s="15">
        <v>89.724000000000004</v>
      </c>
      <c r="AL2197" t="s">
        <v>1266</v>
      </c>
      <c r="AM2197">
        <f>92.483-89.724</f>
        <v>2.7590000000000003</v>
      </c>
      <c r="AP2197">
        <v>56</v>
      </c>
      <c r="AR2197" s="15" t="s">
        <v>1155</v>
      </c>
    </row>
    <row r="2198" spans="1:44" x14ac:dyDescent="0.2">
      <c r="A2198" t="s">
        <v>1381</v>
      </c>
      <c r="B2198" s="15" t="s">
        <v>1146</v>
      </c>
      <c r="C2198" s="15" t="s">
        <v>1149</v>
      </c>
      <c r="D2198" s="14" t="s">
        <v>475</v>
      </c>
      <c r="E2198" s="14" t="s">
        <v>3048</v>
      </c>
      <c r="G2198" s="15" t="s">
        <v>1168</v>
      </c>
      <c r="H2198" s="14" t="s">
        <v>1168</v>
      </c>
      <c r="I2198" s="14" t="s">
        <v>3036</v>
      </c>
      <c r="M2198" s="14" t="s">
        <v>3037</v>
      </c>
      <c r="O2198">
        <v>2004</v>
      </c>
      <c r="Q2198" t="s">
        <v>1332</v>
      </c>
      <c r="R2198">
        <v>14</v>
      </c>
      <c r="T2198" t="s">
        <v>3038</v>
      </c>
      <c r="U2198" s="14" t="s">
        <v>1249</v>
      </c>
      <c r="V2198" s="9" t="s">
        <v>3039</v>
      </c>
      <c r="W2198">
        <v>0</v>
      </c>
      <c r="X2198" s="9" t="s">
        <v>3041</v>
      </c>
      <c r="Z2198" s="5"/>
      <c r="AD2198" s="14" t="s">
        <v>1168</v>
      </c>
      <c r="AF2198" t="s">
        <v>1168</v>
      </c>
      <c r="AI2198" t="s">
        <v>1168</v>
      </c>
      <c r="AJ2198" s="15" t="s">
        <v>1148</v>
      </c>
      <c r="AK2198" s="15">
        <v>8.69</v>
      </c>
      <c r="AL2198" t="s">
        <v>1266</v>
      </c>
      <c r="AM2198">
        <f>12.207-8.69</f>
        <v>3.5170000000000012</v>
      </c>
      <c r="AP2198">
        <v>28</v>
      </c>
      <c r="AR2198" s="15" t="s">
        <v>1155</v>
      </c>
    </row>
    <row r="2199" spans="1:44" x14ac:dyDescent="0.2">
      <c r="A2199" t="s">
        <v>1381</v>
      </c>
      <c r="B2199" s="15" t="s">
        <v>1146</v>
      </c>
      <c r="C2199" s="15" t="s">
        <v>1149</v>
      </c>
      <c r="D2199" s="14" t="s">
        <v>475</v>
      </c>
      <c r="E2199" s="14" t="s">
        <v>3048</v>
      </c>
      <c r="G2199" s="15" t="s">
        <v>1168</v>
      </c>
      <c r="H2199" s="14" t="s">
        <v>1168</v>
      </c>
      <c r="I2199" s="14" t="s">
        <v>3036</v>
      </c>
      <c r="M2199" s="14" t="s">
        <v>3037</v>
      </c>
      <c r="O2199">
        <v>2004</v>
      </c>
      <c r="Q2199" t="s">
        <v>1332</v>
      </c>
      <c r="R2199">
        <v>14</v>
      </c>
      <c r="T2199" t="s">
        <v>3038</v>
      </c>
      <c r="U2199" s="14" t="s">
        <v>1249</v>
      </c>
      <c r="V2199" s="9" t="s">
        <v>3039</v>
      </c>
      <c r="W2199">
        <v>0</v>
      </c>
      <c r="X2199" s="9" t="s">
        <v>3041</v>
      </c>
      <c r="Z2199" s="5"/>
      <c r="AD2199" s="14" t="s">
        <v>1168</v>
      </c>
      <c r="AF2199" t="s">
        <v>1168</v>
      </c>
      <c r="AI2199" t="s">
        <v>1168</v>
      </c>
      <c r="AJ2199" s="15" t="s">
        <v>1148</v>
      </c>
      <c r="AK2199" s="15">
        <v>47.241</v>
      </c>
      <c r="AL2199" t="s">
        <v>1266</v>
      </c>
      <c r="AM2199">
        <f>51.931-47.241</f>
        <v>4.6899999999999977</v>
      </c>
      <c r="AP2199">
        <v>56</v>
      </c>
      <c r="AR2199" s="15" t="s">
        <v>1155</v>
      </c>
    </row>
    <row r="2200" spans="1:44" x14ac:dyDescent="0.2">
      <c r="A2200" t="s">
        <v>1381</v>
      </c>
      <c r="B2200" s="15" t="s">
        <v>1146</v>
      </c>
      <c r="C2200" s="15" t="s">
        <v>1149</v>
      </c>
      <c r="D2200" s="14" t="s">
        <v>475</v>
      </c>
      <c r="E2200" s="14" t="s">
        <v>3048</v>
      </c>
      <c r="G2200" s="15" t="s">
        <v>1168</v>
      </c>
      <c r="H2200" s="14" t="s">
        <v>1168</v>
      </c>
      <c r="I2200" s="14" t="s">
        <v>3036</v>
      </c>
      <c r="M2200" s="14" t="s">
        <v>3037</v>
      </c>
      <c r="O2200">
        <v>2004</v>
      </c>
      <c r="Q2200" t="s">
        <v>1332</v>
      </c>
      <c r="R2200">
        <v>14</v>
      </c>
      <c r="T2200" t="s">
        <v>3038</v>
      </c>
      <c r="U2200" s="14" t="s">
        <v>1249</v>
      </c>
      <c r="V2200" s="9" t="s">
        <v>3039</v>
      </c>
      <c r="W2200">
        <v>15</v>
      </c>
      <c r="X2200" s="9" t="s">
        <v>3041</v>
      </c>
      <c r="Z2200" s="5"/>
      <c r="AD2200" s="14" t="s">
        <v>1168</v>
      </c>
      <c r="AF2200" t="s">
        <v>1168</v>
      </c>
      <c r="AI2200" t="s">
        <v>1168</v>
      </c>
      <c r="AJ2200" s="15" t="s">
        <v>1148</v>
      </c>
      <c r="AK2200" s="15">
        <v>59.378999999999998</v>
      </c>
      <c r="AL2200" t="s">
        <v>1266</v>
      </c>
      <c r="AM2200">
        <f>64.897-59.379</f>
        <v>5.5180000000000078</v>
      </c>
      <c r="AP2200">
        <v>28</v>
      </c>
      <c r="AR2200" s="15" t="s">
        <v>1155</v>
      </c>
    </row>
    <row r="2201" spans="1:44" x14ac:dyDescent="0.2">
      <c r="A2201" t="s">
        <v>1381</v>
      </c>
      <c r="B2201" s="15" t="s">
        <v>1146</v>
      </c>
      <c r="C2201" s="15" t="s">
        <v>1149</v>
      </c>
      <c r="D2201" s="14" t="s">
        <v>475</v>
      </c>
      <c r="E2201" s="14" t="s">
        <v>3048</v>
      </c>
      <c r="G2201" s="15" t="s">
        <v>1168</v>
      </c>
      <c r="H2201" s="14" t="s">
        <v>1168</v>
      </c>
      <c r="I2201" s="14" t="s">
        <v>3036</v>
      </c>
      <c r="M2201" s="14" t="s">
        <v>3037</v>
      </c>
      <c r="O2201">
        <v>2004</v>
      </c>
      <c r="Q2201" t="s">
        <v>1332</v>
      </c>
      <c r="R2201">
        <v>14</v>
      </c>
      <c r="T2201" t="s">
        <v>3038</v>
      </c>
      <c r="U2201" s="14" t="s">
        <v>1249</v>
      </c>
      <c r="V2201" s="9" t="s">
        <v>3039</v>
      </c>
      <c r="W2201">
        <v>15</v>
      </c>
      <c r="X2201" s="9" t="s">
        <v>3041</v>
      </c>
      <c r="Z2201" s="5"/>
      <c r="AD2201" s="14" t="s">
        <v>1168</v>
      </c>
      <c r="AF2201" t="s">
        <v>1168</v>
      </c>
      <c r="AI2201" t="s">
        <v>1168</v>
      </c>
      <c r="AJ2201" s="15" t="s">
        <v>1148</v>
      </c>
      <c r="AK2201" s="15">
        <v>93.585999999999999</v>
      </c>
      <c r="AL2201" t="s">
        <v>1266</v>
      </c>
      <c r="AM2201">
        <f>98.552-93.586</f>
        <v>4.9660000000000082</v>
      </c>
      <c r="AP2201">
        <v>56</v>
      </c>
      <c r="AR2201" s="15" t="s">
        <v>1155</v>
      </c>
    </row>
    <row r="2202" spans="1:44" x14ac:dyDescent="0.2">
      <c r="A2202" t="s">
        <v>1381</v>
      </c>
      <c r="B2202" s="15" t="s">
        <v>1146</v>
      </c>
      <c r="C2202" s="15" t="s">
        <v>1149</v>
      </c>
      <c r="D2202" s="14" t="s">
        <v>475</v>
      </c>
      <c r="E2202" s="14" t="s">
        <v>3048</v>
      </c>
      <c r="G2202" s="15" t="s">
        <v>1168</v>
      </c>
      <c r="H2202" s="14" t="s">
        <v>1168</v>
      </c>
      <c r="I2202" s="14" t="s">
        <v>3036</v>
      </c>
      <c r="M2202" s="14" t="s">
        <v>3037</v>
      </c>
      <c r="O2202">
        <v>2004</v>
      </c>
      <c r="Q2202" t="s">
        <v>1332</v>
      </c>
      <c r="R2202">
        <v>14</v>
      </c>
      <c r="T2202" t="s">
        <v>3038</v>
      </c>
      <c r="U2202" s="14" t="s">
        <v>1249</v>
      </c>
      <c r="V2202" s="9" t="s">
        <v>3039</v>
      </c>
      <c r="W2202">
        <v>30</v>
      </c>
      <c r="X2202" s="9" t="s">
        <v>3041</v>
      </c>
      <c r="Z2202" s="5"/>
      <c r="AD2202" s="14" t="s">
        <v>1168</v>
      </c>
      <c r="AF2202" t="s">
        <v>1168</v>
      </c>
      <c r="AI2202" t="s">
        <v>1168</v>
      </c>
      <c r="AJ2202" s="15" t="s">
        <v>1148</v>
      </c>
      <c r="AK2202" s="15">
        <v>70.965999999999994</v>
      </c>
      <c r="AL2202" t="s">
        <v>1266</v>
      </c>
      <c r="AM2202">
        <f>79.517-70.966</f>
        <v>8.5510000000000019</v>
      </c>
      <c r="AP2202">
        <v>28</v>
      </c>
      <c r="AR2202" s="15" t="s">
        <v>1155</v>
      </c>
    </row>
    <row r="2203" spans="1:44" x14ac:dyDescent="0.2">
      <c r="A2203" t="s">
        <v>1381</v>
      </c>
      <c r="B2203" s="15" t="s">
        <v>1146</v>
      </c>
      <c r="C2203" s="15" t="s">
        <v>1149</v>
      </c>
      <c r="D2203" s="14" t="s">
        <v>475</v>
      </c>
      <c r="E2203" s="14" t="s">
        <v>3048</v>
      </c>
      <c r="G2203" s="15" t="s">
        <v>1168</v>
      </c>
      <c r="H2203" s="14" t="s">
        <v>1168</v>
      </c>
      <c r="I2203" s="14" t="s">
        <v>3036</v>
      </c>
      <c r="M2203" s="14" t="s">
        <v>3037</v>
      </c>
      <c r="O2203">
        <v>2004</v>
      </c>
      <c r="Q2203" t="s">
        <v>1332</v>
      </c>
      <c r="R2203">
        <v>14</v>
      </c>
      <c r="T2203" t="s">
        <v>3038</v>
      </c>
      <c r="U2203" s="14" t="s">
        <v>1249</v>
      </c>
      <c r="V2203" s="9" t="s">
        <v>3039</v>
      </c>
      <c r="W2203">
        <v>30</v>
      </c>
      <c r="X2203" s="9" t="s">
        <v>3041</v>
      </c>
      <c r="Z2203" s="5"/>
      <c r="AD2203" s="14" t="s">
        <v>1168</v>
      </c>
      <c r="AF2203" t="s">
        <v>1168</v>
      </c>
      <c r="AI2203" t="s">
        <v>1168</v>
      </c>
      <c r="AJ2203" s="15" t="s">
        <v>1148</v>
      </c>
      <c r="AK2203" s="15">
        <v>94.965999999999994</v>
      </c>
      <c r="AL2203" t="s">
        <v>1266</v>
      </c>
      <c r="AM2203">
        <f>101.034-94.966</f>
        <v>6.0680000000000121</v>
      </c>
      <c r="AP2203">
        <v>56</v>
      </c>
      <c r="AR2203" s="15" t="s">
        <v>1155</v>
      </c>
    </row>
    <row r="2204" spans="1:44" x14ac:dyDescent="0.2">
      <c r="A2204" t="s">
        <v>1381</v>
      </c>
      <c r="B2204" s="15" t="s">
        <v>1146</v>
      </c>
      <c r="C2204" s="15" t="s">
        <v>1149</v>
      </c>
      <c r="D2204" s="14" t="s">
        <v>475</v>
      </c>
      <c r="E2204" s="14" t="s">
        <v>3048</v>
      </c>
      <c r="G2204" s="15" t="s">
        <v>1168</v>
      </c>
      <c r="H2204" s="14" t="s">
        <v>1168</v>
      </c>
      <c r="I2204" s="14" t="s">
        <v>3036</v>
      </c>
      <c r="M2204" s="14" t="s">
        <v>3037</v>
      </c>
      <c r="O2204">
        <v>2004</v>
      </c>
      <c r="Q2204" t="s">
        <v>1332</v>
      </c>
      <c r="R2204">
        <v>14</v>
      </c>
      <c r="T2204" t="s">
        <v>3038</v>
      </c>
      <c r="U2204" s="14" t="s">
        <v>1249</v>
      </c>
      <c r="V2204" s="9" t="s">
        <v>3039</v>
      </c>
      <c r="W2204">
        <v>60</v>
      </c>
      <c r="X2204" s="9" t="s">
        <v>3041</v>
      </c>
      <c r="Z2204" s="5"/>
      <c r="AD2204" s="14" t="s">
        <v>1168</v>
      </c>
      <c r="AF2204" t="s">
        <v>1168</v>
      </c>
      <c r="AI2204" t="s">
        <v>1168</v>
      </c>
      <c r="AJ2204" s="15" t="s">
        <v>1148</v>
      </c>
      <c r="AK2204" s="15">
        <v>73.655000000000001</v>
      </c>
      <c r="AL2204" t="s">
        <v>1266</v>
      </c>
      <c r="AM2204">
        <f>94.138-73.655</f>
        <v>20.483000000000004</v>
      </c>
      <c r="AP2204">
        <v>28</v>
      </c>
      <c r="AR2204" s="15" t="s">
        <v>1155</v>
      </c>
    </row>
    <row r="2205" spans="1:44" x14ac:dyDescent="0.2">
      <c r="A2205" t="s">
        <v>1381</v>
      </c>
      <c r="B2205" s="15" t="s">
        <v>1146</v>
      </c>
      <c r="C2205" s="15" t="s">
        <v>1149</v>
      </c>
      <c r="D2205" s="14" t="s">
        <v>475</v>
      </c>
      <c r="E2205" s="14" t="s">
        <v>3048</v>
      </c>
      <c r="G2205" s="15" t="s">
        <v>1168</v>
      </c>
      <c r="H2205" s="14" t="s">
        <v>1168</v>
      </c>
      <c r="I2205" s="14" t="s">
        <v>3036</v>
      </c>
      <c r="M2205" s="14" t="s">
        <v>3037</v>
      </c>
      <c r="O2205">
        <v>2004</v>
      </c>
      <c r="Q2205" t="s">
        <v>1332</v>
      </c>
      <c r="R2205">
        <v>14</v>
      </c>
      <c r="T2205" t="s">
        <v>3038</v>
      </c>
      <c r="U2205" s="14" t="s">
        <v>1249</v>
      </c>
      <c r="V2205" s="9" t="s">
        <v>3039</v>
      </c>
      <c r="W2205">
        <v>60</v>
      </c>
      <c r="X2205" s="9" t="s">
        <v>3041</v>
      </c>
      <c r="Z2205" s="5"/>
      <c r="AD2205" s="14" t="s">
        <v>1168</v>
      </c>
      <c r="AF2205" t="s">
        <v>1168</v>
      </c>
      <c r="AI2205" t="s">
        <v>1168</v>
      </c>
      <c r="AJ2205" s="15" t="s">
        <v>1148</v>
      </c>
      <c r="AK2205" s="15">
        <v>84.206999999999994</v>
      </c>
      <c r="AL2205" t="s">
        <v>1266</v>
      </c>
      <c r="AM2205">
        <f>96.069-84.207</f>
        <v>11.862000000000009</v>
      </c>
      <c r="AP2205">
        <v>56</v>
      </c>
      <c r="AR2205" s="15" t="s">
        <v>1155</v>
      </c>
    </row>
    <row r="2206" spans="1:44" x14ac:dyDescent="0.2">
      <c r="A2206" t="s">
        <v>1381</v>
      </c>
      <c r="B2206" s="15" t="s">
        <v>1146</v>
      </c>
      <c r="C2206" s="15" t="s">
        <v>1149</v>
      </c>
      <c r="D2206" s="14" t="s">
        <v>475</v>
      </c>
      <c r="E2206" s="14" t="s">
        <v>3048</v>
      </c>
      <c r="G2206" s="15" t="s">
        <v>1168</v>
      </c>
      <c r="H2206" s="14" t="s">
        <v>1168</v>
      </c>
      <c r="I2206" s="14" t="s">
        <v>3036</v>
      </c>
      <c r="M2206" s="14" t="s">
        <v>3037</v>
      </c>
      <c r="O2206">
        <v>2004</v>
      </c>
      <c r="Q2206" t="s">
        <v>1332</v>
      </c>
      <c r="R2206">
        <v>14</v>
      </c>
      <c r="T2206" t="s">
        <v>3038</v>
      </c>
      <c r="U2206" s="14" t="s">
        <v>1249</v>
      </c>
      <c r="V2206" s="9" t="s">
        <v>3039</v>
      </c>
      <c r="W2206">
        <v>90</v>
      </c>
      <c r="X2206" s="9" t="s">
        <v>3041</v>
      </c>
      <c r="Z2206" s="5"/>
      <c r="AD2206" s="14" t="s">
        <v>1168</v>
      </c>
      <c r="AF2206" t="s">
        <v>1168</v>
      </c>
      <c r="AI2206" t="s">
        <v>1168</v>
      </c>
      <c r="AJ2206" s="15" t="s">
        <v>1148</v>
      </c>
      <c r="AK2206" s="15">
        <v>91.930999999999997</v>
      </c>
      <c r="AL2206" t="s">
        <v>1266</v>
      </c>
      <c r="AM2206">
        <f>94.69-91.931</f>
        <v>2.7590000000000003</v>
      </c>
      <c r="AP2206">
        <v>28</v>
      </c>
      <c r="AR2206" s="15" t="s">
        <v>1155</v>
      </c>
    </row>
    <row r="2207" spans="1:44" x14ac:dyDescent="0.2">
      <c r="A2207" t="s">
        <v>1381</v>
      </c>
      <c r="B2207" s="15" t="s">
        <v>1146</v>
      </c>
      <c r="C2207" s="15" t="s">
        <v>1149</v>
      </c>
      <c r="D2207" s="14" t="s">
        <v>475</v>
      </c>
      <c r="E2207" s="14" t="s">
        <v>3048</v>
      </c>
      <c r="G2207" s="15" t="s">
        <v>1168</v>
      </c>
      <c r="H2207" s="14" t="s">
        <v>1168</v>
      </c>
      <c r="I2207" s="14" t="s">
        <v>3036</v>
      </c>
      <c r="M2207" s="14" t="s">
        <v>3037</v>
      </c>
      <c r="O2207">
        <v>2004</v>
      </c>
      <c r="Q2207" t="s">
        <v>1332</v>
      </c>
      <c r="R2207">
        <v>14</v>
      </c>
      <c r="T2207" t="s">
        <v>3038</v>
      </c>
      <c r="U2207" s="14" t="s">
        <v>1249</v>
      </c>
      <c r="V2207" s="9" t="s">
        <v>3039</v>
      </c>
      <c r="W2207">
        <v>90</v>
      </c>
      <c r="X2207" s="9" t="s">
        <v>3041</v>
      </c>
      <c r="Z2207" s="5"/>
      <c r="AD2207" s="14" t="s">
        <v>1168</v>
      </c>
      <c r="AF2207" t="s">
        <v>1168</v>
      </c>
      <c r="AI2207" t="s">
        <v>1168</v>
      </c>
      <c r="AJ2207" s="15" t="s">
        <v>1148</v>
      </c>
      <c r="AK2207" s="15">
        <v>93.585999999999999</v>
      </c>
      <c r="AL2207" t="s">
        <v>1266</v>
      </c>
      <c r="AM2207">
        <f>96.345-93.586</f>
        <v>2.7590000000000003</v>
      </c>
      <c r="AP2207">
        <v>56</v>
      </c>
      <c r="AR2207" s="15" t="s">
        <v>1155</v>
      </c>
    </row>
    <row r="2208" spans="1:44" x14ac:dyDescent="0.2">
      <c r="A2208" t="s">
        <v>1381</v>
      </c>
      <c r="B2208" s="15" t="s">
        <v>1146</v>
      </c>
      <c r="C2208" s="15" t="s">
        <v>1149</v>
      </c>
      <c r="D2208" s="14" t="s">
        <v>475</v>
      </c>
      <c r="E2208" s="14" t="s">
        <v>3048</v>
      </c>
      <c r="G2208" s="15" t="s">
        <v>1168</v>
      </c>
      <c r="H2208" s="14" t="s">
        <v>1168</v>
      </c>
      <c r="I2208" s="14" t="s">
        <v>3036</v>
      </c>
      <c r="M2208" s="14" t="s">
        <v>3037</v>
      </c>
      <c r="O2208">
        <v>2004</v>
      </c>
      <c r="Q2208" t="s">
        <v>1332</v>
      </c>
      <c r="R2208">
        <v>14</v>
      </c>
      <c r="T2208" t="s">
        <v>3038</v>
      </c>
      <c r="U2208" s="14" t="s">
        <v>1249</v>
      </c>
      <c r="V2208" s="9" t="s">
        <v>3039</v>
      </c>
      <c r="W2208">
        <v>120</v>
      </c>
      <c r="X2208" s="9" t="s">
        <v>3041</v>
      </c>
      <c r="Z2208" s="5"/>
      <c r="AD2208" s="14" t="s">
        <v>1168</v>
      </c>
      <c r="AF2208" t="s">
        <v>1168</v>
      </c>
      <c r="AI2208" t="s">
        <v>1168</v>
      </c>
      <c r="AJ2208" s="15" t="s">
        <v>1148</v>
      </c>
      <c r="AK2208" s="15">
        <v>88.069000000000003</v>
      </c>
      <c r="AL2208" t="s">
        <v>1266</v>
      </c>
      <c r="AM2208">
        <f>90.828-88.069</f>
        <v>2.7590000000000003</v>
      </c>
      <c r="AP2208">
        <v>28</v>
      </c>
      <c r="AR2208" s="15" t="s">
        <v>1155</v>
      </c>
    </row>
    <row r="2209" spans="1:44" x14ac:dyDescent="0.2">
      <c r="A2209" t="s">
        <v>1381</v>
      </c>
      <c r="B2209" s="15" t="s">
        <v>1146</v>
      </c>
      <c r="C2209" s="15" t="s">
        <v>1149</v>
      </c>
      <c r="D2209" s="14" t="s">
        <v>475</v>
      </c>
      <c r="E2209" s="14" t="s">
        <v>3048</v>
      </c>
      <c r="G2209" s="15" t="s">
        <v>1168</v>
      </c>
      <c r="H2209" s="14" t="s">
        <v>1168</v>
      </c>
      <c r="I2209" s="14" t="s">
        <v>3036</v>
      </c>
      <c r="M2209" s="14" t="s">
        <v>3037</v>
      </c>
      <c r="O2209">
        <v>2004</v>
      </c>
      <c r="Q2209" t="s">
        <v>1332</v>
      </c>
      <c r="R2209">
        <v>14</v>
      </c>
      <c r="T2209" t="s">
        <v>3038</v>
      </c>
      <c r="U2209" s="14" t="s">
        <v>1249</v>
      </c>
      <c r="V2209" s="9" t="s">
        <v>3039</v>
      </c>
      <c r="W2209">
        <v>120</v>
      </c>
      <c r="X2209" s="9" t="s">
        <v>3041</v>
      </c>
      <c r="Z2209" s="5"/>
      <c r="AD2209" s="14" t="s">
        <v>1168</v>
      </c>
      <c r="AF2209" t="s">
        <v>1168</v>
      </c>
      <c r="AI2209" t="s">
        <v>1168</v>
      </c>
      <c r="AJ2209" s="15" t="s">
        <v>1148</v>
      </c>
      <c r="AK2209" s="15">
        <v>89.724000000000004</v>
      </c>
      <c r="AL2209" t="s">
        <v>1266</v>
      </c>
      <c r="AM2209">
        <f>92.207-89.724</f>
        <v>2.4829999999999899</v>
      </c>
      <c r="AP2209">
        <v>56</v>
      </c>
      <c r="AR2209" s="15" t="s">
        <v>1155</v>
      </c>
    </row>
    <row r="2210" spans="1:44" x14ac:dyDescent="0.2">
      <c r="A2210" t="s">
        <v>1381</v>
      </c>
      <c r="B2210" s="15" t="s">
        <v>1146</v>
      </c>
      <c r="C2210" s="15" t="s">
        <v>1149</v>
      </c>
      <c r="D2210" s="14" t="s">
        <v>475</v>
      </c>
      <c r="E2210" s="14" t="s">
        <v>3048</v>
      </c>
      <c r="G2210" s="15" t="s">
        <v>1168</v>
      </c>
      <c r="H2210" s="14" t="s">
        <v>1168</v>
      </c>
      <c r="I2210" s="14" t="s">
        <v>3036</v>
      </c>
      <c r="M2210" s="14" t="s">
        <v>3037</v>
      </c>
      <c r="O2210">
        <v>2004</v>
      </c>
      <c r="Q2210" t="s">
        <v>1332</v>
      </c>
      <c r="R2210">
        <v>14</v>
      </c>
      <c r="T2210" t="s">
        <v>3038</v>
      </c>
      <c r="U2210" s="14" t="s">
        <v>1249</v>
      </c>
      <c r="V2210" s="9" t="s">
        <v>3039</v>
      </c>
      <c r="W2210">
        <v>150</v>
      </c>
      <c r="X2210" s="9" t="s">
        <v>3041</v>
      </c>
      <c r="Z2210" s="5"/>
      <c r="AD2210" s="14" t="s">
        <v>1168</v>
      </c>
      <c r="AF2210" t="s">
        <v>1168</v>
      </c>
      <c r="AI2210" t="s">
        <v>1168</v>
      </c>
      <c r="AJ2210" s="15" t="s">
        <v>1148</v>
      </c>
      <c r="AK2210" s="15">
        <v>93.585999999999999</v>
      </c>
      <c r="AL2210" t="s">
        <v>1266</v>
      </c>
      <c r="AM2210">
        <f>98.552-93.586</f>
        <v>4.9660000000000082</v>
      </c>
      <c r="AP2210">
        <v>28</v>
      </c>
      <c r="AR2210" s="15" t="s">
        <v>1155</v>
      </c>
    </row>
    <row r="2211" spans="1:44" x14ac:dyDescent="0.2">
      <c r="A2211" t="s">
        <v>1381</v>
      </c>
      <c r="B2211" s="15" t="s">
        <v>1146</v>
      </c>
      <c r="C2211" s="15" t="s">
        <v>1149</v>
      </c>
      <c r="D2211" s="14" t="s">
        <v>475</v>
      </c>
      <c r="E2211" s="14" t="s">
        <v>3048</v>
      </c>
      <c r="G2211" s="15" t="s">
        <v>1168</v>
      </c>
      <c r="H2211" s="14" t="s">
        <v>1168</v>
      </c>
      <c r="I2211" s="14" t="s">
        <v>3036</v>
      </c>
      <c r="M2211" s="14" t="s">
        <v>3037</v>
      </c>
      <c r="O2211">
        <v>2004</v>
      </c>
      <c r="Q2211" t="s">
        <v>1332</v>
      </c>
      <c r="R2211">
        <v>14</v>
      </c>
      <c r="T2211" t="s">
        <v>3038</v>
      </c>
      <c r="U2211" s="14" t="s">
        <v>1249</v>
      </c>
      <c r="V2211" s="9" t="s">
        <v>3039</v>
      </c>
      <c r="W2211">
        <v>150</v>
      </c>
      <c r="X2211" s="9" t="s">
        <v>3041</v>
      </c>
      <c r="Z2211" s="5"/>
      <c r="AD2211" s="14" t="s">
        <v>1168</v>
      </c>
      <c r="AF2211" t="s">
        <v>1168</v>
      </c>
      <c r="AI2211" t="s">
        <v>1168</v>
      </c>
      <c r="AJ2211" s="15" t="s">
        <v>1148</v>
      </c>
      <c r="AK2211" s="15">
        <v>94.965999999999994</v>
      </c>
      <c r="AL2211" t="s">
        <v>1266</v>
      </c>
      <c r="AM2211">
        <f>99.103-94.966</f>
        <v>4.1370000000000005</v>
      </c>
      <c r="AP2211">
        <v>56</v>
      </c>
      <c r="AR2211" s="15" t="s">
        <v>1155</v>
      </c>
    </row>
    <row r="2212" spans="1:44" x14ac:dyDescent="0.2">
      <c r="A2212" t="s">
        <v>1381</v>
      </c>
      <c r="B2212" s="15" t="s">
        <v>1146</v>
      </c>
      <c r="C2212" s="15" t="s">
        <v>1149</v>
      </c>
      <c r="D2212" s="14" t="s">
        <v>475</v>
      </c>
      <c r="E2212" s="14" t="s">
        <v>3048</v>
      </c>
      <c r="G2212" s="15" t="s">
        <v>1168</v>
      </c>
      <c r="H2212" s="14" t="s">
        <v>1168</v>
      </c>
      <c r="I2212" s="14" t="s">
        <v>3036</v>
      </c>
      <c r="M2212" s="14" t="s">
        <v>3037</v>
      </c>
      <c r="O2212">
        <v>2004</v>
      </c>
      <c r="Q2212" t="s">
        <v>1332</v>
      </c>
      <c r="R2212">
        <v>14</v>
      </c>
      <c r="T2212" t="s">
        <v>3038</v>
      </c>
      <c r="U2212" s="14" t="s">
        <v>1249</v>
      </c>
      <c r="V2212" s="9" t="s">
        <v>3039</v>
      </c>
      <c r="W2212">
        <v>180</v>
      </c>
      <c r="X2212" s="9" t="s">
        <v>3041</v>
      </c>
      <c r="Z2212" s="5"/>
      <c r="AD2212" s="14" t="s">
        <v>1168</v>
      </c>
      <c r="AF2212" t="s">
        <v>1168</v>
      </c>
      <c r="AI2212" t="s">
        <v>1168</v>
      </c>
      <c r="AJ2212" s="15" t="s">
        <v>1148</v>
      </c>
      <c r="AK2212" s="15">
        <v>93.31</v>
      </c>
      <c r="AL2212" t="s">
        <v>1266</v>
      </c>
      <c r="AM2212">
        <f>96.897-93.31</f>
        <v>3.5870000000000033</v>
      </c>
      <c r="AP2212">
        <v>28</v>
      </c>
      <c r="AR2212" s="15" t="s">
        <v>1155</v>
      </c>
    </row>
    <row r="2213" spans="1:44" x14ac:dyDescent="0.2">
      <c r="A2213" t="s">
        <v>1381</v>
      </c>
      <c r="B2213" s="15" t="s">
        <v>1146</v>
      </c>
      <c r="C2213" s="15" t="s">
        <v>1149</v>
      </c>
      <c r="D2213" s="14" t="s">
        <v>475</v>
      </c>
      <c r="E2213" s="14" t="s">
        <v>3048</v>
      </c>
      <c r="G2213" s="15" t="s">
        <v>1168</v>
      </c>
      <c r="H2213" s="14" t="s">
        <v>1168</v>
      </c>
      <c r="I2213" s="14" t="s">
        <v>3036</v>
      </c>
      <c r="M2213" s="14" t="s">
        <v>3037</v>
      </c>
      <c r="O2213">
        <v>2004</v>
      </c>
      <c r="Q2213" t="s">
        <v>1332</v>
      </c>
      <c r="R2213">
        <v>14</v>
      </c>
      <c r="T2213" t="s">
        <v>3038</v>
      </c>
      <c r="U2213" s="14" t="s">
        <v>1249</v>
      </c>
      <c r="V2213" s="9" t="s">
        <v>3039</v>
      </c>
      <c r="W2213">
        <v>180</v>
      </c>
      <c r="X2213" s="9" t="s">
        <v>3041</v>
      </c>
      <c r="Z2213" s="5"/>
      <c r="AD2213" s="14" t="s">
        <v>1168</v>
      </c>
      <c r="AF2213" t="s">
        <v>1168</v>
      </c>
      <c r="AI2213" t="s">
        <v>1168</v>
      </c>
      <c r="AJ2213" s="15" t="s">
        <v>1148</v>
      </c>
      <c r="AK2213" s="15">
        <v>94.138000000000005</v>
      </c>
      <c r="AL2213" t="s">
        <v>1266</v>
      </c>
      <c r="AM2213">
        <f>97.448-94.138</f>
        <v>3.3099999999999881</v>
      </c>
      <c r="AP2213">
        <v>56</v>
      </c>
      <c r="AR2213" s="15" t="s">
        <v>1155</v>
      </c>
    </row>
    <row r="2214" spans="1:44" x14ac:dyDescent="0.2">
      <c r="A2214" t="s">
        <v>1381</v>
      </c>
      <c r="B2214" s="15" t="s">
        <v>1146</v>
      </c>
      <c r="C2214" s="15" t="s">
        <v>1149</v>
      </c>
      <c r="D2214" s="14" t="s">
        <v>475</v>
      </c>
      <c r="E2214" s="14" t="s">
        <v>3048</v>
      </c>
      <c r="G2214" s="15" t="s">
        <v>1168</v>
      </c>
      <c r="H2214" s="14" t="s">
        <v>1168</v>
      </c>
      <c r="I2214" s="14" t="s">
        <v>3036</v>
      </c>
      <c r="M2214" s="14" t="s">
        <v>3037</v>
      </c>
      <c r="O2214">
        <v>2004</v>
      </c>
      <c r="Q2214" t="s">
        <v>1332</v>
      </c>
      <c r="R2214">
        <v>14</v>
      </c>
      <c r="T2214" t="s">
        <v>3038</v>
      </c>
      <c r="U2214" s="14" t="s">
        <v>1249</v>
      </c>
      <c r="V2214" s="9" t="s">
        <v>3039</v>
      </c>
      <c r="W2214">
        <v>0</v>
      </c>
      <c r="X2214" s="9" t="s">
        <v>3042</v>
      </c>
      <c r="Z2214" s="5"/>
      <c r="AD2214" s="14" t="s">
        <v>1168</v>
      </c>
      <c r="AF2214" t="s">
        <v>1168</v>
      </c>
      <c r="AI2214" t="s">
        <v>1168</v>
      </c>
      <c r="AJ2214" s="15" t="s">
        <v>1148</v>
      </c>
      <c r="AK2214" s="15">
        <v>81.930999999999997</v>
      </c>
      <c r="AL2214" t="s">
        <v>1266</v>
      </c>
      <c r="AM2214">
        <f>89.31-81.931</f>
        <v>7.3790000000000049</v>
      </c>
      <c r="AP2214">
        <v>28</v>
      </c>
      <c r="AR2214" s="15" t="s">
        <v>1155</v>
      </c>
    </row>
    <row r="2215" spans="1:44" x14ac:dyDescent="0.2">
      <c r="A2215" t="s">
        <v>1381</v>
      </c>
      <c r="B2215" s="15" t="s">
        <v>1146</v>
      </c>
      <c r="C2215" s="15" t="s">
        <v>1149</v>
      </c>
      <c r="D2215" s="14" t="s">
        <v>475</v>
      </c>
      <c r="E2215" s="14" t="s">
        <v>3048</v>
      </c>
      <c r="G2215" s="15" t="s">
        <v>1168</v>
      </c>
      <c r="H2215" s="14" t="s">
        <v>1168</v>
      </c>
      <c r="I2215" s="14" t="s">
        <v>3036</v>
      </c>
      <c r="M2215" s="14" t="s">
        <v>3037</v>
      </c>
      <c r="O2215">
        <v>2004</v>
      </c>
      <c r="Q2215" t="s">
        <v>1332</v>
      </c>
      <c r="R2215">
        <v>14</v>
      </c>
      <c r="T2215" t="s">
        <v>3038</v>
      </c>
      <c r="U2215" s="14" t="s">
        <v>1249</v>
      </c>
      <c r="V2215" s="9" t="s">
        <v>3039</v>
      </c>
      <c r="W2215">
        <v>0</v>
      </c>
      <c r="X2215" s="9" t="s">
        <v>3042</v>
      </c>
      <c r="Z2215" s="5"/>
      <c r="AD2215" s="14" t="s">
        <v>1168</v>
      </c>
      <c r="AF2215" t="s">
        <v>1168</v>
      </c>
      <c r="AI2215" t="s">
        <v>1168</v>
      </c>
      <c r="AJ2215" s="15" t="s">
        <v>1148</v>
      </c>
      <c r="AK2215" s="15">
        <v>86</v>
      </c>
      <c r="AL2215" t="s">
        <v>1266</v>
      </c>
      <c r="AM2215">
        <f>92.621-86</f>
        <v>6.6209999999999951</v>
      </c>
      <c r="AP2215">
        <v>56</v>
      </c>
      <c r="AR2215" s="15" t="s">
        <v>1155</v>
      </c>
    </row>
    <row r="2216" spans="1:44" x14ac:dyDescent="0.2">
      <c r="A2216" t="s">
        <v>1381</v>
      </c>
      <c r="B2216" s="15" t="s">
        <v>1146</v>
      </c>
      <c r="C2216" s="15" t="s">
        <v>1149</v>
      </c>
      <c r="D2216" s="14" t="s">
        <v>475</v>
      </c>
      <c r="E2216" s="14" t="s">
        <v>3048</v>
      </c>
      <c r="G2216" s="15" t="s">
        <v>1168</v>
      </c>
      <c r="H2216" s="14" t="s">
        <v>1168</v>
      </c>
      <c r="I2216" s="14" t="s">
        <v>3036</v>
      </c>
      <c r="M2216" s="14" t="s">
        <v>3037</v>
      </c>
      <c r="O2216">
        <v>2004</v>
      </c>
      <c r="Q2216" t="s">
        <v>1332</v>
      </c>
      <c r="R2216">
        <v>14</v>
      </c>
      <c r="T2216" t="s">
        <v>3038</v>
      </c>
      <c r="U2216" s="14" t="s">
        <v>1249</v>
      </c>
      <c r="V2216" s="9" t="s">
        <v>3039</v>
      </c>
      <c r="W2216">
        <v>15</v>
      </c>
      <c r="X2216" s="9" t="s">
        <v>3042</v>
      </c>
      <c r="Z2216" s="5"/>
      <c r="AD2216" s="14" t="s">
        <v>1168</v>
      </c>
      <c r="AF2216" t="s">
        <v>1168</v>
      </c>
      <c r="AI2216" t="s">
        <v>1168</v>
      </c>
      <c r="AJ2216" s="15" t="s">
        <v>1148</v>
      </c>
      <c r="AK2216" s="15">
        <v>91.793000000000006</v>
      </c>
      <c r="AL2216" t="s">
        <v>1266</v>
      </c>
      <c r="AM2216">
        <f>94.276-91.793</f>
        <v>2.4829999999999899</v>
      </c>
      <c r="AP2216">
        <v>28</v>
      </c>
      <c r="AR2216" s="15" t="s">
        <v>1155</v>
      </c>
    </row>
    <row r="2217" spans="1:44" x14ac:dyDescent="0.2">
      <c r="A2217" t="s">
        <v>1381</v>
      </c>
      <c r="B2217" s="15" t="s">
        <v>1146</v>
      </c>
      <c r="C2217" s="15" t="s">
        <v>1149</v>
      </c>
      <c r="D2217" s="14" t="s">
        <v>475</v>
      </c>
      <c r="E2217" s="14" t="s">
        <v>3048</v>
      </c>
      <c r="G2217" s="15" t="s">
        <v>1168</v>
      </c>
      <c r="H2217" s="14" t="s">
        <v>1168</v>
      </c>
      <c r="I2217" s="14" t="s">
        <v>3036</v>
      </c>
      <c r="M2217" s="14" t="s">
        <v>3037</v>
      </c>
      <c r="O2217">
        <v>2004</v>
      </c>
      <c r="Q2217" t="s">
        <v>1332</v>
      </c>
      <c r="R2217">
        <v>14</v>
      </c>
      <c r="T2217" t="s">
        <v>3038</v>
      </c>
      <c r="U2217" s="14" t="s">
        <v>1249</v>
      </c>
      <c r="V2217" s="9" t="s">
        <v>3039</v>
      </c>
      <c r="W2217">
        <v>15</v>
      </c>
      <c r="X2217" s="9" t="s">
        <v>3042</v>
      </c>
      <c r="Z2217" s="5"/>
      <c r="AD2217" s="14" t="s">
        <v>1168</v>
      </c>
      <c r="AF2217" t="s">
        <v>1168</v>
      </c>
      <c r="AI2217" t="s">
        <v>1168</v>
      </c>
      <c r="AJ2217" s="15" t="s">
        <v>1148</v>
      </c>
      <c r="AK2217" s="15">
        <v>92.620999999999995</v>
      </c>
      <c r="AL2217" t="s">
        <v>1266</v>
      </c>
      <c r="AM2217">
        <f>95.379-92.621</f>
        <v>2.7580000000000098</v>
      </c>
      <c r="AP2217">
        <v>56</v>
      </c>
      <c r="AR2217" s="15" t="s">
        <v>1155</v>
      </c>
    </row>
    <row r="2218" spans="1:44" x14ac:dyDescent="0.2">
      <c r="A2218" t="s">
        <v>1381</v>
      </c>
      <c r="B2218" s="15" t="s">
        <v>1146</v>
      </c>
      <c r="C2218" s="15" t="s">
        <v>1149</v>
      </c>
      <c r="D2218" s="14" t="s">
        <v>475</v>
      </c>
      <c r="E2218" s="14" t="s">
        <v>3048</v>
      </c>
      <c r="G2218" s="15" t="s">
        <v>1168</v>
      </c>
      <c r="H2218" s="14" t="s">
        <v>1168</v>
      </c>
      <c r="I2218" s="14" t="s">
        <v>3036</v>
      </c>
      <c r="M2218" s="14" t="s">
        <v>3037</v>
      </c>
      <c r="O2218">
        <v>2004</v>
      </c>
      <c r="Q2218" t="s">
        <v>1332</v>
      </c>
      <c r="R2218">
        <v>14</v>
      </c>
      <c r="T2218" t="s">
        <v>3038</v>
      </c>
      <c r="U2218" s="14" t="s">
        <v>1249</v>
      </c>
      <c r="V2218" s="9" t="s">
        <v>3039</v>
      </c>
      <c r="W2218">
        <v>30</v>
      </c>
      <c r="X2218" s="9" t="s">
        <v>3042</v>
      </c>
      <c r="Z2218" s="5"/>
      <c r="AD2218" s="14" t="s">
        <v>1168</v>
      </c>
      <c r="AF2218" t="s">
        <v>1168</v>
      </c>
      <c r="AI2218" t="s">
        <v>1168</v>
      </c>
      <c r="AJ2218" s="15" t="s">
        <v>1148</v>
      </c>
      <c r="AK2218" s="15">
        <v>92.69</v>
      </c>
      <c r="AL2218" t="s">
        <v>1266</v>
      </c>
      <c r="AM2218">
        <f>94.552-92.69</f>
        <v>1.862000000000009</v>
      </c>
      <c r="AP2218">
        <v>28</v>
      </c>
      <c r="AR2218" s="15" t="s">
        <v>1155</v>
      </c>
    </row>
    <row r="2219" spans="1:44" x14ac:dyDescent="0.2">
      <c r="A2219" t="s">
        <v>1381</v>
      </c>
      <c r="B2219" s="15" t="s">
        <v>1146</v>
      </c>
      <c r="C2219" s="15" t="s">
        <v>1149</v>
      </c>
      <c r="D2219" s="14" t="s">
        <v>475</v>
      </c>
      <c r="E2219" s="14" t="s">
        <v>3048</v>
      </c>
      <c r="G2219" s="15" t="s">
        <v>1168</v>
      </c>
      <c r="H2219" s="14" t="s">
        <v>1168</v>
      </c>
      <c r="I2219" s="14" t="s">
        <v>3036</v>
      </c>
      <c r="M2219" s="14" t="s">
        <v>3037</v>
      </c>
      <c r="O2219">
        <v>2004</v>
      </c>
      <c r="Q2219" t="s">
        <v>1332</v>
      </c>
      <c r="R2219">
        <v>14</v>
      </c>
      <c r="T2219" t="s">
        <v>3038</v>
      </c>
      <c r="U2219" s="14" t="s">
        <v>1249</v>
      </c>
      <c r="V2219" s="9" t="s">
        <v>3039</v>
      </c>
      <c r="W2219">
        <v>30</v>
      </c>
      <c r="X2219" s="9" t="s">
        <v>3042</v>
      </c>
      <c r="Z2219" s="5"/>
      <c r="AD2219" s="14" t="s">
        <v>1168</v>
      </c>
      <c r="AF2219" t="s">
        <v>1168</v>
      </c>
      <c r="AI2219" t="s">
        <v>1168</v>
      </c>
      <c r="AJ2219" s="15" t="s">
        <v>1148</v>
      </c>
      <c r="AK2219" s="15">
        <v>94.828000000000003</v>
      </c>
      <c r="AL2219" t="s">
        <v>1266</v>
      </c>
      <c r="AM2219">
        <f>97.862-94.828</f>
        <v>3.0339999999999918</v>
      </c>
      <c r="AP2219">
        <v>56</v>
      </c>
      <c r="AR2219" s="15" t="s">
        <v>1155</v>
      </c>
    </row>
    <row r="2220" spans="1:44" x14ac:dyDescent="0.2">
      <c r="A2220" t="s">
        <v>1381</v>
      </c>
      <c r="B2220" s="15" t="s">
        <v>1146</v>
      </c>
      <c r="C2220" s="15" t="s">
        <v>1149</v>
      </c>
      <c r="D2220" s="14" t="s">
        <v>475</v>
      </c>
      <c r="E2220" s="14" t="s">
        <v>3048</v>
      </c>
      <c r="G2220" s="15" t="s">
        <v>1168</v>
      </c>
      <c r="H2220" s="14" t="s">
        <v>1168</v>
      </c>
      <c r="I2220" s="14" t="s">
        <v>3036</v>
      </c>
      <c r="M2220" s="14" t="s">
        <v>3037</v>
      </c>
      <c r="O2220">
        <v>2004</v>
      </c>
      <c r="Q2220" t="s">
        <v>1332</v>
      </c>
      <c r="R2220">
        <v>14</v>
      </c>
      <c r="T2220" t="s">
        <v>3038</v>
      </c>
      <c r="U2220" s="14" t="s">
        <v>1249</v>
      </c>
      <c r="V2220" s="9" t="s">
        <v>3039</v>
      </c>
      <c r="W2220">
        <v>60</v>
      </c>
      <c r="X2220" s="9" t="s">
        <v>3042</v>
      </c>
      <c r="Z2220" s="5"/>
      <c r="AD2220" s="14" t="s">
        <v>1168</v>
      </c>
      <c r="AF2220" t="s">
        <v>1168</v>
      </c>
      <c r="AI2220" t="s">
        <v>1168</v>
      </c>
      <c r="AJ2220" s="15" t="s">
        <v>1148</v>
      </c>
      <c r="AK2220" s="15">
        <v>92.620999999999995</v>
      </c>
      <c r="AL2220" t="s">
        <v>1266</v>
      </c>
      <c r="AM2220">
        <f>96.483-92.621</f>
        <v>3.862000000000009</v>
      </c>
      <c r="AP2220">
        <v>28</v>
      </c>
      <c r="AR2220" s="15" t="s">
        <v>1155</v>
      </c>
    </row>
    <row r="2221" spans="1:44" x14ac:dyDescent="0.2">
      <c r="A2221" t="s">
        <v>1381</v>
      </c>
      <c r="B2221" s="15" t="s">
        <v>1146</v>
      </c>
      <c r="C2221" s="15" t="s">
        <v>1149</v>
      </c>
      <c r="D2221" s="14" t="s">
        <v>475</v>
      </c>
      <c r="E2221" s="14" t="s">
        <v>3048</v>
      </c>
      <c r="G2221" s="15" t="s">
        <v>1168</v>
      </c>
      <c r="H2221" s="14" t="s">
        <v>1168</v>
      </c>
      <c r="I2221" s="14" t="s">
        <v>3036</v>
      </c>
      <c r="M2221" s="14" t="s">
        <v>3037</v>
      </c>
      <c r="O2221">
        <v>2004</v>
      </c>
      <c r="Q2221" t="s">
        <v>1332</v>
      </c>
      <c r="R2221">
        <v>14</v>
      </c>
      <c r="T2221" t="s">
        <v>3038</v>
      </c>
      <c r="U2221" s="14" t="s">
        <v>1249</v>
      </c>
      <c r="V2221" s="9" t="s">
        <v>3039</v>
      </c>
      <c r="W2221">
        <v>60</v>
      </c>
      <c r="X2221" s="9" t="s">
        <v>3042</v>
      </c>
      <c r="Z2221" s="5"/>
      <c r="AD2221" s="14" t="s">
        <v>1168</v>
      </c>
      <c r="AF2221" t="s">
        <v>1168</v>
      </c>
      <c r="AI2221" t="s">
        <v>1168</v>
      </c>
      <c r="AJ2221" s="15" t="s">
        <v>1148</v>
      </c>
      <c r="AK2221" s="15">
        <v>94.275999999999996</v>
      </c>
      <c r="AL2221" t="s">
        <v>1266</v>
      </c>
      <c r="AM2221">
        <f>97.862-94.276</f>
        <v>3.5859999999999985</v>
      </c>
      <c r="AP2221">
        <v>56</v>
      </c>
      <c r="AR2221" s="15" t="s">
        <v>1155</v>
      </c>
    </row>
    <row r="2222" spans="1:44" x14ac:dyDescent="0.2">
      <c r="A2222" t="s">
        <v>1381</v>
      </c>
      <c r="B2222" s="15" t="s">
        <v>1146</v>
      </c>
      <c r="C2222" s="15" t="s">
        <v>1149</v>
      </c>
      <c r="D2222" s="14" t="s">
        <v>475</v>
      </c>
      <c r="E2222" s="14" t="s">
        <v>3048</v>
      </c>
      <c r="G2222" s="15" t="s">
        <v>1168</v>
      </c>
      <c r="H2222" s="14" t="s">
        <v>1168</v>
      </c>
      <c r="I2222" s="14" t="s">
        <v>3036</v>
      </c>
      <c r="M2222" s="14" t="s">
        <v>3037</v>
      </c>
      <c r="O2222">
        <v>2004</v>
      </c>
      <c r="Q2222" t="s">
        <v>1332</v>
      </c>
      <c r="R2222">
        <v>14</v>
      </c>
      <c r="T2222" t="s">
        <v>3038</v>
      </c>
      <c r="U2222" s="14" t="s">
        <v>1249</v>
      </c>
      <c r="V2222" s="9" t="s">
        <v>3039</v>
      </c>
      <c r="W2222">
        <v>90</v>
      </c>
      <c r="X2222" s="9" t="s">
        <v>3042</v>
      </c>
      <c r="Z2222" s="5"/>
      <c r="AD2222" s="14" t="s">
        <v>1168</v>
      </c>
      <c r="AF2222" t="s">
        <v>1168</v>
      </c>
      <c r="AI2222" t="s">
        <v>1168</v>
      </c>
      <c r="AJ2222" s="15" t="s">
        <v>1148</v>
      </c>
      <c r="AK2222" s="15">
        <v>94.828000000000003</v>
      </c>
      <c r="AL2222" t="s">
        <v>1266</v>
      </c>
      <c r="AM2222">
        <f>96.207-94.828</f>
        <v>1.3789999999999907</v>
      </c>
      <c r="AP2222">
        <v>28</v>
      </c>
      <c r="AR2222" s="15" t="s">
        <v>1155</v>
      </c>
    </row>
    <row r="2223" spans="1:44" x14ac:dyDescent="0.2">
      <c r="A2223" t="s">
        <v>1381</v>
      </c>
      <c r="B2223" s="15" t="s">
        <v>1146</v>
      </c>
      <c r="C2223" s="15" t="s">
        <v>1149</v>
      </c>
      <c r="D2223" s="14" t="s">
        <v>475</v>
      </c>
      <c r="E2223" s="14" t="s">
        <v>3048</v>
      </c>
      <c r="G2223" s="15" t="s">
        <v>1168</v>
      </c>
      <c r="H2223" s="14" t="s">
        <v>1168</v>
      </c>
      <c r="I2223" s="14" t="s">
        <v>3036</v>
      </c>
      <c r="M2223" s="14" t="s">
        <v>3037</v>
      </c>
      <c r="O2223">
        <v>2004</v>
      </c>
      <c r="Q2223" t="s">
        <v>1332</v>
      </c>
      <c r="R2223">
        <v>14</v>
      </c>
      <c r="T2223" t="s">
        <v>3038</v>
      </c>
      <c r="U2223" s="14" t="s">
        <v>1249</v>
      </c>
      <c r="V2223" s="9" t="s">
        <v>3039</v>
      </c>
      <c r="W2223">
        <v>90</v>
      </c>
      <c r="X2223" s="9" t="s">
        <v>3042</v>
      </c>
      <c r="Z2223" s="5"/>
      <c r="AD2223" s="14" t="s">
        <v>1168</v>
      </c>
      <c r="AF2223" t="s">
        <v>1168</v>
      </c>
      <c r="AI2223" t="s">
        <v>1168</v>
      </c>
      <c r="AJ2223" s="15" t="s">
        <v>1148</v>
      </c>
      <c r="AK2223" s="15">
        <v>94.275999999999996</v>
      </c>
      <c r="AL2223" t="s">
        <v>1266</v>
      </c>
      <c r="AM2223">
        <f>96.207-94.276</f>
        <v>1.9309999999999974</v>
      </c>
      <c r="AP2223">
        <v>56</v>
      </c>
      <c r="AR2223" s="15" t="s">
        <v>1155</v>
      </c>
    </row>
    <row r="2224" spans="1:44" x14ac:dyDescent="0.2">
      <c r="A2224" t="s">
        <v>1381</v>
      </c>
      <c r="B2224" s="15" t="s">
        <v>1146</v>
      </c>
      <c r="C2224" s="15" t="s">
        <v>1149</v>
      </c>
      <c r="D2224" s="14" t="s">
        <v>475</v>
      </c>
      <c r="E2224" s="14" t="s">
        <v>3048</v>
      </c>
      <c r="G2224" s="15" t="s">
        <v>1168</v>
      </c>
      <c r="H2224" s="14" t="s">
        <v>1168</v>
      </c>
      <c r="I2224" s="14" t="s">
        <v>3036</v>
      </c>
      <c r="M2224" s="14" t="s">
        <v>3037</v>
      </c>
      <c r="O2224">
        <v>2004</v>
      </c>
      <c r="Q2224" t="s">
        <v>1332</v>
      </c>
      <c r="R2224">
        <v>14</v>
      </c>
      <c r="T2224" t="s">
        <v>3038</v>
      </c>
      <c r="U2224" s="14" t="s">
        <v>1249</v>
      </c>
      <c r="V2224" s="9" t="s">
        <v>3039</v>
      </c>
      <c r="W2224">
        <v>120</v>
      </c>
      <c r="X2224" s="9" t="s">
        <v>3042</v>
      </c>
      <c r="Z2224" s="5"/>
      <c r="AD2224" s="14" t="s">
        <v>1168</v>
      </c>
      <c r="AF2224" t="s">
        <v>1168</v>
      </c>
      <c r="AI2224" t="s">
        <v>1168</v>
      </c>
      <c r="AJ2224" s="15" t="s">
        <v>1148</v>
      </c>
      <c r="AK2224" s="15">
        <v>99.31</v>
      </c>
      <c r="AL2224" t="s">
        <v>1266</v>
      </c>
      <c r="AM2224">
        <f>102.276-99.31</f>
        <v>2.965999999999994</v>
      </c>
      <c r="AP2224">
        <v>28</v>
      </c>
      <c r="AR2224" s="15" t="s">
        <v>1155</v>
      </c>
    </row>
    <row r="2225" spans="1:44" x14ac:dyDescent="0.2">
      <c r="A2225" t="s">
        <v>1381</v>
      </c>
      <c r="B2225" s="15" t="s">
        <v>1146</v>
      </c>
      <c r="C2225" s="15" t="s">
        <v>1149</v>
      </c>
      <c r="D2225" s="14" t="s">
        <v>475</v>
      </c>
      <c r="E2225" s="14" t="s">
        <v>3048</v>
      </c>
      <c r="G2225" s="15" t="s">
        <v>1168</v>
      </c>
      <c r="H2225" s="14" t="s">
        <v>1168</v>
      </c>
      <c r="I2225" s="14" t="s">
        <v>3036</v>
      </c>
      <c r="M2225" s="14" t="s">
        <v>3037</v>
      </c>
      <c r="O2225">
        <v>2004</v>
      </c>
      <c r="Q2225" t="s">
        <v>1332</v>
      </c>
      <c r="R2225">
        <v>14</v>
      </c>
      <c r="T2225" t="s">
        <v>3038</v>
      </c>
      <c r="U2225" s="14" t="s">
        <v>1249</v>
      </c>
      <c r="V2225" s="9" t="s">
        <v>3039</v>
      </c>
      <c r="W2225">
        <v>120</v>
      </c>
      <c r="X2225" s="9" t="s">
        <v>3042</v>
      </c>
      <c r="Z2225" s="5"/>
      <c r="AD2225" s="14" t="s">
        <v>1168</v>
      </c>
      <c r="AF2225" t="s">
        <v>1168</v>
      </c>
      <c r="AI2225" t="s">
        <v>1168</v>
      </c>
      <c r="AJ2225" s="15" t="s">
        <v>1148</v>
      </c>
      <c r="AK2225" s="15">
        <v>99.241</v>
      </c>
      <c r="AL2225" t="s">
        <v>1266</v>
      </c>
      <c r="AM2225">
        <f>102.276-99.241</f>
        <v>3.0349999999999966</v>
      </c>
      <c r="AP2225">
        <v>56</v>
      </c>
      <c r="AR2225" s="15" t="s">
        <v>1155</v>
      </c>
    </row>
    <row r="2226" spans="1:44" x14ac:dyDescent="0.2">
      <c r="A2226" t="s">
        <v>1381</v>
      </c>
      <c r="B2226" s="15" t="s">
        <v>1146</v>
      </c>
      <c r="C2226" s="15" t="s">
        <v>1149</v>
      </c>
      <c r="D2226" s="14" t="s">
        <v>475</v>
      </c>
      <c r="E2226" s="14" t="s">
        <v>3048</v>
      </c>
      <c r="G2226" s="15" t="s">
        <v>1168</v>
      </c>
      <c r="H2226" s="14" t="s">
        <v>1168</v>
      </c>
      <c r="I2226" s="14" t="s">
        <v>3036</v>
      </c>
      <c r="M2226" s="14" t="s">
        <v>3037</v>
      </c>
      <c r="O2226">
        <v>2004</v>
      </c>
      <c r="Q2226" t="s">
        <v>1332</v>
      </c>
      <c r="R2226">
        <v>14</v>
      </c>
      <c r="T2226" t="s">
        <v>3038</v>
      </c>
      <c r="U2226" s="14" t="s">
        <v>1249</v>
      </c>
      <c r="V2226" s="9" t="s">
        <v>3039</v>
      </c>
      <c r="W2226">
        <v>150</v>
      </c>
      <c r="X2226" s="9" t="s">
        <v>3042</v>
      </c>
      <c r="Z2226" s="5"/>
      <c r="AD2226" s="14" t="s">
        <v>1168</v>
      </c>
      <c r="AF2226" t="s">
        <v>1168</v>
      </c>
      <c r="AI2226" t="s">
        <v>1168</v>
      </c>
      <c r="AJ2226" s="15" t="s">
        <v>1148</v>
      </c>
      <c r="AK2226" s="15">
        <v>98.138000000000005</v>
      </c>
      <c r="AL2226" t="s">
        <v>1266</v>
      </c>
      <c r="AM2226">
        <f>100.069-98.138</f>
        <v>1.9309999999999974</v>
      </c>
      <c r="AP2226">
        <v>28</v>
      </c>
      <c r="AR2226" s="15" t="s">
        <v>1155</v>
      </c>
    </row>
    <row r="2227" spans="1:44" x14ac:dyDescent="0.2">
      <c r="A2227" t="s">
        <v>1381</v>
      </c>
      <c r="B2227" s="15" t="s">
        <v>1146</v>
      </c>
      <c r="C2227" s="15" t="s">
        <v>1149</v>
      </c>
      <c r="D2227" s="14" t="s">
        <v>475</v>
      </c>
      <c r="E2227" s="14" t="s">
        <v>3048</v>
      </c>
      <c r="G2227" s="15" t="s">
        <v>1168</v>
      </c>
      <c r="H2227" s="14" t="s">
        <v>1168</v>
      </c>
      <c r="I2227" s="14" t="s">
        <v>3036</v>
      </c>
      <c r="M2227" s="14" t="s">
        <v>3037</v>
      </c>
      <c r="O2227">
        <v>2004</v>
      </c>
      <c r="Q2227" t="s">
        <v>1332</v>
      </c>
      <c r="R2227">
        <v>14</v>
      </c>
      <c r="T2227" t="s">
        <v>3038</v>
      </c>
      <c r="U2227" s="14" t="s">
        <v>1249</v>
      </c>
      <c r="V2227" s="9" t="s">
        <v>3039</v>
      </c>
      <c r="W2227">
        <v>150</v>
      </c>
      <c r="X2227" s="9" t="s">
        <v>3042</v>
      </c>
      <c r="Z2227" s="5"/>
      <c r="AD2227" s="14" t="s">
        <v>1168</v>
      </c>
      <c r="AF2227" t="s">
        <v>1168</v>
      </c>
      <c r="AI2227" t="s">
        <v>1168</v>
      </c>
      <c r="AJ2227" s="15" t="s">
        <v>1148</v>
      </c>
      <c r="AK2227" s="15">
        <v>97.861999999999995</v>
      </c>
      <c r="AL2227" t="s">
        <v>1266</v>
      </c>
      <c r="AM2227">
        <f>99.793-97.862</f>
        <v>1.9310000000000116</v>
      </c>
      <c r="AP2227">
        <v>56</v>
      </c>
      <c r="AR2227" s="15" t="s">
        <v>1155</v>
      </c>
    </row>
    <row r="2228" spans="1:44" x14ac:dyDescent="0.2">
      <c r="A2228" t="s">
        <v>1381</v>
      </c>
      <c r="B2228" s="15" t="s">
        <v>1146</v>
      </c>
      <c r="C2228" s="15" t="s">
        <v>1149</v>
      </c>
      <c r="D2228" s="14" t="s">
        <v>475</v>
      </c>
      <c r="E2228" s="14" t="s">
        <v>3048</v>
      </c>
      <c r="G2228" s="15" t="s">
        <v>1168</v>
      </c>
      <c r="H2228" s="14" t="s">
        <v>1168</v>
      </c>
      <c r="I2228" s="14" t="s">
        <v>3036</v>
      </c>
      <c r="M2228" s="14" t="s">
        <v>3037</v>
      </c>
      <c r="O2228">
        <v>2004</v>
      </c>
      <c r="Q2228" t="s">
        <v>1332</v>
      </c>
      <c r="R2228">
        <v>14</v>
      </c>
      <c r="T2228" t="s">
        <v>3038</v>
      </c>
      <c r="U2228" s="14" t="s">
        <v>1249</v>
      </c>
      <c r="V2228" s="9" t="s">
        <v>3039</v>
      </c>
      <c r="W2228">
        <v>180</v>
      </c>
      <c r="X2228" s="9" t="s">
        <v>3042</v>
      </c>
      <c r="Z2228" s="5"/>
      <c r="AD2228" s="14" t="s">
        <v>1168</v>
      </c>
      <c r="AF2228" t="s">
        <v>1168</v>
      </c>
      <c r="AI2228" t="s">
        <v>1168</v>
      </c>
      <c r="AJ2228" s="15" t="s">
        <v>1148</v>
      </c>
      <c r="AK2228" s="15">
        <v>94.552000000000007</v>
      </c>
      <c r="AL2228" t="s">
        <v>1266</v>
      </c>
      <c r="AM2228">
        <f>98.966-94.552</f>
        <v>4.4139999999999873</v>
      </c>
      <c r="AP2228">
        <v>28</v>
      </c>
      <c r="AR2228" s="15" t="s">
        <v>1155</v>
      </c>
    </row>
    <row r="2229" spans="1:44" x14ac:dyDescent="0.2">
      <c r="A2229" t="s">
        <v>1381</v>
      </c>
      <c r="B2229" s="15" t="s">
        <v>1146</v>
      </c>
      <c r="C2229" s="15" t="s">
        <v>1149</v>
      </c>
      <c r="D2229" s="14" t="s">
        <v>475</v>
      </c>
      <c r="E2229" s="14" t="s">
        <v>3048</v>
      </c>
      <c r="G2229" s="15" t="s">
        <v>1168</v>
      </c>
      <c r="H2229" s="14" t="s">
        <v>1168</v>
      </c>
      <c r="I2229" s="14" t="s">
        <v>3036</v>
      </c>
      <c r="M2229" s="14" t="s">
        <v>3037</v>
      </c>
      <c r="O2229">
        <v>2004</v>
      </c>
      <c r="Q2229" t="s">
        <v>1332</v>
      </c>
      <c r="R2229">
        <v>14</v>
      </c>
      <c r="T2229" t="s">
        <v>3038</v>
      </c>
      <c r="U2229" s="14" t="s">
        <v>1249</v>
      </c>
      <c r="V2229" s="9" t="s">
        <v>3039</v>
      </c>
      <c r="W2229">
        <v>180</v>
      </c>
      <c r="X2229" s="9" t="s">
        <v>3042</v>
      </c>
      <c r="Z2229" s="5"/>
      <c r="AD2229" s="14" t="s">
        <v>1168</v>
      </c>
      <c r="AF2229" t="s">
        <v>1168</v>
      </c>
      <c r="AI2229" t="s">
        <v>1168</v>
      </c>
      <c r="AJ2229" s="15" t="s">
        <v>1148</v>
      </c>
      <c r="AK2229" s="15">
        <v>94.552000000000007</v>
      </c>
      <c r="AL2229" t="s">
        <v>1266</v>
      </c>
      <c r="AM2229">
        <f>98.966-94.552</f>
        <v>4.4139999999999873</v>
      </c>
      <c r="AP2229">
        <v>56</v>
      </c>
      <c r="AR2229" s="15" t="s">
        <v>1155</v>
      </c>
    </row>
    <row r="2230" spans="1:44" x14ac:dyDescent="0.2">
      <c r="A2230" t="s">
        <v>1381</v>
      </c>
      <c r="B2230" s="15" t="s">
        <v>1146</v>
      </c>
      <c r="C2230" s="15" t="s">
        <v>1149</v>
      </c>
      <c r="D2230" s="14" t="s">
        <v>475</v>
      </c>
      <c r="E2230" s="14" t="s">
        <v>3048</v>
      </c>
      <c r="G2230" s="15" t="s">
        <v>1168</v>
      </c>
      <c r="H2230" s="14" t="s">
        <v>1168</v>
      </c>
      <c r="I2230" s="14" t="s">
        <v>3036</v>
      </c>
      <c r="M2230" s="14" t="s">
        <v>3037</v>
      </c>
      <c r="O2230">
        <v>2004</v>
      </c>
      <c r="Q2230" t="s">
        <v>1332</v>
      </c>
      <c r="R2230">
        <v>14</v>
      </c>
      <c r="T2230" t="s">
        <v>3038</v>
      </c>
      <c r="U2230" s="14" t="s">
        <v>1249</v>
      </c>
      <c r="V2230" s="9" t="s">
        <v>3039</v>
      </c>
      <c r="W2230">
        <v>0</v>
      </c>
      <c r="X2230" s="9" t="s">
        <v>3043</v>
      </c>
      <c r="Z2230" s="5"/>
      <c r="AD2230" s="14" t="s">
        <v>1168</v>
      </c>
      <c r="AF2230" t="s">
        <v>1168</v>
      </c>
      <c r="AI2230" t="s">
        <v>1168</v>
      </c>
      <c r="AJ2230" s="15" t="s">
        <v>1148</v>
      </c>
      <c r="AK2230" s="15">
        <v>17.082999999999998</v>
      </c>
      <c r="AL2230" t="s">
        <v>1266</v>
      </c>
      <c r="AM2230">
        <f>19.375-17.083</f>
        <v>2.2920000000000016</v>
      </c>
      <c r="AP2230">
        <v>28</v>
      </c>
      <c r="AR2230" s="15" t="s">
        <v>1155</v>
      </c>
    </row>
    <row r="2231" spans="1:44" x14ac:dyDescent="0.2">
      <c r="A2231" t="s">
        <v>1381</v>
      </c>
      <c r="B2231" s="15" t="s">
        <v>1146</v>
      </c>
      <c r="C2231" s="15" t="s">
        <v>1149</v>
      </c>
      <c r="D2231" s="14" t="s">
        <v>475</v>
      </c>
      <c r="E2231" s="14" t="s">
        <v>3048</v>
      </c>
      <c r="G2231" s="15" t="s">
        <v>1168</v>
      </c>
      <c r="H2231" s="14" t="s">
        <v>1168</v>
      </c>
      <c r="I2231" s="14" t="s">
        <v>3036</v>
      </c>
      <c r="M2231" s="14" t="s">
        <v>3037</v>
      </c>
      <c r="O2231">
        <v>2004</v>
      </c>
      <c r="Q2231" t="s">
        <v>1332</v>
      </c>
      <c r="R2231">
        <v>14</v>
      </c>
      <c r="T2231" t="s">
        <v>3038</v>
      </c>
      <c r="U2231" s="14" t="s">
        <v>1249</v>
      </c>
      <c r="V2231" s="9" t="s">
        <v>3039</v>
      </c>
      <c r="W2231">
        <v>0</v>
      </c>
      <c r="X2231" s="9" t="s">
        <v>3043</v>
      </c>
      <c r="Z2231" s="5"/>
      <c r="AD2231" s="14" t="s">
        <v>1168</v>
      </c>
      <c r="AF2231" t="s">
        <v>1168</v>
      </c>
      <c r="AI2231" t="s">
        <v>1168</v>
      </c>
      <c r="AJ2231" s="15" t="s">
        <v>1148</v>
      </c>
      <c r="AK2231" s="15">
        <v>22.431000000000001</v>
      </c>
      <c r="AL2231" t="s">
        <v>1266</v>
      </c>
      <c r="AM2231">
        <f>26.042-22.431</f>
        <v>3.6110000000000007</v>
      </c>
      <c r="AP2231">
        <v>56</v>
      </c>
      <c r="AR2231" s="15" t="s">
        <v>1155</v>
      </c>
    </row>
    <row r="2232" spans="1:44" x14ac:dyDescent="0.2">
      <c r="A2232" t="s">
        <v>1381</v>
      </c>
      <c r="B2232" s="15" t="s">
        <v>1146</v>
      </c>
      <c r="C2232" s="15" t="s">
        <v>1149</v>
      </c>
      <c r="D2232" s="14" t="s">
        <v>475</v>
      </c>
      <c r="E2232" s="14" t="s">
        <v>3048</v>
      </c>
      <c r="G2232" s="15" t="s">
        <v>1168</v>
      </c>
      <c r="H2232" s="14" t="s">
        <v>1168</v>
      </c>
      <c r="I2232" s="14" t="s">
        <v>3036</v>
      </c>
      <c r="M2232" s="14" t="s">
        <v>3037</v>
      </c>
      <c r="O2232">
        <v>2004</v>
      </c>
      <c r="Q2232" t="s">
        <v>1332</v>
      </c>
      <c r="R2232">
        <v>14</v>
      </c>
      <c r="T2232" t="s">
        <v>3038</v>
      </c>
      <c r="U2232" s="14" t="s">
        <v>1249</v>
      </c>
      <c r="V2232" s="9" t="s">
        <v>3039</v>
      </c>
      <c r="W2232">
        <v>15</v>
      </c>
      <c r="X2232" s="9" t="s">
        <v>3043</v>
      </c>
      <c r="Z2232" s="5"/>
      <c r="AD2232" s="14" t="s">
        <v>1168</v>
      </c>
      <c r="AF2232" t="s">
        <v>1168</v>
      </c>
      <c r="AI2232" t="s">
        <v>1168</v>
      </c>
      <c r="AJ2232" s="15" t="s">
        <v>1148</v>
      </c>
      <c r="AK2232" s="15">
        <v>57.707999999999998</v>
      </c>
      <c r="AL2232" t="s">
        <v>1266</v>
      </c>
      <c r="AM2232">
        <f>62.986-57.708</f>
        <v>5.2779999999999987</v>
      </c>
      <c r="AP2232">
        <v>28</v>
      </c>
      <c r="AR2232" s="15" t="s">
        <v>1155</v>
      </c>
    </row>
    <row r="2233" spans="1:44" x14ac:dyDescent="0.2">
      <c r="A2233" t="s">
        <v>1381</v>
      </c>
      <c r="B2233" s="15" t="s">
        <v>1146</v>
      </c>
      <c r="C2233" s="15" t="s">
        <v>1149</v>
      </c>
      <c r="D2233" s="14" t="s">
        <v>475</v>
      </c>
      <c r="E2233" s="14" t="s">
        <v>3048</v>
      </c>
      <c r="G2233" s="15" t="s">
        <v>1168</v>
      </c>
      <c r="H2233" s="14" t="s">
        <v>1168</v>
      </c>
      <c r="I2233" s="14" t="s">
        <v>3036</v>
      </c>
      <c r="M2233" s="14" t="s">
        <v>3037</v>
      </c>
      <c r="O2233">
        <v>2004</v>
      </c>
      <c r="Q2233" t="s">
        <v>1332</v>
      </c>
      <c r="R2233">
        <v>14</v>
      </c>
      <c r="T2233" t="s">
        <v>3038</v>
      </c>
      <c r="U2233" s="14" t="s">
        <v>1249</v>
      </c>
      <c r="V2233" s="9" t="s">
        <v>3039</v>
      </c>
      <c r="W2233">
        <v>15</v>
      </c>
      <c r="X2233" s="9" t="s">
        <v>3043</v>
      </c>
      <c r="Z2233" s="5"/>
      <c r="AD2233" s="14" t="s">
        <v>1168</v>
      </c>
      <c r="AF2233" t="s">
        <v>1168</v>
      </c>
      <c r="AI2233" t="s">
        <v>1168</v>
      </c>
      <c r="AJ2233" s="15" t="s">
        <v>1148</v>
      </c>
      <c r="AK2233" s="15">
        <v>60.485999999999997</v>
      </c>
      <c r="AL2233" t="s">
        <v>1266</v>
      </c>
      <c r="AM2233">
        <f>64.097-60.486</f>
        <v>3.6109999999999971</v>
      </c>
      <c r="AP2233">
        <v>56</v>
      </c>
      <c r="AR2233" s="15" t="s">
        <v>1155</v>
      </c>
    </row>
    <row r="2234" spans="1:44" x14ac:dyDescent="0.2">
      <c r="A2234" t="s">
        <v>1381</v>
      </c>
      <c r="B2234" s="15" t="s">
        <v>1146</v>
      </c>
      <c r="C2234" s="15" t="s">
        <v>1149</v>
      </c>
      <c r="D2234" s="14" t="s">
        <v>475</v>
      </c>
      <c r="E2234" s="14" t="s">
        <v>3048</v>
      </c>
      <c r="G2234" s="15" t="s">
        <v>1168</v>
      </c>
      <c r="H2234" s="14" t="s">
        <v>1168</v>
      </c>
      <c r="I2234" s="14" t="s">
        <v>3036</v>
      </c>
      <c r="M2234" s="14" t="s">
        <v>3037</v>
      </c>
      <c r="O2234">
        <v>2004</v>
      </c>
      <c r="Q2234" t="s">
        <v>1332</v>
      </c>
      <c r="R2234">
        <v>14</v>
      </c>
      <c r="T2234" t="s">
        <v>3038</v>
      </c>
      <c r="U2234" s="14" t="s">
        <v>1249</v>
      </c>
      <c r="V2234" s="9" t="s">
        <v>3039</v>
      </c>
      <c r="W2234">
        <v>30</v>
      </c>
      <c r="X2234" s="9" t="s">
        <v>3043</v>
      </c>
      <c r="Z2234" s="5"/>
      <c r="AD2234" s="14" t="s">
        <v>1168</v>
      </c>
      <c r="AF2234" t="s">
        <v>1168</v>
      </c>
      <c r="AI2234" t="s">
        <v>1168</v>
      </c>
      <c r="AJ2234" s="15" t="s">
        <v>1148</v>
      </c>
      <c r="AK2234" s="15">
        <v>79.375</v>
      </c>
      <c r="AL2234" t="s">
        <v>1266</v>
      </c>
      <c r="AM2234">
        <f>85.208-79.375</f>
        <v>5.8329999999999984</v>
      </c>
      <c r="AP2234">
        <v>28</v>
      </c>
      <c r="AR2234" s="15" t="s">
        <v>1155</v>
      </c>
    </row>
    <row r="2235" spans="1:44" x14ac:dyDescent="0.2">
      <c r="A2235" t="s">
        <v>1381</v>
      </c>
      <c r="B2235" s="15" t="s">
        <v>1146</v>
      </c>
      <c r="C2235" s="15" t="s">
        <v>1149</v>
      </c>
      <c r="D2235" s="14" t="s">
        <v>475</v>
      </c>
      <c r="E2235" s="14" t="s">
        <v>3048</v>
      </c>
      <c r="G2235" s="15" t="s">
        <v>1168</v>
      </c>
      <c r="H2235" s="14" t="s">
        <v>1168</v>
      </c>
      <c r="I2235" s="14" t="s">
        <v>3036</v>
      </c>
      <c r="M2235" s="14" t="s">
        <v>3037</v>
      </c>
      <c r="O2235">
        <v>2004</v>
      </c>
      <c r="Q2235" t="s">
        <v>1332</v>
      </c>
      <c r="R2235">
        <v>14</v>
      </c>
      <c r="T2235" t="s">
        <v>3038</v>
      </c>
      <c r="U2235" s="14" t="s">
        <v>1249</v>
      </c>
      <c r="V2235" s="9" t="s">
        <v>3039</v>
      </c>
      <c r="W2235">
        <v>30</v>
      </c>
      <c r="X2235" s="9" t="s">
        <v>3043</v>
      </c>
      <c r="Z2235" s="5"/>
      <c r="AD2235" s="14" t="s">
        <v>1168</v>
      </c>
      <c r="AF2235" t="s">
        <v>1168</v>
      </c>
      <c r="AI2235" t="s">
        <v>1168</v>
      </c>
      <c r="AJ2235" s="15" t="s">
        <v>1148</v>
      </c>
      <c r="AK2235" s="15">
        <v>81.319000000000003</v>
      </c>
      <c r="AL2235" t="s">
        <v>1266</v>
      </c>
      <c r="AM2235">
        <f>87.708-81.319</f>
        <v>6.3889999999999958</v>
      </c>
      <c r="AP2235">
        <v>56</v>
      </c>
      <c r="AR2235" s="15" t="s">
        <v>1155</v>
      </c>
    </row>
    <row r="2236" spans="1:44" x14ac:dyDescent="0.2">
      <c r="A2236" t="s">
        <v>1381</v>
      </c>
      <c r="B2236" s="15" t="s">
        <v>1146</v>
      </c>
      <c r="C2236" s="15" t="s">
        <v>1149</v>
      </c>
      <c r="D2236" s="14" t="s">
        <v>475</v>
      </c>
      <c r="E2236" s="14" t="s">
        <v>3048</v>
      </c>
      <c r="G2236" s="15" t="s">
        <v>1168</v>
      </c>
      <c r="H2236" s="14" t="s">
        <v>1168</v>
      </c>
      <c r="I2236" s="14" t="s">
        <v>3036</v>
      </c>
      <c r="M2236" s="14" t="s">
        <v>3037</v>
      </c>
      <c r="O2236">
        <v>2004</v>
      </c>
      <c r="Q2236" t="s">
        <v>1332</v>
      </c>
      <c r="R2236">
        <v>14</v>
      </c>
      <c r="T2236" t="s">
        <v>3038</v>
      </c>
      <c r="U2236" s="14" t="s">
        <v>1249</v>
      </c>
      <c r="V2236" s="9" t="s">
        <v>3039</v>
      </c>
      <c r="W2236">
        <v>60</v>
      </c>
      <c r="X2236" s="9" t="s">
        <v>3043</v>
      </c>
      <c r="Z2236" s="5"/>
      <c r="AD2236" s="14" t="s">
        <v>1168</v>
      </c>
      <c r="AF2236" t="s">
        <v>1168</v>
      </c>
      <c r="AI2236" t="s">
        <v>1168</v>
      </c>
      <c r="AJ2236" s="15" t="s">
        <v>1148</v>
      </c>
      <c r="AK2236" s="15">
        <v>84.096999999999994</v>
      </c>
      <c r="AL2236" t="s">
        <v>1266</v>
      </c>
      <c r="AM2236">
        <f>87.986-84.097</f>
        <v>3.88900000000001</v>
      </c>
      <c r="AP2236">
        <v>28</v>
      </c>
      <c r="AR2236" s="15" t="s">
        <v>1155</v>
      </c>
    </row>
    <row r="2237" spans="1:44" x14ac:dyDescent="0.2">
      <c r="A2237" t="s">
        <v>1381</v>
      </c>
      <c r="B2237" s="15" t="s">
        <v>1146</v>
      </c>
      <c r="C2237" s="15" t="s">
        <v>1149</v>
      </c>
      <c r="D2237" s="14" t="s">
        <v>475</v>
      </c>
      <c r="E2237" s="14" t="s">
        <v>3048</v>
      </c>
      <c r="G2237" s="15" t="s">
        <v>1168</v>
      </c>
      <c r="H2237" s="14" t="s">
        <v>1168</v>
      </c>
      <c r="I2237" s="14" t="s">
        <v>3036</v>
      </c>
      <c r="M2237" s="14" t="s">
        <v>3037</v>
      </c>
      <c r="O2237">
        <v>2004</v>
      </c>
      <c r="Q2237" t="s">
        <v>1332</v>
      </c>
      <c r="R2237">
        <v>14</v>
      </c>
      <c r="T2237" t="s">
        <v>3038</v>
      </c>
      <c r="U2237" s="14" t="s">
        <v>1249</v>
      </c>
      <c r="V2237" s="9" t="s">
        <v>3039</v>
      </c>
      <c r="W2237">
        <v>60</v>
      </c>
      <c r="X2237" s="9" t="s">
        <v>3043</v>
      </c>
      <c r="Z2237" s="5"/>
      <c r="AD2237" s="14" t="s">
        <v>1168</v>
      </c>
      <c r="AF2237" t="s">
        <v>1168</v>
      </c>
      <c r="AI2237" t="s">
        <v>1168</v>
      </c>
      <c r="AJ2237" s="15" t="s">
        <v>1148</v>
      </c>
      <c r="AK2237" s="15">
        <v>84.096999999999994</v>
      </c>
      <c r="AL2237" t="s">
        <v>1266</v>
      </c>
      <c r="AM2237">
        <f>87.986-84.097</f>
        <v>3.88900000000001</v>
      </c>
      <c r="AP2237">
        <v>56</v>
      </c>
      <c r="AR2237" s="15" t="s">
        <v>1155</v>
      </c>
    </row>
    <row r="2238" spans="1:44" x14ac:dyDescent="0.2">
      <c r="A2238" t="s">
        <v>1381</v>
      </c>
      <c r="B2238" s="15" t="s">
        <v>1146</v>
      </c>
      <c r="C2238" s="15" t="s">
        <v>1149</v>
      </c>
      <c r="D2238" s="14" t="s">
        <v>475</v>
      </c>
      <c r="E2238" s="14" t="s">
        <v>3048</v>
      </c>
      <c r="G2238" s="15" t="s">
        <v>1168</v>
      </c>
      <c r="H2238" s="14" t="s">
        <v>1168</v>
      </c>
      <c r="I2238" s="14" t="s">
        <v>3036</v>
      </c>
      <c r="M2238" s="14" t="s">
        <v>3037</v>
      </c>
      <c r="O2238">
        <v>2004</v>
      </c>
      <c r="Q2238" t="s">
        <v>1332</v>
      </c>
      <c r="R2238">
        <v>14</v>
      </c>
      <c r="T2238" t="s">
        <v>3038</v>
      </c>
      <c r="U2238" s="14" t="s">
        <v>1249</v>
      </c>
      <c r="V2238" s="9" t="s">
        <v>3039</v>
      </c>
      <c r="W2238">
        <v>90</v>
      </c>
      <c r="X2238" s="9" t="s">
        <v>3043</v>
      </c>
      <c r="Z2238" s="5"/>
      <c r="AD2238" s="14" t="s">
        <v>1168</v>
      </c>
      <c r="AF2238" t="s">
        <v>1168</v>
      </c>
      <c r="AI2238" t="s">
        <v>1168</v>
      </c>
      <c r="AJ2238" s="15" t="s">
        <v>1148</v>
      </c>
      <c r="AK2238" s="15">
        <v>91.875</v>
      </c>
      <c r="AL2238" t="s">
        <v>1266</v>
      </c>
      <c r="AM2238">
        <f>100.208-91.875</f>
        <v>8.3329999999999984</v>
      </c>
      <c r="AP2238">
        <v>28</v>
      </c>
      <c r="AR2238" s="15" t="s">
        <v>1155</v>
      </c>
    </row>
    <row r="2239" spans="1:44" x14ac:dyDescent="0.2">
      <c r="A2239" t="s">
        <v>1381</v>
      </c>
      <c r="B2239" s="15" t="s">
        <v>1146</v>
      </c>
      <c r="C2239" s="15" t="s">
        <v>1149</v>
      </c>
      <c r="D2239" s="14" t="s">
        <v>475</v>
      </c>
      <c r="E2239" s="14" t="s">
        <v>3048</v>
      </c>
      <c r="G2239" s="15" t="s">
        <v>1168</v>
      </c>
      <c r="H2239" s="14" t="s">
        <v>1168</v>
      </c>
      <c r="I2239" s="14" t="s">
        <v>3036</v>
      </c>
      <c r="M2239" s="14" t="s">
        <v>3037</v>
      </c>
      <c r="O2239">
        <v>2004</v>
      </c>
      <c r="Q2239" t="s">
        <v>1332</v>
      </c>
      <c r="R2239">
        <v>14</v>
      </c>
      <c r="T2239" t="s">
        <v>3038</v>
      </c>
      <c r="U2239" s="14" t="s">
        <v>1249</v>
      </c>
      <c r="V2239" s="9" t="s">
        <v>3039</v>
      </c>
      <c r="W2239">
        <v>90</v>
      </c>
      <c r="X2239" s="9" t="s">
        <v>3043</v>
      </c>
      <c r="Z2239" s="5"/>
      <c r="AD2239" s="14" t="s">
        <v>1168</v>
      </c>
      <c r="AF2239" t="s">
        <v>1168</v>
      </c>
      <c r="AI2239" t="s">
        <v>1168</v>
      </c>
      <c r="AJ2239" s="15" t="s">
        <v>1148</v>
      </c>
      <c r="AK2239" s="15">
        <v>91.875</v>
      </c>
      <c r="AL2239" t="s">
        <v>1266</v>
      </c>
      <c r="AM2239">
        <f>100.208-91.875</f>
        <v>8.3329999999999984</v>
      </c>
      <c r="AP2239">
        <v>56</v>
      </c>
      <c r="AR2239" s="15" t="s">
        <v>1155</v>
      </c>
    </row>
    <row r="2240" spans="1:44" x14ac:dyDescent="0.2">
      <c r="A2240" t="s">
        <v>1381</v>
      </c>
      <c r="B2240" s="15" t="s">
        <v>1146</v>
      </c>
      <c r="C2240" s="15" t="s">
        <v>1149</v>
      </c>
      <c r="D2240" s="14" t="s">
        <v>475</v>
      </c>
      <c r="E2240" s="14" t="s">
        <v>3048</v>
      </c>
      <c r="G2240" s="15" t="s">
        <v>1168</v>
      </c>
      <c r="H2240" s="14" t="s">
        <v>1168</v>
      </c>
      <c r="I2240" s="14" t="s">
        <v>3036</v>
      </c>
      <c r="M2240" s="14" t="s">
        <v>3037</v>
      </c>
      <c r="O2240">
        <v>2004</v>
      </c>
      <c r="Q2240" t="s">
        <v>1332</v>
      </c>
      <c r="R2240">
        <v>14</v>
      </c>
      <c r="T2240" t="s">
        <v>3038</v>
      </c>
      <c r="U2240" s="14" t="s">
        <v>1249</v>
      </c>
      <c r="V2240" s="9" t="s">
        <v>3039</v>
      </c>
      <c r="W2240">
        <v>120</v>
      </c>
      <c r="X2240" s="9" t="s">
        <v>3043</v>
      </c>
      <c r="Z2240" s="5"/>
      <c r="AD2240" s="14" t="s">
        <v>1168</v>
      </c>
      <c r="AF2240" t="s">
        <v>1168</v>
      </c>
      <c r="AI2240" t="s">
        <v>1168</v>
      </c>
      <c r="AJ2240" s="15" t="s">
        <v>1148</v>
      </c>
      <c r="AK2240" s="15">
        <v>93.542000000000002</v>
      </c>
      <c r="AL2240" t="s">
        <v>1266</v>
      </c>
      <c r="AM2240">
        <f>97.708-93.542</f>
        <v>4.1659999999999968</v>
      </c>
      <c r="AP2240">
        <v>28</v>
      </c>
      <c r="AR2240" s="15" t="s">
        <v>1155</v>
      </c>
    </row>
    <row r="2241" spans="1:44" x14ac:dyDescent="0.2">
      <c r="A2241" t="s">
        <v>1381</v>
      </c>
      <c r="B2241" s="15" t="s">
        <v>1146</v>
      </c>
      <c r="C2241" s="15" t="s">
        <v>1149</v>
      </c>
      <c r="D2241" s="14" t="s">
        <v>475</v>
      </c>
      <c r="E2241" s="14" t="s">
        <v>3048</v>
      </c>
      <c r="G2241" s="15" t="s">
        <v>1168</v>
      </c>
      <c r="H2241" s="14" t="s">
        <v>1168</v>
      </c>
      <c r="I2241" s="14" t="s">
        <v>3036</v>
      </c>
      <c r="M2241" s="14" t="s">
        <v>3037</v>
      </c>
      <c r="O2241">
        <v>2004</v>
      </c>
      <c r="Q2241" t="s">
        <v>1332</v>
      </c>
      <c r="R2241">
        <v>14</v>
      </c>
      <c r="T2241" t="s">
        <v>3038</v>
      </c>
      <c r="U2241" s="14" t="s">
        <v>1249</v>
      </c>
      <c r="V2241" s="9" t="s">
        <v>3039</v>
      </c>
      <c r="W2241">
        <v>120</v>
      </c>
      <c r="X2241" s="9" t="s">
        <v>3043</v>
      </c>
      <c r="Z2241" s="5"/>
      <c r="AD2241" s="14" t="s">
        <v>1168</v>
      </c>
      <c r="AF2241" t="s">
        <v>1168</v>
      </c>
      <c r="AI2241" t="s">
        <v>1168</v>
      </c>
      <c r="AJ2241" s="15" t="s">
        <v>1148</v>
      </c>
      <c r="AK2241" s="15">
        <v>100</v>
      </c>
      <c r="AL2241" t="s">
        <v>1266</v>
      </c>
      <c r="AM2241">
        <f>104.375-100.208</f>
        <v>4.1670000000000016</v>
      </c>
      <c r="AP2241">
        <v>56</v>
      </c>
      <c r="AR2241" s="15" t="s">
        <v>1155</v>
      </c>
    </row>
    <row r="2242" spans="1:44" x14ac:dyDescent="0.2">
      <c r="A2242" t="s">
        <v>1381</v>
      </c>
      <c r="B2242" s="15" t="s">
        <v>1146</v>
      </c>
      <c r="C2242" s="15" t="s">
        <v>1149</v>
      </c>
      <c r="D2242" s="14" t="s">
        <v>475</v>
      </c>
      <c r="E2242" s="14" t="s">
        <v>3048</v>
      </c>
      <c r="G2242" s="15" t="s">
        <v>1168</v>
      </c>
      <c r="H2242" s="14" t="s">
        <v>1168</v>
      </c>
      <c r="I2242" s="14" t="s">
        <v>3036</v>
      </c>
      <c r="M2242" s="14" t="s">
        <v>3037</v>
      </c>
      <c r="O2242">
        <v>2004</v>
      </c>
      <c r="Q2242" t="s">
        <v>1332</v>
      </c>
      <c r="R2242">
        <v>14</v>
      </c>
      <c r="T2242" t="s">
        <v>3038</v>
      </c>
      <c r="U2242" s="14" t="s">
        <v>1249</v>
      </c>
      <c r="V2242" s="9" t="s">
        <v>3039</v>
      </c>
      <c r="W2242">
        <v>150</v>
      </c>
      <c r="X2242" s="9" t="s">
        <v>3043</v>
      </c>
      <c r="Z2242" s="5"/>
      <c r="AD2242" s="14" t="s">
        <v>1168</v>
      </c>
      <c r="AF2242" t="s">
        <v>1168</v>
      </c>
      <c r="AI2242" t="s">
        <v>1168</v>
      </c>
      <c r="AJ2242" s="15" t="s">
        <v>1148</v>
      </c>
      <c r="AK2242" s="15">
        <v>89.653000000000006</v>
      </c>
      <c r="AL2242" t="s">
        <v>1266</v>
      </c>
      <c r="AM2242">
        <f>93.819-89.653</f>
        <v>4.1659999999999968</v>
      </c>
      <c r="AP2242">
        <v>28</v>
      </c>
      <c r="AR2242" s="15" t="s">
        <v>1155</v>
      </c>
    </row>
    <row r="2243" spans="1:44" x14ac:dyDescent="0.2">
      <c r="A2243" t="s">
        <v>1381</v>
      </c>
      <c r="B2243" s="15" t="s">
        <v>1146</v>
      </c>
      <c r="C2243" s="15" t="s">
        <v>1149</v>
      </c>
      <c r="D2243" s="14" t="s">
        <v>475</v>
      </c>
      <c r="E2243" s="14" t="s">
        <v>3048</v>
      </c>
      <c r="G2243" s="15" t="s">
        <v>1168</v>
      </c>
      <c r="H2243" s="14" t="s">
        <v>1168</v>
      </c>
      <c r="I2243" s="14" t="s">
        <v>3036</v>
      </c>
      <c r="M2243" s="14" t="s">
        <v>3037</v>
      </c>
      <c r="O2243">
        <v>2004</v>
      </c>
      <c r="Q2243" t="s">
        <v>1332</v>
      </c>
      <c r="R2243">
        <v>14</v>
      </c>
      <c r="T2243" t="s">
        <v>3038</v>
      </c>
      <c r="U2243" s="14" t="s">
        <v>1249</v>
      </c>
      <c r="V2243" s="9" t="s">
        <v>3039</v>
      </c>
      <c r="W2243">
        <v>150</v>
      </c>
      <c r="X2243" s="9" t="s">
        <v>3043</v>
      </c>
      <c r="Z2243" s="5"/>
      <c r="AD2243" s="14" t="s">
        <v>1168</v>
      </c>
      <c r="AF2243" t="s">
        <v>1168</v>
      </c>
      <c r="AI2243" t="s">
        <v>1168</v>
      </c>
      <c r="AJ2243" s="15" t="s">
        <v>1148</v>
      </c>
      <c r="AK2243" s="15">
        <v>89.375</v>
      </c>
      <c r="AL2243" t="s">
        <v>1266</v>
      </c>
      <c r="AM2243">
        <f>93.819-89.375</f>
        <v>4.4440000000000026</v>
      </c>
      <c r="AP2243">
        <v>56</v>
      </c>
      <c r="AR2243" s="15" t="s">
        <v>1155</v>
      </c>
    </row>
    <row r="2244" spans="1:44" x14ac:dyDescent="0.2">
      <c r="A2244" t="s">
        <v>1381</v>
      </c>
      <c r="B2244" s="15" t="s">
        <v>1146</v>
      </c>
      <c r="C2244" s="15" t="s">
        <v>1149</v>
      </c>
      <c r="D2244" s="14" t="s">
        <v>475</v>
      </c>
      <c r="E2244" s="14" t="s">
        <v>3048</v>
      </c>
      <c r="G2244" s="15" t="s">
        <v>1168</v>
      </c>
      <c r="H2244" s="14" t="s">
        <v>1168</v>
      </c>
      <c r="I2244" s="14" t="s">
        <v>3036</v>
      </c>
      <c r="M2244" s="14" t="s">
        <v>3037</v>
      </c>
      <c r="O2244">
        <v>2004</v>
      </c>
      <c r="Q2244" t="s">
        <v>1332</v>
      </c>
      <c r="R2244">
        <v>14</v>
      </c>
      <c r="T2244" t="s">
        <v>3038</v>
      </c>
      <c r="U2244" s="14" t="s">
        <v>1249</v>
      </c>
      <c r="V2244" s="9" t="s">
        <v>3039</v>
      </c>
      <c r="W2244">
        <v>180</v>
      </c>
      <c r="X2244" s="9" t="s">
        <v>3043</v>
      </c>
      <c r="Z2244" s="5"/>
      <c r="AD2244" s="14" t="s">
        <v>1168</v>
      </c>
      <c r="AF2244" t="s">
        <v>1168</v>
      </c>
      <c r="AI2244" t="s">
        <v>1168</v>
      </c>
      <c r="AJ2244" s="15" t="s">
        <v>1148</v>
      </c>
      <c r="AK2244" s="15">
        <v>92.430999999999997</v>
      </c>
      <c r="AL2244" t="s">
        <v>1266</v>
      </c>
      <c r="AM2244">
        <f>94.375-92.431</f>
        <v>1.9440000000000026</v>
      </c>
      <c r="AP2244">
        <v>28</v>
      </c>
      <c r="AR2244" s="15" t="s">
        <v>1155</v>
      </c>
    </row>
    <row r="2245" spans="1:44" x14ac:dyDescent="0.2">
      <c r="A2245" t="s">
        <v>1381</v>
      </c>
      <c r="B2245" s="15" t="s">
        <v>1146</v>
      </c>
      <c r="C2245" s="15" t="s">
        <v>1149</v>
      </c>
      <c r="D2245" s="14" t="s">
        <v>475</v>
      </c>
      <c r="E2245" s="14" t="s">
        <v>3048</v>
      </c>
      <c r="G2245" s="15" t="s">
        <v>1168</v>
      </c>
      <c r="H2245" s="14" t="s">
        <v>1168</v>
      </c>
      <c r="I2245" s="14" t="s">
        <v>3036</v>
      </c>
      <c r="M2245" s="14" t="s">
        <v>3037</v>
      </c>
      <c r="O2245">
        <v>2004</v>
      </c>
      <c r="Q2245" t="s">
        <v>1332</v>
      </c>
      <c r="R2245">
        <v>14</v>
      </c>
      <c r="T2245" t="s">
        <v>3038</v>
      </c>
      <c r="U2245" s="14" t="s">
        <v>1249</v>
      </c>
      <c r="V2245" s="9" t="s">
        <v>3039</v>
      </c>
      <c r="W2245">
        <v>180</v>
      </c>
      <c r="X2245" s="9" t="s">
        <v>3043</v>
      </c>
      <c r="Z2245" s="5"/>
      <c r="AD2245" s="14" t="s">
        <v>1168</v>
      </c>
      <c r="AF2245" t="s">
        <v>1168</v>
      </c>
      <c r="AI2245" t="s">
        <v>1168</v>
      </c>
      <c r="AJ2245" s="15" t="s">
        <v>1148</v>
      </c>
      <c r="AK2245" s="15">
        <v>92.153000000000006</v>
      </c>
      <c r="AL2245" t="s">
        <v>1266</v>
      </c>
      <c r="AM2245">
        <f>94.653-92.153</f>
        <v>2.5</v>
      </c>
      <c r="AP2245">
        <v>56</v>
      </c>
      <c r="AR2245" s="15" t="s">
        <v>1155</v>
      </c>
    </row>
    <row r="2246" spans="1:44" x14ac:dyDescent="0.2">
      <c r="A2246" t="s">
        <v>1381</v>
      </c>
      <c r="B2246" s="15" t="s">
        <v>1146</v>
      </c>
      <c r="C2246" s="15" t="s">
        <v>1149</v>
      </c>
      <c r="D2246" s="14" t="s">
        <v>475</v>
      </c>
      <c r="E2246" s="14" t="s">
        <v>3049</v>
      </c>
      <c r="G2246" s="15" t="s">
        <v>1168</v>
      </c>
      <c r="H2246" s="14" t="s">
        <v>1168</v>
      </c>
      <c r="I2246" s="14" t="s">
        <v>3036</v>
      </c>
      <c r="M2246" s="14" t="s">
        <v>3037</v>
      </c>
      <c r="O2246">
        <v>2004</v>
      </c>
      <c r="Q2246" t="s">
        <v>1332</v>
      </c>
      <c r="R2246">
        <v>14</v>
      </c>
      <c r="T2246" t="s">
        <v>3038</v>
      </c>
      <c r="U2246" s="14" t="s">
        <v>1249</v>
      </c>
      <c r="V2246" s="9" t="s">
        <v>3039</v>
      </c>
      <c r="W2246">
        <v>0</v>
      </c>
      <c r="X2246" s="9" t="s">
        <v>3040</v>
      </c>
      <c r="Z2246" s="5"/>
      <c r="AD2246" s="14" t="s">
        <v>1168</v>
      </c>
      <c r="AF2246" t="s">
        <v>1168</v>
      </c>
      <c r="AI2246" t="s">
        <v>1168</v>
      </c>
      <c r="AJ2246" s="15" t="s">
        <v>1148</v>
      </c>
      <c r="AK2246" s="15">
        <v>0</v>
      </c>
      <c r="AL2246" t="s">
        <v>1266</v>
      </c>
      <c r="AM2246">
        <v>0</v>
      </c>
      <c r="AP2246">
        <v>28</v>
      </c>
      <c r="AR2246" s="15" t="s">
        <v>1155</v>
      </c>
    </row>
    <row r="2247" spans="1:44" x14ac:dyDescent="0.2">
      <c r="A2247" t="s">
        <v>1381</v>
      </c>
      <c r="B2247" s="15" t="s">
        <v>1146</v>
      </c>
      <c r="C2247" s="15" t="s">
        <v>1149</v>
      </c>
      <c r="D2247" s="14" t="s">
        <v>475</v>
      </c>
      <c r="E2247" s="14" t="s">
        <v>3049</v>
      </c>
      <c r="G2247" s="15" t="s">
        <v>1168</v>
      </c>
      <c r="H2247" s="14" t="s">
        <v>1168</v>
      </c>
      <c r="I2247" s="14" t="s">
        <v>3036</v>
      </c>
      <c r="M2247" s="14" t="s">
        <v>3037</v>
      </c>
      <c r="O2247">
        <v>2004</v>
      </c>
      <c r="Q2247" t="s">
        <v>1332</v>
      </c>
      <c r="R2247">
        <v>14</v>
      </c>
      <c r="T2247" t="s">
        <v>3038</v>
      </c>
      <c r="U2247" s="14" t="s">
        <v>1249</v>
      </c>
      <c r="V2247" s="9" t="s">
        <v>3039</v>
      </c>
      <c r="W2247">
        <v>0</v>
      </c>
      <c r="X2247" s="9" t="s">
        <v>3040</v>
      </c>
      <c r="Z2247" s="5"/>
      <c r="AD2247" s="14" t="s">
        <v>1168</v>
      </c>
      <c r="AF2247" t="s">
        <v>1168</v>
      </c>
      <c r="AI2247" t="s">
        <v>1168</v>
      </c>
      <c r="AJ2247" s="15" t="s">
        <v>1148</v>
      </c>
      <c r="AK2247" s="15">
        <v>0</v>
      </c>
      <c r="AL2247" t="s">
        <v>1266</v>
      </c>
      <c r="AM2247">
        <v>0</v>
      </c>
      <c r="AP2247">
        <v>56</v>
      </c>
      <c r="AR2247" s="15" t="s">
        <v>1155</v>
      </c>
    </row>
    <row r="2248" spans="1:44" x14ac:dyDescent="0.2">
      <c r="A2248" t="s">
        <v>1381</v>
      </c>
      <c r="B2248" s="15" t="s">
        <v>1146</v>
      </c>
      <c r="C2248" s="15" t="s">
        <v>1149</v>
      </c>
      <c r="D2248" s="14" t="s">
        <v>475</v>
      </c>
      <c r="E2248" s="14" t="s">
        <v>3049</v>
      </c>
      <c r="G2248" s="15" t="s">
        <v>1168</v>
      </c>
      <c r="H2248" s="14" t="s">
        <v>1168</v>
      </c>
      <c r="I2248" s="14" t="s">
        <v>3036</v>
      </c>
      <c r="M2248" s="14" t="s">
        <v>3037</v>
      </c>
      <c r="O2248">
        <v>2004</v>
      </c>
      <c r="Q2248" t="s">
        <v>1332</v>
      </c>
      <c r="R2248">
        <v>14</v>
      </c>
      <c r="T2248" t="s">
        <v>3038</v>
      </c>
      <c r="U2248" s="14" t="s">
        <v>1249</v>
      </c>
      <c r="V2248" s="9" t="s">
        <v>3039</v>
      </c>
      <c r="W2248">
        <v>30</v>
      </c>
      <c r="X2248" s="9" t="s">
        <v>3040</v>
      </c>
      <c r="Z2248" s="5"/>
      <c r="AD2248" s="14" t="s">
        <v>1168</v>
      </c>
      <c r="AF2248" t="s">
        <v>1168</v>
      </c>
      <c r="AI2248" t="s">
        <v>1168</v>
      </c>
      <c r="AJ2248" s="15" t="s">
        <v>1148</v>
      </c>
      <c r="AK2248" s="15">
        <v>0</v>
      </c>
      <c r="AL2248" t="s">
        <v>1266</v>
      </c>
      <c r="AM2248">
        <v>0</v>
      </c>
      <c r="AP2248">
        <v>28</v>
      </c>
      <c r="AR2248" s="15" t="s">
        <v>1155</v>
      </c>
    </row>
    <row r="2249" spans="1:44" x14ac:dyDescent="0.2">
      <c r="A2249" t="s">
        <v>1381</v>
      </c>
      <c r="B2249" s="15" t="s">
        <v>1146</v>
      </c>
      <c r="C2249" s="15" t="s">
        <v>1149</v>
      </c>
      <c r="D2249" s="14" t="s">
        <v>475</v>
      </c>
      <c r="E2249" s="14" t="s">
        <v>3049</v>
      </c>
      <c r="G2249" s="15" t="s">
        <v>1168</v>
      </c>
      <c r="H2249" s="14" t="s">
        <v>1168</v>
      </c>
      <c r="I2249" s="14" t="s">
        <v>3036</v>
      </c>
      <c r="M2249" s="14" t="s">
        <v>3037</v>
      </c>
      <c r="O2249">
        <v>2004</v>
      </c>
      <c r="Q2249" t="s">
        <v>1332</v>
      </c>
      <c r="R2249">
        <v>14</v>
      </c>
      <c r="T2249" t="s">
        <v>3038</v>
      </c>
      <c r="U2249" s="14" t="s">
        <v>1249</v>
      </c>
      <c r="V2249" s="9" t="s">
        <v>3039</v>
      </c>
      <c r="W2249">
        <v>30</v>
      </c>
      <c r="X2249" s="9" t="s">
        <v>3040</v>
      </c>
      <c r="Z2249" s="5"/>
      <c r="AD2249" s="14" t="s">
        <v>1168</v>
      </c>
      <c r="AF2249" t="s">
        <v>1168</v>
      </c>
      <c r="AI2249" t="s">
        <v>1168</v>
      </c>
      <c r="AJ2249" s="15" t="s">
        <v>1148</v>
      </c>
      <c r="AK2249" s="15">
        <v>17.021000000000001</v>
      </c>
      <c r="AL2249" t="s">
        <v>1266</v>
      </c>
      <c r="AM2249">
        <f>23.617-17.021</f>
        <v>6.5960000000000001</v>
      </c>
      <c r="AP2249">
        <v>56</v>
      </c>
      <c r="AR2249" s="15" t="s">
        <v>1155</v>
      </c>
    </row>
    <row r="2250" spans="1:44" x14ac:dyDescent="0.2">
      <c r="A2250" t="s">
        <v>1381</v>
      </c>
      <c r="B2250" s="15" t="s">
        <v>1146</v>
      </c>
      <c r="C2250" s="15" t="s">
        <v>1149</v>
      </c>
      <c r="D2250" s="14" t="s">
        <v>475</v>
      </c>
      <c r="E2250" s="14" t="s">
        <v>3049</v>
      </c>
      <c r="G2250" s="15" t="s">
        <v>1168</v>
      </c>
      <c r="H2250" s="14" t="s">
        <v>1168</v>
      </c>
      <c r="I2250" s="14" t="s">
        <v>3036</v>
      </c>
      <c r="M2250" s="14" t="s">
        <v>3037</v>
      </c>
      <c r="O2250">
        <v>2004</v>
      </c>
      <c r="Q2250" t="s">
        <v>1332</v>
      </c>
      <c r="R2250">
        <v>14</v>
      </c>
      <c r="T2250" t="s">
        <v>3038</v>
      </c>
      <c r="U2250" s="14" t="s">
        <v>1249</v>
      </c>
      <c r="V2250" s="9" t="s">
        <v>3039</v>
      </c>
      <c r="W2250">
        <v>90</v>
      </c>
      <c r="X2250" s="9" t="s">
        <v>3040</v>
      </c>
      <c r="Z2250" s="5"/>
      <c r="AD2250" s="14" t="s">
        <v>1168</v>
      </c>
      <c r="AF2250" t="s">
        <v>1168</v>
      </c>
      <c r="AI2250" t="s">
        <v>1168</v>
      </c>
      <c r="AJ2250" s="15" t="s">
        <v>1148</v>
      </c>
      <c r="AK2250" s="15">
        <v>2.5529999999999999</v>
      </c>
      <c r="AL2250" t="s">
        <v>1266</v>
      </c>
      <c r="AM2250">
        <f>4.894-2.553</f>
        <v>2.3410000000000002</v>
      </c>
      <c r="AP2250">
        <v>28</v>
      </c>
      <c r="AR2250" s="15" t="s">
        <v>1155</v>
      </c>
    </row>
    <row r="2251" spans="1:44" x14ac:dyDescent="0.2">
      <c r="A2251" t="s">
        <v>1381</v>
      </c>
      <c r="B2251" s="15" t="s">
        <v>1146</v>
      </c>
      <c r="C2251" s="15" t="s">
        <v>1149</v>
      </c>
      <c r="D2251" s="14" t="s">
        <v>475</v>
      </c>
      <c r="E2251" s="14" t="s">
        <v>3049</v>
      </c>
      <c r="G2251" s="15" t="s">
        <v>1168</v>
      </c>
      <c r="H2251" s="14" t="s">
        <v>1168</v>
      </c>
      <c r="I2251" s="14" t="s">
        <v>3036</v>
      </c>
      <c r="M2251" s="14" t="s">
        <v>3037</v>
      </c>
      <c r="O2251">
        <v>2004</v>
      </c>
      <c r="Q2251" t="s">
        <v>1332</v>
      </c>
      <c r="R2251">
        <v>14</v>
      </c>
      <c r="T2251" t="s">
        <v>3038</v>
      </c>
      <c r="U2251" s="14" t="s">
        <v>1249</v>
      </c>
      <c r="V2251" s="9" t="s">
        <v>3039</v>
      </c>
      <c r="W2251">
        <v>90</v>
      </c>
      <c r="X2251" s="9" t="s">
        <v>3040</v>
      </c>
      <c r="Z2251" s="5"/>
      <c r="AD2251" s="14" t="s">
        <v>1168</v>
      </c>
      <c r="AF2251" t="s">
        <v>1168</v>
      </c>
      <c r="AI2251" t="s">
        <v>1168</v>
      </c>
      <c r="AJ2251" s="15" t="s">
        <v>1148</v>
      </c>
      <c r="AK2251" s="15">
        <v>41.914999999999999</v>
      </c>
      <c r="AL2251" t="s">
        <v>1266</v>
      </c>
      <c r="AM2251">
        <f>49.574-41.915</f>
        <v>7.6589999999999989</v>
      </c>
      <c r="AP2251">
        <v>56</v>
      </c>
      <c r="AR2251" s="15" t="s">
        <v>1155</v>
      </c>
    </row>
    <row r="2252" spans="1:44" x14ac:dyDescent="0.2">
      <c r="A2252" t="s">
        <v>1381</v>
      </c>
      <c r="B2252" s="15" t="s">
        <v>1146</v>
      </c>
      <c r="C2252" s="15" t="s">
        <v>1149</v>
      </c>
      <c r="D2252" s="14" t="s">
        <v>475</v>
      </c>
      <c r="E2252" s="14" t="s">
        <v>3049</v>
      </c>
      <c r="G2252" s="15" t="s">
        <v>1168</v>
      </c>
      <c r="H2252" s="14" t="s">
        <v>1168</v>
      </c>
      <c r="I2252" s="14" t="s">
        <v>3036</v>
      </c>
      <c r="M2252" s="14" t="s">
        <v>3037</v>
      </c>
      <c r="O2252">
        <v>2004</v>
      </c>
      <c r="Q2252" t="s">
        <v>1332</v>
      </c>
      <c r="R2252">
        <v>14</v>
      </c>
      <c r="T2252" t="s">
        <v>3038</v>
      </c>
      <c r="U2252" s="14" t="s">
        <v>1249</v>
      </c>
      <c r="V2252" s="9" t="s">
        <v>3039</v>
      </c>
      <c r="W2252">
        <v>180</v>
      </c>
      <c r="X2252" s="9" t="s">
        <v>3040</v>
      </c>
      <c r="Z2252" s="5"/>
      <c r="AD2252" s="14" t="s">
        <v>1168</v>
      </c>
      <c r="AF2252" t="s">
        <v>1168</v>
      </c>
      <c r="AI2252" t="s">
        <v>1168</v>
      </c>
      <c r="AJ2252" s="15" t="s">
        <v>1148</v>
      </c>
      <c r="AK2252" s="15">
        <v>4.2549999999999999</v>
      </c>
      <c r="AL2252" t="s">
        <v>1266</v>
      </c>
      <c r="AM2252">
        <f>7.021-4.255</f>
        <v>2.766</v>
      </c>
      <c r="AP2252">
        <v>28</v>
      </c>
      <c r="AR2252" s="15" t="s">
        <v>1155</v>
      </c>
    </row>
    <row r="2253" spans="1:44" x14ac:dyDescent="0.2">
      <c r="A2253" t="s">
        <v>1381</v>
      </c>
      <c r="B2253" s="15" t="s">
        <v>1146</v>
      </c>
      <c r="C2253" s="15" t="s">
        <v>1149</v>
      </c>
      <c r="D2253" s="14" t="s">
        <v>475</v>
      </c>
      <c r="E2253" s="14" t="s">
        <v>3049</v>
      </c>
      <c r="G2253" s="15" t="s">
        <v>1168</v>
      </c>
      <c r="H2253" s="14" t="s">
        <v>1168</v>
      </c>
      <c r="I2253" s="14" t="s">
        <v>3036</v>
      </c>
      <c r="M2253" s="14" t="s">
        <v>3037</v>
      </c>
      <c r="O2253">
        <v>2004</v>
      </c>
      <c r="Q2253" t="s">
        <v>1332</v>
      </c>
      <c r="R2253">
        <v>14</v>
      </c>
      <c r="T2253" t="s">
        <v>3038</v>
      </c>
      <c r="U2253" s="14" t="s">
        <v>1249</v>
      </c>
      <c r="V2253" s="9" t="s">
        <v>3039</v>
      </c>
      <c r="W2253">
        <v>180</v>
      </c>
      <c r="X2253" s="9" t="s">
        <v>3040</v>
      </c>
      <c r="Z2253" s="5"/>
      <c r="AD2253" s="14" t="s">
        <v>1168</v>
      </c>
      <c r="AF2253" t="s">
        <v>1168</v>
      </c>
      <c r="AI2253" t="s">
        <v>1168</v>
      </c>
      <c r="AJ2253" s="15" t="s">
        <v>1148</v>
      </c>
      <c r="AK2253" s="15">
        <v>31.702000000000002</v>
      </c>
      <c r="AL2253" t="s">
        <v>1266</v>
      </c>
      <c r="AM2253">
        <f>40.213-31.702</f>
        <v>8.5109999999999992</v>
      </c>
      <c r="AP2253">
        <v>56</v>
      </c>
      <c r="AR2253" s="15" t="s">
        <v>1155</v>
      </c>
    </row>
    <row r="2254" spans="1:44" x14ac:dyDescent="0.2">
      <c r="A2254" t="s">
        <v>1381</v>
      </c>
      <c r="B2254" s="15" t="s">
        <v>1146</v>
      </c>
      <c r="C2254" s="15" t="s">
        <v>1149</v>
      </c>
      <c r="D2254" s="14" t="s">
        <v>475</v>
      </c>
      <c r="E2254" s="14" t="s">
        <v>3049</v>
      </c>
      <c r="G2254" s="15" t="s">
        <v>1168</v>
      </c>
      <c r="H2254" s="14" t="s">
        <v>1168</v>
      </c>
      <c r="I2254" s="14" t="s">
        <v>3036</v>
      </c>
      <c r="M2254" s="14" t="s">
        <v>3037</v>
      </c>
      <c r="O2254">
        <v>2004</v>
      </c>
      <c r="Q2254" t="s">
        <v>1332</v>
      </c>
      <c r="R2254">
        <v>14</v>
      </c>
      <c r="T2254" t="s">
        <v>3038</v>
      </c>
      <c r="U2254" s="14" t="s">
        <v>1249</v>
      </c>
      <c r="V2254" s="9" t="s">
        <v>3039</v>
      </c>
      <c r="W2254">
        <v>0</v>
      </c>
      <c r="X2254" s="9" t="s">
        <v>3041</v>
      </c>
      <c r="Z2254" s="5"/>
      <c r="AD2254" s="14" t="s">
        <v>1168</v>
      </c>
      <c r="AF2254" t="s">
        <v>1168</v>
      </c>
      <c r="AI2254" t="s">
        <v>1168</v>
      </c>
      <c r="AJ2254" s="15" t="s">
        <v>1148</v>
      </c>
      <c r="AK2254" s="15">
        <v>0</v>
      </c>
      <c r="AL2254" t="s">
        <v>1266</v>
      </c>
      <c r="AM2254">
        <v>0</v>
      </c>
      <c r="AP2254">
        <v>28</v>
      </c>
      <c r="AR2254" s="15" t="s">
        <v>1155</v>
      </c>
    </row>
    <row r="2255" spans="1:44" x14ac:dyDescent="0.2">
      <c r="A2255" t="s">
        <v>1381</v>
      </c>
      <c r="B2255" s="15" t="s">
        <v>1146</v>
      </c>
      <c r="C2255" s="15" t="s">
        <v>1149</v>
      </c>
      <c r="D2255" s="14" t="s">
        <v>475</v>
      </c>
      <c r="E2255" s="14" t="s">
        <v>3049</v>
      </c>
      <c r="G2255" s="15" t="s">
        <v>1168</v>
      </c>
      <c r="H2255" s="14" t="s">
        <v>1168</v>
      </c>
      <c r="I2255" s="14" t="s">
        <v>3036</v>
      </c>
      <c r="M2255" s="14" t="s">
        <v>3037</v>
      </c>
      <c r="O2255">
        <v>2004</v>
      </c>
      <c r="Q2255" t="s">
        <v>1332</v>
      </c>
      <c r="R2255">
        <v>14</v>
      </c>
      <c r="T2255" t="s">
        <v>3038</v>
      </c>
      <c r="U2255" s="14" t="s">
        <v>1249</v>
      </c>
      <c r="V2255" s="9" t="s">
        <v>3039</v>
      </c>
      <c r="W2255">
        <v>0</v>
      </c>
      <c r="X2255" s="9" t="s">
        <v>3041</v>
      </c>
      <c r="Z2255" s="5"/>
      <c r="AD2255" s="14" t="s">
        <v>1168</v>
      </c>
      <c r="AF2255" t="s">
        <v>1168</v>
      </c>
      <c r="AI2255" t="s">
        <v>1168</v>
      </c>
      <c r="AJ2255" s="15" t="s">
        <v>1148</v>
      </c>
      <c r="AK2255" s="15">
        <v>0</v>
      </c>
      <c r="AL2255" t="s">
        <v>1266</v>
      </c>
      <c r="AM2255">
        <v>0</v>
      </c>
      <c r="AP2255">
        <v>56</v>
      </c>
      <c r="AR2255" s="15" t="s">
        <v>1155</v>
      </c>
    </row>
    <row r="2256" spans="1:44" x14ac:dyDescent="0.2">
      <c r="A2256" t="s">
        <v>1381</v>
      </c>
      <c r="B2256" s="15" t="s">
        <v>1146</v>
      </c>
      <c r="C2256" s="15" t="s">
        <v>1149</v>
      </c>
      <c r="D2256" s="14" t="s">
        <v>475</v>
      </c>
      <c r="E2256" s="14" t="s">
        <v>3049</v>
      </c>
      <c r="G2256" s="15" t="s">
        <v>1168</v>
      </c>
      <c r="H2256" s="14" t="s">
        <v>1168</v>
      </c>
      <c r="I2256" s="14" t="s">
        <v>3036</v>
      </c>
      <c r="M2256" s="14" t="s">
        <v>3037</v>
      </c>
      <c r="O2256">
        <v>2004</v>
      </c>
      <c r="Q2256" t="s">
        <v>1332</v>
      </c>
      <c r="R2256">
        <v>14</v>
      </c>
      <c r="T2256" t="s">
        <v>3038</v>
      </c>
      <c r="U2256" s="14" t="s">
        <v>1249</v>
      </c>
      <c r="V2256" s="9" t="s">
        <v>3039</v>
      </c>
      <c r="W2256">
        <v>30</v>
      </c>
      <c r="X2256" s="9" t="s">
        <v>3041</v>
      </c>
      <c r="Z2256" s="5"/>
      <c r="AD2256" s="14" t="s">
        <v>1168</v>
      </c>
      <c r="AF2256" t="s">
        <v>1168</v>
      </c>
      <c r="AI2256" t="s">
        <v>1168</v>
      </c>
      <c r="AJ2256" s="15" t="s">
        <v>1148</v>
      </c>
      <c r="AK2256" s="15">
        <v>31.861999999999998</v>
      </c>
      <c r="AL2256" t="s">
        <v>1266</v>
      </c>
      <c r="AM2256">
        <f>39.517-31.862</f>
        <v>7.6550000000000047</v>
      </c>
      <c r="AP2256">
        <v>28</v>
      </c>
      <c r="AR2256" s="15" t="s">
        <v>1155</v>
      </c>
    </row>
    <row r="2257" spans="1:44" x14ac:dyDescent="0.2">
      <c r="A2257" t="s">
        <v>1381</v>
      </c>
      <c r="B2257" s="15" t="s">
        <v>1146</v>
      </c>
      <c r="C2257" s="15" t="s">
        <v>1149</v>
      </c>
      <c r="D2257" s="14" t="s">
        <v>475</v>
      </c>
      <c r="E2257" s="14" t="s">
        <v>3049</v>
      </c>
      <c r="G2257" s="15" t="s">
        <v>1168</v>
      </c>
      <c r="H2257" s="14" t="s">
        <v>1168</v>
      </c>
      <c r="I2257" s="14" t="s">
        <v>3036</v>
      </c>
      <c r="M2257" s="14" t="s">
        <v>3037</v>
      </c>
      <c r="O2257">
        <v>2004</v>
      </c>
      <c r="Q2257" t="s">
        <v>1332</v>
      </c>
      <c r="R2257">
        <v>14</v>
      </c>
      <c r="T2257" t="s">
        <v>3038</v>
      </c>
      <c r="U2257" s="14" t="s">
        <v>1249</v>
      </c>
      <c r="V2257" s="9" t="s">
        <v>3039</v>
      </c>
      <c r="W2257">
        <v>30</v>
      </c>
      <c r="X2257" s="9" t="s">
        <v>3041</v>
      </c>
      <c r="Z2257" s="5"/>
      <c r="AD2257" s="14" t="s">
        <v>1168</v>
      </c>
      <c r="AF2257" t="s">
        <v>1168</v>
      </c>
      <c r="AI2257" t="s">
        <v>1168</v>
      </c>
      <c r="AJ2257" s="15" t="s">
        <v>1148</v>
      </c>
      <c r="AK2257" s="15">
        <v>54.828000000000003</v>
      </c>
      <c r="AL2257" t="s">
        <v>1266</v>
      </c>
      <c r="AM2257">
        <f>63.517-54.828</f>
        <v>8.6890000000000001</v>
      </c>
      <c r="AP2257">
        <v>56</v>
      </c>
      <c r="AR2257" s="15" t="s">
        <v>1155</v>
      </c>
    </row>
    <row r="2258" spans="1:44" x14ac:dyDescent="0.2">
      <c r="A2258" t="s">
        <v>1381</v>
      </c>
      <c r="B2258" s="15" t="s">
        <v>1146</v>
      </c>
      <c r="C2258" s="15" t="s">
        <v>1149</v>
      </c>
      <c r="D2258" s="14" t="s">
        <v>475</v>
      </c>
      <c r="E2258" s="14" t="s">
        <v>3049</v>
      </c>
      <c r="G2258" s="15" t="s">
        <v>1168</v>
      </c>
      <c r="H2258" s="14" t="s">
        <v>1168</v>
      </c>
      <c r="I2258" s="14" t="s">
        <v>3036</v>
      </c>
      <c r="M2258" s="14" t="s">
        <v>3037</v>
      </c>
      <c r="O2258">
        <v>2004</v>
      </c>
      <c r="Q2258" t="s">
        <v>1332</v>
      </c>
      <c r="R2258">
        <v>14</v>
      </c>
      <c r="T2258" t="s">
        <v>3038</v>
      </c>
      <c r="U2258" s="14" t="s">
        <v>1249</v>
      </c>
      <c r="V2258" s="9" t="s">
        <v>3039</v>
      </c>
      <c r="W2258">
        <v>90</v>
      </c>
      <c r="X2258" s="9" t="s">
        <v>3041</v>
      </c>
      <c r="Z2258" s="5"/>
      <c r="AD2258" s="14" t="s">
        <v>1168</v>
      </c>
      <c r="AF2258" t="s">
        <v>1168</v>
      </c>
      <c r="AI2258" t="s">
        <v>1168</v>
      </c>
      <c r="AJ2258" s="15" t="s">
        <v>1148</v>
      </c>
      <c r="AK2258" s="15">
        <v>33.31</v>
      </c>
      <c r="AL2258" t="s">
        <v>1266</v>
      </c>
      <c r="AM2258">
        <f>39.103-33.31</f>
        <v>5.7929999999999993</v>
      </c>
      <c r="AP2258">
        <v>28</v>
      </c>
      <c r="AR2258" s="15" t="s">
        <v>1155</v>
      </c>
    </row>
    <row r="2259" spans="1:44" x14ac:dyDescent="0.2">
      <c r="A2259" t="s">
        <v>1381</v>
      </c>
      <c r="B2259" s="15" t="s">
        <v>1146</v>
      </c>
      <c r="C2259" s="15" t="s">
        <v>1149</v>
      </c>
      <c r="D2259" s="14" t="s">
        <v>475</v>
      </c>
      <c r="E2259" s="14" t="s">
        <v>3049</v>
      </c>
      <c r="G2259" s="15" t="s">
        <v>1168</v>
      </c>
      <c r="H2259" s="14" t="s">
        <v>1168</v>
      </c>
      <c r="I2259" s="14" t="s">
        <v>3036</v>
      </c>
      <c r="M2259" s="14" t="s">
        <v>3037</v>
      </c>
      <c r="O2259">
        <v>2004</v>
      </c>
      <c r="Q2259" t="s">
        <v>1332</v>
      </c>
      <c r="R2259">
        <v>14</v>
      </c>
      <c r="T2259" t="s">
        <v>3038</v>
      </c>
      <c r="U2259" s="14" t="s">
        <v>1249</v>
      </c>
      <c r="V2259" s="9" t="s">
        <v>3039</v>
      </c>
      <c r="W2259">
        <v>90</v>
      </c>
      <c r="X2259" s="9" t="s">
        <v>3041</v>
      </c>
      <c r="Z2259" s="5"/>
      <c r="AD2259" s="14" t="s">
        <v>1168</v>
      </c>
      <c r="AF2259" t="s">
        <v>1168</v>
      </c>
      <c r="AI2259" t="s">
        <v>1168</v>
      </c>
      <c r="AJ2259" s="15" t="s">
        <v>1148</v>
      </c>
      <c r="AK2259" s="15">
        <v>61.862000000000002</v>
      </c>
      <c r="AL2259" t="s">
        <v>1266</v>
      </c>
      <c r="AM2259">
        <f>70.552-61.862</f>
        <v>8.6900000000000048</v>
      </c>
      <c r="AP2259">
        <v>56</v>
      </c>
      <c r="AR2259" s="15" t="s">
        <v>1155</v>
      </c>
    </row>
    <row r="2260" spans="1:44" x14ac:dyDescent="0.2">
      <c r="A2260" t="s">
        <v>1381</v>
      </c>
      <c r="B2260" s="15" t="s">
        <v>1146</v>
      </c>
      <c r="C2260" s="15" t="s">
        <v>1149</v>
      </c>
      <c r="D2260" s="14" t="s">
        <v>475</v>
      </c>
      <c r="E2260" s="14" t="s">
        <v>3049</v>
      </c>
      <c r="G2260" s="15" t="s">
        <v>1168</v>
      </c>
      <c r="H2260" s="14" t="s">
        <v>1168</v>
      </c>
      <c r="I2260" s="14" t="s">
        <v>3036</v>
      </c>
      <c r="M2260" s="14" t="s">
        <v>3037</v>
      </c>
      <c r="O2260">
        <v>2004</v>
      </c>
      <c r="Q2260" t="s">
        <v>1332</v>
      </c>
      <c r="R2260">
        <v>14</v>
      </c>
      <c r="T2260" t="s">
        <v>3038</v>
      </c>
      <c r="U2260" s="14" t="s">
        <v>1249</v>
      </c>
      <c r="V2260" s="9" t="s">
        <v>3039</v>
      </c>
      <c r="W2260">
        <v>180</v>
      </c>
      <c r="X2260" s="9" t="s">
        <v>3041</v>
      </c>
      <c r="Z2260" s="5"/>
      <c r="AD2260" s="14" t="s">
        <v>1168</v>
      </c>
      <c r="AF2260" t="s">
        <v>1168</v>
      </c>
      <c r="AI2260" t="s">
        <v>1168</v>
      </c>
      <c r="AJ2260" s="15" t="s">
        <v>1148</v>
      </c>
      <c r="AK2260" s="15">
        <v>50.276000000000003</v>
      </c>
      <c r="AL2260" t="s">
        <v>1266</v>
      </c>
      <c r="AM2260">
        <f>57.31-50.276</f>
        <v>7.0339999999999989</v>
      </c>
      <c r="AP2260">
        <v>28</v>
      </c>
      <c r="AR2260" s="15" t="s">
        <v>1155</v>
      </c>
    </row>
    <row r="2261" spans="1:44" x14ac:dyDescent="0.2">
      <c r="A2261" t="s">
        <v>1381</v>
      </c>
      <c r="B2261" s="15" t="s">
        <v>1146</v>
      </c>
      <c r="C2261" s="15" t="s">
        <v>1149</v>
      </c>
      <c r="D2261" s="14" t="s">
        <v>475</v>
      </c>
      <c r="E2261" s="14" t="s">
        <v>3049</v>
      </c>
      <c r="G2261" s="15" t="s">
        <v>1168</v>
      </c>
      <c r="H2261" s="14" t="s">
        <v>1168</v>
      </c>
      <c r="I2261" s="14" t="s">
        <v>3036</v>
      </c>
      <c r="M2261" s="14" t="s">
        <v>3037</v>
      </c>
      <c r="O2261">
        <v>2004</v>
      </c>
      <c r="Q2261" t="s">
        <v>1332</v>
      </c>
      <c r="R2261">
        <v>14</v>
      </c>
      <c r="T2261" t="s">
        <v>3038</v>
      </c>
      <c r="U2261" s="14" t="s">
        <v>1249</v>
      </c>
      <c r="V2261" s="9" t="s">
        <v>3039</v>
      </c>
      <c r="W2261">
        <v>180</v>
      </c>
      <c r="X2261" s="9" t="s">
        <v>3041</v>
      </c>
      <c r="Z2261" s="5"/>
      <c r="AD2261" s="14" t="s">
        <v>1168</v>
      </c>
      <c r="AF2261" t="s">
        <v>1168</v>
      </c>
      <c r="AI2261" t="s">
        <v>1168</v>
      </c>
      <c r="AJ2261" s="15" t="s">
        <v>1148</v>
      </c>
      <c r="AK2261" s="15">
        <v>66</v>
      </c>
      <c r="AL2261" t="s">
        <v>1266</v>
      </c>
      <c r="AM2261">
        <f>75.931-66</f>
        <v>9.9309999999999974</v>
      </c>
      <c r="AP2261">
        <v>56</v>
      </c>
      <c r="AR2261" s="15" t="s">
        <v>1155</v>
      </c>
    </row>
    <row r="2262" spans="1:44" x14ac:dyDescent="0.2">
      <c r="A2262" t="s">
        <v>1381</v>
      </c>
      <c r="B2262" s="15" t="s">
        <v>1146</v>
      </c>
      <c r="C2262" s="15" t="s">
        <v>1149</v>
      </c>
      <c r="D2262" s="14" t="s">
        <v>475</v>
      </c>
      <c r="E2262" s="14" t="s">
        <v>3049</v>
      </c>
      <c r="G2262" s="15" t="s">
        <v>1168</v>
      </c>
      <c r="H2262" s="14" t="s">
        <v>1168</v>
      </c>
      <c r="I2262" s="14" t="s">
        <v>3036</v>
      </c>
      <c r="M2262" s="14" t="s">
        <v>3037</v>
      </c>
      <c r="O2262">
        <v>2004</v>
      </c>
      <c r="Q2262" t="s">
        <v>1332</v>
      </c>
      <c r="R2262">
        <v>14</v>
      </c>
      <c r="T2262" t="s">
        <v>3038</v>
      </c>
      <c r="U2262" s="14" t="s">
        <v>1249</v>
      </c>
      <c r="V2262" s="9" t="s">
        <v>3039</v>
      </c>
      <c r="W2262">
        <v>0</v>
      </c>
      <c r="X2262" s="9" t="s">
        <v>3042</v>
      </c>
      <c r="Z2262" s="5"/>
      <c r="AD2262" s="14" t="s">
        <v>1168</v>
      </c>
      <c r="AF2262" t="s">
        <v>1168</v>
      </c>
      <c r="AI2262" t="s">
        <v>1168</v>
      </c>
      <c r="AJ2262" s="15" t="s">
        <v>1148</v>
      </c>
      <c r="AK2262" s="15">
        <v>6.17</v>
      </c>
      <c r="AL2262" t="s">
        <v>1266</v>
      </c>
      <c r="AM2262">
        <f>10.851-6.17</f>
        <v>4.6810000000000009</v>
      </c>
      <c r="AP2262">
        <v>28</v>
      </c>
      <c r="AR2262" s="15" t="s">
        <v>1155</v>
      </c>
    </row>
    <row r="2263" spans="1:44" x14ac:dyDescent="0.2">
      <c r="A2263" t="s">
        <v>1381</v>
      </c>
      <c r="B2263" s="15" t="s">
        <v>1146</v>
      </c>
      <c r="C2263" s="15" t="s">
        <v>1149</v>
      </c>
      <c r="D2263" s="14" t="s">
        <v>475</v>
      </c>
      <c r="E2263" s="14" t="s">
        <v>3049</v>
      </c>
      <c r="G2263" s="15" t="s">
        <v>1168</v>
      </c>
      <c r="H2263" s="14" t="s">
        <v>1168</v>
      </c>
      <c r="I2263" s="14" t="s">
        <v>3036</v>
      </c>
      <c r="M2263" s="14" t="s">
        <v>3037</v>
      </c>
      <c r="O2263">
        <v>2004</v>
      </c>
      <c r="Q2263" t="s">
        <v>1332</v>
      </c>
      <c r="R2263">
        <v>14</v>
      </c>
      <c r="T2263" t="s">
        <v>3038</v>
      </c>
      <c r="U2263" s="14" t="s">
        <v>1249</v>
      </c>
      <c r="V2263" s="9" t="s">
        <v>3039</v>
      </c>
      <c r="W2263">
        <v>0</v>
      </c>
      <c r="X2263" s="9" t="s">
        <v>3042</v>
      </c>
      <c r="Z2263" s="5"/>
      <c r="AD2263" s="14" t="s">
        <v>1168</v>
      </c>
      <c r="AF2263" t="s">
        <v>1168</v>
      </c>
      <c r="AI2263" t="s">
        <v>1168</v>
      </c>
      <c r="AJ2263" s="15" t="s">
        <v>1148</v>
      </c>
      <c r="AK2263" s="15">
        <v>8.7230000000000008</v>
      </c>
      <c r="AL2263" t="s">
        <v>1266</v>
      </c>
      <c r="AM2263">
        <f>13.404-8.723</f>
        <v>4.6809999999999992</v>
      </c>
      <c r="AP2263">
        <v>56</v>
      </c>
      <c r="AR2263" s="15" t="s">
        <v>1155</v>
      </c>
    </row>
    <row r="2264" spans="1:44" x14ac:dyDescent="0.2">
      <c r="A2264" t="s">
        <v>1381</v>
      </c>
      <c r="B2264" s="15" t="s">
        <v>1146</v>
      </c>
      <c r="C2264" s="15" t="s">
        <v>1149</v>
      </c>
      <c r="D2264" s="14" t="s">
        <v>475</v>
      </c>
      <c r="E2264" s="14" t="s">
        <v>3049</v>
      </c>
      <c r="G2264" s="15" t="s">
        <v>1168</v>
      </c>
      <c r="H2264" s="14" t="s">
        <v>1168</v>
      </c>
      <c r="I2264" s="14" t="s">
        <v>3036</v>
      </c>
      <c r="M2264" s="14" t="s">
        <v>3037</v>
      </c>
      <c r="O2264">
        <v>2004</v>
      </c>
      <c r="Q2264" t="s">
        <v>1332</v>
      </c>
      <c r="R2264">
        <v>14</v>
      </c>
      <c r="T2264" t="s">
        <v>3038</v>
      </c>
      <c r="U2264" s="14" t="s">
        <v>1249</v>
      </c>
      <c r="V2264" s="9" t="s">
        <v>3039</v>
      </c>
      <c r="W2264">
        <v>30</v>
      </c>
      <c r="X2264" s="9" t="s">
        <v>3042</v>
      </c>
      <c r="Z2264" s="5"/>
      <c r="AD2264" s="14" t="s">
        <v>1168</v>
      </c>
      <c r="AF2264" t="s">
        <v>1168</v>
      </c>
      <c r="AI2264" t="s">
        <v>1168</v>
      </c>
      <c r="AJ2264" s="15" t="s">
        <v>1148</v>
      </c>
      <c r="AK2264" s="15">
        <v>93.83</v>
      </c>
      <c r="AL2264" t="s">
        <v>1266</v>
      </c>
      <c r="AM2264">
        <f>106.17-93.38</f>
        <v>12.790000000000006</v>
      </c>
      <c r="AP2264">
        <v>28</v>
      </c>
      <c r="AR2264" s="15" t="s">
        <v>1155</v>
      </c>
    </row>
    <row r="2265" spans="1:44" x14ac:dyDescent="0.2">
      <c r="A2265" t="s">
        <v>1381</v>
      </c>
      <c r="B2265" s="15" t="s">
        <v>1146</v>
      </c>
      <c r="C2265" s="15" t="s">
        <v>1149</v>
      </c>
      <c r="D2265" s="14" t="s">
        <v>475</v>
      </c>
      <c r="E2265" s="14" t="s">
        <v>3049</v>
      </c>
      <c r="G2265" s="15" t="s">
        <v>1168</v>
      </c>
      <c r="H2265" s="14" t="s">
        <v>1168</v>
      </c>
      <c r="I2265" s="14" t="s">
        <v>3036</v>
      </c>
      <c r="M2265" s="14" t="s">
        <v>3037</v>
      </c>
      <c r="O2265">
        <v>2004</v>
      </c>
      <c r="Q2265" t="s">
        <v>1332</v>
      </c>
      <c r="R2265">
        <v>14</v>
      </c>
      <c r="T2265" t="s">
        <v>3038</v>
      </c>
      <c r="U2265" s="14" t="s">
        <v>1249</v>
      </c>
      <c r="V2265" s="9" t="s">
        <v>3039</v>
      </c>
      <c r="W2265">
        <v>30</v>
      </c>
      <c r="X2265" s="9" t="s">
        <v>3042</v>
      </c>
      <c r="Z2265" s="5"/>
      <c r="AD2265" s="14" t="s">
        <v>1168</v>
      </c>
      <c r="AF2265" t="s">
        <v>1168</v>
      </c>
      <c r="AI2265" t="s">
        <v>1168</v>
      </c>
      <c r="AJ2265" s="15" t="s">
        <v>1148</v>
      </c>
      <c r="AK2265" s="15">
        <v>100</v>
      </c>
      <c r="AL2265" t="s">
        <v>1266</v>
      </c>
      <c r="AM2265">
        <f>106.17-100.638</f>
        <v>5.5319999999999965</v>
      </c>
      <c r="AP2265">
        <v>56</v>
      </c>
      <c r="AR2265" s="15" t="s">
        <v>1155</v>
      </c>
    </row>
    <row r="2266" spans="1:44" x14ac:dyDescent="0.2">
      <c r="A2266" t="s">
        <v>1381</v>
      </c>
      <c r="B2266" s="15" t="s">
        <v>1146</v>
      </c>
      <c r="C2266" s="15" t="s">
        <v>1149</v>
      </c>
      <c r="D2266" s="14" t="s">
        <v>475</v>
      </c>
      <c r="E2266" s="14" t="s">
        <v>3049</v>
      </c>
      <c r="G2266" s="15" t="s">
        <v>1168</v>
      </c>
      <c r="H2266" s="14" t="s">
        <v>1168</v>
      </c>
      <c r="I2266" s="14" t="s">
        <v>3036</v>
      </c>
      <c r="M2266" s="14" t="s">
        <v>3037</v>
      </c>
      <c r="O2266">
        <v>2004</v>
      </c>
      <c r="Q2266" t="s">
        <v>1332</v>
      </c>
      <c r="R2266">
        <v>14</v>
      </c>
      <c r="T2266" t="s">
        <v>3038</v>
      </c>
      <c r="U2266" s="14" t="s">
        <v>1249</v>
      </c>
      <c r="V2266" s="9" t="s">
        <v>3039</v>
      </c>
      <c r="W2266">
        <v>90</v>
      </c>
      <c r="X2266" s="9" t="s">
        <v>3042</v>
      </c>
      <c r="Z2266" s="5"/>
      <c r="AD2266" s="14" t="s">
        <v>1168</v>
      </c>
      <c r="AF2266" t="s">
        <v>1168</v>
      </c>
      <c r="AI2266" t="s">
        <v>1168</v>
      </c>
      <c r="AJ2266" s="15" t="s">
        <v>1148</v>
      </c>
      <c r="AK2266" s="15">
        <v>71.489000000000004</v>
      </c>
      <c r="AL2266" t="s">
        <v>1266</v>
      </c>
      <c r="AM2266">
        <f>81.915-71.489</f>
        <v>10.426000000000002</v>
      </c>
      <c r="AP2266">
        <v>28</v>
      </c>
      <c r="AR2266" s="15" t="s">
        <v>1155</v>
      </c>
    </row>
    <row r="2267" spans="1:44" x14ac:dyDescent="0.2">
      <c r="A2267" t="s">
        <v>1381</v>
      </c>
      <c r="B2267" s="15" t="s">
        <v>1146</v>
      </c>
      <c r="C2267" s="15" t="s">
        <v>1149</v>
      </c>
      <c r="D2267" s="14" t="s">
        <v>475</v>
      </c>
      <c r="E2267" s="14" t="s">
        <v>3049</v>
      </c>
      <c r="G2267" s="15" t="s">
        <v>1168</v>
      </c>
      <c r="H2267" s="14" t="s">
        <v>1168</v>
      </c>
      <c r="I2267" s="14" t="s">
        <v>3036</v>
      </c>
      <c r="M2267" s="14" t="s">
        <v>3037</v>
      </c>
      <c r="O2267">
        <v>2004</v>
      </c>
      <c r="Q2267" t="s">
        <v>1332</v>
      </c>
      <c r="R2267">
        <v>14</v>
      </c>
      <c r="T2267" t="s">
        <v>3038</v>
      </c>
      <c r="U2267" s="14" t="s">
        <v>1249</v>
      </c>
      <c r="V2267" s="9" t="s">
        <v>3039</v>
      </c>
      <c r="W2267">
        <v>90</v>
      </c>
      <c r="X2267" s="9" t="s">
        <v>3042</v>
      </c>
      <c r="Z2267" s="5"/>
      <c r="AD2267" s="14" t="s">
        <v>1168</v>
      </c>
      <c r="AF2267" t="s">
        <v>1168</v>
      </c>
      <c r="AI2267" t="s">
        <v>1168</v>
      </c>
      <c r="AJ2267" s="15" t="s">
        <v>1148</v>
      </c>
      <c r="AK2267" s="15">
        <v>81.489000000000004</v>
      </c>
      <c r="AL2267" t="s">
        <v>1266</v>
      </c>
      <c r="AM2267">
        <f>92.979-81.489</f>
        <v>11.489999999999995</v>
      </c>
      <c r="AP2267">
        <v>56</v>
      </c>
      <c r="AR2267" s="15" t="s">
        <v>1155</v>
      </c>
    </row>
    <row r="2268" spans="1:44" x14ac:dyDescent="0.2">
      <c r="A2268" t="s">
        <v>1381</v>
      </c>
      <c r="B2268" s="15" t="s">
        <v>1146</v>
      </c>
      <c r="C2268" s="15" t="s">
        <v>1149</v>
      </c>
      <c r="D2268" s="14" t="s">
        <v>475</v>
      </c>
      <c r="E2268" s="14" t="s">
        <v>3049</v>
      </c>
      <c r="G2268" s="15" t="s">
        <v>1168</v>
      </c>
      <c r="H2268" s="14" t="s">
        <v>1168</v>
      </c>
      <c r="I2268" s="14" t="s">
        <v>3036</v>
      </c>
      <c r="M2268" s="14" t="s">
        <v>3037</v>
      </c>
      <c r="O2268">
        <v>2004</v>
      </c>
      <c r="Q2268" t="s">
        <v>1332</v>
      </c>
      <c r="R2268">
        <v>14</v>
      </c>
      <c r="T2268" t="s">
        <v>3038</v>
      </c>
      <c r="U2268" s="14" t="s">
        <v>1249</v>
      </c>
      <c r="V2268" s="9" t="s">
        <v>3039</v>
      </c>
      <c r="W2268">
        <v>180</v>
      </c>
      <c r="X2268" s="9" t="s">
        <v>3042</v>
      </c>
      <c r="Z2268" s="5"/>
      <c r="AD2268" s="14" t="s">
        <v>1168</v>
      </c>
      <c r="AF2268" t="s">
        <v>1168</v>
      </c>
      <c r="AI2268" t="s">
        <v>1168</v>
      </c>
      <c r="AJ2268" s="15" t="s">
        <v>1148</v>
      </c>
      <c r="AK2268" s="15">
        <v>47.447000000000003</v>
      </c>
      <c r="AL2268" t="s">
        <v>1266</v>
      </c>
      <c r="AM2268">
        <f>56.809-47.447</f>
        <v>9.3619999999999948</v>
      </c>
      <c r="AP2268">
        <v>28</v>
      </c>
      <c r="AR2268" s="15" t="s">
        <v>1155</v>
      </c>
    </row>
    <row r="2269" spans="1:44" x14ac:dyDescent="0.2">
      <c r="A2269" t="s">
        <v>1381</v>
      </c>
      <c r="B2269" s="15" t="s">
        <v>1146</v>
      </c>
      <c r="C2269" s="15" t="s">
        <v>1149</v>
      </c>
      <c r="D2269" s="14" t="s">
        <v>475</v>
      </c>
      <c r="E2269" s="14" t="s">
        <v>3049</v>
      </c>
      <c r="G2269" s="15" t="s">
        <v>1168</v>
      </c>
      <c r="H2269" s="14" t="s">
        <v>1168</v>
      </c>
      <c r="I2269" s="14" t="s">
        <v>3036</v>
      </c>
      <c r="M2269" s="14" t="s">
        <v>3037</v>
      </c>
      <c r="O2269">
        <v>2004</v>
      </c>
      <c r="Q2269" t="s">
        <v>1332</v>
      </c>
      <c r="R2269">
        <v>14</v>
      </c>
      <c r="T2269" t="s">
        <v>3038</v>
      </c>
      <c r="U2269" s="14" t="s">
        <v>1249</v>
      </c>
      <c r="V2269" s="9" t="s">
        <v>3039</v>
      </c>
      <c r="W2269">
        <v>180</v>
      </c>
      <c r="X2269" s="9" t="s">
        <v>3042</v>
      </c>
      <c r="Z2269" s="5"/>
      <c r="AD2269" s="14" t="s">
        <v>1168</v>
      </c>
      <c r="AF2269" t="s">
        <v>1168</v>
      </c>
      <c r="AI2269" t="s">
        <v>1168</v>
      </c>
      <c r="AJ2269" s="15" t="s">
        <v>1148</v>
      </c>
      <c r="AK2269" s="15">
        <v>57.66</v>
      </c>
      <c r="AL2269" t="s">
        <v>1266</v>
      </c>
      <c r="AM2269">
        <f>67.872-57.66</f>
        <v>10.212000000000003</v>
      </c>
      <c r="AP2269">
        <v>56</v>
      </c>
      <c r="AR2269" s="15" t="s">
        <v>1155</v>
      </c>
    </row>
    <row r="2270" spans="1:44" x14ac:dyDescent="0.2">
      <c r="A2270" t="s">
        <v>1381</v>
      </c>
      <c r="B2270" s="15" t="s">
        <v>1146</v>
      </c>
      <c r="C2270" s="15" t="s">
        <v>1149</v>
      </c>
      <c r="D2270" s="14" t="s">
        <v>475</v>
      </c>
      <c r="E2270" s="14" t="s">
        <v>3049</v>
      </c>
      <c r="G2270" s="15" t="s">
        <v>1168</v>
      </c>
      <c r="H2270" s="14" t="s">
        <v>1168</v>
      </c>
      <c r="I2270" s="14" t="s">
        <v>3036</v>
      </c>
      <c r="M2270" s="14" t="s">
        <v>3037</v>
      </c>
      <c r="O2270">
        <v>2004</v>
      </c>
      <c r="Q2270" t="s">
        <v>1332</v>
      </c>
      <c r="R2270">
        <v>14</v>
      </c>
      <c r="T2270" t="s">
        <v>3038</v>
      </c>
      <c r="U2270" s="14" t="s">
        <v>1249</v>
      </c>
      <c r="V2270" s="9" t="s">
        <v>3039</v>
      </c>
      <c r="W2270">
        <v>0</v>
      </c>
      <c r="X2270" s="9" t="s">
        <v>3043</v>
      </c>
      <c r="Z2270" s="5"/>
      <c r="AD2270" s="14" t="s">
        <v>1168</v>
      </c>
      <c r="AF2270" t="s">
        <v>1168</v>
      </c>
      <c r="AI2270" t="s">
        <v>1168</v>
      </c>
      <c r="AJ2270" s="15" t="s">
        <v>1148</v>
      </c>
      <c r="AK2270" s="15">
        <v>3.7109999999999999</v>
      </c>
      <c r="AL2270" t="s">
        <v>1266</v>
      </c>
      <c r="AM2270">
        <f>5.979-3.711</f>
        <v>2.2680000000000002</v>
      </c>
      <c r="AP2270">
        <v>28</v>
      </c>
      <c r="AR2270" s="15" t="s">
        <v>1155</v>
      </c>
    </row>
    <row r="2271" spans="1:44" x14ac:dyDescent="0.2">
      <c r="A2271" t="s">
        <v>1381</v>
      </c>
      <c r="B2271" s="15" t="s">
        <v>1146</v>
      </c>
      <c r="C2271" s="15" t="s">
        <v>1149</v>
      </c>
      <c r="D2271" s="14" t="s">
        <v>475</v>
      </c>
      <c r="E2271" s="14" t="s">
        <v>3049</v>
      </c>
      <c r="G2271" s="15" t="s">
        <v>1168</v>
      </c>
      <c r="H2271" s="14" t="s">
        <v>1168</v>
      </c>
      <c r="I2271" s="14" t="s">
        <v>3036</v>
      </c>
      <c r="M2271" s="14" t="s">
        <v>3037</v>
      </c>
      <c r="O2271">
        <v>2004</v>
      </c>
      <c r="Q2271" t="s">
        <v>1332</v>
      </c>
      <c r="R2271">
        <v>14</v>
      </c>
      <c r="T2271" t="s">
        <v>3038</v>
      </c>
      <c r="U2271" s="14" t="s">
        <v>1249</v>
      </c>
      <c r="V2271" s="9" t="s">
        <v>3039</v>
      </c>
      <c r="W2271">
        <v>0</v>
      </c>
      <c r="X2271" s="9" t="s">
        <v>3043</v>
      </c>
      <c r="Z2271" s="5"/>
      <c r="AD2271" s="14" t="s">
        <v>1168</v>
      </c>
      <c r="AF2271" t="s">
        <v>1168</v>
      </c>
      <c r="AI2271" t="s">
        <v>1168</v>
      </c>
      <c r="AJ2271" s="15" t="s">
        <v>1148</v>
      </c>
      <c r="AK2271" s="15">
        <v>5.1550000000000002</v>
      </c>
      <c r="AL2271" t="s">
        <v>1266</v>
      </c>
      <c r="AM2271">
        <f>8.041-5.155</f>
        <v>2.8860000000000001</v>
      </c>
      <c r="AP2271">
        <v>56</v>
      </c>
      <c r="AR2271" s="15" t="s">
        <v>1155</v>
      </c>
    </row>
    <row r="2272" spans="1:44" x14ac:dyDescent="0.2">
      <c r="A2272" t="s">
        <v>1381</v>
      </c>
      <c r="B2272" s="15" t="s">
        <v>1146</v>
      </c>
      <c r="C2272" s="15" t="s">
        <v>1149</v>
      </c>
      <c r="D2272" s="14" t="s">
        <v>475</v>
      </c>
      <c r="E2272" s="14" t="s">
        <v>3049</v>
      </c>
      <c r="G2272" s="15" t="s">
        <v>1168</v>
      </c>
      <c r="H2272" s="14" t="s">
        <v>1168</v>
      </c>
      <c r="I2272" s="14" t="s">
        <v>3036</v>
      </c>
      <c r="M2272" s="14" t="s">
        <v>3037</v>
      </c>
      <c r="O2272">
        <v>2004</v>
      </c>
      <c r="Q2272" t="s">
        <v>1332</v>
      </c>
      <c r="R2272">
        <v>14</v>
      </c>
      <c r="T2272" t="s">
        <v>3038</v>
      </c>
      <c r="U2272" s="14" t="s">
        <v>1249</v>
      </c>
      <c r="V2272" s="9" t="s">
        <v>3039</v>
      </c>
      <c r="W2272">
        <v>30</v>
      </c>
      <c r="X2272" s="9" t="s">
        <v>3043</v>
      </c>
      <c r="Z2272" s="5"/>
      <c r="AD2272" s="14" t="s">
        <v>1168</v>
      </c>
      <c r="AF2272" t="s">
        <v>1168</v>
      </c>
      <c r="AI2272" t="s">
        <v>1168</v>
      </c>
      <c r="AJ2272" s="15" t="s">
        <v>1148</v>
      </c>
      <c r="AK2272" s="15">
        <v>23.504999999999999</v>
      </c>
      <c r="AL2272" t="s">
        <v>1266</v>
      </c>
      <c r="AM2272">
        <f>28.66-23.505</f>
        <v>5.1550000000000011</v>
      </c>
      <c r="AP2272">
        <v>28</v>
      </c>
      <c r="AR2272" s="15" t="s">
        <v>1155</v>
      </c>
    </row>
    <row r="2273" spans="1:44" x14ac:dyDescent="0.2">
      <c r="A2273" t="s">
        <v>1381</v>
      </c>
      <c r="B2273" s="15" t="s">
        <v>1146</v>
      </c>
      <c r="C2273" s="15" t="s">
        <v>1149</v>
      </c>
      <c r="D2273" s="14" t="s">
        <v>475</v>
      </c>
      <c r="E2273" s="14" t="s">
        <v>3049</v>
      </c>
      <c r="G2273" s="15" t="s">
        <v>1168</v>
      </c>
      <c r="H2273" s="14" t="s">
        <v>1168</v>
      </c>
      <c r="I2273" s="14" t="s">
        <v>3036</v>
      </c>
      <c r="M2273" s="14" t="s">
        <v>3037</v>
      </c>
      <c r="O2273">
        <v>2004</v>
      </c>
      <c r="Q2273" t="s">
        <v>1332</v>
      </c>
      <c r="R2273">
        <v>14</v>
      </c>
      <c r="T2273" t="s">
        <v>3038</v>
      </c>
      <c r="U2273" s="14" t="s">
        <v>1249</v>
      </c>
      <c r="V2273" s="9" t="s">
        <v>3039</v>
      </c>
      <c r="W2273">
        <v>30</v>
      </c>
      <c r="X2273" s="9" t="s">
        <v>3043</v>
      </c>
      <c r="Z2273" s="5"/>
      <c r="AD2273" s="14" t="s">
        <v>1168</v>
      </c>
      <c r="AF2273" t="s">
        <v>1168</v>
      </c>
      <c r="AI2273" t="s">
        <v>1168</v>
      </c>
      <c r="AJ2273" s="15" t="s">
        <v>1148</v>
      </c>
      <c r="AK2273" s="15">
        <v>24.948</v>
      </c>
      <c r="AL2273" t="s">
        <v>1266</v>
      </c>
      <c r="AM2273">
        <f>30.309-24.948</f>
        <v>5.3610000000000007</v>
      </c>
      <c r="AP2273">
        <v>56</v>
      </c>
      <c r="AR2273" s="15" t="s">
        <v>1155</v>
      </c>
    </row>
    <row r="2274" spans="1:44" x14ac:dyDescent="0.2">
      <c r="A2274" t="s">
        <v>1381</v>
      </c>
      <c r="B2274" s="15" t="s">
        <v>1146</v>
      </c>
      <c r="C2274" s="15" t="s">
        <v>1149</v>
      </c>
      <c r="D2274" s="14" t="s">
        <v>475</v>
      </c>
      <c r="E2274" s="14" t="s">
        <v>3049</v>
      </c>
      <c r="G2274" s="15" t="s">
        <v>1168</v>
      </c>
      <c r="H2274" s="14" t="s">
        <v>1168</v>
      </c>
      <c r="I2274" s="14" t="s">
        <v>3036</v>
      </c>
      <c r="M2274" s="14" t="s">
        <v>3037</v>
      </c>
      <c r="O2274">
        <v>2004</v>
      </c>
      <c r="Q2274" t="s">
        <v>1332</v>
      </c>
      <c r="R2274">
        <v>14</v>
      </c>
      <c r="T2274" t="s">
        <v>3038</v>
      </c>
      <c r="U2274" s="14" t="s">
        <v>1249</v>
      </c>
      <c r="V2274" s="9" t="s">
        <v>3039</v>
      </c>
      <c r="W2274">
        <v>90</v>
      </c>
      <c r="X2274" s="9" t="s">
        <v>3043</v>
      </c>
      <c r="Z2274" s="5"/>
      <c r="AD2274" s="14" t="s">
        <v>1168</v>
      </c>
      <c r="AF2274" t="s">
        <v>1168</v>
      </c>
      <c r="AI2274" t="s">
        <v>1168</v>
      </c>
      <c r="AJ2274" s="15" t="s">
        <v>1148</v>
      </c>
      <c r="AK2274" s="15">
        <v>35.875999999999998</v>
      </c>
      <c r="AL2274" t="s">
        <v>1266</v>
      </c>
      <c r="AM2274">
        <f>44.33-35.876</f>
        <v>8.4540000000000006</v>
      </c>
      <c r="AP2274">
        <v>28</v>
      </c>
      <c r="AR2274" s="15" t="s">
        <v>1155</v>
      </c>
    </row>
    <row r="2275" spans="1:44" x14ac:dyDescent="0.2">
      <c r="A2275" t="s">
        <v>1381</v>
      </c>
      <c r="B2275" s="15" t="s">
        <v>1146</v>
      </c>
      <c r="C2275" s="15" t="s">
        <v>1149</v>
      </c>
      <c r="D2275" s="14" t="s">
        <v>475</v>
      </c>
      <c r="E2275" s="14" t="s">
        <v>3049</v>
      </c>
      <c r="G2275" s="15" t="s">
        <v>1168</v>
      </c>
      <c r="H2275" s="14" t="s">
        <v>1168</v>
      </c>
      <c r="I2275" s="14" t="s">
        <v>3036</v>
      </c>
      <c r="M2275" s="14" t="s">
        <v>3037</v>
      </c>
      <c r="O2275">
        <v>2004</v>
      </c>
      <c r="Q2275" t="s">
        <v>1332</v>
      </c>
      <c r="R2275">
        <v>14</v>
      </c>
      <c r="T2275" t="s">
        <v>3038</v>
      </c>
      <c r="U2275" s="14" t="s">
        <v>1249</v>
      </c>
      <c r="V2275" s="9" t="s">
        <v>3039</v>
      </c>
      <c r="W2275">
        <v>90</v>
      </c>
      <c r="X2275" s="9" t="s">
        <v>3043</v>
      </c>
      <c r="Z2275" s="5"/>
      <c r="AD2275" s="14" t="s">
        <v>1168</v>
      </c>
      <c r="AF2275" t="s">
        <v>1168</v>
      </c>
      <c r="AI2275" t="s">
        <v>1168</v>
      </c>
      <c r="AJ2275" s="15" t="s">
        <v>1148</v>
      </c>
      <c r="AK2275" s="15">
        <v>37.731999999999999</v>
      </c>
      <c r="AL2275" t="s">
        <v>1266</v>
      </c>
      <c r="AM2275">
        <f>45.979-37.732</f>
        <v>8.2469999999999999</v>
      </c>
      <c r="AP2275">
        <v>56</v>
      </c>
      <c r="AR2275" s="15" t="s">
        <v>1155</v>
      </c>
    </row>
    <row r="2276" spans="1:44" x14ac:dyDescent="0.2">
      <c r="A2276" t="s">
        <v>1381</v>
      </c>
      <c r="B2276" s="15" t="s">
        <v>1146</v>
      </c>
      <c r="C2276" s="15" t="s">
        <v>1149</v>
      </c>
      <c r="D2276" s="14" t="s">
        <v>475</v>
      </c>
      <c r="E2276" s="14" t="s">
        <v>3049</v>
      </c>
      <c r="G2276" s="15" t="s">
        <v>1168</v>
      </c>
      <c r="H2276" s="14" t="s">
        <v>1168</v>
      </c>
      <c r="I2276" s="14" t="s">
        <v>3036</v>
      </c>
      <c r="M2276" s="14" t="s">
        <v>3037</v>
      </c>
      <c r="O2276">
        <v>2004</v>
      </c>
      <c r="Q2276" t="s">
        <v>1332</v>
      </c>
      <c r="R2276">
        <v>14</v>
      </c>
      <c r="T2276" t="s">
        <v>3038</v>
      </c>
      <c r="U2276" s="14" t="s">
        <v>1249</v>
      </c>
      <c r="V2276" s="9" t="s">
        <v>3039</v>
      </c>
      <c r="W2276">
        <v>180</v>
      </c>
      <c r="X2276" s="9" t="s">
        <v>3043</v>
      </c>
      <c r="Z2276" s="5"/>
      <c r="AD2276" s="14" t="s">
        <v>1168</v>
      </c>
      <c r="AF2276" t="s">
        <v>1168</v>
      </c>
      <c r="AI2276" t="s">
        <v>1168</v>
      </c>
      <c r="AJ2276" s="15" t="s">
        <v>1148</v>
      </c>
      <c r="AK2276" s="15">
        <v>28.247</v>
      </c>
      <c r="AL2276" t="s">
        <v>1266</v>
      </c>
      <c r="AM2276">
        <f>35.67-28.247</f>
        <v>7.4230000000000018</v>
      </c>
      <c r="AP2276">
        <v>28</v>
      </c>
      <c r="AR2276" s="15" t="s">
        <v>1155</v>
      </c>
    </row>
    <row r="2277" spans="1:44" x14ac:dyDescent="0.2">
      <c r="A2277" t="s">
        <v>1381</v>
      </c>
      <c r="B2277" s="15" t="s">
        <v>1146</v>
      </c>
      <c r="C2277" s="15" t="s">
        <v>1149</v>
      </c>
      <c r="D2277" s="14" t="s">
        <v>475</v>
      </c>
      <c r="E2277" s="14" t="s">
        <v>3049</v>
      </c>
      <c r="G2277" s="15" t="s">
        <v>1168</v>
      </c>
      <c r="H2277" s="14" t="s">
        <v>1168</v>
      </c>
      <c r="I2277" s="14" t="s">
        <v>3036</v>
      </c>
      <c r="M2277" s="14" t="s">
        <v>3037</v>
      </c>
      <c r="O2277">
        <v>2004</v>
      </c>
      <c r="Q2277" t="s">
        <v>1332</v>
      </c>
      <c r="R2277">
        <v>14</v>
      </c>
      <c r="T2277" t="s">
        <v>3038</v>
      </c>
      <c r="U2277" s="14" t="s">
        <v>1249</v>
      </c>
      <c r="V2277" s="9" t="s">
        <v>3039</v>
      </c>
      <c r="W2277">
        <v>180</v>
      </c>
      <c r="X2277" s="9" t="s">
        <v>3043</v>
      </c>
      <c r="Z2277" s="5"/>
      <c r="AD2277" s="14" t="s">
        <v>1168</v>
      </c>
      <c r="AF2277" t="s">
        <v>1168</v>
      </c>
      <c r="AI2277" t="s">
        <v>1168</v>
      </c>
      <c r="AJ2277" s="15" t="s">
        <v>1148</v>
      </c>
      <c r="AK2277" s="15">
        <v>27.835000000000001</v>
      </c>
      <c r="AL2277" t="s">
        <v>1266</v>
      </c>
      <c r="AM2277">
        <f>35.67-27.835</f>
        <v>7.8350000000000009</v>
      </c>
      <c r="AP2277">
        <v>56</v>
      </c>
      <c r="AR2277" s="15" t="s">
        <v>1155</v>
      </c>
    </row>
    <row r="2278" spans="1:44" x14ac:dyDescent="0.2">
      <c r="A2278" t="s">
        <v>1381</v>
      </c>
      <c r="B2278" s="15" t="s">
        <v>1146</v>
      </c>
      <c r="C2278" s="15" t="s">
        <v>1149</v>
      </c>
      <c r="D2278" s="14" t="s">
        <v>475</v>
      </c>
      <c r="E2278" s="14" t="s">
        <v>3050</v>
      </c>
      <c r="G2278" s="15" t="s">
        <v>1168</v>
      </c>
      <c r="H2278" s="14" t="s">
        <v>1168</v>
      </c>
      <c r="I2278" s="14" t="s">
        <v>3036</v>
      </c>
      <c r="M2278" s="14" t="s">
        <v>3037</v>
      </c>
      <c r="O2278">
        <v>2004</v>
      </c>
      <c r="Q2278" t="s">
        <v>1332</v>
      </c>
      <c r="R2278">
        <v>14</v>
      </c>
      <c r="T2278" t="s">
        <v>3038</v>
      </c>
      <c r="U2278" s="14" t="s">
        <v>1249</v>
      </c>
      <c r="V2278" s="9" t="s">
        <v>3039</v>
      </c>
      <c r="W2278">
        <v>0</v>
      </c>
      <c r="X2278" s="9" t="s">
        <v>3040</v>
      </c>
      <c r="Z2278" s="5"/>
      <c r="AD2278" s="14" t="s">
        <v>1168</v>
      </c>
      <c r="AF2278" t="s">
        <v>1168</v>
      </c>
      <c r="AI2278" t="s">
        <v>1168</v>
      </c>
      <c r="AJ2278" s="15" t="s">
        <v>1148</v>
      </c>
      <c r="AK2278" s="15">
        <v>0</v>
      </c>
      <c r="AL2278" t="s">
        <v>1266</v>
      </c>
      <c r="AM2278">
        <v>0</v>
      </c>
      <c r="AP2278">
        <v>28</v>
      </c>
      <c r="AR2278" s="15" t="s">
        <v>1155</v>
      </c>
    </row>
    <row r="2279" spans="1:44" x14ac:dyDescent="0.2">
      <c r="A2279" t="s">
        <v>1381</v>
      </c>
      <c r="B2279" s="15" t="s">
        <v>1146</v>
      </c>
      <c r="C2279" s="15" t="s">
        <v>1149</v>
      </c>
      <c r="D2279" s="14" t="s">
        <v>475</v>
      </c>
      <c r="E2279" s="14" t="s">
        <v>3050</v>
      </c>
      <c r="G2279" s="15" t="s">
        <v>1168</v>
      </c>
      <c r="H2279" s="14" t="s">
        <v>1168</v>
      </c>
      <c r="I2279" s="14" t="s">
        <v>3036</v>
      </c>
      <c r="M2279" s="14" t="s">
        <v>3037</v>
      </c>
      <c r="O2279">
        <v>2004</v>
      </c>
      <c r="Q2279" t="s">
        <v>1332</v>
      </c>
      <c r="R2279">
        <v>14</v>
      </c>
      <c r="T2279" t="s">
        <v>3038</v>
      </c>
      <c r="U2279" s="14" t="s">
        <v>1249</v>
      </c>
      <c r="V2279" s="9" t="s">
        <v>3039</v>
      </c>
      <c r="W2279">
        <v>15</v>
      </c>
      <c r="X2279" s="9" t="s">
        <v>3040</v>
      </c>
      <c r="Z2279" s="5"/>
      <c r="AD2279" s="14" t="s">
        <v>1168</v>
      </c>
      <c r="AF2279" t="s">
        <v>1168</v>
      </c>
      <c r="AI2279" t="s">
        <v>1168</v>
      </c>
      <c r="AJ2279" s="15" t="s">
        <v>1148</v>
      </c>
      <c r="AK2279" s="15">
        <v>35.07</v>
      </c>
      <c r="AL2279" t="s">
        <v>1266</v>
      </c>
      <c r="AM2279">
        <f>41.197-35.07</f>
        <v>6.1270000000000024</v>
      </c>
      <c r="AP2279">
        <v>28</v>
      </c>
      <c r="AR2279" s="15" t="s">
        <v>1155</v>
      </c>
    </row>
    <row r="2280" spans="1:44" x14ac:dyDescent="0.2">
      <c r="A2280" t="s">
        <v>1381</v>
      </c>
      <c r="B2280" s="15" t="s">
        <v>1146</v>
      </c>
      <c r="C2280" s="15" t="s">
        <v>1149</v>
      </c>
      <c r="D2280" s="14" t="s">
        <v>475</v>
      </c>
      <c r="E2280" s="14" t="s">
        <v>3050</v>
      </c>
      <c r="G2280" s="15" t="s">
        <v>1168</v>
      </c>
      <c r="H2280" s="14" t="s">
        <v>1168</v>
      </c>
      <c r="I2280" s="14" t="s">
        <v>3036</v>
      </c>
      <c r="M2280" s="14" t="s">
        <v>3037</v>
      </c>
      <c r="O2280">
        <v>2004</v>
      </c>
      <c r="Q2280" t="s">
        <v>1332</v>
      </c>
      <c r="R2280">
        <v>14</v>
      </c>
      <c r="T2280" t="s">
        <v>3038</v>
      </c>
      <c r="U2280" s="14" t="s">
        <v>1249</v>
      </c>
      <c r="V2280" s="9" t="s">
        <v>3039</v>
      </c>
      <c r="W2280">
        <v>15</v>
      </c>
      <c r="X2280" s="9" t="s">
        <v>3040</v>
      </c>
      <c r="Z2280" s="5"/>
      <c r="AD2280" s="14" t="s">
        <v>1168</v>
      </c>
      <c r="AF2280" t="s">
        <v>1168</v>
      </c>
      <c r="AI2280" t="s">
        <v>1168</v>
      </c>
      <c r="AJ2280" s="15" t="s">
        <v>1148</v>
      </c>
      <c r="AK2280" s="15">
        <v>53.027999999999999</v>
      </c>
      <c r="AL2280" t="s">
        <v>1266</v>
      </c>
      <c r="AM2280">
        <f>59.366-53.028</f>
        <v>6.338000000000001</v>
      </c>
      <c r="AP2280">
        <v>56</v>
      </c>
      <c r="AR2280" s="15" t="s">
        <v>1155</v>
      </c>
    </row>
    <row r="2281" spans="1:44" x14ac:dyDescent="0.2">
      <c r="A2281" t="s">
        <v>1381</v>
      </c>
      <c r="B2281" s="15" t="s">
        <v>1146</v>
      </c>
      <c r="C2281" s="15" t="s">
        <v>1149</v>
      </c>
      <c r="D2281" s="14" t="s">
        <v>475</v>
      </c>
      <c r="E2281" s="14" t="s">
        <v>3050</v>
      </c>
      <c r="G2281" s="15" t="s">
        <v>1168</v>
      </c>
      <c r="H2281" s="14" t="s">
        <v>1168</v>
      </c>
      <c r="I2281" s="14" t="s">
        <v>3036</v>
      </c>
      <c r="M2281" s="14" t="s">
        <v>3037</v>
      </c>
      <c r="O2281">
        <v>2004</v>
      </c>
      <c r="Q2281" t="s">
        <v>1332</v>
      </c>
      <c r="R2281">
        <v>14</v>
      </c>
      <c r="T2281" t="s">
        <v>3038</v>
      </c>
      <c r="U2281" s="14" t="s">
        <v>1249</v>
      </c>
      <c r="V2281" s="9" t="s">
        <v>3039</v>
      </c>
      <c r="W2281">
        <v>30</v>
      </c>
      <c r="X2281" s="9" t="s">
        <v>3040</v>
      </c>
      <c r="Z2281" s="5"/>
      <c r="AD2281" s="14" t="s">
        <v>1168</v>
      </c>
      <c r="AF2281" t="s">
        <v>1168</v>
      </c>
      <c r="AI2281" t="s">
        <v>1168</v>
      </c>
      <c r="AJ2281" s="15" t="s">
        <v>1148</v>
      </c>
      <c r="AK2281" s="15">
        <v>34.014000000000003</v>
      </c>
      <c r="AL2281" t="s">
        <v>1266</v>
      </c>
      <c r="AM2281">
        <f>39.507-34.014</f>
        <v>5.492999999999995</v>
      </c>
      <c r="AP2281">
        <v>28</v>
      </c>
      <c r="AR2281" s="15" t="s">
        <v>1155</v>
      </c>
    </row>
    <row r="2282" spans="1:44" x14ac:dyDescent="0.2">
      <c r="A2282" t="s">
        <v>1381</v>
      </c>
      <c r="B2282" s="15" t="s">
        <v>1146</v>
      </c>
      <c r="C2282" s="15" t="s">
        <v>1149</v>
      </c>
      <c r="D2282" s="14" t="s">
        <v>475</v>
      </c>
      <c r="E2282" s="14" t="s">
        <v>3050</v>
      </c>
      <c r="G2282" s="15" t="s">
        <v>1168</v>
      </c>
      <c r="H2282" s="14" t="s">
        <v>1168</v>
      </c>
      <c r="I2282" s="14" t="s">
        <v>3036</v>
      </c>
      <c r="M2282" s="14" t="s">
        <v>3037</v>
      </c>
      <c r="O2282">
        <v>2004</v>
      </c>
      <c r="Q2282" t="s">
        <v>1332</v>
      </c>
      <c r="R2282">
        <v>14</v>
      </c>
      <c r="T2282" t="s">
        <v>3038</v>
      </c>
      <c r="U2282" s="14" t="s">
        <v>1249</v>
      </c>
      <c r="V2282" s="9" t="s">
        <v>3039</v>
      </c>
      <c r="W2282">
        <v>30</v>
      </c>
      <c r="X2282" s="9" t="s">
        <v>3040</v>
      </c>
      <c r="Z2282" s="5"/>
      <c r="AD2282" s="14" t="s">
        <v>1168</v>
      </c>
      <c r="AF2282" t="s">
        <v>1168</v>
      </c>
      <c r="AI2282" t="s">
        <v>1168</v>
      </c>
      <c r="AJ2282" s="15" t="s">
        <v>1148</v>
      </c>
      <c r="AK2282" s="15">
        <v>57.253999999999998</v>
      </c>
      <c r="AL2282" t="s">
        <v>1266</v>
      </c>
      <c r="AM2282">
        <f>67.394-57.254</f>
        <v>10.140000000000008</v>
      </c>
      <c r="AP2282">
        <v>56</v>
      </c>
      <c r="AR2282" s="15" t="s">
        <v>1155</v>
      </c>
    </row>
    <row r="2283" spans="1:44" x14ac:dyDescent="0.2">
      <c r="A2283" t="s">
        <v>1381</v>
      </c>
      <c r="B2283" s="15" t="s">
        <v>1146</v>
      </c>
      <c r="C2283" s="15" t="s">
        <v>1149</v>
      </c>
      <c r="D2283" s="14" t="s">
        <v>475</v>
      </c>
      <c r="E2283" s="14" t="s">
        <v>3050</v>
      </c>
      <c r="G2283" s="15" t="s">
        <v>1168</v>
      </c>
      <c r="H2283" s="14" t="s">
        <v>1168</v>
      </c>
      <c r="I2283" s="14" t="s">
        <v>3036</v>
      </c>
      <c r="M2283" s="14" t="s">
        <v>3037</v>
      </c>
      <c r="O2283">
        <v>2004</v>
      </c>
      <c r="Q2283" t="s">
        <v>1332</v>
      </c>
      <c r="R2283">
        <v>14</v>
      </c>
      <c r="T2283" t="s">
        <v>3038</v>
      </c>
      <c r="U2283" s="14" t="s">
        <v>1249</v>
      </c>
      <c r="V2283" s="9" t="s">
        <v>3039</v>
      </c>
      <c r="W2283">
        <v>60</v>
      </c>
      <c r="X2283" s="9" t="s">
        <v>3040</v>
      </c>
      <c r="Z2283" s="5"/>
      <c r="AD2283" s="14" t="s">
        <v>1168</v>
      </c>
      <c r="AF2283" t="s">
        <v>1168</v>
      </c>
      <c r="AI2283" t="s">
        <v>1168</v>
      </c>
      <c r="AJ2283" s="15" t="s">
        <v>1148</v>
      </c>
      <c r="AK2283" s="15">
        <v>78.591999999999999</v>
      </c>
      <c r="AL2283" t="s">
        <v>1266</v>
      </c>
      <c r="AM2283">
        <f>88.944-78.592</f>
        <v>10.352000000000004</v>
      </c>
      <c r="AP2283">
        <v>28</v>
      </c>
      <c r="AR2283" s="15" t="s">
        <v>1155</v>
      </c>
    </row>
    <row r="2284" spans="1:44" x14ac:dyDescent="0.2">
      <c r="A2284" t="s">
        <v>1381</v>
      </c>
      <c r="B2284" s="15" t="s">
        <v>1146</v>
      </c>
      <c r="C2284" s="15" t="s">
        <v>1149</v>
      </c>
      <c r="D2284" s="14" t="s">
        <v>475</v>
      </c>
      <c r="E2284" s="14" t="s">
        <v>3050</v>
      </c>
      <c r="G2284" s="15" t="s">
        <v>1168</v>
      </c>
      <c r="H2284" s="14" t="s">
        <v>1168</v>
      </c>
      <c r="I2284" s="14" t="s">
        <v>3036</v>
      </c>
      <c r="M2284" s="14" t="s">
        <v>3037</v>
      </c>
      <c r="O2284">
        <v>2004</v>
      </c>
      <c r="Q2284" t="s">
        <v>1332</v>
      </c>
      <c r="R2284">
        <v>14</v>
      </c>
      <c r="T2284" t="s">
        <v>3038</v>
      </c>
      <c r="U2284" s="14" t="s">
        <v>1249</v>
      </c>
      <c r="V2284" s="9" t="s">
        <v>3039</v>
      </c>
      <c r="W2284">
        <v>60</v>
      </c>
      <c r="X2284" s="9" t="s">
        <v>3040</v>
      </c>
      <c r="Z2284" s="5"/>
      <c r="AD2284" s="14" t="s">
        <v>1168</v>
      </c>
      <c r="AF2284" t="s">
        <v>1168</v>
      </c>
      <c r="AI2284" t="s">
        <v>1168</v>
      </c>
      <c r="AJ2284" s="15" t="s">
        <v>1148</v>
      </c>
      <c r="AK2284" s="15">
        <v>98.662000000000006</v>
      </c>
      <c r="AL2284" t="s">
        <v>1266</v>
      </c>
      <c r="AM2284">
        <f>103.31-98.662</f>
        <v>4.6479999999999961</v>
      </c>
      <c r="AP2284">
        <v>56</v>
      </c>
      <c r="AR2284" s="15" t="s">
        <v>1155</v>
      </c>
    </row>
    <row r="2285" spans="1:44" x14ac:dyDescent="0.2">
      <c r="A2285" t="s">
        <v>1381</v>
      </c>
      <c r="B2285" s="15" t="s">
        <v>1146</v>
      </c>
      <c r="C2285" s="15" t="s">
        <v>1149</v>
      </c>
      <c r="D2285" s="14" t="s">
        <v>475</v>
      </c>
      <c r="E2285" s="14" t="s">
        <v>3050</v>
      </c>
      <c r="G2285" s="15" t="s">
        <v>1168</v>
      </c>
      <c r="H2285" s="14" t="s">
        <v>1168</v>
      </c>
      <c r="I2285" s="14" t="s">
        <v>3036</v>
      </c>
      <c r="M2285" s="14" t="s">
        <v>3037</v>
      </c>
      <c r="O2285">
        <v>2004</v>
      </c>
      <c r="Q2285" t="s">
        <v>1332</v>
      </c>
      <c r="R2285">
        <v>14</v>
      </c>
      <c r="T2285" t="s">
        <v>3038</v>
      </c>
      <c r="U2285" s="14" t="s">
        <v>1249</v>
      </c>
      <c r="V2285" s="9" t="s">
        <v>3039</v>
      </c>
      <c r="W2285">
        <v>90</v>
      </c>
      <c r="X2285" s="9" t="s">
        <v>3040</v>
      </c>
      <c r="Z2285" s="5"/>
      <c r="AD2285" s="14" t="s">
        <v>1168</v>
      </c>
      <c r="AF2285" t="s">
        <v>1168</v>
      </c>
      <c r="AI2285" t="s">
        <v>1168</v>
      </c>
      <c r="AJ2285" s="15" t="s">
        <v>1148</v>
      </c>
      <c r="AK2285" s="15">
        <v>87.676000000000002</v>
      </c>
      <c r="AL2285" t="s">
        <v>1266</v>
      </c>
      <c r="AM2285">
        <f>90.634-87.676</f>
        <v>2.9579999999999984</v>
      </c>
      <c r="AP2285">
        <v>28</v>
      </c>
      <c r="AR2285" s="15" t="s">
        <v>1155</v>
      </c>
    </row>
    <row r="2286" spans="1:44" x14ac:dyDescent="0.2">
      <c r="A2286" t="s">
        <v>1381</v>
      </c>
      <c r="B2286" s="15" t="s">
        <v>1146</v>
      </c>
      <c r="C2286" s="15" t="s">
        <v>1149</v>
      </c>
      <c r="D2286" s="14" t="s">
        <v>475</v>
      </c>
      <c r="E2286" s="14" t="s">
        <v>3050</v>
      </c>
      <c r="G2286" s="15" t="s">
        <v>1168</v>
      </c>
      <c r="H2286" s="14" t="s">
        <v>1168</v>
      </c>
      <c r="I2286" s="14" t="s">
        <v>3036</v>
      </c>
      <c r="M2286" s="14" t="s">
        <v>3037</v>
      </c>
      <c r="O2286">
        <v>2004</v>
      </c>
      <c r="Q2286" t="s">
        <v>1332</v>
      </c>
      <c r="R2286">
        <v>14</v>
      </c>
      <c r="T2286" t="s">
        <v>3038</v>
      </c>
      <c r="U2286" s="14" t="s">
        <v>1249</v>
      </c>
      <c r="V2286" s="9" t="s">
        <v>3039</v>
      </c>
      <c r="W2286">
        <v>90</v>
      </c>
      <c r="X2286" s="9" t="s">
        <v>3040</v>
      </c>
      <c r="Z2286" s="5"/>
      <c r="AD2286" s="14" t="s">
        <v>1168</v>
      </c>
      <c r="AF2286" t="s">
        <v>1168</v>
      </c>
      <c r="AI2286" t="s">
        <v>1168</v>
      </c>
      <c r="AJ2286" s="15" t="s">
        <v>1148</v>
      </c>
      <c r="AK2286" s="15">
        <v>90.210999999999999</v>
      </c>
      <c r="AL2286" t="s">
        <v>1266</v>
      </c>
      <c r="AM2286">
        <f>92.324-90.211</f>
        <v>2.1129999999999995</v>
      </c>
      <c r="AP2286">
        <v>56</v>
      </c>
      <c r="AR2286" s="15" t="s">
        <v>1155</v>
      </c>
    </row>
    <row r="2287" spans="1:44" x14ac:dyDescent="0.2">
      <c r="A2287" t="s">
        <v>1381</v>
      </c>
      <c r="B2287" s="15" t="s">
        <v>1146</v>
      </c>
      <c r="C2287" s="15" t="s">
        <v>1149</v>
      </c>
      <c r="D2287" s="14" t="s">
        <v>475</v>
      </c>
      <c r="E2287" s="14" t="s">
        <v>3050</v>
      </c>
      <c r="G2287" s="15" t="s">
        <v>1168</v>
      </c>
      <c r="H2287" s="14" t="s">
        <v>1168</v>
      </c>
      <c r="I2287" s="14" t="s">
        <v>3036</v>
      </c>
      <c r="M2287" s="14" t="s">
        <v>3037</v>
      </c>
      <c r="O2287">
        <v>2004</v>
      </c>
      <c r="Q2287" t="s">
        <v>1332</v>
      </c>
      <c r="R2287">
        <v>14</v>
      </c>
      <c r="T2287" t="s">
        <v>3038</v>
      </c>
      <c r="U2287" s="14" t="s">
        <v>1249</v>
      </c>
      <c r="V2287" s="9" t="s">
        <v>3039</v>
      </c>
      <c r="W2287">
        <v>120</v>
      </c>
      <c r="X2287" s="9" t="s">
        <v>3040</v>
      </c>
      <c r="Z2287" s="5"/>
      <c r="AD2287" s="14" t="s">
        <v>1168</v>
      </c>
      <c r="AF2287" t="s">
        <v>1168</v>
      </c>
      <c r="AI2287" t="s">
        <v>1168</v>
      </c>
      <c r="AJ2287" s="15" t="s">
        <v>1148</v>
      </c>
      <c r="AK2287" s="15">
        <v>78.802999999999997</v>
      </c>
      <c r="AL2287" t="s">
        <v>1266</v>
      </c>
      <c r="AM2287">
        <f>82.606-78.803</f>
        <v>3.8029999999999973</v>
      </c>
      <c r="AP2287">
        <v>28</v>
      </c>
      <c r="AR2287" s="15" t="s">
        <v>1155</v>
      </c>
    </row>
    <row r="2288" spans="1:44" x14ac:dyDescent="0.2">
      <c r="A2288" t="s">
        <v>1381</v>
      </c>
      <c r="B2288" s="15" t="s">
        <v>1146</v>
      </c>
      <c r="C2288" s="15" t="s">
        <v>1149</v>
      </c>
      <c r="D2288" s="14" t="s">
        <v>475</v>
      </c>
      <c r="E2288" s="14" t="s">
        <v>3050</v>
      </c>
      <c r="G2288" s="15" t="s">
        <v>1168</v>
      </c>
      <c r="H2288" s="14" t="s">
        <v>1168</v>
      </c>
      <c r="I2288" s="14" t="s">
        <v>3036</v>
      </c>
      <c r="M2288" s="14" t="s">
        <v>3037</v>
      </c>
      <c r="O2288">
        <v>2004</v>
      </c>
      <c r="Q2288" t="s">
        <v>1332</v>
      </c>
      <c r="R2288">
        <v>14</v>
      </c>
      <c r="T2288" t="s">
        <v>3038</v>
      </c>
      <c r="U2288" s="14" t="s">
        <v>1249</v>
      </c>
      <c r="V2288" s="9" t="s">
        <v>3039</v>
      </c>
      <c r="W2288">
        <v>120</v>
      </c>
      <c r="X2288" s="9" t="s">
        <v>3040</v>
      </c>
      <c r="Z2288" s="5"/>
      <c r="AD2288" s="14" t="s">
        <v>1168</v>
      </c>
      <c r="AF2288" t="s">
        <v>1168</v>
      </c>
      <c r="AI2288" t="s">
        <v>1168</v>
      </c>
      <c r="AJ2288" s="15" t="s">
        <v>1148</v>
      </c>
      <c r="AK2288" s="15">
        <v>87.676000000000002</v>
      </c>
      <c r="AL2288" t="s">
        <v>1266</v>
      </c>
      <c r="AM2288">
        <f>91.056-87.676</f>
        <v>3.3799999999999955</v>
      </c>
      <c r="AP2288">
        <v>56</v>
      </c>
      <c r="AR2288" s="15" t="s">
        <v>1155</v>
      </c>
    </row>
    <row r="2289" spans="1:44" x14ac:dyDescent="0.2">
      <c r="A2289" t="s">
        <v>1381</v>
      </c>
      <c r="B2289" s="15" t="s">
        <v>1146</v>
      </c>
      <c r="C2289" s="15" t="s">
        <v>1149</v>
      </c>
      <c r="D2289" s="14" t="s">
        <v>475</v>
      </c>
      <c r="E2289" s="14" t="s">
        <v>3050</v>
      </c>
      <c r="G2289" s="15" t="s">
        <v>1168</v>
      </c>
      <c r="H2289" s="14" t="s">
        <v>1168</v>
      </c>
      <c r="I2289" s="14" t="s">
        <v>3036</v>
      </c>
      <c r="M2289" s="14" t="s">
        <v>3037</v>
      </c>
      <c r="O2289">
        <v>2004</v>
      </c>
      <c r="Q2289" t="s">
        <v>1332</v>
      </c>
      <c r="R2289">
        <v>14</v>
      </c>
      <c r="T2289" t="s">
        <v>3038</v>
      </c>
      <c r="U2289" s="14" t="s">
        <v>1249</v>
      </c>
      <c r="V2289" s="9" t="s">
        <v>3039</v>
      </c>
      <c r="W2289">
        <v>150</v>
      </c>
      <c r="X2289" s="9" t="s">
        <v>3040</v>
      </c>
      <c r="Z2289" s="5"/>
      <c r="AD2289" s="14" t="s">
        <v>1168</v>
      </c>
      <c r="AF2289" t="s">
        <v>1168</v>
      </c>
      <c r="AI2289" t="s">
        <v>1168</v>
      </c>
      <c r="AJ2289" s="15" t="s">
        <v>1148</v>
      </c>
      <c r="AK2289" s="15">
        <v>84.084999999999994</v>
      </c>
      <c r="AL2289" t="s">
        <v>1266</v>
      </c>
      <c r="AM2289">
        <f>87.254-84.085</f>
        <v>3.1690000000000111</v>
      </c>
      <c r="AP2289">
        <v>28</v>
      </c>
      <c r="AR2289" s="15" t="s">
        <v>1155</v>
      </c>
    </row>
    <row r="2290" spans="1:44" x14ac:dyDescent="0.2">
      <c r="A2290" t="s">
        <v>1381</v>
      </c>
      <c r="B2290" s="15" t="s">
        <v>1146</v>
      </c>
      <c r="C2290" s="15" t="s">
        <v>1149</v>
      </c>
      <c r="D2290" s="14" t="s">
        <v>475</v>
      </c>
      <c r="E2290" s="14" t="s">
        <v>3050</v>
      </c>
      <c r="G2290" s="15" t="s">
        <v>1168</v>
      </c>
      <c r="H2290" s="14" t="s">
        <v>1168</v>
      </c>
      <c r="I2290" s="14" t="s">
        <v>3036</v>
      </c>
      <c r="M2290" s="14" t="s">
        <v>3037</v>
      </c>
      <c r="O2290">
        <v>2004</v>
      </c>
      <c r="Q2290" t="s">
        <v>1332</v>
      </c>
      <c r="R2290">
        <v>14</v>
      </c>
      <c r="T2290" t="s">
        <v>3038</v>
      </c>
      <c r="U2290" s="14" t="s">
        <v>1249</v>
      </c>
      <c r="V2290" s="9" t="s">
        <v>3039</v>
      </c>
      <c r="W2290">
        <v>150</v>
      </c>
      <c r="X2290" s="9" t="s">
        <v>3040</v>
      </c>
      <c r="Z2290" s="5"/>
      <c r="AD2290" s="14" t="s">
        <v>1168</v>
      </c>
      <c r="AF2290" t="s">
        <v>1168</v>
      </c>
      <c r="AI2290" t="s">
        <v>1168</v>
      </c>
      <c r="AJ2290" s="15" t="s">
        <v>1148</v>
      </c>
      <c r="AK2290" s="15">
        <v>86.831000000000003</v>
      </c>
      <c r="AL2290" t="s">
        <v>1266</v>
      </c>
      <c r="AM2290">
        <f>89.789-86.831</f>
        <v>2.9579999999999984</v>
      </c>
      <c r="AP2290">
        <v>56</v>
      </c>
      <c r="AR2290" s="15" t="s">
        <v>1155</v>
      </c>
    </row>
    <row r="2291" spans="1:44" x14ac:dyDescent="0.2">
      <c r="A2291" t="s">
        <v>1381</v>
      </c>
      <c r="B2291" s="15" t="s">
        <v>1146</v>
      </c>
      <c r="C2291" s="15" t="s">
        <v>1149</v>
      </c>
      <c r="D2291" s="14" t="s">
        <v>475</v>
      </c>
      <c r="E2291" s="14" t="s">
        <v>3050</v>
      </c>
      <c r="G2291" s="15" t="s">
        <v>1168</v>
      </c>
      <c r="H2291" s="14" t="s">
        <v>1168</v>
      </c>
      <c r="I2291" s="14" t="s">
        <v>3036</v>
      </c>
      <c r="M2291" s="14" t="s">
        <v>3037</v>
      </c>
      <c r="O2291">
        <v>2004</v>
      </c>
      <c r="Q2291" t="s">
        <v>1332</v>
      </c>
      <c r="R2291">
        <v>14</v>
      </c>
      <c r="T2291" t="s">
        <v>3038</v>
      </c>
      <c r="U2291" s="14" t="s">
        <v>1249</v>
      </c>
      <c r="V2291" s="9" t="s">
        <v>3039</v>
      </c>
      <c r="W2291">
        <v>180</v>
      </c>
      <c r="X2291" s="9" t="s">
        <v>3040</v>
      </c>
      <c r="Z2291" s="5"/>
      <c r="AD2291" s="14" t="s">
        <v>1168</v>
      </c>
      <c r="AF2291" t="s">
        <v>1168</v>
      </c>
      <c r="AI2291" t="s">
        <v>1168</v>
      </c>
      <c r="AJ2291" s="15" t="s">
        <v>1148</v>
      </c>
      <c r="AK2291" s="15">
        <v>88.521000000000001</v>
      </c>
      <c r="AL2291" t="s">
        <v>1266</v>
      </c>
      <c r="AM2291">
        <f>93.169-88.521</f>
        <v>4.6479999999999961</v>
      </c>
      <c r="AP2291">
        <v>28</v>
      </c>
      <c r="AR2291" s="15" t="s">
        <v>1155</v>
      </c>
    </row>
    <row r="2292" spans="1:44" x14ac:dyDescent="0.2">
      <c r="A2292" t="s">
        <v>1381</v>
      </c>
      <c r="B2292" s="15" t="s">
        <v>1146</v>
      </c>
      <c r="C2292" s="15" t="s">
        <v>1149</v>
      </c>
      <c r="D2292" s="14" t="s">
        <v>475</v>
      </c>
      <c r="E2292" s="14" t="s">
        <v>3050</v>
      </c>
      <c r="G2292" s="15" t="s">
        <v>1168</v>
      </c>
      <c r="H2292" s="14" t="s">
        <v>1168</v>
      </c>
      <c r="I2292" s="14" t="s">
        <v>3036</v>
      </c>
      <c r="M2292" s="14" t="s">
        <v>3037</v>
      </c>
      <c r="O2292">
        <v>2004</v>
      </c>
      <c r="Q2292" t="s">
        <v>1332</v>
      </c>
      <c r="R2292">
        <v>14</v>
      </c>
      <c r="T2292" t="s">
        <v>3038</v>
      </c>
      <c r="U2292" s="14" t="s">
        <v>1249</v>
      </c>
      <c r="V2292" s="9" t="s">
        <v>3039</v>
      </c>
      <c r="W2292">
        <v>180</v>
      </c>
      <c r="X2292" s="9" t="s">
        <v>3040</v>
      </c>
      <c r="Z2292" s="5"/>
      <c r="AD2292" s="14" t="s">
        <v>1168</v>
      </c>
      <c r="AF2292" t="s">
        <v>1168</v>
      </c>
      <c r="AI2292" t="s">
        <v>1168</v>
      </c>
      <c r="AJ2292" s="15" t="s">
        <v>1148</v>
      </c>
      <c r="AK2292" s="15">
        <v>93.591999999999999</v>
      </c>
      <c r="AL2292" t="s">
        <v>1266</v>
      </c>
      <c r="AM2292">
        <f>96.549-93.592</f>
        <v>2.9570000000000078</v>
      </c>
      <c r="AP2292">
        <v>56</v>
      </c>
      <c r="AR2292" s="15" t="s">
        <v>1155</v>
      </c>
    </row>
    <row r="2293" spans="1:44" x14ac:dyDescent="0.2">
      <c r="A2293" t="s">
        <v>1381</v>
      </c>
      <c r="B2293" s="15" t="s">
        <v>1146</v>
      </c>
      <c r="C2293" s="15" t="s">
        <v>1149</v>
      </c>
      <c r="D2293" s="14" t="s">
        <v>475</v>
      </c>
      <c r="E2293" s="14" t="s">
        <v>3050</v>
      </c>
      <c r="G2293" s="15" t="s">
        <v>1168</v>
      </c>
      <c r="H2293" s="14" t="s">
        <v>1168</v>
      </c>
      <c r="I2293" s="14" t="s">
        <v>3036</v>
      </c>
      <c r="M2293" s="14" t="s">
        <v>3037</v>
      </c>
      <c r="O2293">
        <v>2004</v>
      </c>
      <c r="Q2293" t="s">
        <v>1332</v>
      </c>
      <c r="R2293">
        <v>14</v>
      </c>
      <c r="T2293" t="s">
        <v>3038</v>
      </c>
      <c r="U2293" s="14" t="s">
        <v>1249</v>
      </c>
      <c r="V2293" s="9" t="s">
        <v>3039</v>
      </c>
      <c r="W2293">
        <v>0</v>
      </c>
      <c r="X2293" s="9" t="s">
        <v>3041</v>
      </c>
      <c r="Z2293" s="5"/>
      <c r="AD2293" s="14" t="s">
        <v>1168</v>
      </c>
      <c r="AF2293" t="s">
        <v>1168</v>
      </c>
      <c r="AI2293" t="s">
        <v>1168</v>
      </c>
      <c r="AJ2293" s="15" t="s">
        <v>1148</v>
      </c>
      <c r="AK2293" s="15">
        <v>50.069000000000003</v>
      </c>
      <c r="AL2293" t="s">
        <v>1266</v>
      </c>
      <c r="AM2293">
        <f>59.793-50.069</f>
        <v>9.7239999999999966</v>
      </c>
      <c r="AP2293">
        <v>28</v>
      </c>
      <c r="AR2293" s="15" t="s">
        <v>1155</v>
      </c>
    </row>
    <row r="2294" spans="1:44" x14ac:dyDescent="0.2">
      <c r="A2294" t="s">
        <v>1381</v>
      </c>
      <c r="B2294" s="15" t="s">
        <v>1146</v>
      </c>
      <c r="C2294" s="15" t="s">
        <v>1149</v>
      </c>
      <c r="D2294" s="14" t="s">
        <v>475</v>
      </c>
      <c r="E2294" s="14" t="s">
        <v>3050</v>
      </c>
      <c r="G2294" s="15" t="s">
        <v>1168</v>
      </c>
      <c r="H2294" s="14" t="s">
        <v>1168</v>
      </c>
      <c r="I2294" s="14" t="s">
        <v>3036</v>
      </c>
      <c r="M2294" s="14" t="s">
        <v>3037</v>
      </c>
      <c r="O2294">
        <v>2004</v>
      </c>
      <c r="Q2294" t="s">
        <v>1332</v>
      </c>
      <c r="R2294">
        <v>14</v>
      </c>
      <c r="T2294" t="s">
        <v>3038</v>
      </c>
      <c r="U2294" s="14" t="s">
        <v>1249</v>
      </c>
      <c r="V2294" s="9" t="s">
        <v>3039</v>
      </c>
      <c r="W2294">
        <v>0</v>
      </c>
      <c r="X2294" s="9" t="s">
        <v>3041</v>
      </c>
      <c r="Z2294" s="5"/>
      <c r="AD2294" s="14" t="s">
        <v>1168</v>
      </c>
      <c r="AF2294" t="s">
        <v>1168</v>
      </c>
      <c r="AI2294" t="s">
        <v>1168</v>
      </c>
      <c r="AJ2294" s="15" t="s">
        <v>1148</v>
      </c>
      <c r="AK2294" s="15">
        <v>54</v>
      </c>
      <c r="AL2294" t="s">
        <v>1266</v>
      </c>
      <c r="AM2294">
        <f>62.276-54</f>
        <v>8.2760000000000034</v>
      </c>
      <c r="AP2294">
        <v>56</v>
      </c>
      <c r="AR2294" s="15" t="s">
        <v>1155</v>
      </c>
    </row>
    <row r="2295" spans="1:44" x14ac:dyDescent="0.2">
      <c r="A2295" t="s">
        <v>1381</v>
      </c>
      <c r="B2295" s="15" t="s">
        <v>1146</v>
      </c>
      <c r="C2295" s="15" t="s">
        <v>1149</v>
      </c>
      <c r="D2295" s="14" t="s">
        <v>475</v>
      </c>
      <c r="E2295" s="14" t="s">
        <v>3050</v>
      </c>
      <c r="G2295" s="15" t="s">
        <v>1168</v>
      </c>
      <c r="H2295" s="14" t="s">
        <v>1168</v>
      </c>
      <c r="I2295" s="14" t="s">
        <v>3036</v>
      </c>
      <c r="M2295" s="14" t="s">
        <v>3037</v>
      </c>
      <c r="O2295">
        <v>2004</v>
      </c>
      <c r="Q2295" t="s">
        <v>1332</v>
      </c>
      <c r="R2295">
        <v>14</v>
      </c>
      <c r="T2295" t="s">
        <v>3038</v>
      </c>
      <c r="U2295" s="14" t="s">
        <v>1249</v>
      </c>
      <c r="V2295" s="9" t="s">
        <v>3039</v>
      </c>
      <c r="W2295">
        <v>15</v>
      </c>
      <c r="X2295" s="9" t="s">
        <v>3041</v>
      </c>
      <c r="Z2295" s="5"/>
      <c r="AD2295" s="14" t="s">
        <v>1168</v>
      </c>
      <c r="AF2295" t="s">
        <v>1168</v>
      </c>
      <c r="AI2295" t="s">
        <v>1168</v>
      </c>
      <c r="AJ2295" s="15" t="s">
        <v>1148</v>
      </c>
      <c r="AK2295" s="15">
        <v>87.930999999999997</v>
      </c>
      <c r="AL2295" t="s">
        <v>1266</v>
      </c>
      <c r="AM2295">
        <f>90.414-87.931</f>
        <v>2.4830000000000041</v>
      </c>
      <c r="AP2295">
        <v>28</v>
      </c>
      <c r="AR2295" s="15" t="s">
        <v>1155</v>
      </c>
    </row>
    <row r="2296" spans="1:44" x14ac:dyDescent="0.2">
      <c r="A2296" t="s">
        <v>1381</v>
      </c>
      <c r="B2296" s="15" t="s">
        <v>1146</v>
      </c>
      <c r="C2296" s="15" t="s">
        <v>1149</v>
      </c>
      <c r="D2296" s="14" t="s">
        <v>475</v>
      </c>
      <c r="E2296" s="14" t="s">
        <v>3050</v>
      </c>
      <c r="G2296" s="15" t="s">
        <v>1168</v>
      </c>
      <c r="H2296" s="14" t="s">
        <v>1168</v>
      </c>
      <c r="I2296" s="14" t="s">
        <v>3036</v>
      </c>
      <c r="M2296" s="14" t="s">
        <v>3037</v>
      </c>
      <c r="O2296">
        <v>2004</v>
      </c>
      <c r="Q2296" t="s">
        <v>1332</v>
      </c>
      <c r="R2296">
        <v>14</v>
      </c>
      <c r="T2296" t="s">
        <v>3038</v>
      </c>
      <c r="U2296" s="14" t="s">
        <v>1249</v>
      </c>
      <c r="V2296" s="9" t="s">
        <v>3039</v>
      </c>
      <c r="W2296">
        <v>15</v>
      </c>
      <c r="X2296" s="9" t="s">
        <v>3041</v>
      </c>
      <c r="Z2296" s="5"/>
      <c r="AD2296" s="14" t="s">
        <v>1168</v>
      </c>
      <c r="AF2296" t="s">
        <v>1168</v>
      </c>
      <c r="AI2296" t="s">
        <v>1168</v>
      </c>
      <c r="AJ2296" s="15" t="s">
        <v>1148</v>
      </c>
      <c r="AK2296" s="15">
        <v>92.483000000000004</v>
      </c>
      <c r="AL2296" t="s">
        <v>1266</v>
      </c>
      <c r="AM2296">
        <f>96.621-92.483</f>
        <v>4.137999999999991</v>
      </c>
      <c r="AP2296">
        <v>56</v>
      </c>
      <c r="AR2296" s="15" t="s">
        <v>1155</v>
      </c>
    </row>
    <row r="2297" spans="1:44" x14ac:dyDescent="0.2">
      <c r="A2297" t="s">
        <v>1381</v>
      </c>
      <c r="B2297" s="15" t="s">
        <v>1146</v>
      </c>
      <c r="C2297" s="15" t="s">
        <v>1149</v>
      </c>
      <c r="D2297" s="14" t="s">
        <v>475</v>
      </c>
      <c r="E2297" s="14" t="s">
        <v>3050</v>
      </c>
      <c r="G2297" s="15" t="s">
        <v>1168</v>
      </c>
      <c r="H2297" s="14" t="s">
        <v>1168</v>
      </c>
      <c r="I2297" s="14" t="s">
        <v>3036</v>
      </c>
      <c r="M2297" s="14" t="s">
        <v>3037</v>
      </c>
      <c r="O2297">
        <v>2004</v>
      </c>
      <c r="Q2297" t="s">
        <v>1332</v>
      </c>
      <c r="R2297">
        <v>14</v>
      </c>
      <c r="T2297" t="s">
        <v>3038</v>
      </c>
      <c r="U2297" s="14" t="s">
        <v>1249</v>
      </c>
      <c r="V2297" s="9" t="s">
        <v>3039</v>
      </c>
      <c r="W2297">
        <v>30</v>
      </c>
      <c r="X2297" s="9" t="s">
        <v>3041</v>
      </c>
      <c r="Z2297" s="5"/>
      <c r="AD2297" s="14" t="s">
        <v>1168</v>
      </c>
      <c r="AF2297" t="s">
        <v>1168</v>
      </c>
      <c r="AI2297" t="s">
        <v>1168</v>
      </c>
      <c r="AJ2297" s="15" t="s">
        <v>1148</v>
      </c>
      <c r="AK2297" s="15">
        <v>86.275999999999996</v>
      </c>
      <c r="AL2297" t="s">
        <v>1266</v>
      </c>
      <c r="AM2297">
        <f>92.069-86.276</f>
        <v>5.7930000000000064</v>
      </c>
      <c r="AP2297">
        <v>28</v>
      </c>
      <c r="AR2297" s="15" t="s">
        <v>1155</v>
      </c>
    </row>
    <row r="2298" spans="1:44" x14ac:dyDescent="0.2">
      <c r="A2298" t="s">
        <v>1381</v>
      </c>
      <c r="B2298" s="15" t="s">
        <v>1146</v>
      </c>
      <c r="C2298" s="15" t="s">
        <v>1149</v>
      </c>
      <c r="D2298" s="14" t="s">
        <v>475</v>
      </c>
      <c r="E2298" s="14" t="s">
        <v>3050</v>
      </c>
      <c r="G2298" s="15" t="s">
        <v>1168</v>
      </c>
      <c r="H2298" s="14" t="s">
        <v>1168</v>
      </c>
      <c r="I2298" s="14" t="s">
        <v>3036</v>
      </c>
      <c r="M2298" s="14" t="s">
        <v>3037</v>
      </c>
      <c r="O2298">
        <v>2004</v>
      </c>
      <c r="Q2298" t="s">
        <v>1332</v>
      </c>
      <c r="R2298">
        <v>14</v>
      </c>
      <c r="T2298" t="s">
        <v>3038</v>
      </c>
      <c r="U2298" s="14" t="s">
        <v>1249</v>
      </c>
      <c r="V2298" s="9" t="s">
        <v>3039</v>
      </c>
      <c r="W2298">
        <v>30</v>
      </c>
      <c r="X2298" s="9" t="s">
        <v>3041</v>
      </c>
      <c r="Z2298" s="5"/>
      <c r="AD2298" s="14" t="s">
        <v>1168</v>
      </c>
      <c r="AF2298" t="s">
        <v>1168</v>
      </c>
      <c r="AI2298" t="s">
        <v>1168</v>
      </c>
      <c r="AJ2298" s="15" t="s">
        <v>1148</v>
      </c>
      <c r="AK2298" s="15">
        <v>88.759</v>
      </c>
      <c r="AL2298" t="s">
        <v>1266</v>
      </c>
      <c r="AM2298">
        <f>94.552-88.759</f>
        <v>5.7930000000000064</v>
      </c>
      <c r="AP2298">
        <v>56</v>
      </c>
      <c r="AR2298" s="15" t="s">
        <v>1155</v>
      </c>
    </row>
    <row r="2299" spans="1:44" x14ac:dyDescent="0.2">
      <c r="A2299" t="s">
        <v>1381</v>
      </c>
      <c r="B2299" s="15" t="s">
        <v>1146</v>
      </c>
      <c r="C2299" s="15" t="s">
        <v>1149</v>
      </c>
      <c r="D2299" s="14" t="s">
        <v>475</v>
      </c>
      <c r="E2299" s="14" t="s">
        <v>3050</v>
      </c>
      <c r="G2299" s="15" t="s">
        <v>1168</v>
      </c>
      <c r="H2299" s="14" t="s">
        <v>1168</v>
      </c>
      <c r="I2299" s="14" t="s">
        <v>3036</v>
      </c>
      <c r="M2299" s="14" t="s">
        <v>3037</v>
      </c>
      <c r="O2299">
        <v>2004</v>
      </c>
      <c r="Q2299" t="s">
        <v>1332</v>
      </c>
      <c r="R2299">
        <v>14</v>
      </c>
      <c r="T2299" t="s">
        <v>3038</v>
      </c>
      <c r="U2299" s="14" t="s">
        <v>1249</v>
      </c>
      <c r="V2299" s="9" t="s">
        <v>3039</v>
      </c>
      <c r="W2299">
        <v>60</v>
      </c>
      <c r="X2299" s="9" t="s">
        <v>3041</v>
      </c>
      <c r="Z2299" s="5"/>
      <c r="AD2299" s="14" t="s">
        <v>1168</v>
      </c>
      <c r="AF2299" t="s">
        <v>1168</v>
      </c>
      <c r="AI2299" t="s">
        <v>1168</v>
      </c>
      <c r="AJ2299" s="15" t="s">
        <v>1148</v>
      </c>
      <c r="AK2299" s="15">
        <v>100</v>
      </c>
      <c r="AL2299" t="s">
        <v>1266</v>
      </c>
      <c r="AM2299">
        <f>104.483-100.552</f>
        <v>3.9309999999999974</v>
      </c>
      <c r="AP2299">
        <v>28</v>
      </c>
      <c r="AR2299" s="15" t="s">
        <v>1155</v>
      </c>
    </row>
    <row r="2300" spans="1:44" x14ac:dyDescent="0.2">
      <c r="A2300" t="s">
        <v>1381</v>
      </c>
      <c r="B2300" s="15" t="s">
        <v>1146</v>
      </c>
      <c r="C2300" s="15" t="s">
        <v>1149</v>
      </c>
      <c r="D2300" s="14" t="s">
        <v>475</v>
      </c>
      <c r="E2300" s="14" t="s">
        <v>3050</v>
      </c>
      <c r="G2300" s="15" t="s">
        <v>1168</v>
      </c>
      <c r="H2300" s="14" t="s">
        <v>1168</v>
      </c>
      <c r="I2300" s="14" t="s">
        <v>3036</v>
      </c>
      <c r="M2300" s="14" t="s">
        <v>3037</v>
      </c>
      <c r="O2300">
        <v>2004</v>
      </c>
      <c r="Q2300" t="s">
        <v>1332</v>
      </c>
      <c r="R2300">
        <v>14</v>
      </c>
      <c r="T2300" t="s">
        <v>3038</v>
      </c>
      <c r="U2300" s="14" t="s">
        <v>1249</v>
      </c>
      <c r="V2300" s="9" t="s">
        <v>3039</v>
      </c>
      <c r="W2300">
        <v>60</v>
      </c>
      <c r="X2300" s="9" t="s">
        <v>3041</v>
      </c>
      <c r="Z2300" s="5"/>
      <c r="AD2300" s="14" t="s">
        <v>1168</v>
      </c>
      <c r="AF2300" t="s">
        <v>1168</v>
      </c>
      <c r="AI2300" t="s">
        <v>1168</v>
      </c>
      <c r="AJ2300" s="15" t="s">
        <v>1148</v>
      </c>
      <c r="AK2300" s="15">
        <v>100</v>
      </c>
      <c r="AL2300" t="s">
        <v>1266</v>
      </c>
      <c r="AM2300">
        <f>104.483-100.759</f>
        <v>3.7240000000000038</v>
      </c>
      <c r="AP2300">
        <v>56</v>
      </c>
      <c r="AR2300" s="15" t="s">
        <v>1155</v>
      </c>
    </row>
    <row r="2301" spans="1:44" x14ac:dyDescent="0.2">
      <c r="A2301" t="s">
        <v>1381</v>
      </c>
      <c r="B2301" s="15" t="s">
        <v>1146</v>
      </c>
      <c r="C2301" s="15" t="s">
        <v>1149</v>
      </c>
      <c r="D2301" s="14" t="s">
        <v>475</v>
      </c>
      <c r="E2301" s="14" t="s">
        <v>3050</v>
      </c>
      <c r="G2301" s="15" t="s">
        <v>1168</v>
      </c>
      <c r="H2301" s="14" t="s">
        <v>1168</v>
      </c>
      <c r="I2301" s="14" t="s">
        <v>3036</v>
      </c>
      <c r="M2301" s="14" t="s">
        <v>3037</v>
      </c>
      <c r="O2301">
        <v>2004</v>
      </c>
      <c r="Q2301" t="s">
        <v>1332</v>
      </c>
      <c r="R2301">
        <v>14</v>
      </c>
      <c r="T2301" t="s">
        <v>3038</v>
      </c>
      <c r="U2301" s="14" t="s">
        <v>1249</v>
      </c>
      <c r="V2301" s="9" t="s">
        <v>3039</v>
      </c>
      <c r="W2301">
        <v>90</v>
      </c>
      <c r="X2301" s="9" t="s">
        <v>3041</v>
      </c>
      <c r="Z2301" s="5"/>
      <c r="AD2301" s="14" t="s">
        <v>1168</v>
      </c>
      <c r="AF2301" t="s">
        <v>1168</v>
      </c>
      <c r="AI2301" t="s">
        <v>1168</v>
      </c>
      <c r="AJ2301" s="15" t="s">
        <v>1148</v>
      </c>
      <c r="AK2301" s="15">
        <v>92.483000000000004</v>
      </c>
      <c r="AL2301" t="s">
        <v>1266</v>
      </c>
      <c r="AM2301">
        <f>99.517-92.483</f>
        <v>7.0339999999999918</v>
      </c>
      <c r="AP2301">
        <v>28</v>
      </c>
      <c r="AR2301" s="15" t="s">
        <v>1155</v>
      </c>
    </row>
    <row r="2302" spans="1:44" x14ac:dyDescent="0.2">
      <c r="A2302" t="s">
        <v>1381</v>
      </c>
      <c r="B2302" s="15" t="s">
        <v>1146</v>
      </c>
      <c r="C2302" s="15" t="s">
        <v>1149</v>
      </c>
      <c r="D2302" s="14" t="s">
        <v>475</v>
      </c>
      <c r="E2302" s="14" t="s">
        <v>3050</v>
      </c>
      <c r="G2302" s="15" t="s">
        <v>1168</v>
      </c>
      <c r="H2302" s="14" t="s">
        <v>1168</v>
      </c>
      <c r="I2302" s="14" t="s">
        <v>3036</v>
      </c>
      <c r="M2302" s="14" t="s">
        <v>3037</v>
      </c>
      <c r="O2302">
        <v>2004</v>
      </c>
      <c r="Q2302" t="s">
        <v>1332</v>
      </c>
      <c r="R2302">
        <v>14</v>
      </c>
      <c r="T2302" t="s">
        <v>3038</v>
      </c>
      <c r="U2302" s="14" t="s">
        <v>1249</v>
      </c>
      <c r="V2302" s="9" t="s">
        <v>3039</v>
      </c>
      <c r="W2302">
        <v>90</v>
      </c>
      <c r="X2302" s="9" t="s">
        <v>3041</v>
      </c>
      <c r="Z2302" s="5"/>
      <c r="AD2302" s="14" t="s">
        <v>1168</v>
      </c>
      <c r="AF2302" t="s">
        <v>1168</v>
      </c>
      <c r="AI2302" t="s">
        <v>1168</v>
      </c>
      <c r="AJ2302" s="15" t="s">
        <v>1148</v>
      </c>
      <c r="AK2302" s="15">
        <v>92.483000000000004</v>
      </c>
      <c r="AL2302" t="s">
        <v>1266</v>
      </c>
      <c r="AM2302">
        <f>99.931-92.483</f>
        <v>7.4479999999999933</v>
      </c>
      <c r="AP2302">
        <v>56</v>
      </c>
      <c r="AR2302" s="15" t="s">
        <v>1155</v>
      </c>
    </row>
    <row r="2303" spans="1:44" x14ac:dyDescent="0.2">
      <c r="A2303" t="s">
        <v>1381</v>
      </c>
      <c r="B2303" s="15" t="s">
        <v>1146</v>
      </c>
      <c r="C2303" s="15" t="s">
        <v>1149</v>
      </c>
      <c r="D2303" s="14" t="s">
        <v>475</v>
      </c>
      <c r="E2303" s="14" t="s">
        <v>3050</v>
      </c>
      <c r="G2303" s="15" t="s">
        <v>1168</v>
      </c>
      <c r="H2303" s="14" t="s">
        <v>1168</v>
      </c>
      <c r="I2303" s="14" t="s">
        <v>3036</v>
      </c>
      <c r="M2303" s="14" t="s">
        <v>3037</v>
      </c>
      <c r="O2303">
        <v>2004</v>
      </c>
      <c r="Q2303" t="s">
        <v>1332</v>
      </c>
      <c r="R2303">
        <v>14</v>
      </c>
      <c r="T2303" t="s">
        <v>3038</v>
      </c>
      <c r="U2303" s="14" t="s">
        <v>1249</v>
      </c>
      <c r="V2303" s="9" t="s">
        <v>3039</v>
      </c>
      <c r="W2303">
        <v>120</v>
      </c>
      <c r="X2303" s="9" t="s">
        <v>3041</v>
      </c>
      <c r="Z2303" s="5"/>
      <c r="AD2303" s="14" t="s">
        <v>1168</v>
      </c>
      <c r="AF2303" t="s">
        <v>1168</v>
      </c>
      <c r="AI2303" t="s">
        <v>1168</v>
      </c>
      <c r="AJ2303" s="15" t="s">
        <v>1148</v>
      </c>
      <c r="AK2303" s="15">
        <v>88.344999999999999</v>
      </c>
      <c r="AL2303" t="s">
        <v>1266</v>
      </c>
      <c r="AM2303">
        <f>92.069-88.345</f>
        <v>3.7240000000000038</v>
      </c>
      <c r="AP2303">
        <v>28</v>
      </c>
      <c r="AR2303" s="15" t="s">
        <v>1155</v>
      </c>
    </row>
    <row r="2304" spans="1:44" x14ac:dyDescent="0.2">
      <c r="A2304" t="s">
        <v>1381</v>
      </c>
      <c r="B2304" s="15" t="s">
        <v>1146</v>
      </c>
      <c r="C2304" s="15" t="s">
        <v>1149</v>
      </c>
      <c r="D2304" s="14" t="s">
        <v>475</v>
      </c>
      <c r="E2304" s="14" t="s">
        <v>3050</v>
      </c>
      <c r="G2304" s="15" t="s">
        <v>1168</v>
      </c>
      <c r="H2304" s="14" t="s">
        <v>1168</v>
      </c>
      <c r="I2304" s="14" t="s">
        <v>3036</v>
      </c>
      <c r="M2304" s="14" t="s">
        <v>3037</v>
      </c>
      <c r="O2304">
        <v>2004</v>
      </c>
      <c r="Q2304" t="s">
        <v>1332</v>
      </c>
      <c r="R2304">
        <v>14</v>
      </c>
      <c r="T2304" t="s">
        <v>3038</v>
      </c>
      <c r="U2304" s="14" t="s">
        <v>1249</v>
      </c>
      <c r="V2304" s="9" t="s">
        <v>3039</v>
      </c>
      <c r="W2304">
        <v>120</v>
      </c>
      <c r="X2304" s="9" t="s">
        <v>3041</v>
      </c>
      <c r="Z2304" s="5"/>
      <c r="AD2304" s="14" t="s">
        <v>1168</v>
      </c>
      <c r="AF2304" t="s">
        <v>1168</v>
      </c>
      <c r="AI2304" t="s">
        <v>1168</v>
      </c>
      <c r="AJ2304" s="15" t="s">
        <v>1148</v>
      </c>
      <c r="AK2304" s="15">
        <v>90.414000000000001</v>
      </c>
      <c r="AL2304" t="s">
        <v>1266</v>
      </c>
      <c r="AM2304">
        <f>94.138-90.414</f>
        <v>3.7240000000000038</v>
      </c>
      <c r="AP2304">
        <v>56</v>
      </c>
      <c r="AR2304" s="15" t="s">
        <v>1155</v>
      </c>
    </row>
    <row r="2305" spans="1:44" x14ac:dyDescent="0.2">
      <c r="A2305" t="s">
        <v>1381</v>
      </c>
      <c r="B2305" s="15" t="s">
        <v>1146</v>
      </c>
      <c r="C2305" s="15" t="s">
        <v>1149</v>
      </c>
      <c r="D2305" s="14" t="s">
        <v>475</v>
      </c>
      <c r="E2305" s="14" t="s">
        <v>3050</v>
      </c>
      <c r="G2305" s="15" t="s">
        <v>1168</v>
      </c>
      <c r="H2305" s="14" t="s">
        <v>1168</v>
      </c>
      <c r="I2305" s="14" t="s">
        <v>3036</v>
      </c>
      <c r="M2305" s="14" t="s">
        <v>3037</v>
      </c>
      <c r="O2305">
        <v>2004</v>
      </c>
      <c r="Q2305" t="s">
        <v>1332</v>
      </c>
      <c r="R2305">
        <v>14</v>
      </c>
      <c r="T2305" t="s">
        <v>3038</v>
      </c>
      <c r="U2305" s="14" t="s">
        <v>1249</v>
      </c>
      <c r="V2305" s="9" t="s">
        <v>3039</v>
      </c>
      <c r="W2305">
        <v>150</v>
      </c>
      <c r="X2305" s="9" t="s">
        <v>3041</v>
      </c>
      <c r="Z2305" s="5"/>
      <c r="AD2305" s="14" t="s">
        <v>1168</v>
      </c>
      <c r="AF2305" t="s">
        <v>1168</v>
      </c>
      <c r="AI2305" t="s">
        <v>1168</v>
      </c>
      <c r="AJ2305" s="15" t="s">
        <v>1148</v>
      </c>
      <c r="AK2305" s="15">
        <v>97.655000000000001</v>
      </c>
      <c r="AL2305" t="s">
        <v>1266</v>
      </c>
      <c r="AM2305">
        <f>99.517-97.655</f>
        <v>1.8619999999999948</v>
      </c>
      <c r="AP2305">
        <v>28</v>
      </c>
      <c r="AR2305" s="15" t="s">
        <v>1155</v>
      </c>
    </row>
    <row r="2306" spans="1:44" x14ac:dyDescent="0.2">
      <c r="A2306" t="s">
        <v>1381</v>
      </c>
      <c r="B2306" s="15" t="s">
        <v>1146</v>
      </c>
      <c r="C2306" s="15" t="s">
        <v>1149</v>
      </c>
      <c r="D2306" s="14" t="s">
        <v>475</v>
      </c>
      <c r="E2306" s="14" t="s">
        <v>3050</v>
      </c>
      <c r="G2306" s="15" t="s">
        <v>1168</v>
      </c>
      <c r="H2306" s="14" t="s">
        <v>1168</v>
      </c>
      <c r="I2306" s="14" t="s">
        <v>3036</v>
      </c>
      <c r="M2306" s="14" t="s">
        <v>3037</v>
      </c>
      <c r="O2306">
        <v>2004</v>
      </c>
      <c r="Q2306" t="s">
        <v>1332</v>
      </c>
      <c r="R2306">
        <v>14</v>
      </c>
      <c r="T2306" t="s">
        <v>3038</v>
      </c>
      <c r="U2306" s="14" t="s">
        <v>1249</v>
      </c>
      <c r="V2306" s="9" t="s">
        <v>3039</v>
      </c>
      <c r="W2306">
        <v>150</v>
      </c>
      <c r="X2306" s="9" t="s">
        <v>3041</v>
      </c>
      <c r="Z2306" s="5"/>
      <c r="AD2306" s="14" t="s">
        <v>1168</v>
      </c>
      <c r="AF2306" t="s">
        <v>1168</v>
      </c>
      <c r="AI2306" t="s">
        <v>1168</v>
      </c>
      <c r="AJ2306" s="15" t="s">
        <v>1148</v>
      </c>
      <c r="AK2306" s="15">
        <v>97.447999999999993</v>
      </c>
      <c r="AL2306" t="s">
        <v>1266</v>
      </c>
      <c r="AM2306">
        <f>99.517-97.448</f>
        <v>2.0690000000000026</v>
      </c>
      <c r="AP2306">
        <v>56</v>
      </c>
      <c r="AR2306" s="15" t="s">
        <v>1155</v>
      </c>
    </row>
    <row r="2307" spans="1:44" x14ac:dyDescent="0.2">
      <c r="A2307" t="s">
        <v>1381</v>
      </c>
      <c r="B2307" s="15" t="s">
        <v>1146</v>
      </c>
      <c r="C2307" s="15" t="s">
        <v>1149</v>
      </c>
      <c r="D2307" s="14" t="s">
        <v>475</v>
      </c>
      <c r="E2307" s="14" t="s">
        <v>3050</v>
      </c>
      <c r="G2307" s="15" t="s">
        <v>1168</v>
      </c>
      <c r="H2307" s="14" t="s">
        <v>1168</v>
      </c>
      <c r="I2307" s="14" t="s">
        <v>3036</v>
      </c>
      <c r="M2307" s="14" t="s">
        <v>3037</v>
      </c>
      <c r="O2307">
        <v>2004</v>
      </c>
      <c r="Q2307" t="s">
        <v>1332</v>
      </c>
      <c r="R2307">
        <v>14</v>
      </c>
      <c r="T2307" t="s">
        <v>3038</v>
      </c>
      <c r="U2307" s="14" t="s">
        <v>1249</v>
      </c>
      <c r="V2307" s="9" t="s">
        <v>3039</v>
      </c>
      <c r="W2307">
        <v>180</v>
      </c>
      <c r="X2307" s="9" t="s">
        <v>3041</v>
      </c>
      <c r="Z2307" s="5"/>
      <c r="AD2307" s="14" t="s">
        <v>1168</v>
      </c>
      <c r="AF2307" t="s">
        <v>1168</v>
      </c>
      <c r="AI2307" t="s">
        <v>1168</v>
      </c>
      <c r="AJ2307" s="15" t="s">
        <v>1148</v>
      </c>
      <c r="AK2307" s="15">
        <v>94.552000000000007</v>
      </c>
      <c r="AL2307" t="s">
        <v>1266</v>
      </c>
      <c r="AM2307">
        <f>96.621-94.552</f>
        <v>2.0689999999999884</v>
      </c>
      <c r="AP2307">
        <v>28</v>
      </c>
      <c r="AR2307" s="15" t="s">
        <v>1155</v>
      </c>
    </row>
    <row r="2308" spans="1:44" x14ac:dyDescent="0.2">
      <c r="A2308" t="s">
        <v>1381</v>
      </c>
      <c r="B2308" s="15" t="s">
        <v>1146</v>
      </c>
      <c r="C2308" s="15" t="s">
        <v>1149</v>
      </c>
      <c r="D2308" s="14" t="s">
        <v>475</v>
      </c>
      <c r="E2308" s="14" t="s">
        <v>3050</v>
      </c>
      <c r="G2308" s="15" t="s">
        <v>1168</v>
      </c>
      <c r="H2308" s="14" t="s">
        <v>1168</v>
      </c>
      <c r="I2308" s="14" t="s">
        <v>3036</v>
      </c>
      <c r="M2308" s="14" t="s">
        <v>3037</v>
      </c>
      <c r="O2308">
        <v>2004</v>
      </c>
      <c r="Q2308" t="s">
        <v>1332</v>
      </c>
      <c r="R2308">
        <v>14</v>
      </c>
      <c r="T2308" t="s">
        <v>3038</v>
      </c>
      <c r="U2308" s="14" t="s">
        <v>1249</v>
      </c>
      <c r="V2308" s="9" t="s">
        <v>3039</v>
      </c>
      <c r="W2308">
        <v>180</v>
      </c>
      <c r="X2308" s="9" t="s">
        <v>3041</v>
      </c>
      <c r="Z2308" s="5"/>
      <c r="AD2308" s="14" t="s">
        <v>1168</v>
      </c>
      <c r="AF2308" t="s">
        <v>1168</v>
      </c>
      <c r="AI2308" t="s">
        <v>1168</v>
      </c>
      <c r="AJ2308" s="15" t="s">
        <v>1148</v>
      </c>
      <c r="AK2308" s="15">
        <v>94.552000000000007</v>
      </c>
      <c r="AL2308" t="s">
        <v>1266</v>
      </c>
      <c r="AM2308">
        <f>96.621-94.552</f>
        <v>2.0689999999999884</v>
      </c>
      <c r="AP2308">
        <v>56</v>
      </c>
      <c r="AR2308" s="15" t="s">
        <v>1155</v>
      </c>
    </row>
    <row r="2309" spans="1:44" x14ac:dyDescent="0.2">
      <c r="A2309" t="s">
        <v>1381</v>
      </c>
      <c r="B2309" s="15" t="s">
        <v>1146</v>
      </c>
      <c r="C2309" s="15" t="s">
        <v>1149</v>
      </c>
      <c r="D2309" s="14" t="s">
        <v>475</v>
      </c>
      <c r="E2309" s="14" t="s">
        <v>3050</v>
      </c>
      <c r="G2309" s="15" t="s">
        <v>1168</v>
      </c>
      <c r="H2309" s="14" t="s">
        <v>1168</v>
      </c>
      <c r="I2309" s="14" t="s">
        <v>3036</v>
      </c>
      <c r="M2309" s="14" t="s">
        <v>3037</v>
      </c>
      <c r="O2309">
        <v>2004</v>
      </c>
      <c r="Q2309" t="s">
        <v>1332</v>
      </c>
      <c r="R2309">
        <v>14</v>
      </c>
      <c r="T2309" t="s">
        <v>3038</v>
      </c>
      <c r="U2309" s="14" t="s">
        <v>1249</v>
      </c>
      <c r="V2309" s="9" t="s">
        <v>3039</v>
      </c>
      <c r="W2309">
        <v>0</v>
      </c>
      <c r="X2309" s="9" t="s">
        <v>3042</v>
      </c>
      <c r="Z2309" s="5"/>
      <c r="AD2309" s="14" t="s">
        <v>1168</v>
      </c>
      <c r="AF2309" t="s">
        <v>1168</v>
      </c>
      <c r="AI2309" t="s">
        <v>1168</v>
      </c>
      <c r="AJ2309" s="15" t="s">
        <v>1148</v>
      </c>
      <c r="AK2309" s="15">
        <v>79.224999999999994</v>
      </c>
      <c r="AL2309" t="s">
        <v>1266</v>
      </c>
      <c r="AM2309">
        <f>83.451-79.225</f>
        <v>4.2259999999999991</v>
      </c>
      <c r="AP2309">
        <v>28</v>
      </c>
      <c r="AR2309" s="15" t="s">
        <v>1155</v>
      </c>
    </row>
    <row r="2310" spans="1:44" x14ac:dyDescent="0.2">
      <c r="A2310" t="s">
        <v>1381</v>
      </c>
      <c r="B2310" s="15" t="s">
        <v>1146</v>
      </c>
      <c r="C2310" s="15" t="s">
        <v>1149</v>
      </c>
      <c r="D2310" s="14" t="s">
        <v>475</v>
      </c>
      <c r="E2310" s="14" t="s">
        <v>3050</v>
      </c>
      <c r="G2310" s="15" t="s">
        <v>1168</v>
      </c>
      <c r="H2310" s="14" t="s">
        <v>1168</v>
      </c>
      <c r="I2310" s="14" t="s">
        <v>3036</v>
      </c>
      <c r="M2310" s="14" t="s">
        <v>3037</v>
      </c>
      <c r="O2310">
        <v>2004</v>
      </c>
      <c r="Q2310" t="s">
        <v>1332</v>
      </c>
      <c r="R2310">
        <v>14</v>
      </c>
      <c r="T2310" t="s">
        <v>3038</v>
      </c>
      <c r="U2310" s="14" t="s">
        <v>1249</v>
      </c>
      <c r="V2310" s="9" t="s">
        <v>3039</v>
      </c>
      <c r="W2310">
        <v>0</v>
      </c>
      <c r="X2310" s="9" t="s">
        <v>3042</v>
      </c>
      <c r="Z2310" s="5"/>
      <c r="AD2310" s="14" t="s">
        <v>1168</v>
      </c>
      <c r="AF2310" t="s">
        <v>1168</v>
      </c>
      <c r="AI2310" t="s">
        <v>1168</v>
      </c>
      <c r="AJ2310" s="15" t="s">
        <v>1148</v>
      </c>
      <c r="AK2310" s="15">
        <v>88.099000000000004</v>
      </c>
      <c r="AL2310" t="s">
        <v>1266</v>
      </c>
      <c r="AM2310">
        <f>90.634-88.099</f>
        <v>2.5349999999999966</v>
      </c>
      <c r="AP2310">
        <v>56</v>
      </c>
      <c r="AR2310" s="15" t="s">
        <v>1155</v>
      </c>
    </row>
    <row r="2311" spans="1:44" x14ac:dyDescent="0.2">
      <c r="A2311" t="s">
        <v>1381</v>
      </c>
      <c r="B2311" s="15" t="s">
        <v>1146</v>
      </c>
      <c r="C2311" s="15" t="s">
        <v>1149</v>
      </c>
      <c r="D2311" s="14" t="s">
        <v>475</v>
      </c>
      <c r="E2311" s="14" t="s">
        <v>3050</v>
      </c>
      <c r="G2311" s="15" t="s">
        <v>1168</v>
      </c>
      <c r="H2311" s="14" t="s">
        <v>1168</v>
      </c>
      <c r="I2311" s="14" t="s">
        <v>3036</v>
      </c>
      <c r="M2311" s="14" t="s">
        <v>3037</v>
      </c>
      <c r="O2311">
        <v>2004</v>
      </c>
      <c r="Q2311" t="s">
        <v>1332</v>
      </c>
      <c r="R2311">
        <v>14</v>
      </c>
      <c r="T2311" t="s">
        <v>3038</v>
      </c>
      <c r="U2311" s="14" t="s">
        <v>1249</v>
      </c>
      <c r="V2311" s="9" t="s">
        <v>3039</v>
      </c>
      <c r="W2311">
        <v>15</v>
      </c>
      <c r="X2311" s="9" t="s">
        <v>3042</v>
      </c>
      <c r="Z2311" s="5"/>
      <c r="AD2311" s="14" t="s">
        <v>1168</v>
      </c>
      <c r="AF2311" t="s">
        <v>1168</v>
      </c>
      <c r="AI2311" t="s">
        <v>1168</v>
      </c>
      <c r="AJ2311" s="15" t="s">
        <v>1148</v>
      </c>
      <c r="AK2311" s="15">
        <v>95.703999999999994</v>
      </c>
      <c r="AL2311" t="s">
        <v>1266</v>
      </c>
      <c r="AM2311">
        <f>102.465-95.704</f>
        <v>6.7610000000000099</v>
      </c>
      <c r="AP2311">
        <v>28</v>
      </c>
      <c r="AR2311" s="15" t="s">
        <v>1155</v>
      </c>
    </row>
    <row r="2312" spans="1:44" x14ac:dyDescent="0.2">
      <c r="A2312" t="s">
        <v>1381</v>
      </c>
      <c r="B2312" s="15" t="s">
        <v>1146</v>
      </c>
      <c r="C2312" s="15" t="s">
        <v>1149</v>
      </c>
      <c r="D2312" s="14" t="s">
        <v>475</v>
      </c>
      <c r="E2312" s="14" t="s">
        <v>3050</v>
      </c>
      <c r="G2312" s="15" t="s">
        <v>1168</v>
      </c>
      <c r="H2312" s="14" t="s">
        <v>1168</v>
      </c>
      <c r="I2312" s="14" t="s">
        <v>3036</v>
      </c>
      <c r="M2312" s="14" t="s">
        <v>3037</v>
      </c>
      <c r="O2312">
        <v>2004</v>
      </c>
      <c r="Q2312" t="s">
        <v>1332</v>
      </c>
      <c r="R2312">
        <v>14</v>
      </c>
      <c r="T2312" t="s">
        <v>3038</v>
      </c>
      <c r="U2312" s="14" t="s">
        <v>1249</v>
      </c>
      <c r="V2312" s="9" t="s">
        <v>3039</v>
      </c>
      <c r="W2312">
        <v>15</v>
      </c>
      <c r="X2312" s="9" t="s">
        <v>3042</v>
      </c>
      <c r="Z2312" s="5"/>
      <c r="AD2312" s="14" t="s">
        <v>1168</v>
      </c>
      <c r="AF2312" t="s">
        <v>1168</v>
      </c>
      <c r="AI2312" t="s">
        <v>1168</v>
      </c>
      <c r="AJ2312" s="15" t="s">
        <v>1148</v>
      </c>
      <c r="AK2312" s="15">
        <v>96.126999999999995</v>
      </c>
      <c r="AL2312" t="s">
        <v>1266</v>
      </c>
      <c r="AM2312">
        <f>102.465-96.127</f>
        <v>6.3380000000000081</v>
      </c>
      <c r="AP2312">
        <v>56</v>
      </c>
      <c r="AR2312" s="15" t="s">
        <v>1155</v>
      </c>
    </row>
    <row r="2313" spans="1:44" x14ac:dyDescent="0.2">
      <c r="A2313" t="s">
        <v>1381</v>
      </c>
      <c r="B2313" s="15" t="s">
        <v>1146</v>
      </c>
      <c r="C2313" s="15" t="s">
        <v>1149</v>
      </c>
      <c r="D2313" s="14" t="s">
        <v>475</v>
      </c>
      <c r="E2313" s="14" t="s">
        <v>3050</v>
      </c>
      <c r="G2313" s="15" t="s">
        <v>1168</v>
      </c>
      <c r="H2313" s="14" t="s">
        <v>1168</v>
      </c>
      <c r="I2313" s="14" t="s">
        <v>3036</v>
      </c>
      <c r="M2313" s="14" t="s">
        <v>3037</v>
      </c>
      <c r="O2313">
        <v>2004</v>
      </c>
      <c r="Q2313" t="s">
        <v>1332</v>
      </c>
      <c r="R2313">
        <v>14</v>
      </c>
      <c r="T2313" t="s">
        <v>3038</v>
      </c>
      <c r="U2313" s="14" t="s">
        <v>1249</v>
      </c>
      <c r="V2313" s="9" t="s">
        <v>3039</v>
      </c>
      <c r="W2313">
        <v>30</v>
      </c>
      <c r="X2313" s="9" t="s">
        <v>3042</v>
      </c>
      <c r="Z2313" s="5"/>
      <c r="AD2313" s="14" t="s">
        <v>1168</v>
      </c>
      <c r="AF2313" t="s">
        <v>1168</v>
      </c>
      <c r="AI2313" t="s">
        <v>1168</v>
      </c>
      <c r="AJ2313" s="15" t="s">
        <v>1148</v>
      </c>
      <c r="AK2313" s="15">
        <v>86.408000000000001</v>
      </c>
      <c r="AL2313" t="s">
        <v>1266</v>
      </c>
      <c r="AM2313">
        <f>94.014-86.408</f>
        <v>7.6059999999999945</v>
      </c>
      <c r="AP2313">
        <v>28</v>
      </c>
      <c r="AR2313" s="15" t="s">
        <v>1155</v>
      </c>
    </row>
    <row r="2314" spans="1:44" x14ac:dyDescent="0.2">
      <c r="A2314" t="s">
        <v>1381</v>
      </c>
      <c r="B2314" s="15" t="s">
        <v>1146</v>
      </c>
      <c r="C2314" s="15" t="s">
        <v>1149</v>
      </c>
      <c r="D2314" s="14" t="s">
        <v>475</v>
      </c>
      <c r="E2314" s="14" t="s">
        <v>3050</v>
      </c>
      <c r="G2314" s="15" t="s">
        <v>1168</v>
      </c>
      <c r="H2314" s="14" t="s">
        <v>1168</v>
      </c>
      <c r="I2314" s="14" t="s">
        <v>3036</v>
      </c>
      <c r="M2314" s="14" t="s">
        <v>3037</v>
      </c>
      <c r="O2314">
        <v>2004</v>
      </c>
      <c r="Q2314" t="s">
        <v>1332</v>
      </c>
      <c r="R2314">
        <v>14</v>
      </c>
      <c r="T2314" t="s">
        <v>3038</v>
      </c>
      <c r="U2314" s="14" t="s">
        <v>1249</v>
      </c>
      <c r="V2314" s="9" t="s">
        <v>3039</v>
      </c>
      <c r="W2314">
        <v>30</v>
      </c>
      <c r="X2314" s="9" t="s">
        <v>3042</v>
      </c>
      <c r="Z2314" s="5"/>
      <c r="AD2314" s="14" t="s">
        <v>1168</v>
      </c>
      <c r="AF2314" t="s">
        <v>1168</v>
      </c>
      <c r="AI2314" t="s">
        <v>1168</v>
      </c>
      <c r="AJ2314" s="15" t="s">
        <v>1148</v>
      </c>
      <c r="AK2314" s="15">
        <v>88.099000000000004</v>
      </c>
      <c r="AL2314" t="s">
        <v>1266</v>
      </c>
      <c r="AM2314">
        <f>95.282-88.099</f>
        <v>7.1829999999999927</v>
      </c>
      <c r="AP2314">
        <v>56</v>
      </c>
      <c r="AR2314" s="15" t="s">
        <v>1155</v>
      </c>
    </row>
    <row r="2315" spans="1:44" x14ac:dyDescent="0.2">
      <c r="A2315" t="s">
        <v>1381</v>
      </c>
      <c r="B2315" s="15" t="s">
        <v>1146</v>
      </c>
      <c r="C2315" s="15" t="s">
        <v>1149</v>
      </c>
      <c r="D2315" s="14" t="s">
        <v>475</v>
      </c>
      <c r="E2315" s="14" t="s">
        <v>3050</v>
      </c>
      <c r="G2315" s="15" t="s">
        <v>1168</v>
      </c>
      <c r="H2315" s="14" t="s">
        <v>1168</v>
      </c>
      <c r="I2315" s="14" t="s">
        <v>3036</v>
      </c>
      <c r="M2315" s="14" t="s">
        <v>3037</v>
      </c>
      <c r="O2315">
        <v>2004</v>
      </c>
      <c r="Q2315" t="s">
        <v>1332</v>
      </c>
      <c r="R2315">
        <v>14</v>
      </c>
      <c r="T2315" t="s">
        <v>3038</v>
      </c>
      <c r="U2315" s="14" t="s">
        <v>1249</v>
      </c>
      <c r="V2315" s="9" t="s">
        <v>3039</v>
      </c>
      <c r="W2315">
        <v>60</v>
      </c>
      <c r="X2315" s="9" t="s">
        <v>3042</v>
      </c>
      <c r="Z2315" s="5"/>
      <c r="AD2315" s="14" t="s">
        <v>1168</v>
      </c>
      <c r="AF2315" t="s">
        <v>1168</v>
      </c>
      <c r="AI2315" t="s">
        <v>1168</v>
      </c>
      <c r="AJ2315" s="15" t="s">
        <v>1148</v>
      </c>
      <c r="AK2315" s="15">
        <v>97.816999999999993</v>
      </c>
      <c r="AL2315" t="s">
        <v>1266</v>
      </c>
      <c r="AM2315">
        <f>100.775-97.817</f>
        <v>2.9580000000000126</v>
      </c>
      <c r="AP2315">
        <v>28</v>
      </c>
      <c r="AR2315" s="15" t="s">
        <v>1155</v>
      </c>
    </row>
    <row r="2316" spans="1:44" x14ac:dyDescent="0.2">
      <c r="A2316" t="s">
        <v>1381</v>
      </c>
      <c r="B2316" s="15" t="s">
        <v>1146</v>
      </c>
      <c r="C2316" s="15" t="s">
        <v>1149</v>
      </c>
      <c r="D2316" s="14" t="s">
        <v>475</v>
      </c>
      <c r="E2316" s="14" t="s">
        <v>3050</v>
      </c>
      <c r="G2316" s="15" t="s">
        <v>1168</v>
      </c>
      <c r="H2316" s="14" t="s">
        <v>1168</v>
      </c>
      <c r="I2316" s="14" t="s">
        <v>3036</v>
      </c>
      <c r="M2316" s="14" t="s">
        <v>3037</v>
      </c>
      <c r="O2316">
        <v>2004</v>
      </c>
      <c r="Q2316" t="s">
        <v>1332</v>
      </c>
      <c r="R2316">
        <v>14</v>
      </c>
      <c r="T2316" t="s">
        <v>3038</v>
      </c>
      <c r="U2316" s="14" t="s">
        <v>1249</v>
      </c>
      <c r="V2316" s="9" t="s">
        <v>3039</v>
      </c>
      <c r="W2316">
        <v>60</v>
      </c>
      <c r="X2316" s="9" t="s">
        <v>3042</v>
      </c>
      <c r="Z2316" s="5"/>
      <c r="AD2316" s="14" t="s">
        <v>1168</v>
      </c>
      <c r="AF2316" t="s">
        <v>1168</v>
      </c>
      <c r="AI2316" t="s">
        <v>1168</v>
      </c>
      <c r="AJ2316" s="15" t="s">
        <v>1148</v>
      </c>
      <c r="AK2316" s="15">
        <v>96.971999999999994</v>
      </c>
      <c r="AL2316" t="s">
        <v>1266</v>
      </c>
      <c r="AM2316">
        <f>100.775-96.972</f>
        <v>3.8030000000000115</v>
      </c>
      <c r="AP2316">
        <v>56</v>
      </c>
      <c r="AR2316" s="15" t="s">
        <v>1155</v>
      </c>
    </row>
    <row r="2317" spans="1:44" x14ac:dyDescent="0.2">
      <c r="A2317" t="s">
        <v>1381</v>
      </c>
      <c r="B2317" s="15" t="s">
        <v>1146</v>
      </c>
      <c r="C2317" s="15" t="s">
        <v>1149</v>
      </c>
      <c r="D2317" s="14" t="s">
        <v>475</v>
      </c>
      <c r="E2317" s="14" t="s">
        <v>3050</v>
      </c>
      <c r="G2317" s="15" t="s">
        <v>1168</v>
      </c>
      <c r="H2317" s="14" t="s">
        <v>1168</v>
      </c>
      <c r="I2317" s="14" t="s">
        <v>3036</v>
      </c>
      <c r="M2317" s="14" t="s">
        <v>3037</v>
      </c>
      <c r="O2317">
        <v>2004</v>
      </c>
      <c r="Q2317" t="s">
        <v>1332</v>
      </c>
      <c r="R2317">
        <v>14</v>
      </c>
      <c r="T2317" t="s">
        <v>3038</v>
      </c>
      <c r="U2317" s="14" t="s">
        <v>1249</v>
      </c>
      <c r="V2317" s="9" t="s">
        <v>3039</v>
      </c>
      <c r="W2317">
        <v>90</v>
      </c>
      <c r="X2317" s="9" t="s">
        <v>3042</v>
      </c>
      <c r="Z2317" s="5"/>
      <c r="AD2317" s="14" t="s">
        <v>1168</v>
      </c>
      <c r="AF2317" t="s">
        <v>1168</v>
      </c>
      <c r="AI2317" t="s">
        <v>1168</v>
      </c>
      <c r="AJ2317" s="15" t="s">
        <v>1148</v>
      </c>
      <c r="AK2317" s="15">
        <v>100</v>
      </c>
      <c r="AL2317" t="s">
        <v>1266</v>
      </c>
      <c r="AM2317">
        <f>105.423-100.775</f>
        <v>4.6479999999999961</v>
      </c>
      <c r="AP2317">
        <v>28</v>
      </c>
      <c r="AR2317" s="15" t="s">
        <v>1155</v>
      </c>
    </row>
    <row r="2318" spans="1:44" x14ac:dyDescent="0.2">
      <c r="A2318" t="s">
        <v>1381</v>
      </c>
      <c r="B2318" s="15" t="s">
        <v>1146</v>
      </c>
      <c r="C2318" s="15" t="s">
        <v>1149</v>
      </c>
      <c r="D2318" s="14" t="s">
        <v>475</v>
      </c>
      <c r="E2318" s="14" t="s">
        <v>3050</v>
      </c>
      <c r="G2318" s="15" t="s">
        <v>1168</v>
      </c>
      <c r="H2318" s="14" t="s">
        <v>1168</v>
      </c>
      <c r="I2318" s="14" t="s">
        <v>3036</v>
      </c>
      <c r="M2318" s="14" t="s">
        <v>3037</v>
      </c>
      <c r="O2318">
        <v>2004</v>
      </c>
      <c r="Q2318" t="s">
        <v>1332</v>
      </c>
      <c r="R2318">
        <v>14</v>
      </c>
      <c r="T2318" t="s">
        <v>3038</v>
      </c>
      <c r="U2318" s="14" t="s">
        <v>1249</v>
      </c>
      <c r="V2318" s="9" t="s">
        <v>3039</v>
      </c>
      <c r="W2318">
        <v>90</v>
      </c>
      <c r="X2318" s="9" t="s">
        <v>3042</v>
      </c>
      <c r="Z2318" s="5"/>
      <c r="AD2318" s="14" t="s">
        <v>1168</v>
      </c>
      <c r="AF2318" t="s">
        <v>1168</v>
      </c>
      <c r="AI2318" t="s">
        <v>1168</v>
      </c>
      <c r="AJ2318" s="15" t="s">
        <v>1148</v>
      </c>
      <c r="AK2318" s="15">
        <v>100</v>
      </c>
      <c r="AL2318" t="s">
        <v>1266</v>
      </c>
      <c r="AM2318">
        <f>105.423-100.352</f>
        <v>5.070999999999998</v>
      </c>
      <c r="AP2318">
        <v>56</v>
      </c>
      <c r="AR2318" s="15" t="s">
        <v>1155</v>
      </c>
    </row>
    <row r="2319" spans="1:44" x14ac:dyDescent="0.2">
      <c r="A2319" t="s">
        <v>1381</v>
      </c>
      <c r="B2319" s="15" t="s">
        <v>1146</v>
      </c>
      <c r="C2319" s="15" t="s">
        <v>1149</v>
      </c>
      <c r="D2319" s="14" t="s">
        <v>475</v>
      </c>
      <c r="E2319" s="14" t="s">
        <v>3050</v>
      </c>
      <c r="G2319" s="15" t="s">
        <v>1168</v>
      </c>
      <c r="H2319" s="14" t="s">
        <v>1168</v>
      </c>
      <c r="I2319" s="14" t="s">
        <v>3036</v>
      </c>
      <c r="M2319" s="14" t="s">
        <v>3037</v>
      </c>
      <c r="O2319">
        <v>2004</v>
      </c>
      <c r="Q2319" t="s">
        <v>1332</v>
      </c>
      <c r="R2319">
        <v>14</v>
      </c>
      <c r="T2319" t="s">
        <v>3038</v>
      </c>
      <c r="U2319" s="14" t="s">
        <v>1249</v>
      </c>
      <c r="V2319" s="9" t="s">
        <v>3039</v>
      </c>
      <c r="W2319">
        <v>120</v>
      </c>
      <c r="X2319" s="9" t="s">
        <v>3042</v>
      </c>
      <c r="Z2319" s="5"/>
      <c r="AD2319" s="14" t="s">
        <v>1168</v>
      </c>
      <c r="AF2319" t="s">
        <v>1168</v>
      </c>
      <c r="AI2319" t="s">
        <v>1168</v>
      </c>
      <c r="AJ2319" s="15" t="s">
        <v>1148</v>
      </c>
      <c r="AK2319" s="15">
        <v>99.084999999999994</v>
      </c>
      <c r="AL2319" t="s">
        <v>1266</v>
      </c>
      <c r="AM2319">
        <f>100.775-99.085</f>
        <v>1.6900000000000119</v>
      </c>
      <c r="AP2319">
        <v>28</v>
      </c>
      <c r="AR2319" s="15" t="s">
        <v>1155</v>
      </c>
    </row>
    <row r="2320" spans="1:44" x14ac:dyDescent="0.2">
      <c r="A2320" t="s">
        <v>1381</v>
      </c>
      <c r="B2320" s="15" t="s">
        <v>1146</v>
      </c>
      <c r="C2320" s="15" t="s">
        <v>1149</v>
      </c>
      <c r="D2320" s="14" t="s">
        <v>475</v>
      </c>
      <c r="E2320" s="14" t="s">
        <v>3050</v>
      </c>
      <c r="G2320" s="15" t="s">
        <v>1168</v>
      </c>
      <c r="H2320" s="14" t="s">
        <v>1168</v>
      </c>
      <c r="I2320" s="14" t="s">
        <v>3036</v>
      </c>
      <c r="M2320" s="14" t="s">
        <v>3037</v>
      </c>
      <c r="O2320">
        <v>2004</v>
      </c>
      <c r="Q2320" t="s">
        <v>1332</v>
      </c>
      <c r="R2320">
        <v>14</v>
      </c>
      <c r="T2320" t="s">
        <v>3038</v>
      </c>
      <c r="U2320" s="14" t="s">
        <v>1249</v>
      </c>
      <c r="V2320" s="9" t="s">
        <v>3039</v>
      </c>
      <c r="W2320">
        <v>120</v>
      </c>
      <c r="X2320" s="9" t="s">
        <v>3042</v>
      </c>
      <c r="Z2320" s="5"/>
      <c r="AD2320" s="14" t="s">
        <v>1168</v>
      </c>
      <c r="AF2320" t="s">
        <v>1168</v>
      </c>
      <c r="AI2320" t="s">
        <v>1168</v>
      </c>
      <c r="AJ2320" s="15" t="s">
        <v>1148</v>
      </c>
      <c r="AK2320" s="15">
        <v>99.084999999999994</v>
      </c>
      <c r="AL2320" t="s">
        <v>1266</v>
      </c>
      <c r="AM2320">
        <f>100.775-99.085</f>
        <v>1.6900000000000119</v>
      </c>
      <c r="AP2320">
        <v>56</v>
      </c>
      <c r="AR2320" s="15" t="s">
        <v>1155</v>
      </c>
    </row>
    <row r="2321" spans="1:44" x14ac:dyDescent="0.2">
      <c r="A2321" t="s">
        <v>1381</v>
      </c>
      <c r="B2321" s="15" t="s">
        <v>1146</v>
      </c>
      <c r="C2321" s="15" t="s">
        <v>1149</v>
      </c>
      <c r="D2321" s="14" t="s">
        <v>475</v>
      </c>
      <c r="E2321" s="14" t="s">
        <v>3050</v>
      </c>
      <c r="G2321" s="15" t="s">
        <v>1168</v>
      </c>
      <c r="H2321" s="14" t="s">
        <v>1168</v>
      </c>
      <c r="I2321" s="14" t="s">
        <v>3036</v>
      </c>
      <c r="M2321" s="14" t="s">
        <v>3037</v>
      </c>
      <c r="O2321">
        <v>2004</v>
      </c>
      <c r="Q2321" t="s">
        <v>1332</v>
      </c>
      <c r="R2321">
        <v>14</v>
      </c>
      <c r="T2321" t="s">
        <v>3038</v>
      </c>
      <c r="U2321" s="14" t="s">
        <v>1249</v>
      </c>
      <c r="V2321" s="9" t="s">
        <v>3039</v>
      </c>
      <c r="W2321">
        <v>150</v>
      </c>
      <c r="X2321" s="9" t="s">
        <v>3042</v>
      </c>
      <c r="Z2321" s="5"/>
      <c r="AD2321" s="14" t="s">
        <v>1168</v>
      </c>
      <c r="AF2321" t="s">
        <v>1168</v>
      </c>
      <c r="AI2321" t="s">
        <v>1168</v>
      </c>
      <c r="AJ2321" s="15" t="s">
        <v>1148</v>
      </c>
      <c r="AK2321" s="15">
        <v>99.93</v>
      </c>
      <c r="AL2321" t="s">
        <v>1266</v>
      </c>
      <c r="AM2321">
        <f>101.62-99.93</f>
        <v>1.6899999999999977</v>
      </c>
      <c r="AP2321">
        <v>28</v>
      </c>
      <c r="AR2321" s="15" t="s">
        <v>1155</v>
      </c>
    </row>
    <row r="2322" spans="1:44" x14ac:dyDescent="0.2">
      <c r="A2322" t="s">
        <v>1381</v>
      </c>
      <c r="B2322" s="15" t="s">
        <v>1146</v>
      </c>
      <c r="C2322" s="15" t="s">
        <v>1149</v>
      </c>
      <c r="D2322" s="14" t="s">
        <v>475</v>
      </c>
      <c r="E2322" s="14" t="s">
        <v>3050</v>
      </c>
      <c r="G2322" s="15" t="s">
        <v>1168</v>
      </c>
      <c r="H2322" s="14" t="s">
        <v>1168</v>
      </c>
      <c r="I2322" s="14" t="s">
        <v>3036</v>
      </c>
      <c r="M2322" s="14" t="s">
        <v>3037</v>
      </c>
      <c r="O2322">
        <v>2004</v>
      </c>
      <c r="Q2322" t="s">
        <v>1332</v>
      </c>
      <c r="R2322">
        <v>14</v>
      </c>
      <c r="T2322" t="s">
        <v>3038</v>
      </c>
      <c r="U2322" s="14" t="s">
        <v>1249</v>
      </c>
      <c r="V2322" s="9" t="s">
        <v>3039</v>
      </c>
      <c r="W2322">
        <v>150</v>
      </c>
      <c r="X2322" s="9" t="s">
        <v>3042</v>
      </c>
      <c r="Z2322" s="5"/>
      <c r="AD2322" s="14" t="s">
        <v>1168</v>
      </c>
      <c r="AF2322" t="s">
        <v>1168</v>
      </c>
      <c r="AI2322" t="s">
        <v>1168</v>
      </c>
      <c r="AJ2322" s="15" t="s">
        <v>1148</v>
      </c>
      <c r="AK2322" s="15">
        <v>100</v>
      </c>
      <c r="AL2322" t="s">
        <v>1266</v>
      </c>
      <c r="AM2322">
        <f>102.887-100.775</f>
        <v>2.1119999999999948</v>
      </c>
      <c r="AP2322">
        <v>56</v>
      </c>
      <c r="AR2322" s="15" t="s">
        <v>1155</v>
      </c>
    </row>
    <row r="2323" spans="1:44" x14ac:dyDescent="0.2">
      <c r="A2323" t="s">
        <v>1381</v>
      </c>
      <c r="B2323" s="15" t="s">
        <v>1146</v>
      </c>
      <c r="C2323" s="15" t="s">
        <v>1149</v>
      </c>
      <c r="D2323" s="14" t="s">
        <v>475</v>
      </c>
      <c r="E2323" s="14" t="s">
        <v>3050</v>
      </c>
      <c r="G2323" s="15" t="s">
        <v>1168</v>
      </c>
      <c r="H2323" s="14" t="s">
        <v>1168</v>
      </c>
      <c r="I2323" s="14" t="s">
        <v>3036</v>
      </c>
      <c r="M2323" s="14" t="s">
        <v>3037</v>
      </c>
      <c r="O2323">
        <v>2004</v>
      </c>
      <c r="Q2323" t="s">
        <v>1332</v>
      </c>
      <c r="R2323">
        <v>14</v>
      </c>
      <c r="T2323" t="s">
        <v>3038</v>
      </c>
      <c r="U2323" s="14" t="s">
        <v>1249</v>
      </c>
      <c r="V2323" s="9" t="s">
        <v>3039</v>
      </c>
      <c r="W2323">
        <v>180</v>
      </c>
      <c r="X2323" s="9" t="s">
        <v>3042</v>
      </c>
      <c r="Z2323" s="5"/>
      <c r="AD2323" s="14" t="s">
        <v>1168</v>
      </c>
      <c r="AF2323" t="s">
        <v>1168</v>
      </c>
      <c r="AI2323" t="s">
        <v>1168</v>
      </c>
      <c r="AJ2323" s="15" t="s">
        <v>1148</v>
      </c>
      <c r="AK2323" s="15">
        <v>94.858999999999995</v>
      </c>
      <c r="AL2323" t="s">
        <v>1266</v>
      </c>
      <c r="AM2323">
        <f>99.507-94.859</f>
        <v>4.6480000000000103</v>
      </c>
      <c r="AP2323">
        <v>28</v>
      </c>
      <c r="AR2323" s="15" t="s">
        <v>1155</v>
      </c>
    </row>
    <row r="2324" spans="1:44" x14ac:dyDescent="0.2">
      <c r="A2324" t="s">
        <v>1381</v>
      </c>
      <c r="B2324" s="15" t="s">
        <v>1146</v>
      </c>
      <c r="C2324" s="15" t="s">
        <v>1149</v>
      </c>
      <c r="D2324" s="14" t="s">
        <v>475</v>
      </c>
      <c r="E2324" s="14" t="s">
        <v>3050</v>
      </c>
      <c r="G2324" s="15" t="s">
        <v>1168</v>
      </c>
      <c r="H2324" s="14" t="s">
        <v>1168</v>
      </c>
      <c r="I2324" s="14" t="s">
        <v>3036</v>
      </c>
      <c r="M2324" s="14" t="s">
        <v>3037</v>
      </c>
      <c r="O2324">
        <v>2004</v>
      </c>
      <c r="Q2324" t="s">
        <v>1332</v>
      </c>
      <c r="R2324">
        <v>14</v>
      </c>
      <c r="T2324" t="s">
        <v>3038</v>
      </c>
      <c r="U2324" s="14" t="s">
        <v>1249</v>
      </c>
      <c r="V2324" s="9" t="s">
        <v>3039</v>
      </c>
      <c r="W2324">
        <v>180</v>
      </c>
      <c r="X2324" s="9" t="s">
        <v>3042</v>
      </c>
      <c r="Z2324" s="5"/>
      <c r="AD2324" s="14" t="s">
        <v>1168</v>
      </c>
      <c r="AF2324" t="s">
        <v>1168</v>
      </c>
      <c r="AI2324" t="s">
        <v>1168</v>
      </c>
      <c r="AJ2324" s="15" t="s">
        <v>1148</v>
      </c>
      <c r="AK2324" s="15">
        <v>94.436999999999998</v>
      </c>
      <c r="AL2324" t="s">
        <v>1266</v>
      </c>
      <c r="AM2324">
        <f>99.507-94.437</f>
        <v>5.0700000000000074</v>
      </c>
      <c r="AP2324">
        <v>56</v>
      </c>
      <c r="AR2324" s="15" t="s">
        <v>1155</v>
      </c>
    </row>
    <row r="2325" spans="1:44" x14ac:dyDescent="0.2">
      <c r="A2325" t="s">
        <v>1381</v>
      </c>
      <c r="B2325" s="15" t="s">
        <v>1146</v>
      </c>
      <c r="C2325" s="15" t="s">
        <v>1149</v>
      </c>
      <c r="D2325" s="14" t="s">
        <v>475</v>
      </c>
      <c r="E2325" s="14" t="s">
        <v>3050</v>
      </c>
      <c r="G2325" s="15" t="s">
        <v>1168</v>
      </c>
      <c r="H2325" s="14" t="s">
        <v>1168</v>
      </c>
      <c r="I2325" s="14" t="s">
        <v>3036</v>
      </c>
      <c r="M2325" s="14" t="s">
        <v>3037</v>
      </c>
      <c r="O2325">
        <v>2004</v>
      </c>
      <c r="Q2325" t="s">
        <v>1332</v>
      </c>
      <c r="R2325">
        <v>14</v>
      </c>
      <c r="T2325" t="s">
        <v>3038</v>
      </c>
      <c r="U2325" s="14" t="s">
        <v>1249</v>
      </c>
      <c r="V2325" s="9" t="s">
        <v>3039</v>
      </c>
      <c r="W2325">
        <v>0</v>
      </c>
      <c r="X2325" s="9" t="s">
        <v>3043</v>
      </c>
      <c r="Z2325" s="5"/>
      <c r="AD2325" s="14" t="s">
        <v>1168</v>
      </c>
      <c r="AF2325" t="s">
        <v>1168</v>
      </c>
      <c r="AI2325" t="s">
        <v>1168</v>
      </c>
      <c r="AJ2325" s="15" t="s">
        <v>1148</v>
      </c>
      <c r="AK2325" s="15">
        <v>1.4379999999999999</v>
      </c>
      <c r="AL2325" t="s">
        <v>1266</v>
      </c>
      <c r="AM2325">
        <f>3.082-1.438</f>
        <v>1.6439999999999999</v>
      </c>
      <c r="AP2325">
        <v>28</v>
      </c>
      <c r="AR2325" s="15" t="s">
        <v>1155</v>
      </c>
    </row>
    <row r="2326" spans="1:44" x14ac:dyDescent="0.2">
      <c r="A2326" t="s">
        <v>1381</v>
      </c>
      <c r="B2326" s="15" t="s">
        <v>1146</v>
      </c>
      <c r="C2326" s="15" t="s">
        <v>1149</v>
      </c>
      <c r="D2326" s="14" t="s">
        <v>475</v>
      </c>
      <c r="E2326" s="14" t="s">
        <v>3050</v>
      </c>
      <c r="G2326" s="15" t="s">
        <v>1168</v>
      </c>
      <c r="H2326" s="14" t="s">
        <v>1168</v>
      </c>
      <c r="I2326" s="14" t="s">
        <v>3036</v>
      </c>
      <c r="M2326" s="14" t="s">
        <v>3037</v>
      </c>
      <c r="O2326">
        <v>2004</v>
      </c>
      <c r="Q2326" t="s">
        <v>1332</v>
      </c>
      <c r="R2326">
        <v>14</v>
      </c>
      <c r="T2326" t="s">
        <v>3038</v>
      </c>
      <c r="U2326" s="14" t="s">
        <v>1249</v>
      </c>
      <c r="V2326" s="9" t="s">
        <v>3039</v>
      </c>
      <c r="W2326">
        <v>0</v>
      </c>
      <c r="X2326" s="9" t="s">
        <v>3043</v>
      </c>
      <c r="Z2326" s="5"/>
      <c r="AD2326" s="14" t="s">
        <v>1168</v>
      </c>
      <c r="AF2326" t="s">
        <v>1168</v>
      </c>
      <c r="AI2326" t="s">
        <v>1168</v>
      </c>
      <c r="AJ2326" s="15" t="s">
        <v>1148</v>
      </c>
      <c r="AK2326" s="15">
        <v>12.534000000000001</v>
      </c>
      <c r="AL2326" t="s">
        <v>1266</v>
      </c>
      <c r="AM2326">
        <f>16.233-12.534</f>
        <v>3.6989999999999998</v>
      </c>
      <c r="AP2326">
        <v>56</v>
      </c>
      <c r="AR2326" s="15" t="s">
        <v>1155</v>
      </c>
    </row>
    <row r="2327" spans="1:44" x14ac:dyDescent="0.2">
      <c r="A2327" t="s">
        <v>1381</v>
      </c>
      <c r="B2327" s="15" t="s">
        <v>1146</v>
      </c>
      <c r="C2327" s="15" t="s">
        <v>1149</v>
      </c>
      <c r="D2327" s="14" t="s">
        <v>475</v>
      </c>
      <c r="E2327" s="14" t="s">
        <v>3050</v>
      </c>
      <c r="G2327" s="15" t="s">
        <v>1168</v>
      </c>
      <c r="H2327" s="14" t="s">
        <v>1168</v>
      </c>
      <c r="I2327" s="14" t="s">
        <v>3036</v>
      </c>
      <c r="M2327" s="14" t="s">
        <v>3037</v>
      </c>
      <c r="O2327">
        <v>2004</v>
      </c>
      <c r="Q2327" t="s">
        <v>1332</v>
      </c>
      <c r="R2327">
        <v>14</v>
      </c>
      <c r="T2327" t="s">
        <v>3038</v>
      </c>
      <c r="U2327" s="14" t="s">
        <v>1249</v>
      </c>
      <c r="V2327" s="9" t="s">
        <v>3039</v>
      </c>
      <c r="W2327">
        <v>15</v>
      </c>
      <c r="X2327" s="9" t="s">
        <v>3043</v>
      </c>
      <c r="Z2327" s="5"/>
      <c r="AD2327" s="14" t="s">
        <v>1168</v>
      </c>
      <c r="AF2327" t="s">
        <v>1168</v>
      </c>
      <c r="AI2327" t="s">
        <v>1168</v>
      </c>
      <c r="AJ2327" s="15" t="s">
        <v>1148</v>
      </c>
      <c r="AK2327" s="15">
        <v>17.055</v>
      </c>
      <c r="AL2327" t="s">
        <v>1266</v>
      </c>
      <c r="AM2327">
        <f>19.521-17.055</f>
        <v>2.4660000000000011</v>
      </c>
      <c r="AP2327">
        <v>28</v>
      </c>
      <c r="AR2327" s="15" t="s">
        <v>1155</v>
      </c>
    </row>
    <row r="2328" spans="1:44" x14ac:dyDescent="0.2">
      <c r="A2328" t="s">
        <v>1381</v>
      </c>
      <c r="B2328" s="15" t="s">
        <v>1146</v>
      </c>
      <c r="C2328" s="15" t="s">
        <v>1149</v>
      </c>
      <c r="D2328" s="14" t="s">
        <v>475</v>
      </c>
      <c r="E2328" s="14" t="s">
        <v>3050</v>
      </c>
      <c r="G2328" s="15" t="s">
        <v>1168</v>
      </c>
      <c r="H2328" s="14" t="s">
        <v>1168</v>
      </c>
      <c r="I2328" s="14" t="s">
        <v>3036</v>
      </c>
      <c r="M2328" s="14" t="s">
        <v>3037</v>
      </c>
      <c r="O2328">
        <v>2004</v>
      </c>
      <c r="Q2328" t="s">
        <v>1332</v>
      </c>
      <c r="R2328">
        <v>14</v>
      </c>
      <c r="T2328" t="s">
        <v>3038</v>
      </c>
      <c r="U2328" s="14" t="s">
        <v>1249</v>
      </c>
      <c r="V2328" s="9" t="s">
        <v>3039</v>
      </c>
      <c r="W2328">
        <v>15</v>
      </c>
      <c r="X2328" s="9" t="s">
        <v>3043</v>
      </c>
      <c r="Z2328" s="5"/>
      <c r="AD2328" s="14" t="s">
        <v>1168</v>
      </c>
      <c r="AF2328" t="s">
        <v>1168</v>
      </c>
      <c r="AI2328" t="s">
        <v>1168</v>
      </c>
      <c r="AJ2328" s="15" t="s">
        <v>1148</v>
      </c>
      <c r="AK2328" s="15">
        <v>43.767000000000003</v>
      </c>
      <c r="AL2328" t="s">
        <v>1266</v>
      </c>
      <c r="AM2328">
        <f>47.466-43.767</f>
        <v>3.6989999999999981</v>
      </c>
      <c r="AP2328">
        <v>56</v>
      </c>
      <c r="AR2328" s="15" t="s">
        <v>1155</v>
      </c>
    </row>
    <row r="2329" spans="1:44" x14ac:dyDescent="0.2">
      <c r="A2329" t="s">
        <v>1381</v>
      </c>
      <c r="B2329" s="15" t="s">
        <v>1146</v>
      </c>
      <c r="C2329" s="15" t="s">
        <v>1149</v>
      </c>
      <c r="D2329" s="14" t="s">
        <v>475</v>
      </c>
      <c r="E2329" s="14" t="s">
        <v>3050</v>
      </c>
      <c r="G2329" s="15" t="s">
        <v>1168</v>
      </c>
      <c r="H2329" s="14" t="s">
        <v>1168</v>
      </c>
      <c r="I2329" s="14" t="s">
        <v>3036</v>
      </c>
      <c r="M2329" s="14" t="s">
        <v>3037</v>
      </c>
      <c r="O2329">
        <v>2004</v>
      </c>
      <c r="Q2329" t="s">
        <v>1332</v>
      </c>
      <c r="R2329">
        <v>14</v>
      </c>
      <c r="T2329" t="s">
        <v>3038</v>
      </c>
      <c r="U2329" s="14" t="s">
        <v>1249</v>
      </c>
      <c r="V2329" s="9" t="s">
        <v>3039</v>
      </c>
      <c r="W2329">
        <v>30</v>
      </c>
      <c r="X2329" s="9" t="s">
        <v>3043</v>
      </c>
      <c r="Z2329" s="5"/>
      <c r="AD2329" s="14" t="s">
        <v>1168</v>
      </c>
      <c r="AF2329" t="s">
        <v>1168</v>
      </c>
      <c r="AI2329" t="s">
        <v>1168</v>
      </c>
      <c r="AJ2329" s="15" t="s">
        <v>1148</v>
      </c>
      <c r="AK2329" s="15">
        <v>28.562000000000001</v>
      </c>
      <c r="AL2329" t="s">
        <v>1266</v>
      </c>
      <c r="AM2329">
        <f>33.493-28.562</f>
        <v>4.9310000000000009</v>
      </c>
      <c r="AP2329">
        <v>28</v>
      </c>
      <c r="AR2329" s="15" t="s">
        <v>1155</v>
      </c>
    </row>
    <row r="2330" spans="1:44" x14ac:dyDescent="0.2">
      <c r="A2330" t="s">
        <v>1381</v>
      </c>
      <c r="B2330" s="15" t="s">
        <v>1146</v>
      </c>
      <c r="C2330" s="15" t="s">
        <v>1149</v>
      </c>
      <c r="D2330" s="14" t="s">
        <v>475</v>
      </c>
      <c r="E2330" s="14" t="s">
        <v>3050</v>
      </c>
      <c r="G2330" s="15" t="s">
        <v>1168</v>
      </c>
      <c r="H2330" s="14" t="s">
        <v>1168</v>
      </c>
      <c r="I2330" s="14" t="s">
        <v>3036</v>
      </c>
      <c r="M2330" s="14" t="s">
        <v>3037</v>
      </c>
      <c r="O2330">
        <v>2004</v>
      </c>
      <c r="Q2330" t="s">
        <v>1332</v>
      </c>
      <c r="R2330">
        <v>14</v>
      </c>
      <c r="T2330" t="s">
        <v>3038</v>
      </c>
      <c r="U2330" s="14" t="s">
        <v>1249</v>
      </c>
      <c r="V2330" s="9" t="s">
        <v>3039</v>
      </c>
      <c r="W2330">
        <v>30</v>
      </c>
      <c r="X2330" s="9" t="s">
        <v>3043</v>
      </c>
      <c r="Z2330" s="5"/>
      <c r="AD2330" s="14" t="s">
        <v>1168</v>
      </c>
      <c r="AF2330" t="s">
        <v>1168</v>
      </c>
      <c r="AI2330" t="s">
        <v>1168</v>
      </c>
      <c r="AJ2330" s="15" t="s">
        <v>1148</v>
      </c>
      <c r="AK2330" s="15">
        <v>87.328999999999994</v>
      </c>
      <c r="AL2330" t="s">
        <v>1266</v>
      </c>
      <c r="AM2330">
        <f>96.37-87.329</f>
        <v>9.041000000000011</v>
      </c>
      <c r="AP2330">
        <v>56</v>
      </c>
      <c r="AR2330" s="15" t="s">
        <v>1155</v>
      </c>
    </row>
    <row r="2331" spans="1:44" x14ac:dyDescent="0.2">
      <c r="A2331" t="s">
        <v>1381</v>
      </c>
      <c r="B2331" s="15" t="s">
        <v>1146</v>
      </c>
      <c r="C2331" s="15" t="s">
        <v>1149</v>
      </c>
      <c r="D2331" s="14" t="s">
        <v>475</v>
      </c>
      <c r="E2331" s="14" t="s">
        <v>3050</v>
      </c>
      <c r="G2331" s="15" t="s">
        <v>1168</v>
      </c>
      <c r="H2331" s="14" t="s">
        <v>1168</v>
      </c>
      <c r="I2331" s="14" t="s">
        <v>3036</v>
      </c>
      <c r="M2331" s="14" t="s">
        <v>3037</v>
      </c>
      <c r="O2331">
        <v>2004</v>
      </c>
      <c r="Q2331" t="s">
        <v>1332</v>
      </c>
      <c r="R2331">
        <v>14</v>
      </c>
      <c r="T2331" t="s">
        <v>3038</v>
      </c>
      <c r="U2331" s="14" t="s">
        <v>1249</v>
      </c>
      <c r="V2331" s="9" t="s">
        <v>3039</v>
      </c>
      <c r="W2331">
        <v>60</v>
      </c>
      <c r="X2331" s="9" t="s">
        <v>3043</v>
      </c>
      <c r="Z2331" s="5"/>
      <c r="AD2331" s="14" t="s">
        <v>1168</v>
      </c>
      <c r="AF2331" t="s">
        <v>1168</v>
      </c>
      <c r="AI2331" t="s">
        <v>1168</v>
      </c>
      <c r="AJ2331" s="15" t="s">
        <v>1148</v>
      </c>
      <c r="AK2331" s="15">
        <v>43.767000000000003</v>
      </c>
      <c r="AL2331" t="s">
        <v>1266</v>
      </c>
      <c r="AM2331">
        <f>46.644-43.767</f>
        <v>2.8769999999999953</v>
      </c>
      <c r="AP2331">
        <v>28</v>
      </c>
      <c r="AR2331" s="15" t="s">
        <v>1155</v>
      </c>
    </row>
    <row r="2332" spans="1:44" x14ac:dyDescent="0.2">
      <c r="A2332" t="s">
        <v>1381</v>
      </c>
      <c r="B2332" s="15" t="s">
        <v>1146</v>
      </c>
      <c r="C2332" s="15" t="s">
        <v>1149</v>
      </c>
      <c r="D2332" s="14" t="s">
        <v>475</v>
      </c>
      <c r="E2332" s="14" t="s">
        <v>3050</v>
      </c>
      <c r="G2332" s="15" t="s">
        <v>1168</v>
      </c>
      <c r="H2332" s="14" t="s">
        <v>1168</v>
      </c>
      <c r="I2332" s="14" t="s">
        <v>3036</v>
      </c>
      <c r="M2332" s="14" t="s">
        <v>3037</v>
      </c>
      <c r="O2332">
        <v>2004</v>
      </c>
      <c r="Q2332" t="s">
        <v>1332</v>
      </c>
      <c r="R2332">
        <v>14</v>
      </c>
      <c r="T2332" t="s">
        <v>3038</v>
      </c>
      <c r="U2332" s="14" t="s">
        <v>1249</v>
      </c>
      <c r="V2332" s="9" t="s">
        <v>3039</v>
      </c>
      <c r="W2332">
        <v>60</v>
      </c>
      <c r="X2332" s="9" t="s">
        <v>3043</v>
      </c>
      <c r="Z2332" s="5"/>
      <c r="AD2332" s="14" t="s">
        <v>1168</v>
      </c>
      <c r="AF2332" t="s">
        <v>1168</v>
      </c>
      <c r="AI2332" t="s">
        <v>1168</v>
      </c>
      <c r="AJ2332" s="15" t="s">
        <v>1148</v>
      </c>
      <c r="AK2332" s="15">
        <v>86.096000000000004</v>
      </c>
      <c r="AL2332" t="s">
        <v>1266</v>
      </c>
      <c r="AM2332">
        <f>89.795-86.096</f>
        <v>3.6989999999999981</v>
      </c>
      <c r="AP2332">
        <v>56</v>
      </c>
      <c r="AR2332" s="15" t="s">
        <v>1155</v>
      </c>
    </row>
    <row r="2333" spans="1:44" x14ac:dyDescent="0.2">
      <c r="A2333" t="s">
        <v>1381</v>
      </c>
      <c r="B2333" s="15" t="s">
        <v>1146</v>
      </c>
      <c r="C2333" s="15" t="s">
        <v>1149</v>
      </c>
      <c r="D2333" s="14" t="s">
        <v>475</v>
      </c>
      <c r="E2333" s="14" t="s">
        <v>3050</v>
      </c>
      <c r="G2333" s="15" t="s">
        <v>1168</v>
      </c>
      <c r="H2333" s="14" t="s">
        <v>1168</v>
      </c>
      <c r="I2333" s="14" t="s">
        <v>3036</v>
      </c>
      <c r="M2333" s="14" t="s">
        <v>3037</v>
      </c>
      <c r="O2333">
        <v>2004</v>
      </c>
      <c r="Q2333" t="s">
        <v>1332</v>
      </c>
      <c r="R2333">
        <v>14</v>
      </c>
      <c r="T2333" t="s">
        <v>3038</v>
      </c>
      <c r="U2333" s="14" t="s">
        <v>1249</v>
      </c>
      <c r="V2333" s="9" t="s">
        <v>3039</v>
      </c>
      <c r="W2333">
        <v>90</v>
      </c>
      <c r="X2333" s="9" t="s">
        <v>3043</v>
      </c>
      <c r="Z2333" s="5"/>
      <c r="AD2333" s="14" t="s">
        <v>1168</v>
      </c>
      <c r="AF2333" t="s">
        <v>1168</v>
      </c>
      <c r="AI2333" t="s">
        <v>1168</v>
      </c>
      <c r="AJ2333" s="15" t="s">
        <v>1148</v>
      </c>
      <c r="AK2333" s="15">
        <v>58.561999999999998</v>
      </c>
      <c r="AL2333" t="s">
        <v>1266</v>
      </c>
      <c r="AM2333">
        <f>64.726-58.562</f>
        <v>6.1640000000000015</v>
      </c>
      <c r="AP2333">
        <v>28</v>
      </c>
      <c r="AR2333" s="15" t="s">
        <v>1155</v>
      </c>
    </row>
    <row r="2334" spans="1:44" x14ac:dyDescent="0.2">
      <c r="A2334" t="s">
        <v>1381</v>
      </c>
      <c r="B2334" s="15" t="s">
        <v>1146</v>
      </c>
      <c r="C2334" s="15" t="s">
        <v>1149</v>
      </c>
      <c r="D2334" s="14" t="s">
        <v>475</v>
      </c>
      <c r="E2334" s="14" t="s">
        <v>3050</v>
      </c>
      <c r="G2334" s="15" t="s">
        <v>1168</v>
      </c>
      <c r="H2334" s="14" t="s">
        <v>1168</v>
      </c>
      <c r="I2334" s="14" t="s">
        <v>3036</v>
      </c>
      <c r="M2334" s="14" t="s">
        <v>3037</v>
      </c>
      <c r="O2334">
        <v>2004</v>
      </c>
      <c r="Q2334" t="s">
        <v>1332</v>
      </c>
      <c r="R2334">
        <v>14</v>
      </c>
      <c r="T2334" t="s">
        <v>3038</v>
      </c>
      <c r="U2334" s="14" t="s">
        <v>1249</v>
      </c>
      <c r="V2334" s="9" t="s">
        <v>3039</v>
      </c>
      <c r="W2334">
        <v>90</v>
      </c>
      <c r="X2334" s="9" t="s">
        <v>3043</v>
      </c>
      <c r="Z2334" s="5"/>
      <c r="AD2334" s="14" t="s">
        <v>1168</v>
      </c>
      <c r="AF2334" t="s">
        <v>1168</v>
      </c>
      <c r="AI2334" t="s">
        <v>1168</v>
      </c>
      <c r="AJ2334" s="15" t="s">
        <v>1148</v>
      </c>
      <c r="AK2334" s="15">
        <v>89.795000000000002</v>
      </c>
      <c r="AL2334" t="s">
        <v>1266</v>
      </c>
      <c r="AM2334">
        <f>92.26-89.795</f>
        <v>2.4650000000000034</v>
      </c>
      <c r="AP2334">
        <v>56</v>
      </c>
      <c r="AR2334" s="15" t="s">
        <v>1155</v>
      </c>
    </row>
    <row r="2335" spans="1:44" x14ac:dyDescent="0.2">
      <c r="A2335" t="s">
        <v>1381</v>
      </c>
      <c r="B2335" s="15" t="s">
        <v>1146</v>
      </c>
      <c r="C2335" s="15" t="s">
        <v>1149</v>
      </c>
      <c r="D2335" s="14" t="s">
        <v>475</v>
      </c>
      <c r="E2335" s="14" t="s">
        <v>3050</v>
      </c>
      <c r="G2335" s="15" t="s">
        <v>1168</v>
      </c>
      <c r="H2335" s="14" t="s">
        <v>1168</v>
      </c>
      <c r="I2335" s="14" t="s">
        <v>3036</v>
      </c>
      <c r="M2335" s="14" t="s">
        <v>3037</v>
      </c>
      <c r="O2335">
        <v>2004</v>
      </c>
      <c r="Q2335" t="s">
        <v>1332</v>
      </c>
      <c r="R2335">
        <v>14</v>
      </c>
      <c r="T2335" t="s">
        <v>3038</v>
      </c>
      <c r="U2335" s="14" t="s">
        <v>1249</v>
      </c>
      <c r="V2335" s="9" t="s">
        <v>3039</v>
      </c>
      <c r="W2335">
        <v>120</v>
      </c>
      <c r="X2335" s="9" t="s">
        <v>3043</v>
      </c>
      <c r="Z2335" s="5"/>
      <c r="AD2335" s="14" t="s">
        <v>1168</v>
      </c>
      <c r="AF2335" t="s">
        <v>1168</v>
      </c>
      <c r="AI2335" t="s">
        <v>1168</v>
      </c>
      <c r="AJ2335" s="15" t="s">
        <v>1148</v>
      </c>
      <c r="AK2335" s="15">
        <v>72.534000000000006</v>
      </c>
      <c r="AL2335" t="s">
        <v>1266</v>
      </c>
      <c r="AM2335">
        <f>79.932-72.534</f>
        <v>7.3979999999999961</v>
      </c>
      <c r="AP2335">
        <v>28</v>
      </c>
      <c r="AR2335" s="15" t="s">
        <v>1155</v>
      </c>
    </row>
    <row r="2336" spans="1:44" x14ac:dyDescent="0.2">
      <c r="A2336" t="s">
        <v>1381</v>
      </c>
      <c r="B2336" s="15" t="s">
        <v>1146</v>
      </c>
      <c r="C2336" s="15" t="s">
        <v>1149</v>
      </c>
      <c r="D2336" s="14" t="s">
        <v>475</v>
      </c>
      <c r="E2336" s="14" t="s">
        <v>3050</v>
      </c>
      <c r="G2336" s="15" t="s">
        <v>1168</v>
      </c>
      <c r="H2336" s="14" t="s">
        <v>1168</v>
      </c>
      <c r="I2336" s="14" t="s">
        <v>3036</v>
      </c>
      <c r="M2336" s="14" t="s">
        <v>3037</v>
      </c>
      <c r="O2336">
        <v>2004</v>
      </c>
      <c r="Q2336" t="s">
        <v>1332</v>
      </c>
      <c r="R2336">
        <v>14</v>
      </c>
      <c r="T2336" t="s">
        <v>3038</v>
      </c>
      <c r="U2336" s="14" t="s">
        <v>1249</v>
      </c>
      <c r="V2336" s="9" t="s">
        <v>3039</v>
      </c>
      <c r="W2336">
        <v>120</v>
      </c>
      <c r="X2336" s="9" t="s">
        <v>3043</v>
      </c>
      <c r="Z2336" s="5"/>
      <c r="AD2336" s="14" t="s">
        <v>1168</v>
      </c>
      <c r="AF2336" t="s">
        <v>1168</v>
      </c>
      <c r="AI2336" t="s">
        <v>1168</v>
      </c>
      <c r="AJ2336" s="15" t="s">
        <v>1148</v>
      </c>
      <c r="AK2336" s="15">
        <v>96.37</v>
      </c>
      <c r="AL2336" t="s">
        <v>1266</v>
      </c>
      <c r="AM2336">
        <f>100.068-96.37</f>
        <v>3.6979999999999933</v>
      </c>
      <c r="AP2336">
        <v>56</v>
      </c>
      <c r="AR2336" s="15" t="s">
        <v>1155</v>
      </c>
    </row>
    <row r="2337" spans="1:44" x14ac:dyDescent="0.2">
      <c r="A2337" t="s">
        <v>1381</v>
      </c>
      <c r="B2337" s="15" t="s">
        <v>1146</v>
      </c>
      <c r="C2337" s="15" t="s">
        <v>1149</v>
      </c>
      <c r="D2337" s="14" t="s">
        <v>475</v>
      </c>
      <c r="E2337" s="14" t="s">
        <v>3050</v>
      </c>
      <c r="G2337" s="15" t="s">
        <v>1168</v>
      </c>
      <c r="H2337" s="14" t="s">
        <v>1168</v>
      </c>
      <c r="I2337" s="14" t="s">
        <v>3036</v>
      </c>
      <c r="M2337" s="14" t="s">
        <v>3037</v>
      </c>
      <c r="O2337">
        <v>2004</v>
      </c>
      <c r="Q2337" t="s">
        <v>1332</v>
      </c>
      <c r="R2337">
        <v>14</v>
      </c>
      <c r="T2337" t="s">
        <v>3038</v>
      </c>
      <c r="U2337" s="14" t="s">
        <v>1249</v>
      </c>
      <c r="V2337" s="9" t="s">
        <v>3039</v>
      </c>
      <c r="W2337">
        <v>150</v>
      </c>
      <c r="X2337" s="9" t="s">
        <v>3043</v>
      </c>
      <c r="Z2337" s="5"/>
      <c r="AD2337" s="14" t="s">
        <v>1168</v>
      </c>
      <c r="AF2337" t="s">
        <v>1168</v>
      </c>
      <c r="AI2337" t="s">
        <v>1168</v>
      </c>
      <c r="AJ2337" s="15" t="s">
        <v>1148</v>
      </c>
      <c r="AK2337" s="15">
        <v>70.478999999999999</v>
      </c>
      <c r="AL2337" t="s">
        <v>1266</v>
      </c>
      <c r="AM2337">
        <f>73.767-70.479</f>
        <v>3.2879999999999967</v>
      </c>
      <c r="AP2337">
        <v>28</v>
      </c>
      <c r="AR2337" s="15" t="s">
        <v>1155</v>
      </c>
    </row>
    <row r="2338" spans="1:44" x14ac:dyDescent="0.2">
      <c r="A2338" t="s">
        <v>1381</v>
      </c>
      <c r="B2338" s="15" t="s">
        <v>1146</v>
      </c>
      <c r="C2338" s="15" t="s">
        <v>1149</v>
      </c>
      <c r="D2338" s="14" t="s">
        <v>475</v>
      </c>
      <c r="E2338" s="14" t="s">
        <v>3050</v>
      </c>
      <c r="G2338" s="15" t="s">
        <v>1168</v>
      </c>
      <c r="H2338" s="14" t="s">
        <v>1168</v>
      </c>
      <c r="I2338" s="14" t="s">
        <v>3036</v>
      </c>
      <c r="M2338" s="14" t="s">
        <v>3037</v>
      </c>
      <c r="O2338">
        <v>2004</v>
      </c>
      <c r="Q2338" t="s">
        <v>1332</v>
      </c>
      <c r="R2338">
        <v>14</v>
      </c>
      <c r="T2338" t="s">
        <v>3038</v>
      </c>
      <c r="U2338" s="14" t="s">
        <v>1249</v>
      </c>
      <c r="V2338" s="9" t="s">
        <v>3039</v>
      </c>
      <c r="W2338">
        <v>150</v>
      </c>
      <c r="X2338" s="9" t="s">
        <v>3043</v>
      </c>
      <c r="Z2338" s="5"/>
      <c r="AD2338" s="14" t="s">
        <v>1168</v>
      </c>
      <c r="AF2338" t="s">
        <v>1168</v>
      </c>
      <c r="AI2338" t="s">
        <v>1168</v>
      </c>
      <c r="AJ2338" s="15" t="s">
        <v>1148</v>
      </c>
      <c r="AK2338" s="15">
        <v>89.795000000000002</v>
      </c>
      <c r="AL2338" t="s">
        <v>1266</v>
      </c>
      <c r="AM2338">
        <f>93.904-89.795</f>
        <v>4.1089999999999947</v>
      </c>
      <c r="AP2338">
        <v>56</v>
      </c>
      <c r="AR2338" s="15" t="s">
        <v>1155</v>
      </c>
    </row>
    <row r="2339" spans="1:44" x14ac:dyDescent="0.2">
      <c r="A2339" t="s">
        <v>1381</v>
      </c>
      <c r="B2339" s="15" t="s">
        <v>1146</v>
      </c>
      <c r="C2339" s="15" t="s">
        <v>1149</v>
      </c>
      <c r="D2339" s="14" t="s">
        <v>475</v>
      </c>
      <c r="E2339" s="14" t="s">
        <v>3050</v>
      </c>
      <c r="G2339" s="15" t="s">
        <v>1168</v>
      </c>
      <c r="H2339" s="14" t="s">
        <v>1168</v>
      </c>
      <c r="I2339" s="14" t="s">
        <v>3036</v>
      </c>
      <c r="M2339" s="14" t="s">
        <v>3037</v>
      </c>
      <c r="O2339">
        <v>2004</v>
      </c>
      <c r="Q2339" t="s">
        <v>1332</v>
      </c>
      <c r="R2339">
        <v>14</v>
      </c>
      <c r="T2339" t="s">
        <v>3038</v>
      </c>
      <c r="U2339" s="14" t="s">
        <v>1249</v>
      </c>
      <c r="V2339" s="9" t="s">
        <v>3039</v>
      </c>
      <c r="W2339">
        <v>180</v>
      </c>
      <c r="X2339" s="9" t="s">
        <v>3043</v>
      </c>
      <c r="Z2339" s="5"/>
      <c r="AD2339" s="14" t="s">
        <v>1168</v>
      </c>
      <c r="AF2339" t="s">
        <v>1168</v>
      </c>
      <c r="AI2339" t="s">
        <v>1168</v>
      </c>
      <c r="AJ2339" s="15" t="s">
        <v>1148</v>
      </c>
      <c r="AK2339" s="15">
        <v>71.301000000000002</v>
      </c>
      <c r="AL2339" t="s">
        <v>1266</v>
      </c>
      <c r="AM2339">
        <f>80.753-71.301</f>
        <v>9.4519999999999982</v>
      </c>
      <c r="AP2339">
        <v>28</v>
      </c>
      <c r="AR2339" s="15" t="s">
        <v>1155</v>
      </c>
    </row>
    <row r="2340" spans="1:44" x14ac:dyDescent="0.2">
      <c r="A2340" t="s">
        <v>1381</v>
      </c>
      <c r="B2340" s="15" t="s">
        <v>1146</v>
      </c>
      <c r="C2340" s="15" t="s">
        <v>1149</v>
      </c>
      <c r="D2340" s="14" t="s">
        <v>475</v>
      </c>
      <c r="E2340" s="14" t="s">
        <v>3050</v>
      </c>
      <c r="G2340" s="15" t="s">
        <v>1168</v>
      </c>
      <c r="H2340" s="14" t="s">
        <v>1168</v>
      </c>
      <c r="I2340" s="14" t="s">
        <v>3036</v>
      </c>
      <c r="M2340" s="14" t="s">
        <v>3037</v>
      </c>
      <c r="O2340">
        <v>2004</v>
      </c>
      <c r="Q2340" t="s">
        <v>1332</v>
      </c>
      <c r="R2340">
        <v>14</v>
      </c>
      <c r="T2340" t="s">
        <v>3038</v>
      </c>
      <c r="U2340" s="14" t="s">
        <v>1249</v>
      </c>
      <c r="V2340" s="9" t="s">
        <v>3039</v>
      </c>
      <c r="W2340">
        <v>180</v>
      </c>
      <c r="X2340" s="9" t="s">
        <v>3043</v>
      </c>
      <c r="Z2340" s="5"/>
      <c r="AD2340" s="14" t="s">
        <v>1168</v>
      </c>
      <c r="AF2340" t="s">
        <v>1168</v>
      </c>
      <c r="AI2340" t="s">
        <v>1168</v>
      </c>
      <c r="AJ2340" s="15" t="s">
        <v>1148</v>
      </c>
      <c r="AK2340" s="15">
        <v>90.616</v>
      </c>
      <c r="AL2340" t="s">
        <v>1266</v>
      </c>
      <c r="AM2340">
        <f>99.658-90.616</f>
        <v>9.0420000000000016</v>
      </c>
      <c r="AP2340">
        <v>56</v>
      </c>
      <c r="AR2340" s="15" t="s">
        <v>1155</v>
      </c>
    </row>
    <row r="2341" spans="1:44" x14ac:dyDescent="0.2">
      <c r="A2341" t="s">
        <v>1381</v>
      </c>
      <c r="B2341" s="15" t="s">
        <v>1146</v>
      </c>
      <c r="C2341" s="15" t="s">
        <v>1149</v>
      </c>
      <c r="D2341" s="14" t="s">
        <v>475</v>
      </c>
      <c r="E2341" s="14" t="s">
        <v>3051</v>
      </c>
      <c r="G2341" s="15" t="s">
        <v>1168</v>
      </c>
      <c r="H2341" s="14" t="s">
        <v>1168</v>
      </c>
      <c r="I2341" s="14" t="s">
        <v>3036</v>
      </c>
      <c r="M2341" s="14" t="s">
        <v>3037</v>
      </c>
      <c r="O2341">
        <v>2004</v>
      </c>
      <c r="Q2341" t="s">
        <v>1332</v>
      </c>
      <c r="R2341">
        <v>14</v>
      </c>
      <c r="T2341" t="s">
        <v>3038</v>
      </c>
      <c r="U2341" s="14" t="s">
        <v>1249</v>
      </c>
      <c r="V2341" s="9" t="s">
        <v>3039</v>
      </c>
      <c r="W2341">
        <v>0</v>
      </c>
      <c r="X2341" s="9" t="s">
        <v>3040</v>
      </c>
      <c r="Z2341" s="5"/>
      <c r="AD2341" s="14" t="s">
        <v>1168</v>
      </c>
      <c r="AF2341" t="s">
        <v>1168</v>
      </c>
      <c r="AI2341" t="s">
        <v>1168</v>
      </c>
      <c r="AJ2341" s="15" t="s">
        <v>1148</v>
      </c>
      <c r="AK2341" s="15">
        <v>0</v>
      </c>
      <c r="AL2341" t="s">
        <v>1266</v>
      </c>
      <c r="AM2341">
        <v>0</v>
      </c>
      <c r="AP2341">
        <v>28</v>
      </c>
      <c r="AR2341" s="15" t="s">
        <v>1155</v>
      </c>
    </row>
    <row r="2342" spans="1:44" x14ac:dyDescent="0.2">
      <c r="A2342" t="s">
        <v>1381</v>
      </c>
      <c r="B2342" s="15" t="s">
        <v>1146</v>
      </c>
      <c r="C2342" s="15" t="s">
        <v>1149</v>
      </c>
      <c r="D2342" s="14" t="s">
        <v>475</v>
      </c>
      <c r="E2342" s="14" t="s">
        <v>3051</v>
      </c>
      <c r="G2342" s="15" t="s">
        <v>1168</v>
      </c>
      <c r="H2342" s="14" t="s">
        <v>1168</v>
      </c>
      <c r="I2342" s="14" t="s">
        <v>3036</v>
      </c>
      <c r="M2342" s="14" t="s">
        <v>3037</v>
      </c>
      <c r="O2342">
        <v>2004</v>
      </c>
      <c r="Q2342" t="s">
        <v>1332</v>
      </c>
      <c r="R2342">
        <v>14</v>
      </c>
      <c r="T2342" t="s">
        <v>3038</v>
      </c>
      <c r="U2342" s="14" t="s">
        <v>1249</v>
      </c>
      <c r="V2342" s="9" t="s">
        <v>3039</v>
      </c>
      <c r="W2342">
        <v>0</v>
      </c>
      <c r="X2342" s="9" t="s">
        <v>3040</v>
      </c>
      <c r="Z2342" s="5"/>
      <c r="AD2342" s="14" t="s">
        <v>1168</v>
      </c>
      <c r="AF2342" t="s">
        <v>1168</v>
      </c>
      <c r="AI2342" t="s">
        <v>1168</v>
      </c>
      <c r="AJ2342" s="15" t="s">
        <v>1148</v>
      </c>
      <c r="AK2342" s="15">
        <v>0</v>
      </c>
      <c r="AL2342" t="s">
        <v>1266</v>
      </c>
      <c r="AM2342">
        <v>0</v>
      </c>
      <c r="AP2342">
        <v>56</v>
      </c>
      <c r="AR2342" s="15" t="s">
        <v>1155</v>
      </c>
    </row>
    <row r="2343" spans="1:44" x14ac:dyDescent="0.2">
      <c r="A2343" t="s">
        <v>1381</v>
      </c>
      <c r="B2343" s="15" t="s">
        <v>1146</v>
      </c>
      <c r="C2343" s="15" t="s">
        <v>1149</v>
      </c>
      <c r="D2343" s="14" t="s">
        <v>475</v>
      </c>
      <c r="E2343" s="14" t="s">
        <v>3051</v>
      </c>
      <c r="G2343" s="15" t="s">
        <v>1168</v>
      </c>
      <c r="H2343" s="14" t="s">
        <v>1168</v>
      </c>
      <c r="I2343" s="14" t="s">
        <v>3036</v>
      </c>
      <c r="M2343" s="14" t="s">
        <v>3037</v>
      </c>
      <c r="O2343">
        <v>2004</v>
      </c>
      <c r="Q2343" t="s">
        <v>1332</v>
      </c>
      <c r="R2343">
        <v>14</v>
      </c>
      <c r="T2343" t="s">
        <v>3038</v>
      </c>
      <c r="U2343" s="14" t="s">
        <v>1249</v>
      </c>
      <c r="V2343" s="9" t="s">
        <v>3039</v>
      </c>
      <c r="W2343">
        <v>15</v>
      </c>
      <c r="X2343" s="9" t="s">
        <v>3040</v>
      </c>
      <c r="Z2343" s="5"/>
      <c r="AD2343" s="14" t="s">
        <v>1168</v>
      </c>
      <c r="AF2343" t="s">
        <v>1168</v>
      </c>
      <c r="AI2343" t="s">
        <v>1168</v>
      </c>
      <c r="AJ2343" s="15" t="s">
        <v>1148</v>
      </c>
      <c r="AK2343" s="15">
        <v>6.2939999999999996</v>
      </c>
      <c r="AL2343" t="s">
        <v>1266</v>
      </c>
      <c r="AM2343">
        <f>11.119-6.294</f>
        <v>4.8250000000000002</v>
      </c>
      <c r="AP2343">
        <v>28</v>
      </c>
      <c r="AR2343" s="15" t="s">
        <v>1155</v>
      </c>
    </row>
    <row r="2344" spans="1:44" x14ac:dyDescent="0.2">
      <c r="A2344" t="s">
        <v>1381</v>
      </c>
      <c r="B2344" s="15" t="s">
        <v>1146</v>
      </c>
      <c r="C2344" s="15" t="s">
        <v>1149</v>
      </c>
      <c r="D2344" s="14" t="s">
        <v>475</v>
      </c>
      <c r="E2344" s="14" t="s">
        <v>3051</v>
      </c>
      <c r="G2344" s="15" t="s">
        <v>1168</v>
      </c>
      <c r="H2344" s="14" t="s">
        <v>1168</v>
      </c>
      <c r="I2344" s="14" t="s">
        <v>3036</v>
      </c>
      <c r="M2344" s="14" t="s">
        <v>3037</v>
      </c>
      <c r="O2344">
        <v>2004</v>
      </c>
      <c r="Q2344" t="s">
        <v>1332</v>
      </c>
      <c r="R2344">
        <v>14</v>
      </c>
      <c r="T2344" t="s">
        <v>3038</v>
      </c>
      <c r="U2344" s="14" t="s">
        <v>1249</v>
      </c>
      <c r="V2344" s="9" t="s">
        <v>3039</v>
      </c>
      <c r="W2344">
        <v>15</v>
      </c>
      <c r="X2344" s="9" t="s">
        <v>3040</v>
      </c>
      <c r="Z2344" s="5"/>
      <c r="AD2344" s="14" t="s">
        <v>1168</v>
      </c>
      <c r="AF2344" t="s">
        <v>1168</v>
      </c>
      <c r="AI2344" t="s">
        <v>1168</v>
      </c>
      <c r="AJ2344" s="15" t="s">
        <v>1148</v>
      </c>
      <c r="AK2344" s="15">
        <v>23.146999999999998</v>
      </c>
      <c r="AL2344" t="s">
        <v>1266</v>
      </c>
      <c r="AM2344">
        <f>26.224-23.147</f>
        <v>3.0770000000000017</v>
      </c>
      <c r="AP2344">
        <v>56</v>
      </c>
      <c r="AR2344" s="15" t="s">
        <v>1155</v>
      </c>
    </row>
    <row r="2345" spans="1:44" x14ac:dyDescent="0.2">
      <c r="A2345" t="s">
        <v>1381</v>
      </c>
      <c r="B2345" s="15" t="s">
        <v>1146</v>
      </c>
      <c r="C2345" s="15" t="s">
        <v>1149</v>
      </c>
      <c r="D2345" s="14" t="s">
        <v>475</v>
      </c>
      <c r="E2345" s="14" t="s">
        <v>3051</v>
      </c>
      <c r="G2345" s="15" t="s">
        <v>1168</v>
      </c>
      <c r="H2345" s="14" t="s">
        <v>1168</v>
      </c>
      <c r="I2345" s="14" t="s">
        <v>3036</v>
      </c>
      <c r="M2345" s="14" t="s">
        <v>3037</v>
      </c>
      <c r="O2345">
        <v>2004</v>
      </c>
      <c r="Q2345" t="s">
        <v>1332</v>
      </c>
      <c r="R2345">
        <v>14</v>
      </c>
      <c r="T2345" t="s">
        <v>3038</v>
      </c>
      <c r="U2345" s="14" t="s">
        <v>1249</v>
      </c>
      <c r="V2345" s="9" t="s">
        <v>3039</v>
      </c>
      <c r="W2345">
        <v>30</v>
      </c>
      <c r="X2345" s="9" t="s">
        <v>3040</v>
      </c>
      <c r="Z2345" s="5"/>
      <c r="AD2345" s="14" t="s">
        <v>1168</v>
      </c>
      <c r="AF2345" t="s">
        <v>1168</v>
      </c>
      <c r="AI2345" t="s">
        <v>1168</v>
      </c>
      <c r="AJ2345" s="15" t="s">
        <v>1148</v>
      </c>
      <c r="AK2345" s="15">
        <v>29.86</v>
      </c>
      <c r="AL2345" t="s">
        <v>1266</v>
      </c>
      <c r="AM2345">
        <f>36.853-29.86</f>
        <v>6.9930000000000021</v>
      </c>
      <c r="AP2345">
        <v>28</v>
      </c>
      <c r="AR2345" s="15" t="s">
        <v>1155</v>
      </c>
    </row>
    <row r="2346" spans="1:44" x14ac:dyDescent="0.2">
      <c r="A2346" t="s">
        <v>1381</v>
      </c>
      <c r="B2346" s="15" t="s">
        <v>1146</v>
      </c>
      <c r="C2346" s="15" t="s">
        <v>1149</v>
      </c>
      <c r="D2346" s="14" t="s">
        <v>475</v>
      </c>
      <c r="E2346" s="14" t="s">
        <v>3051</v>
      </c>
      <c r="G2346" s="15" t="s">
        <v>1168</v>
      </c>
      <c r="H2346" s="14" t="s">
        <v>1168</v>
      </c>
      <c r="I2346" s="14" t="s">
        <v>3036</v>
      </c>
      <c r="M2346" s="14" t="s">
        <v>3037</v>
      </c>
      <c r="O2346">
        <v>2004</v>
      </c>
      <c r="Q2346" t="s">
        <v>1332</v>
      </c>
      <c r="R2346">
        <v>14</v>
      </c>
      <c r="T2346" t="s">
        <v>3038</v>
      </c>
      <c r="U2346" s="14" t="s">
        <v>1249</v>
      </c>
      <c r="V2346" s="9" t="s">
        <v>3039</v>
      </c>
      <c r="W2346">
        <v>30</v>
      </c>
      <c r="X2346" s="9" t="s">
        <v>3040</v>
      </c>
      <c r="Z2346" s="5"/>
      <c r="AD2346" s="14" t="s">
        <v>1168</v>
      </c>
      <c r="AF2346" t="s">
        <v>1168</v>
      </c>
      <c r="AI2346" t="s">
        <v>1168</v>
      </c>
      <c r="AJ2346" s="15" t="s">
        <v>1148</v>
      </c>
      <c r="AK2346" s="15">
        <v>52.238</v>
      </c>
      <c r="AL2346" t="s">
        <v>1266</v>
      </c>
      <c r="AM2346">
        <f>55.594-52.238</f>
        <v>3.3560000000000016</v>
      </c>
      <c r="AP2346">
        <v>56</v>
      </c>
      <c r="AR2346" s="15" t="s">
        <v>1155</v>
      </c>
    </row>
    <row r="2347" spans="1:44" x14ac:dyDescent="0.2">
      <c r="A2347" t="s">
        <v>1381</v>
      </c>
      <c r="B2347" s="15" t="s">
        <v>1146</v>
      </c>
      <c r="C2347" s="15" t="s">
        <v>1149</v>
      </c>
      <c r="D2347" s="14" t="s">
        <v>475</v>
      </c>
      <c r="E2347" s="14" t="s">
        <v>3051</v>
      </c>
      <c r="G2347" s="15" t="s">
        <v>1168</v>
      </c>
      <c r="H2347" s="14" t="s">
        <v>1168</v>
      </c>
      <c r="I2347" s="14" t="s">
        <v>3036</v>
      </c>
      <c r="M2347" s="14" t="s">
        <v>3037</v>
      </c>
      <c r="O2347">
        <v>2004</v>
      </c>
      <c r="Q2347" t="s">
        <v>1332</v>
      </c>
      <c r="R2347">
        <v>14</v>
      </c>
      <c r="T2347" t="s">
        <v>3038</v>
      </c>
      <c r="U2347" s="14" t="s">
        <v>1249</v>
      </c>
      <c r="V2347" s="9" t="s">
        <v>3039</v>
      </c>
      <c r="W2347">
        <v>60</v>
      </c>
      <c r="X2347" s="9" t="s">
        <v>3040</v>
      </c>
      <c r="Z2347" s="5"/>
      <c r="AD2347" s="14" t="s">
        <v>1168</v>
      </c>
      <c r="AF2347" t="s">
        <v>1168</v>
      </c>
      <c r="AI2347" t="s">
        <v>1168</v>
      </c>
      <c r="AJ2347" s="15" t="s">
        <v>1148</v>
      </c>
      <c r="AK2347" s="15">
        <v>46.643000000000001</v>
      </c>
      <c r="AL2347" t="s">
        <v>1266</v>
      </c>
      <c r="AM2347">
        <f>50.839-46.643</f>
        <v>4.195999999999998</v>
      </c>
      <c r="AP2347">
        <v>28</v>
      </c>
      <c r="AR2347" s="15" t="s">
        <v>1155</v>
      </c>
    </row>
    <row r="2348" spans="1:44" x14ac:dyDescent="0.2">
      <c r="A2348" t="s">
        <v>1381</v>
      </c>
      <c r="B2348" s="15" t="s">
        <v>1146</v>
      </c>
      <c r="C2348" s="15" t="s">
        <v>1149</v>
      </c>
      <c r="D2348" s="14" t="s">
        <v>475</v>
      </c>
      <c r="E2348" s="14" t="s">
        <v>3051</v>
      </c>
      <c r="G2348" s="15" t="s">
        <v>1168</v>
      </c>
      <c r="H2348" s="14" t="s">
        <v>1168</v>
      </c>
      <c r="I2348" s="14" t="s">
        <v>3036</v>
      </c>
      <c r="M2348" s="14" t="s">
        <v>3037</v>
      </c>
      <c r="O2348">
        <v>2004</v>
      </c>
      <c r="Q2348" t="s">
        <v>1332</v>
      </c>
      <c r="R2348">
        <v>14</v>
      </c>
      <c r="T2348" t="s">
        <v>3038</v>
      </c>
      <c r="U2348" s="14" t="s">
        <v>1249</v>
      </c>
      <c r="V2348" s="9" t="s">
        <v>3039</v>
      </c>
      <c r="W2348">
        <v>60</v>
      </c>
      <c r="X2348" s="9" t="s">
        <v>3040</v>
      </c>
      <c r="Z2348" s="5"/>
      <c r="AD2348" s="14" t="s">
        <v>1168</v>
      </c>
      <c r="AF2348" t="s">
        <v>1168</v>
      </c>
      <c r="AI2348" t="s">
        <v>1168</v>
      </c>
      <c r="AJ2348" s="15" t="s">
        <v>1148</v>
      </c>
      <c r="AK2348" s="15">
        <v>47.762</v>
      </c>
      <c r="AL2348" t="s">
        <v>1266</v>
      </c>
      <c r="AM2348">
        <f>51.958-47.762</f>
        <v>4.195999999999998</v>
      </c>
      <c r="AP2348">
        <v>56</v>
      </c>
      <c r="AR2348" s="15" t="s">
        <v>1155</v>
      </c>
    </row>
    <row r="2349" spans="1:44" x14ac:dyDescent="0.2">
      <c r="A2349" t="s">
        <v>1381</v>
      </c>
      <c r="B2349" s="15" t="s">
        <v>1146</v>
      </c>
      <c r="C2349" s="15" t="s">
        <v>1149</v>
      </c>
      <c r="D2349" s="14" t="s">
        <v>475</v>
      </c>
      <c r="E2349" s="14" t="s">
        <v>3051</v>
      </c>
      <c r="G2349" s="15" t="s">
        <v>1168</v>
      </c>
      <c r="H2349" s="14" t="s">
        <v>1168</v>
      </c>
      <c r="I2349" s="14" t="s">
        <v>3036</v>
      </c>
      <c r="M2349" s="14" t="s">
        <v>3037</v>
      </c>
      <c r="O2349">
        <v>2004</v>
      </c>
      <c r="Q2349" t="s">
        <v>1332</v>
      </c>
      <c r="R2349">
        <v>14</v>
      </c>
      <c r="T2349" t="s">
        <v>3038</v>
      </c>
      <c r="U2349" s="14" t="s">
        <v>1249</v>
      </c>
      <c r="V2349" s="9" t="s">
        <v>3039</v>
      </c>
      <c r="W2349">
        <v>90</v>
      </c>
      <c r="X2349" s="9" t="s">
        <v>3040</v>
      </c>
      <c r="Z2349" s="5"/>
      <c r="AD2349" s="14" t="s">
        <v>1168</v>
      </c>
      <c r="AF2349" t="s">
        <v>1168</v>
      </c>
      <c r="AI2349" t="s">
        <v>1168</v>
      </c>
      <c r="AJ2349" s="15" t="s">
        <v>1148</v>
      </c>
      <c r="AK2349" s="15">
        <v>36.293999999999997</v>
      </c>
      <c r="AL2349" t="s">
        <v>1266</v>
      </c>
      <c r="AM2349">
        <f>43.287-36.294</f>
        <v>6.9930000000000021</v>
      </c>
      <c r="AP2349">
        <v>28</v>
      </c>
      <c r="AR2349" s="15" t="s">
        <v>1155</v>
      </c>
    </row>
    <row r="2350" spans="1:44" x14ac:dyDescent="0.2">
      <c r="A2350" t="s">
        <v>1381</v>
      </c>
      <c r="B2350" s="15" t="s">
        <v>1146</v>
      </c>
      <c r="C2350" s="15" t="s">
        <v>1149</v>
      </c>
      <c r="D2350" s="14" t="s">
        <v>475</v>
      </c>
      <c r="E2350" s="14" t="s">
        <v>3051</v>
      </c>
      <c r="G2350" s="15" t="s">
        <v>1168</v>
      </c>
      <c r="H2350" s="14" t="s">
        <v>1168</v>
      </c>
      <c r="I2350" s="14" t="s">
        <v>3036</v>
      </c>
      <c r="M2350" s="14" t="s">
        <v>3037</v>
      </c>
      <c r="O2350">
        <v>2004</v>
      </c>
      <c r="Q2350" t="s">
        <v>1332</v>
      </c>
      <c r="R2350">
        <v>14</v>
      </c>
      <c r="T2350" t="s">
        <v>3038</v>
      </c>
      <c r="U2350" s="14" t="s">
        <v>1249</v>
      </c>
      <c r="V2350" s="9" t="s">
        <v>3039</v>
      </c>
      <c r="W2350">
        <v>90</v>
      </c>
      <c r="X2350" s="9" t="s">
        <v>3040</v>
      </c>
      <c r="Z2350" s="5"/>
      <c r="AD2350" s="14" t="s">
        <v>1168</v>
      </c>
      <c r="AF2350" t="s">
        <v>1168</v>
      </c>
      <c r="AI2350" t="s">
        <v>1168</v>
      </c>
      <c r="AJ2350" s="15" t="s">
        <v>1148</v>
      </c>
      <c r="AK2350" s="15">
        <v>69.86</v>
      </c>
      <c r="AL2350" t="s">
        <v>1266</v>
      </c>
      <c r="AM2350">
        <f>76.294-69.86</f>
        <v>6.4339999999999975</v>
      </c>
      <c r="AP2350">
        <v>56</v>
      </c>
      <c r="AR2350" s="15" t="s">
        <v>1155</v>
      </c>
    </row>
    <row r="2351" spans="1:44" x14ac:dyDescent="0.2">
      <c r="A2351" t="s">
        <v>1381</v>
      </c>
      <c r="B2351" s="15" t="s">
        <v>1146</v>
      </c>
      <c r="C2351" s="15" t="s">
        <v>1149</v>
      </c>
      <c r="D2351" s="14" t="s">
        <v>475</v>
      </c>
      <c r="E2351" s="14" t="s">
        <v>3051</v>
      </c>
      <c r="G2351" s="15" t="s">
        <v>1168</v>
      </c>
      <c r="H2351" s="14" t="s">
        <v>1168</v>
      </c>
      <c r="I2351" s="14" t="s">
        <v>3036</v>
      </c>
      <c r="M2351" s="14" t="s">
        <v>3037</v>
      </c>
      <c r="O2351">
        <v>2004</v>
      </c>
      <c r="Q2351" t="s">
        <v>1332</v>
      </c>
      <c r="R2351">
        <v>14</v>
      </c>
      <c r="T2351" t="s">
        <v>3038</v>
      </c>
      <c r="U2351" s="14" t="s">
        <v>1249</v>
      </c>
      <c r="V2351" s="9" t="s">
        <v>3039</v>
      </c>
      <c r="W2351">
        <v>120</v>
      </c>
      <c r="X2351" s="9" t="s">
        <v>3040</v>
      </c>
      <c r="Z2351" s="5"/>
      <c r="AD2351" s="14" t="s">
        <v>1168</v>
      </c>
      <c r="AF2351" t="s">
        <v>1168</v>
      </c>
      <c r="AI2351" t="s">
        <v>1168</v>
      </c>
      <c r="AJ2351" s="15" t="s">
        <v>1148</v>
      </c>
      <c r="AK2351" s="15">
        <v>44.965000000000003</v>
      </c>
      <c r="AL2351" t="s">
        <v>1266</v>
      </c>
      <c r="AM2351">
        <f>55.035-44.965</f>
        <v>10.069999999999993</v>
      </c>
      <c r="AP2351">
        <v>28</v>
      </c>
      <c r="AR2351" s="15" t="s">
        <v>1155</v>
      </c>
    </row>
    <row r="2352" spans="1:44" x14ac:dyDescent="0.2">
      <c r="A2352" t="s">
        <v>1381</v>
      </c>
      <c r="B2352" s="15" t="s">
        <v>1146</v>
      </c>
      <c r="C2352" s="15" t="s">
        <v>1149</v>
      </c>
      <c r="D2352" s="14" t="s">
        <v>475</v>
      </c>
      <c r="E2352" s="14" t="s">
        <v>3051</v>
      </c>
      <c r="G2352" s="15" t="s">
        <v>1168</v>
      </c>
      <c r="H2352" s="14" t="s">
        <v>1168</v>
      </c>
      <c r="I2352" s="14" t="s">
        <v>3036</v>
      </c>
      <c r="M2352" s="14" t="s">
        <v>3037</v>
      </c>
      <c r="O2352">
        <v>2004</v>
      </c>
      <c r="Q2352" t="s">
        <v>1332</v>
      </c>
      <c r="R2352">
        <v>14</v>
      </c>
      <c r="T2352" t="s">
        <v>3038</v>
      </c>
      <c r="U2352" s="14" t="s">
        <v>1249</v>
      </c>
      <c r="V2352" s="9" t="s">
        <v>3039</v>
      </c>
      <c r="W2352">
        <v>120</v>
      </c>
      <c r="X2352" s="9" t="s">
        <v>3040</v>
      </c>
      <c r="Z2352" s="5"/>
      <c r="AD2352" s="14" t="s">
        <v>1168</v>
      </c>
      <c r="AF2352" t="s">
        <v>1168</v>
      </c>
      <c r="AI2352" t="s">
        <v>1168</v>
      </c>
      <c r="AJ2352" s="15" t="s">
        <v>1148</v>
      </c>
      <c r="AK2352" s="15">
        <v>73.216999999999999</v>
      </c>
      <c r="AL2352" t="s">
        <v>1266</v>
      </c>
      <c r="AM2352">
        <f>79.371-73.217</f>
        <v>6.1539999999999964</v>
      </c>
      <c r="AP2352">
        <v>56</v>
      </c>
      <c r="AR2352" s="15" t="s">
        <v>1155</v>
      </c>
    </row>
    <row r="2353" spans="1:44" x14ac:dyDescent="0.2">
      <c r="A2353" t="s">
        <v>1381</v>
      </c>
      <c r="B2353" s="15" t="s">
        <v>1146</v>
      </c>
      <c r="C2353" s="15" t="s">
        <v>1149</v>
      </c>
      <c r="D2353" s="14" t="s">
        <v>475</v>
      </c>
      <c r="E2353" s="14" t="s">
        <v>3051</v>
      </c>
      <c r="G2353" s="15" t="s">
        <v>1168</v>
      </c>
      <c r="H2353" s="14" t="s">
        <v>1168</v>
      </c>
      <c r="I2353" s="14" t="s">
        <v>3036</v>
      </c>
      <c r="M2353" s="14" t="s">
        <v>3037</v>
      </c>
      <c r="O2353">
        <v>2004</v>
      </c>
      <c r="Q2353" t="s">
        <v>1332</v>
      </c>
      <c r="R2353">
        <v>14</v>
      </c>
      <c r="T2353" t="s">
        <v>3038</v>
      </c>
      <c r="U2353" s="14" t="s">
        <v>1249</v>
      </c>
      <c r="V2353" s="9" t="s">
        <v>3039</v>
      </c>
      <c r="W2353">
        <v>150</v>
      </c>
      <c r="X2353" s="9" t="s">
        <v>3040</v>
      </c>
      <c r="Z2353" s="5"/>
      <c r="AD2353" s="14" t="s">
        <v>1168</v>
      </c>
      <c r="AF2353" t="s">
        <v>1168</v>
      </c>
      <c r="AI2353" t="s">
        <v>1168</v>
      </c>
      <c r="AJ2353" s="15" t="s">
        <v>1148</v>
      </c>
      <c r="AK2353" s="15">
        <v>77.691999999999993</v>
      </c>
      <c r="AL2353" t="s">
        <v>1266</v>
      </c>
      <c r="AM2353">
        <f>86.364-77.692</f>
        <v>8.6720000000000113</v>
      </c>
      <c r="AP2353">
        <v>28</v>
      </c>
      <c r="AR2353" s="15" t="s">
        <v>1155</v>
      </c>
    </row>
    <row r="2354" spans="1:44" x14ac:dyDescent="0.2">
      <c r="A2354" t="s">
        <v>1381</v>
      </c>
      <c r="B2354" s="15" t="s">
        <v>1146</v>
      </c>
      <c r="C2354" s="15" t="s">
        <v>1149</v>
      </c>
      <c r="D2354" s="14" t="s">
        <v>475</v>
      </c>
      <c r="E2354" s="14" t="s">
        <v>3051</v>
      </c>
      <c r="G2354" s="15" t="s">
        <v>1168</v>
      </c>
      <c r="H2354" s="14" t="s">
        <v>1168</v>
      </c>
      <c r="I2354" s="14" t="s">
        <v>3036</v>
      </c>
      <c r="M2354" s="14" t="s">
        <v>3037</v>
      </c>
      <c r="O2354">
        <v>2004</v>
      </c>
      <c r="Q2354" t="s">
        <v>1332</v>
      </c>
      <c r="R2354">
        <v>14</v>
      </c>
      <c r="T2354" t="s">
        <v>3038</v>
      </c>
      <c r="U2354" s="14" t="s">
        <v>1249</v>
      </c>
      <c r="V2354" s="9" t="s">
        <v>3039</v>
      </c>
      <c r="W2354">
        <v>150</v>
      </c>
      <c r="X2354" s="9" t="s">
        <v>3040</v>
      </c>
      <c r="Z2354" s="5"/>
      <c r="AD2354" s="14" t="s">
        <v>1168</v>
      </c>
      <c r="AF2354" t="s">
        <v>1168</v>
      </c>
      <c r="AI2354" t="s">
        <v>1168</v>
      </c>
      <c r="AJ2354" s="15" t="s">
        <v>1148</v>
      </c>
      <c r="AK2354" s="15">
        <v>82.447999999999993</v>
      </c>
      <c r="AL2354" t="s">
        <v>1266</v>
      </c>
      <c r="AM2354">
        <f>91.399-82.448</f>
        <v>8.9510000000000076</v>
      </c>
      <c r="AP2354">
        <v>56</v>
      </c>
      <c r="AR2354" s="15" t="s">
        <v>1155</v>
      </c>
    </row>
    <row r="2355" spans="1:44" x14ac:dyDescent="0.2">
      <c r="A2355" t="s">
        <v>1381</v>
      </c>
      <c r="B2355" s="15" t="s">
        <v>1146</v>
      </c>
      <c r="C2355" s="15" t="s">
        <v>1149</v>
      </c>
      <c r="D2355" s="14" t="s">
        <v>475</v>
      </c>
      <c r="E2355" s="14" t="s">
        <v>3051</v>
      </c>
      <c r="G2355" s="15" t="s">
        <v>1168</v>
      </c>
      <c r="H2355" s="14" t="s">
        <v>1168</v>
      </c>
      <c r="I2355" s="14" t="s">
        <v>3036</v>
      </c>
      <c r="M2355" s="14" t="s">
        <v>3037</v>
      </c>
      <c r="O2355">
        <v>2004</v>
      </c>
      <c r="Q2355" t="s">
        <v>1332</v>
      </c>
      <c r="R2355">
        <v>14</v>
      </c>
      <c r="T2355" t="s">
        <v>3038</v>
      </c>
      <c r="U2355" s="14" t="s">
        <v>1249</v>
      </c>
      <c r="V2355" s="9" t="s">
        <v>3039</v>
      </c>
      <c r="W2355">
        <v>180</v>
      </c>
      <c r="X2355" s="9" t="s">
        <v>3040</v>
      </c>
      <c r="Z2355" s="5"/>
      <c r="AD2355" s="14" t="s">
        <v>1168</v>
      </c>
      <c r="AF2355" t="s">
        <v>1168</v>
      </c>
      <c r="AI2355" t="s">
        <v>1168</v>
      </c>
      <c r="AJ2355" s="15" t="s">
        <v>1148</v>
      </c>
      <c r="AK2355" s="15">
        <v>73.216999999999999</v>
      </c>
      <c r="AL2355" t="s">
        <v>1266</v>
      </c>
      <c r="AM2355">
        <f>76.573-73.217</f>
        <v>3.3559999999999945</v>
      </c>
      <c r="AP2355">
        <v>28</v>
      </c>
      <c r="AR2355" s="15" t="s">
        <v>1155</v>
      </c>
    </row>
    <row r="2356" spans="1:44" x14ac:dyDescent="0.2">
      <c r="A2356" t="s">
        <v>1381</v>
      </c>
      <c r="B2356" s="15" t="s">
        <v>1146</v>
      </c>
      <c r="C2356" s="15" t="s">
        <v>1149</v>
      </c>
      <c r="D2356" s="14" t="s">
        <v>475</v>
      </c>
      <c r="E2356" s="14" t="s">
        <v>3051</v>
      </c>
      <c r="G2356" s="15" t="s">
        <v>1168</v>
      </c>
      <c r="H2356" s="14" t="s">
        <v>1168</v>
      </c>
      <c r="I2356" s="14" t="s">
        <v>3036</v>
      </c>
      <c r="M2356" s="14" t="s">
        <v>3037</v>
      </c>
      <c r="O2356">
        <v>2004</v>
      </c>
      <c r="Q2356" t="s">
        <v>1332</v>
      </c>
      <c r="R2356">
        <v>14</v>
      </c>
      <c r="T2356" t="s">
        <v>3038</v>
      </c>
      <c r="U2356" s="14" t="s">
        <v>1249</v>
      </c>
      <c r="V2356" s="9" t="s">
        <v>3039</v>
      </c>
      <c r="W2356">
        <v>180</v>
      </c>
      <c r="X2356" s="9" t="s">
        <v>3040</v>
      </c>
      <c r="Z2356" s="5"/>
      <c r="AD2356" s="14" t="s">
        <v>1168</v>
      </c>
      <c r="AF2356" t="s">
        <v>1168</v>
      </c>
      <c r="AI2356" t="s">
        <v>1168</v>
      </c>
      <c r="AJ2356" s="15" t="s">
        <v>1148</v>
      </c>
      <c r="AK2356" s="15">
        <v>76.013999999999996</v>
      </c>
      <c r="AL2356" t="s">
        <v>1266</v>
      </c>
      <c r="AM2356">
        <f>79.93-76.014</f>
        <v>3.916000000000011</v>
      </c>
      <c r="AP2356">
        <v>56</v>
      </c>
      <c r="AR2356" s="15" t="s">
        <v>1155</v>
      </c>
    </row>
    <row r="2357" spans="1:44" x14ac:dyDescent="0.2">
      <c r="A2357" t="s">
        <v>1381</v>
      </c>
      <c r="B2357" s="15" t="s">
        <v>1146</v>
      </c>
      <c r="C2357" s="15" t="s">
        <v>1149</v>
      </c>
      <c r="D2357" s="14" t="s">
        <v>475</v>
      </c>
      <c r="E2357" s="14" t="s">
        <v>3051</v>
      </c>
      <c r="G2357" s="15" t="s">
        <v>1168</v>
      </c>
      <c r="H2357" s="14" t="s">
        <v>1168</v>
      </c>
      <c r="I2357" s="14" t="s">
        <v>3036</v>
      </c>
      <c r="M2357" s="14" t="s">
        <v>3037</v>
      </c>
      <c r="O2357">
        <v>2004</v>
      </c>
      <c r="Q2357" t="s">
        <v>1332</v>
      </c>
      <c r="R2357">
        <v>14</v>
      </c>
      <c r="T2357" t="s">
        <v>3038</v>
      </c>
      <c r="U2357" s="14" t="s">
        <v>1249</v>
      </c>
      <c r="V2357" s="9" t="s">
        <v>3039</v>
      </c>
      <c r="W2357">
        <v>0</v>
      </c>
      <c r="X2357" s="9" t="s">
        <v>3041</v>
      </c>
      <c r="Z2357" s="5"/>
      <c r="AD2357" s="14" t="s">
        <v>1168</v>
      </c>
      <c r="AF2357" t="s">
        <v>1168</v>
      </c>
      <c r="AI2357" t="s">
        <v>1168</v>
      </c>
      <c r="AJ2357" s="15" t="s">
        <v>1148</v>
      </c>
      <c r="AK2357" s="15">
        <v>72.344999999999999</v>
      </c>
      <c r="AL2357" t="s">
        <v>1266</v>
      </c>
      <c r="AM2357">
        <f>75.103-72.345</f>
        <v>2.7579999999999956</v>
      </c>
      <c r="AP2357">
        <v>28</v>
      </c>
      <c r="AR2357" s="15" t="s">
        <v>1155</v>
      </c>
    </row>
    <row r="2358" spans="1:44" x14ac:dyDescent="0.2">
      <c r="A2358" t="s">
        <v>1381</v>
      </c>
      <c r="B2358" s="15" t="s">
        <v>1146</v>
      </c>
      <c r="C2358" s="15" t="s">
        <v>1149</v>
      </c>
      <c r="D2358" s="14" t="s">
        <v>475</v>
      </c>
      <c r="E2358" s="14" t="s">
        <v>3051</v>
      </c>
      <c r="G2358" s="15" t="s">
        <v>1168</v>
      </c>
      <c r="H2358" s="14" t="s">
        <v>1168</v>
      </c>
      <c r="I2358" s="14" t="s">
        <v>3036</v>
      </c>
      <c r="M2358" s="14" t="s">
        <v>3037</v>
      </c>
      <c r="O2358">
        <v>2004</v>
      </c>
      <c r="Q2358" t="s">
        <v>1332</v>
      </c>
      <c r="R2358">
        <v>14</v>
      </c>
      <c r="T2358" t="s">
        <v>3038</v>
      </c>
      <c r="U2358" s="14" t="s">
        <v>1249</v>
      </c>
      <c r="V2358" s="9" t="s">
        <v>3039</v>
      </c>
      <c r="W2358">
        <v>0</v>
      </c>
      <c r="X2358" s="9" t="s">
        <v>3041</v>
      </c>
      <c r="Z2358" s="5"/>
      <c r="AD2358" s="14" t="s">
        <v>1168</v>
      </c>
      <c r="AF2358" t="s">
        <v>1168</v>
      </c>
      <c r="AI2358" t="s">
        <v>1168</v>
      </c>
      <c r="AJ2358" s="15" t="s">
        <v>1148</v>
      </c>
      <c r="AK2358" s="15">
        <v>76.759</v>
      </c>
      <c r="AL2358" t="s">
        <v>1266</v>
      </c>
      <c r="AM2358">
        <f>81.172-76.759</f>
        <v>4.4129999999999967</v>
      </c>
      <c r="AP2358">
        <v>56</v>
      </c>
      <c r="AR2358" s="15" t="s">
        <v>1155</v>
      </c>
    </row>
    <row r="2359" spans="1:44" x14ac:dyDescent="0.2">
      <c r="A2359" t="s">
        <v>1381</v>
      </c>
      <c r="B2359" s="15" t="s">
        <v>1146</v>
      </c>
      <c r="C2359" s="15" t="s">
        <v>1149</v>
      </c>
      <c r="D2359" s="14" t="s">
        <v>475</v>
      </c>
      <c r="E2359" s="14" t="s">
        <v>3051</v>
      </c>
      <c r="G2359" s="15" t="s">
        <v>1168</v>
      </c>
      <c r="H2359" s="14" t="s">
        <v>1168</v>
      </c>
      <c r="I2359" s="14" t="s">
        <v>3036</v>
      </c>
      <c r="M2359" s="14" t="s">
        <v>3037</v>
      </c>
      <c r="O2359">
        <v>2004</v>
      </c>
      <c r="Q2359" t="s">
        <v>1332</v>
      </c>
      <c r="R2359">
        <v>14</v>
      </c>
      <c r="T2359" t="s">
        <v>3038</v>
      </c>
      <c r="U2359" s="14" t="s">
        <v>1249</v>
      </c>
      <c r="V2359" s="9" t="s">
        <v>3039</v>
      </c>
      <c r="W2359">
        <v>15</v>
      </c>
      <c r="X2359" s="9" t="s">
        <v>3041</v>
      </c>
      <c r="Z2359" s="5"/>
      <c r="AD2359" s="14" t="s">
        <v>1168</v>
      </c>
      <c r="AF2359" t="s">
        <v>1168</v>
      </c>
      <c r="AI2359" t="s">
        <v>1168</v>
      </c>
      <c r="AJ2359" s="15" t="s">
        <v>1148</v>
      </c>
      <c r="AK2359" s="15">
        <v>77.585999999999999</v>
      </c>
      <c r="AL2359" t="s">
        <v>1266</v>
      </c>
      <c r="AM2359">
        <f>82.828-77.586</f>
        <v>5.2420000000000044</v>
      </c>
      <c r="AP2359">
        <v>28</v>
      </c>
      <c r="AR2359" s="15" t="s">
        <v>1155</v>
      </c>
    </row>
    <row r="2360" spans="1:44" x14ac:dyDescent="0.2">
      <c r="A2360" t="s">
        <v>1381</v>
      </c>
      <c r="B2360" s="15" t="s">
        <v>1146</v>
      </c>
      <c r="C2360" s="15" t="s">
        <v>1149</v>
      </c>
      <c r="D2360" s="14" t="s">
        <v>475</v>
      </c>
      <c r="E2360" s="14" t="s">
        <v>3051</v>
      </c>
      <c r="G2360" s="15" t="s">
        <v>1168</v>
      </c>
      <c r="H2360" s="14" t="s">
        <v>1168</v>
      </c>
      <c r="I2360" s="14" t="s">
        <v>3036</v>
      </c>
      <c r="M2360" s="14" t="s">
        <v>3037</v>
      </c>
      <c r="O2360">
        <v>2004</v>
      </c>
      <c r="Q2360" t="s">
        <v>1332</v>
      </c>
      <c r="R2360">
        <v>14</v>
      </c>
      <c r="T2360" t="s">
        <v>3038</v>
      </c>
      <c r="U2360" s="14" t="s">
        <v>1249</v>
      </c>
      <c r="V2360" s="9" t="s">
        <v>3039</v>
      </c>
      <c r="W2360">
        <v>15</v>
      </c>
      <c r="X2360" s="9" t="s">
        <v>3041</v>
      </c>
      <c r="Z2360" s="5"/>
      <c r="AD2360" s="14" t="s">
        <v>1168</v>
      </c>
      <c r="AF2360" t="s">
        <v>1168</v>
      </c>
      <c r="AI2360" t="s">
        <v>1168</v>
      </c>
      <c r="AJ2360" s="15" t="s">
        <v>1148</v>
      </c>
      <c r="AK2360" s="15">
        <v>83.655000000000001</v>
      </c>
      <c r="AL2360" t="s">
        <v>1266</v>
      </c>
      <c r="AM2360">
        <f>90-83.655</f>
        <v>6.3449999999999989</v>
      </c>
      <c r="AP2360">
        <v>56</v>
      </c>
      <c r="AR2360" s="15" t="s">
        <v>1155</v>
      </c>
    </row>
    <row r="2361" spans="1:44" x14ac:dyDescent="0.2">
      <c r="A2361" t="s">
        <v>1381</v>
      </c>
      <c r="B2361" s="15" t="s">
        <v>1146</v>
      </c>
      <c r="C2361" s="15" t="s">
        <v>1149</v>
      </c>
      <c r="D2361" s="14" t="s">
        <v>475</v>
      </c>
      <c r="E2361" s="14" t="s">
        <v>3051</v>
      </c>
      <c r="G2361" s="15" t="s">
        <v>1168</v>
      </c>
      <c r="H2361" s="14" t="s">
        <v>1168</v>
      </c>
      <c r="I2361" s="14" t="s">
        <v>3036</v>
      </c>
      <c r="M2361" s="14" t="s">
        <v>3037</v>
      </c>
      <c r="O2361">
        <v>2004</v>
      </c>
      <c r="Q2361" t="s">
        <v>1332</v>
      </c>
      <c r="R2361">
        <v>14</v>
      </c>
      <c r="T2361" t="s">
        <v>3038</v>
      </c>
      <c r="U2361" s="14" t="s">
        <v>1249</v>
      </c>
      <c r="V2361" s="9" t="s">
        <v>3039</v>
      </c>
      <c r="W2361">
        <v>30</v>
      </c>
      <c r="X2361" s="9" t="s">
        <v>3041</v>
      </c>
      <c r="Z2361" s="5"/>
      <c r="AD2361" s="14" t="s">
        <v>1168</v>
      </c>
      <c r="AF2361" t="s">
        <v>1168</v>
      </c>
      <c r="AI2361" t="s">
        <v>1168</v>
      </c>
      <c r="AJ2361" s="15" t="s">
        <v>1148</v>
      </c>
      <c r="AK2361" s="15">
        <v>88.344999999999999</v>
      </c>
      <c r="AL2361" t="s">
        <v>1266</v>
      </c>
      <c r="AM2361">
        <f>93.586-88.345</f>
        <v>5.2409999999999997</v>
      </c>
      <c r="AP2361">
        <v>28</v>
      </c>
      <c r="AR2361" s="15" t="s">
        <v>1155</v>
      </c>
    </row>
    <row r="2362" spans="1:44" x14ac:dyDescent="0.2">
      <c r="A2362" t="s">
        <v>1381</v>
      </c>
      <c r="B2362" s="15" t="s">
        <v>1146</v>
      </c>
      <c r="C2362" s="15" t="s">
        <v>1149</v>
      </c>
      <c r="D2362" s="14" t="s">
        <v>475</v>
      </c>
      <c r="E2362" s="14" t="s">
        <v>3051</v>
      </c>
      <c r="G2362" s="15" t="s">
        <v>1168</v>
      </c>
      <c r="H2362" s="14" t="s">
        <v>1168</v>
      </c>
      <c r="I2362" s="14" t="s">
        <v>3036</v>
      </c>
      <c r="M2362" s="14" t="s">
        <v>3037</v>
      </c>
      <c r="O2362">
        <v>2004</v>
      </c>
      <c r="Q2362" t="s">
        <v>1332</v>
      </c>
      <c r="R2362">
        <v>14</v>
      </c>
      <c r="T2362" t="s">
        <v>3038</v>
      </c>
      <c r="U2362" s="14" t="s">
        <v>1249</v>
      </c>
      <c r="V2362" s="9" t="s">
        <v>3039</v>
      </c>
      <c r="W2362">
        <v>30</v>
      </c>
      <c r="X2362" s="9" t="s">
        <v>3041</v>
      </c>
      <c r="Z2362" s="5"/>
      <c r="AD2362" s="14" t="s">
        <v>1168</v>
      </c>
      <c r="AF2362" t="s">
        <v>1168</v>
      </c>
      <c r="AI2362" t="s">
        <v>1168</v>
      </c>
      <c r="AJ2362" s="15" t="s">
        <v>1148</v>
      </c>
      <c r="AK2362" s="15">
        <v>93.31</v>
      </c>
      <c r="AL2362" t="s">
        <v>1266</v>
      </c>
      <c r="AM2362">
        <f>99.655-93.31</f>
        <v>6.3449999999999989</v>
      </c>
      <c r="AP2362">
        <v>56</v>
      </c>
      <c r="AR2362" s="15" t="s">
        <v>1155</v>
      </c>
    </row>
    <row r="2363" spans="1:44" x14ac:dyDescent="0.2">
      <c r="A2363" t="s">
        <v>1381</v>
      </c>
      <c r="B2363" s="15" t="s">
        <v>1146</v>
      </c>
      <c r="C2363" s="15" t="s">
        <v>1149</v>
      </c>
      <c r="D2363" s="14" t="s">
        <v>475</v>
      </c>
      <c r="E2363" s="14" t="s">
        <v>3051</v>
      </c>
      <c r="G2363" s="15" t="s">
        <v>1168</v>
      </c>
      <c r="H2363" s="14" t="s">
        <v>1168</v>
      </c>
      <c r="I2363" s="14" t="s">
        <v>3036</v>
      </c>
      <c r="M2363" s="14" t="s">
        <v>3037</v>
      </c>
      <c r="O2363">
        <v>2004</v>
      </c>
      <c r="Q2363" t="s">
        <v>1332</v>
      </c>
      <c r="R2363">
        <v>14</v>
      </c>
      <c r="T2363" t="s">
        <v>3038</v>
      </c>
      <c r="U2363" s="14" t="s">
        <v>1249</v>
      </c>
      <c r="V2363" s="9" t="s">
        <v>3039</v>
      </c>
      <c r="W2363">
        <v>60</v>
      </c>
      <c r="X2363" s="9" t="s">
        <v>3041</v>
      </c>
      <c r="Z2363" s="5"/>
      <c r="AD2363" s="14" t="s">
        <v>1168</v>
      </c>
      <c r="AF2363" t="s">
        <v>1168</v>
      </c>
      <c r="AI2363" t="s">
        <v>1168</v>
      </c>
      <c r="AJ2363" s="15" t="s">
        <v>1148</v>
      </c>
      <c r="AK2363" s="15">
        <v>88.344999999999999</v>
      </c>
      <c r="AL2363" t="s">
        <v>1266</v>
      </c>
      <c r="AM2363">
        <f>93.862-88.345</f>
        <v>5.5169999999999959</v>
      </c>
      <c r="AP2363">
        <v>28</v>
      </c>
      <c r="AR2363" s="15" t="s">
        <v>1155</v>
      </c>
    </row>
    <row r="2364" spans="1:44" x14ac:dyDescent="0.2">
      <c r="A2364" t="s">
        <v>1381</v>
      </c>
      <c r="B2364" s="15" t="s">
        <v>1146</v>
      </c>
      <c r="C2364" s="15" t="s">
        <v>1149</v>
      </c>
      <c r="D2364" s="14" t="s">
        <v>475</v>
      </c>
      <c r="E2364" s="14" t="s">
        <v>3051</v>
      </c>
      <c r="G2364" s="15" t="s">
        <v>1168</v>
      </c>
      <c r="H2364" s="14" t="s">
        <v>1168</v>
      </c>
      <c r="I2364" s="14" t="s">
        <v>3036</v>
      </c>
      <c r="M2364" s="14" t="s">
        <v>3037</v>
      </c>
      <c r="O2364">
        <v>2004</v>
      </c>
      <c r="Q2364" t="s">
        <v>1332</v>
      </c>
      <c r="R2364">
        <v>14</v>
      </c>
      <c r="T2364" t="s">
        <v>3038</v>
      </c>
      <c r="U2364" s="14" t="s">
        <v>1249</v>
      </c>
      <c r="V2364" s="9" t="s">
        <v>3039</v>
      </c>
      <c r="W2364">
        <v>60</v>
      </c>
      <c r="X2364" s="9" t="s">
        <v>3041</v>
      </c>
      <c r="Z2364" s="5"/>
      <c r="AD2364" s="14" t="s">
        <v>1168</v>
      </c>
      <c r="AF2364" t="s">
        <v>1168</v>
      </c>
      <c r="AI2364" t="s">
        <v>1168</v>
      </c>
      <c r="AJ2364" s="15" t="s">
        <v>1148</v>
      </c>
      <c r="AK2364" s="15">
        <v>89.171999999999997</v>
      </c>
      <c r="AL2364" t="s">
        <v>1266</v>
      </c>
      <c r="AM2364">
        <f>94.966-89.172</f>
        <v>5.7939999999999969</v>
      </c>
      <c r="AP2364">
        <v>56</v>
      </c>
      <c r="AR2364" s="15" t="s">
        <v>1155</v>
      </c>
    </row>
    <row r="2365" spans="1:44" x14ac:dyDescent="0.2">
      <c r="A2365" t="s">
        <v>1381</v>
      </c>
      <c r="B2365" s="15" t="s">
        <v>1146</v>
      </c>
      <c r="C2365" s="15" t="s">
        <v>1149</v>
      </c>
      <c r="D2365" s="14" t="s">
        <v>475</v>
      </c>
      <c r="E2365" s="14" t="s">
        <v>3051</v>
      </c>
      <c r="G2365" s="15" t="s">
        <v>1168</v>
      </c>
      <c r="H2365" s="14" t="s">
        <v>1168</v>
      </c>
      <c r="I2365" s="14" t="s">
        <v>3036</v>
      </c>
      <c r="M2365" s="14" t="s">
        <v>3037</v>
      </c>
      <c r="O2365">
        <v>2004</v>
      </c>
      <c r="Q2365" t="s">
        <v>1332</v>
      </c>
      <c r="R2365">
        <v>14</v>
      </c>
      <c r="T2365" t="s">
        <v>3038</v>
      </c>
      <c r="U2365" s="14" t="s">
        <v>1249</v>
      </c>
      <c r="V2365" s="9" t="s">
        <v>3039</v>
      </c>
      <c r="W2365">
        <v>90</v>
      </c>
      <c r="X2365" s="9" t="s">
        <v>3041</v>
      </c>
      <c r="Z2365" s="5"/>
      <c r="AD2365" s="14" t="s">
        <v>1168</v>
      </c>
      <c r="AF2365" t="s">
        <v>1168</v>
      </c>
      <c r="AI2365" t="s">
        <v>1168</v>
      </c>
      <c r="AJ2365" s="15" t="s">
        <v>1148</v>
      </c>
      <c r="AK2365" s="15">
        <v>82.552000000000007</v>
      </c>
      <c r="AL2365" t="s">
        <v>1266</v>
      </c>
      <c r="AM2365">
        <f>88.345-82.552</f>
        <v>5.7929999999999922</v>
      </c>
      <c r="AP2365">
        <v>28</v>
      </c>
      <c r="AR2365" s="15" t="s">
        <v>1155</v>
      </c>
    </row>
    <row r="2366" spans="1:44" x14ac:dyDescent="0.2">
      <c r="A2366" t="s">
        <v>1381</v>
      </c>
      <c r="B2366" s="15" t="s">
        <v>1146</v>
      </c>
      <c r="C2366" s="15" t="s">
        <v>1149</v>
      </c>
      <c r="D2366" s="14" t="s">
        <v>475</v>
      </c>
      <c r="E2366" s="14" t="s">
        <v>3051</v>
      </c>
      <c r="G2366" s="15" t="s">
        <v>1168</v>
      </c>
      <c r="H2366" s="14" t="s">
        <v>1168</v>
      </c>
      <c r="I2366" s="14" t="s">
        <v>3036</v>
      </c>
      <c r="M2366" s="14" t="s">
        <v>3037</v>
      </c>
      <c r="O2366">
        <v>2004</v>
      </c>
      <c r="Q2366" t="s">
        <v>1332</v>
      </c>
      <c r="R2366">
        <v>14</v>
      </c>
      <c r="T2366" t="s">
        <v>3038</v>
      </c>
      <c r="U2366" s="14" t="s">
        <v>1249</v>
      </c>
      <c r="V2366" s="9" t="s">
        <v>3039</v>
      </c>
      <c r="W2366">
        <v>90</v>
      </c>
      <c r="X2366" s="9" t="s">
        <v>3041</v>
      </c>
      <c r="Z2366" s="5"/>
      <c r="AD2366" s="14" t="s">
        <v>1168</v>
      </c>
      <c r="AF2366" t="s">
        <v>1168</v>
      </c>
      <c r="AI2366" t="s">
        <v>1168</v>
      </c>
      <c r="AJ2366" s="15" t="s">
        <v>1148</v>
      </c>
      <c r="AK2366" s="15">
        <v>83.102999999999994</v>
      </c>
      <c r="AL2366" t="s">
        <v>1266</v>
      </c>
      <c r="AM2366">
        <f>89.448-83.103</f>
        <v>6.3449999999999989</v>
      </c>
      <c r="AP2366">
        <v>56</v>
      </c>
      <c r="AR2366" s="15" t="s">
        <v>1155</v>
      </c>
    </row>
    <row r="2367" spans="1:44" x14ac:dyDescent="0.2">
      <c r="A2367" t="s">
        <v>1381</v>
      </c>
      <c r="B2367" s="15" t="s">
        <v>1146</v>
      </c>
      <c r="C2367" s="15" t="s">
        <v>1149</v>
      </c>
      <c r="D2367" s="14" t="s">
        <v>475</v>
      </c>
      <c r="E2367" s="14" t="s">
        <v>3051</v>
      </c>
      <c r="G2367" s="15" t="s">
        <v>1168</v>
      </c>
      <c r="H2367" s="14" t="s">
        <v>1168</v>
      </c>
      <c r="I2367" s="14" t="s">
        <v>3036</v>
      </c>
      <c r="M2367" s="14" t="s">
        <v>3037</v>
      </c>
      <c r="O2367">
        <v>2004</v>
      </c>
      <c r="Q2367" t="s">
        <v>1332</v>
      </c>
      <c r="R2367">
        <v>14</v>
      </c>
      <c r="T2367" t="s">
        <v>3038</v>
      </c>
      <c r="U2367" s="14" t="s">
        <v>1249</v>
      </c>
      <c r="V2367" s="9" t="s">
        <v>3039</v>
      </c>
      <c r="W2367">
        <v>120</v>
      </c>
      <c r="X2367" s="9" t="s">
        <v>3041</v>
      </c>
      <c r="Z2367" s="5"/>
      <c r="AD2367" s="14" t="s">
        <v>1168</v>
      </c>
      <c r="AF2367" t="s">
        <v>1168</v>
      </c>
      <c r="AI2367" t="s">
        <v>1168</v>
      </c>
      <c r="AJ2367" s="15" t="s">
        <v>1148</v>
      </c>
      <c r="AK2367" s="15">
        <v>75.102999999999994</v>
      </c>
      <c r="AL2367" t="s">
        <v>1266</v>
      </c>
      <c r="AM2367">
        <f>77.034-75.103</f>
        <v>1.9310000000000116</v>
      </c>
      <c r="AP2367">
        <v>28</v>
      </c>
      <c r="AR2367" s="15" t="s">
        <v>1155</v>
      </c>
    </row>
    <row r="2368" spans="1:44" x14ac:dyDescent="0.2">
      <c r="A2368" t="s">
        <v>1381</v>
      </c>
      <c r="B2368" s="15" t="s">
        <v>1146</v>
      </c>
      <c r="C2368" s="15" t="s">
        <v>1149</v>
      </c>
      <c r="D2368" s="14" t="s">
        <v>475</v>
      </c>
      <c r="E2368" s="14" t="s">
        <v>3051</v>
      </c>
      <c r="G2368" s="15" t="s">
        <v>1168</v>
      </c>
      <c r="H2368" s="14" t="s">
        <v>1168</v>
      </c>
      <c r="I2368" s="14" t="s">
        <v>3036</v>
      </c>
      <c r="M2368" s="14" t="s">
        <v>3037</v>
      </c>
      <c r="O2368">
        <v>2004</v>
      </c>
      <c r="Q2368" t="s">
        <v>1332</v>
      </c>
      <c r="R2368">
        <v>14</v>
      </c>
      <c r="T2368" t="s">
        <v>3038</v>
      </c>
      <c r="U2368" s="14" t="s">
        <v>1249</v>
      </c>
      <c r="V2368" s="9" t="s">
        <v>3039</v>
      </c>
      <c r="W2368">
        <v>120</v>
      </c>
      <c r="X2368" s="9" t="s">
        <v>3041</v>
      </c>
      <c r="Z2368" s="5"/>
      <c r="AD2368" s="14" t="s">
        <v>1168</v>
      </c>
      <c r="AF2368" t="s">
        <v>1168</v>
      </c>
      <c r="AI2368" t="s">
        <v>1168</v>
      </c>
      <c r="AJ2368" s="15" t="s">
        <v>1148</v>
      </c>
      <c r="AK2368" s="15">
        <v>76.759</v>
      </c>
      <c r="AL2368" t="s">
        <v>1266</v>
      </c>
      <c r="AM2368">
        <f>78.414-76.759</f>
        <v>1.6550000000000011</v>
      </c>
      <c r="AP2368">
        <v>56</v>
      </c>
      <c r="AR2368" s="15" t="s">
        <v>1155</v>
      </c>
    </row>
    <row r="2369" spans="1:44" x14ac:dyDescent="0.2">
      <c r="A2369" t="s">
        <v>1381</v>
      </c>
      <c r="B2369" s="15" t="s">
        <v>1146</v>
      </c>
      <c r="C2369" s="15" t="s">
        <v>1149</v>
      </c>
      <c r="D2369" s="14" t="s">
        <v>475</v>
      </c>
      <c r="E2369" s="14" t="s">
        <v>3051</v>
      </c>
      <c r="G2369" s="15" t="s">
        <v>1168</v>
      </c>
      <c r="H2369" s="14" t="s">
        <v>1168</v>
      </c>
      <c r="I2369" s="14" t="s">
        <v>3036</v>
      </c>
      <c r="M2369" s="14" t="s">
        <v>3037</v>
      </c>
      <c r="O2369">
        <v>2004</v>
      </c>
      <c r="Q2369" t="s">
        <v>1332</v>
      </c>
      <c r="R2369">
        <v>14</v>
      </c>
      <c r="T2369" t="s">
        <v>3038</v>
      </c>
      <c r="U2369" s="14" t="s">
        <v>1249</v>
      </c>
      <c r="V2369" s="9" t="s">
        <v>3039</v>
      </c>
      <c r="W2369">
        <v>150</v>
      </c>
      <c r="X2369" s="9" t="s">
        <v>3041</v>
      </c>
      <c r="Z2369" s="5"/>
      <c r="AD2369" s="14" t="s">
        <v>1168</v>
      </c>
      <c r="AF2369" t="s">
        <v>1168</v>
      </c>
      <c r="AI2369" t="s">
        <v>1168</v>
      </c>
      <c r="AJ2369" s="15" t="s">
        <v>1148</v>
      </c>
      <c r="AK2369" s="15">
        <v>79.516999999999996</v>
      </c>
      <c r="AL2369" t="s">
        <v>1266</v>
      </c>
      <c r="AM2369">
        <f>87.517-79.517</f>
        <v>8</v>
      </c>
      <c r="AP2369">
        <v>28</v>
      </c>
      <c r="AR2369" s="15" t="s">
        <v>1155</v>
      </c>
    </row>
    <row r="2370" spans="1:44" x14ac:dyDescent="0.2">
      <c r="A2370" t="s">
        <v>1381</v>
      </c>
      <c r="B2370" s="15" t="s">
        <v>1146</v>
      </c>
      <c r="C2370" s="15" t="s">
        <v>1149</v>
      </c>
      <c r="D2370" s="14" t="s">
        <v>475</v>
      </c>
      <c r="E2370" s="14" t="s">
        <v>3051</v>
      </c>
      <c r="G2370" s="15" t="s">
        <v>1168</v>
      </c>
      <c r="H2370" s="14" t="s">
        <v>1168</v>
      </c>
      <c r="I2370" s="14" t="s">
        <v>3036</v>
      </c>
      <c r="M2370" s="14" t="s">
        <v>3037</v>
      </c>
      <c r="O2370">
        <v>2004</v>
      </c>
      <c r="Q2370" t="s">
        <v>1332</v>
      </c>
      <c r="R2370">
        <v>14</v>
      </c>
      <c r="T2370" t="s">
        <v>3038</v>
      </c>
      <c r="U2370" s="14" t="s">
        <v>1249</v>
      </c>
      <c r="V2370" s="9" t="s">
        <v>3039</v>
      </c>
      <c r="W2370">
        <v>150</v>
      </c>
      <c r="X2370" s="9" t="s">
        <v>3041</v>
      </c>
      <c r="Z2370" s="5"/>
      <c r="AD2370" s="14" t="s">
        <v>1168</v>
      </c>
      <c r="AF2370" t="s">
        <v>1168</v>
      </c>
      <c r="AI2370" t="s">
        <v>1168</v>
      </c>
      <c r="AJ2370" s="15" t="s">
        <v>1148</v>
      </c>
      <c r="AK2370" s="15">
        <v>79.793000000000006</v>
      </c>
      <c r="AL2370" t="s">
        <v>1266</v>
      </c>
      <c r="AM2370">
        <f>87.517-79.793</f>
        <v>7.7239999999999895</v>
      </c>
      <c r="AP2370">
        <v>56</v>
      </c>
      <c r="AR2370" s="15" t="s">
        <v>1155</v>
      </c>
    </row>
    <row r="2371" spans="1:44" x14ac:dyDescent="0.2">
      <c r="A2371" t="s">
        <v>1381</v>
      </c>
      <c r="B2371" s="15" t="s">
        <v>1146</v>
      </c>
      <c r="C2371" s="15" t="s">
        <v>1149</v>
      </c>
      <c r="D2371" s="14" t="s">
        <v>475</v>
      </c>
      <c r="E2371" s="14" t="s">
        <v>3051</v>
      </c>
      <c r="G2371" s="15" t="s">
        <v>1168</v>
      </c>
      <c r="H2371" s="14" t="s">
        <v>1168</v>
      </c>
      <c r="I2371" s="14" t="s">
        <v>3036</v>
      </c>
      <c r="M2371" s="14" t="s">
        <v>3037</v>
      </c>
      <c r="O2371">
        <v>2004</v>
      </c>
      <c r="Q2371" t="s">
        <v>1332</v>
      </c>
      <c r="R2371">
        <v>14</v>
      </c>
      <c r="T2371" t="s">
        <v>3038</v>
      </c>
      <c r="U2371" s="14" t="s">
        <v>1249</v>
      </c>
      <c r="V2371" s="9" t="s">
        <v>3039</v>
      </c>
      <c r="W2371">
        <v>180</v>
      </c>
      <c r="X2371" s="9" t="s">
        <v>3041</v>
      </c>
      <c r="Z2371" s="5"/>
      <c r="AD2371" s="14" t="s">
        <v>1168</v>
      </c>
      <c r="AF2371" t="s">
        <v>1168</v>
      </c>
      <c r="AI2371" t="s">
        <v>1168</v>
      </c>
      <c r="AJ2371" s="15" t="s">
        <v>1148</v>
      </c>
      <c r="AK2371" s="15">
        <v>94.69</v>
      </c>
      <c r="AL2371" t="s">
        <v>1266</v>
      </c>
      <c r="AM2371">
        <f>100.759-94.69</f>
        <v>6.0690000000000026</v>
      </c>
      <c r="AP2371">
        <v>28</v>
      </c>
      <c r="AR2371" s="15" t="s">
        <v>1155</v>
      </c>
    </row>
    <row r="2372" spans="1:44" x14ac:dyDescent="0.2">
      <c r="A2372" t="s">
        <v>1381</v>
      </c>
      <c r="B2372" s="15" t="s">
        <v>1146</v>
      </c>
      <c r="C2372" s="15" t="s">
        <v>1149</v>
      </c>
      <c r="D2372" s="14" t="s">
        <v>475</v>
      </c>
      <c r="E2372" s="14" t="s">
        <v>3051</v>
      </c>
      <c r="G2372" s="15" t="s">
        <v>1168</v>
      </c>
      <c r="H2372" s="14" t="s">
        <v>1168</v>
      </c>
      <c r="I2372" s="14" t="s">
        <v>3036</v>
      </c>
      <c r="M2372" s="14" t="s">
        <v>3037</v>
      </c>
      <c r="O2372">
        <v>2004</v>
      </c>
      <c r="Q2372" t="s">
        <v>1332</v>
      </c>
      <c r="R2372">
        <v>14</v>
      </c>
      <c r="T2372" t="s">
        <v>3038</v>
      </c>
      <c r="U2372" s="14" t="s">
        <v>1249</v>
      </c>
      <c r="V2372" s="9" t="s">
        <v>3039</v>
      </c>
      <c r="W2372">
        <v>180</v>
      </c>
      <c r="X2372" s="9" t="s">
        <v>3041</v>
      </c>
      <c r="Z2372" s="5"/>
      <c r="AD2372" s="14" t="s">
        <v>1168</v>
      </c>
      <c r="AF2372" t="s">
        <v>1168</v>
      </c>
      <c r="AI2372" t="s">
        <v>1168</v>
      </c>
      <c r="AJ2372" s="15" t="s">
        <v>1148</v>
      </c>
      <c r="AK2372" s="15">
        <v>94.965999999999994</v>
      </c>
      <c r="AL2372" t="s">
        <v>1266</v>
      </c>
      <c r="AM2372">
        <f>101.586-94.966</f>
        <v>6.6200000000000045</v>
      </c>
      <c r="AP2372">
        <v>56</v>
      </c>
      <c r="AR2372" s="15" t="s">
        <v>1155</v>
      </c>
    </row>
    <row r="2373" spans="1:44" x14ac:dyDescent="0.2">
      <c r="A2373" t="s">
        <v>1381</v>
      </c>
      <c r="B2373" s="15" t="s">
        <v>1146</v>
      </c>
      <c r="C2373" s="15" t="s">
        <v>1149</v>
      </c>
      <c r="D2373" s="14" t="s">
        <v>475</v>
      </c>
      <c r="E2373" s="14" t="s">
        <v>3051</v>
      </c>
      <c r="G2373" s="15" t="s">
        <v>1168</v>
      </c>
      <c r="H2373" s="14" t="s">
        <v>1168</v>
      </c>
      <c r="I2373" s="14" t="s">
        <v>3036</v>
      </c>
      <c r="M2373" s="14" t="s">
        <v>3037</v>
      </c>
      <c r="O2373">
        <v>2004</v>
      </c>
      <c r="Q2373" t="s">
        <v>1332</v>
      </c>
      <c r="R2373">
        <v>14</v>
      </c>
      <c r="T2373" t="s">
        <v>3038</v>
      </c>
      <c r="U2373" s="14" t="s">
        <v>1249</v>
      </c>
      <c r="V2373" s="9" t="s">
        <v>3039</v>
      </c>
      <c r="W2373">
        <v>0</v>
      </c>
      <c r="X2373" s="9" t="s">
        <v>3042</v>
      </c>
      <c r="Z2373" s="5"/>
      <c r="AD2373" s="14" t="s">
        <v>1168</v>
      </c>
      <c r="AF2373" t="s">
        <v>1168</v>
      </c>
      <c r="AI2373" t="s">
        <v>1168</v>
      </c>
      <c r="AJ2373" s="15" t="s">
        <v>1148</v>
      </c>
      <c r="AK2373" s="15">
        <v>86.268000000000001</v>
      </c>
      <c r="AL2373" t="s">
        <v>1266</v>
      </c>
      <c r="AM2373">
        <f>93.873-86.268</f>
        <v>7.605000000000004</v>
      </c>
      <c r="AP2373">
        <v>28</v>
      </c>
      <c r="AR2373" s="15" t="s">
        <v>1155</v>
      </c>
    </row>
    <row r="2374" spans="1:44" x14ac:dyDescent="0.2">
      <c r="A2374" t="s">
        <v>1381</v>
      </c>
      <c r="B2374" s="15" t="s">
        <v>1146</v>
      </c>
      <c r="C2374" s="15" t="s">
        <v>1149</v>
      </c>
      <c r="D2374" s="14" t="s">
        <v>475</v>
      </c>
      <c r="E2374" s="14" t="s">
        <v>3051</v>
      </c>
      <c r="G2374" s="15" t="s">
        <v>1168</v>
      </c>
      <c r="H2374" s="14" t="s">
        <v>1168</v>
      </c>
      <c r="I2374" s="14" t="s">
        <v>3036</v>
      </c>
      <c r="M2374" s="14" t="s">
        <v>3037</v>
      </c>
      <c r="O2374">
        <v>2004</v>
      </c>
      <c r="Q2374" t="s">
        <v>1332</v>
      </c>
      <c r="R2374">
        <v>14</v>
      </c>
      <c r="T2374" t="s">
        <v>3038</v>
      </c>
      <c r="U2374" s="14" t="s">
        <v>1249</v>
      </c>
      <c r="V2374" s="9" t="s">
        <v>3039</v>
      </c>
      <c r="W2374">
        <v>0</v>
      </c>
      <c r="X2374" s="9" t="s">
        <v>3042</v>
      </c>
      <c r="Z2374" s="5"/>
      <c r="AD2374" s="14" t="s">
        <v>1168</v>
      </c>
      <c r="AF2374" t="s">
        <v>1168</v>
      </c>
      <c r="AI2374" t="s">
        <v>1168</v>
      </c>
      <c r="AJ2374" s="15" t="s">
        <v>1148</v>
      </c>
      <c r="AK2374" s="15">
        <v>93.028000000000006</v>
      </c>
      <c r="AL2374" t="s">
        <v>1266</v>
      </c>
      <c r="AM2374">
        <f>100.634-93.028</f>
        <v>7.6059999999999945</v>
      </c>
      <c r="AP2374">
        <v>56</v>
      </c>
      <c r="AR2374" s="15" t="s">
        <v>1155</v>
      </c>
    </row>
    <row r="2375" spans="1:44" x14ac:dyDescent="0.2">
      <c r="A2375" t="s">
        <v>1381</v>
      </c>
      <c r="B2375" s="15" t="s">
        <v>1146</v>
      </c>
      <c r="C2375" s="15" t="s">
        <v>1149</v>
      </c>
      <c r="D2375" s="14" t="s">
        <v>475</v>
      </c>
      <c r="E2375" s="14" t="s">
        <v>3051</v>
      </c>
      <c r="G2375" s="15" t="s">
        <v>1168</v>
      </c>
      <c r="H2375" s="14" t="s">
        <v>1168</v>
      </c>
      <c r="I2375" s="14" t="s">
        <v>3036</v>
      </c>
      <c r="M2375" s="14" t="s">
        <v>3037</v>
      </c>
      <c r="O2375">
        <v>2004</v>
      </c>
      <c r="Q2375" t="s">
        <v>1332</v>
      </c>
      <c r="R2375">
        <v>14</v>
      </c>
      <c r="T2375" t="s">
        <v>3038</v>
      </c>
      <c r="U2375" s="14" t="s">
        <v>1249</v>
      </c>
      <c r="V2375" s="9" t="s">
        <v>3039</v>
      </c>
      <c r="W2375">
        <v>15</v>
      </c>
      <c r="X2375" s="9" t="s">
        <v>3042</v>
      </c>
      <c r="Z2375" s="5"/>
      <c r="AD2375" s="14" t="s">
        <v>1168</v>
      </c>
      <c r="AF2375" t="s">
        <v>1168</v>
      </c>
      <c r="AI2375" t="s">
        <v>1168</v>
      </c>
      <c r="AJ2375" s="15" t="s">
        <v>1148</v>
      </c>
      <c r="AK2375" s="15">
        <v>71.055999999999997</v>
      </c>
      <c r="AL2375" t="s">
        <v>1266</v>
      </c>
      <c r="AM2375">
        <f>86.549-71.056</f>
        <v>15.493000000000009</v>
      </c>
      <c r="AP2375">
        <v>28</v>
      </c>
      <c r="AR2375" s="15" t="s">
        <v>1155</v>
      </c>
    </row>
    <row r="2376" spans="1:44" x14ac:dyDescent="0.2">
      <c r="A2376" t="s">
        <v>1381</v>
      </c>
      <c r="B2376" s="15" t="s">
        <v>1146</v>
      </c>
      <c r="C2376" s="15" t="s">
        <v>1149</v>
      </c>
      <c r="D2376" s="14" t="s">
        <v>475</v>
      </c>
      <c r="E2376" s="14" t="s">
        <v>3051</v>
      </c>
      <c r="G2376" s="15" t="s">
        <v>1168</v>
      </c>
      <c r="H2376" s="14" t="s">
        <v>1168</v>
      </c>
      <c r="I2376" s="14" t="s">
        <v>3036</v>
      </c>
      <c r="M2376" s="14" t="s">
        <v>3037</v>
      </c>
      <c r="O2376">
        <v>2004</v>
      </c>
      <c r="Q2376" t="s">
        <v>1332</v>
      </c>
      <c r="R2376">
        <v>14</v>
      </c>
      <c r="T2376" t="s">
        <v>3038</v>
      </c>
      <c r="U2376" s="14" t="s">
        <v>1249</v>
      </c>
      <c r="V2376" s="9" t="s">
        <v>3039</v>
      </c>
      <c r="W2376">
        <v>15</v>
      </c>
      <c r="X2376" s="9" t="s">
        <v>3042</v>
      </c>
      <c r="Z2376" s="5"/>
      <c r="AD2376" s="14" t="s">
        <v>1168</v>
      </c>
      <c r="AF2376" t="s">
        <v>1168</v>
      </c>
      <c r="AI2376" t="s">
        <v>1168</v>
      </c>
      <c r="AJ2376" s="15" t="s">
        <v>1148</v>
      </c>
      <c r="AK2376" s="15">
        <v>71.900999999999996</v>
      </c>
      <c r="AL2376" t="s">
        <v>1266</v>
      </c>
      <c r="AM2376">
        <f>87.394-71.901</f>
        <v>15.493000000000009</v>
      </c>
      <c r="AP2376">
        <v>56</v>
      </c>
      <c r="AR2376" s="15" t="s">
        <v>1155</v>
      </c>
    </row>
    <row r="2377" spans="1:44" x14ac:dyDescent="0.2">
      <c r="A2377" t="s">
        <v>1381</v>
      </c>
      <c r="B2377" s="15" t="s">
        <v>1146</v>
      </c>
      <c r="C2377" s="15" t="s">
        <v>1149</v>
      </c>
      <c r="D2377" s="14" t="s">
        <v>475</v>
      </c>
      <c r="E2377" s="14" t="s">
        <v>3051</v>
      </c>
      <c r="G2377" s="15" t="s">
        <v>1168</v>
      </c>
      <c r="H2377" s="14" t="s">
        <v>1168</v>
      </c>
      <c r="I2377" s="14" t="s">
        <v>3036</v>
      </c>
      <c r="M2377" s="14" t="s">
        <v>3037</v>
      </c>
      <c r="O2377">
        <v>2004</v>
      </c>
      <c r="Q2377" t="s">
        <v>1332</v>
      </c>
      <c r="R2377">
        <v>14</v>
      </c>
      <c r="T2377" t="s">
        <v>3038</v>
      </c>
      <c r="U2377" s="14" t="s">
        <v>1249</v>
      </c>
      <c r="V2377" s="9" t="s">
        <v>3039</v>
      </c>
      <c r="W2377">
        <v>30</v>
      </c>
      <c r="X2377" s="9" t="s">
        <v>3042</v>
      </c>
      <c r="Z2377" s="5"/>
      <c r="AD2377" s="14" t="s">
        <v>1168</v>
      </c>
      <c r="AF2377" t="s">
        <v>1168</v>
      </c>
      <c r="AI2377" t="s">
        <v>1168</v>
      </c>
      <c r="AJ2377" s="15" t="s">
        <v>1148</v>
      </c>
      <c r="AK2377" s="15">
        <v>83.239000000000004</v>
      </c>
      <c r="AL2377" t="s">
        <v>1266</v>
      </c>
      <c r="AM2377">
        <f>85.704-83.239</f>
        <v>2.4649999999999892</v>
      </c>
      <c r="AP2377">
        <v>28</v>
      </c>
      <c r="AR2377" s="15" t="s">
        <v>1155</v>
      </c>
    </row>
    <row r="2378" spans="1:44" x14ac:dyDescent="0.2">
      <c r="A2378" t="s">
        <v>1381</v>
      </c>
      <c r="B2378" s="15" t="s">
        <v>1146</v>
      </c>
      <c r="C2378" s="15" t="s">
        <v>1149</v>
      </c>
      <c r="D2378" s="14" t="s">
        <v>475</v>
      </c>
      <c r="E2378" s="14" t="s">
        <v>3051</v>
      </c>
      <c r="G2378" s="15" t="s">
        <v>1168</v>
      </c>
      <c r="H2378" s="14" t="s">
        <v>1168</v>
      </c>
      <c r="I2378" s="14" t="s">
        <v>3036</v>
      </c>
      <c r="M2378" s="14" t="s">
        <v>3037</v>
      </c>
      <c r="O2378">
        <v>2004</v>
      </c>
      <c r="Q2378" t="s">
        <v>1332</v>
      </c>
      <c r="R2378">
        <v>14</v>
      </c>
      <c r="T2378" t="s">
        <v>3038</v>
      </c>
      <c r="U2378" s="14" t="s">
        <v>1249</v>
      </c>
      <c r="V2378" s="9" t="s">
        <v>3039</v>
      </c>
      <c r="W2378">
        <v>30</v>
      </c>
      <c r="X2378" s="9" t="s">
        <v>3042</v>
      </c>
      <c r="Z2378" s="5"/>
      <c r="AD2378" s="14" t="s">
        <v>1168</v>
      </c>
      <c r="AF2378" t="s">
        <v>1168</v>
      </c>
      <c r="AI2378" t="s">
        <v>1168</v>
      </c>
      <c r="AJ2378" s="15" t="s">
        <v>1148</v>
      </c>
      <c r="AK2378" s="15">
        <v>83.168999999999997</v>
      </c>
      <c r="AL2378" t="s">
        <v>1266</v>
      </c>
      <c r="AM2378">
        <f>85.986-83.169</f>
        <v>2.8170000000000073</v>
      </c>
      <c r="AP2378">
        <v>56</v>
      </c>
      <c r="AR2378" s="15" t="s">
        <v>1155</v>
      </c>
    </row>
    <row r="2379" spans="1:44" x14ac:dyDescent="0.2">
      <c r="A2379" t="s">
        <v>1381</v>
      </c>
      <c r="B2379" s="15" t="s">
        <v>1146</v>
      </c>
      <c r="C2379" s="15" t="s">
        <v>1149</v>
      </c>
      <c r="D2379" s="14" t="s">
        <v>475</v>
      </c>
      <c r="E2379" s="14" t="s">
        <v>3051</v>
      </c>
      <c r="G2379" s="15" t="s">
        <v>1168</v>
      </c>
      <c r="H2379" s="14" t="s">
        <v>1168</v>
      </c>
      <c r="I2379" s="14" t="s">
        <v>3036</v>
      </c>
      <c r="M2379" s="14" t="s">
        <v>3037</v>
      </c>
      <c r="O2379">
        <v>2004</v>
      </c>
      <c r="Q2379" t="s">
        <v>1332</v>
      </c>
      <c r="R2379">
        <v>14</v>
      </c>
      <c r="T2379" t="s">
        <v>3038</v>
      </c>
      <c r="U2379" s="14" t="s">
        <v>1249</v>
      </c>
      <c r="V2379" s="9" t="s">
        <v>3039</v>
      </c>
      <c r="W2379">
        <v>60</v>
      </c>
      <c r="X2379" s="9" t="s">
        <v>3042</v>
      </c>
      <c r="Z2379" s="5"/>
      <c r="AD2379" s="14" t="s">
        <v>1168</v>
      </c>
      <c r="AF2379" t="s">
        <v>1168</v>
      </c>
      <c r="AI2379" t="s">
        <v>1168</v>
      </c>
      <c r="AJ2379" s="15" t="s">
        <v>1148</v>
      </c>
      <c r="AK2379" s="15">
        <v>84.858999999999995</v>
      </c>
      <c r="AL2379" t="s">
        <v>1266</v>
      </c>
      <c r="AM2379">
        <f>86.831-84.859</f>
        <v>1.9720000000000084</v>
      </c>
      <c r="AP2379">
        <v>28</v>
      </c>
      <c r="AR2379" s="15" t="s">
        <v>1155</v>
      </c>
    </row>
    <row r="2380" spans="1:44" x14ac:dyDescent="0.2">
      <c r="A2380" t="s">
        <v>1381</v>
      </c>
      <c r="B2380" s="15" t="s">
        <v>1146</v>
      </c>
      <c r="C2380" s="15" t="s">
        <v>1149</v>
      </c>
      <c r="D2380" s="14" t="s">
        <v>475</v>
      </c>
      <c r="E2380" s="14" t="s">
        <v>3051</v>
      </c>
      <c r="G2380" s="15" t="s">
        <v>1168</v>
      </c>
      <c r="H2380" s="14" t="s">
        <v>1168</v>
      </c>
      <c r="I2380" s="14" t="s">
        <v>3036</v>
      </c>
      <c r="M2380" s="14" t="s">
        <v>3037</v>
      </c>
      <c r="O2380">
        <v>2004</v>
      </c>
      <c r="Q2380" t="s">
        <v>1332</v>
      </c>
      <c r="R2380">
        <v>14</v>
      </c>
      <c r="T2380" t="s">
        <v>3038</v>
      </c>
      <c r="U2380" s="14" t="s">
        <v>1249</v>
      </c>
      <c r="V2380" s="9" t="s">
        <v>3039</v>
      </c>
      <c r="W2380">
        <v>60</v>
      </c>
      <c r="X2380" s="9" t="s">
        <v>3042</v>
      </c>
      <c r="Z2380" s="5"/>
      <c r="AD2380" s="14" t="s">
        <v>1168</v>
      </c>
      <c r="AF2380" t="s">
        <v>1168</v>
      </c>
      <c r="AI2380" t="s">
        <v>1168</v>
      </c>
      <c r="AJ2380" s="15" t="s">
        <v>1148</v>
      </c>
      <c r="AK2380" s="15">
        <v>84.296000000000006</v>
      </c>
      <c r="AL2380" t="s">
        <v>1266</v>
      </c>
      <c r="AM2380">
        <f>86.831-84.296</f>
        <v>2.5349999999999966</v>
      </c>
      <c r="AP2380">
        <v>56</v>
      </c>
      <c r="AR2380" s="15" t="s">
        <v>1155</v>
      </c>
    </row>
    <row r="2381" spans="1:44" x14ac:dyDescent="0.2">
      <c r="A2381" t="s">
        <v>1381</v>
      </c>
      <c r="B2381" s="15" t="s">
        <v>1146</v>
      </c>
      <c r="C2381" s="15" t="s">
        <v>1149</v>
      </c>
      <c r="D2381" s="14" t="s">
        <v>475</v>
      </c>
      <c r="E2381" s="14" t="s">
        <v>3051</v>
      </c>
      <c r="G2381" s="15" t="s">
        <v>1168</v>
      </c>
      <c r="H2381" s="14" t="s">
        <v>1168</v>
      </c>
      <c r="I2381" s="14" t="s">
        <v>3036</v>
      </c>
      <c r="M2381" s="14" t="s">
        <v>3037</v>
      </c>
      <c r="O2381">
        <v>2004</v>
      </c>
      <c r="Q2381" t="s">
        <v>1332</v>
      </c>
      <c r="R2381">
        <v>14</v>
      </c>
      <c r="T2381" t="s">
        <v>3038</v>
      </c>
      <c r="U2381" s="14" t="s">
        <v>1249</v>
      </c>
      <c r="V2381" s="9" t="s">
        <v>3039</v>
      </c>
      <c r="W2381">
        <v>90</v>
      </c>
      <c r="X2381" s="9" t="s">
        <v>3042</v>
      </c>
      <c r="Z2381" s="5"/>
      <c r="AD2381" s="14" t="s">
        <v>1168</v>
      </c>
      <c r="AF2381" t="s">
        <v>1168</v>
      </c>
      <c r="AI2381" t="s">
        <v>1168</v>
      </c>
      <c r="AJ2381" s="15" t="s">
        <v>1148</v>
      </c>
      <c r="AK2381" s="15">
        <v>100</v>
      </c>
      <c r="AL2381" t="s">
        <v>1266</v>
      </c>
      <c r="AM2381">
        <f>102.324-100.915</f>
        <v>1.4089999999999918</v>
      </c>
      <c r="AP2381">
        <v>28</v>
      </c>
      <c r="AR2381" s="15" t="s">
        <v>1155</v>
      </c>
    </row>
    <row r="2382" spans="1:44" x14ac:dyDescent="0.2">
      <c r="A2382" t="s">
        <v>1381</v>
      </c>
      <c r="B2382" s="15" t="s">
        <v>1146</v>
      </c>
      <c r="C2382" s="15" t="s">
        <v>1149</v>
      </c>
      <c r="D2382" s="14" t="s">
        <v>475</v>
      </c>
      <c r="E2382" s="14" t="s">
        <v>3051</v>
      </c>
      <c r="G2382" s="15" t="s">
        <v>1168</v>
      </c>
      <c r="H2382" s="14" t="s">
        <v>1168</v>
      </c>
      <c r="I2382" s="14" t="s">
        <v>3036</v>
      </c>
      <c r="M2382" s="14" t="s">
        <v>3037</v>
      </c>
      <c r="O2382">
        <v>2004</v>
      </c>
      <c r="Q2382" t="s">
        <v>1332</v>
      </c>
      <c r="R2382">
        <v>14</v>
      </c>
      <c r="T2382" t="s">
        <v>3038</v>
      </c>
      <c r="U2382" s="14" t="s">
        <v>1249</v>
      </c>
      <c r="V2382" s="9" t="s">
        <v>3039</v>
      </c>
      <c r="W2382">
        <v>90</v>
      </c>
      <c r="X2382" s="9" t="s">
        <v>3042</v>
      </c>
      <c r="Z2382" s="5"/>
      <c r="AD2382" s="14" t="s">
        <v>1168</v>
      </c>
      <c r="AF2382" t="s">
        <v>1168</v>
      </c>
      <c r="AI2382" t="s">
        <v>1168</v>
      </c>
      <c r="AJ2382" s="15" t="s">
        <v>1148</v>
      </c>
      <c r="AK2382" s="15">
        <v>100</v>
      </c>
      <c r="AL2382" t="s">
        <v>1266</v>
      </c>
      <c r="AM2382">
        <f>102.606-100.634</f>
        <v>1.9719999999999942</v>
      </c>
      <c r="AP2382">
        <v>56</v>
      </c>
      <c r="AR2382" s="15" t="s">
        <v>1155</v>
      </c>
    </row>
    <row r="2383" spans="1:44" x14ac:dyDescent="0.2">
      <c r="A2383" t="s">
        <v>1381</v>
      </c>
      <c r="B2383" s="15" t="s">
        <v>1146</v>
      </c>
      <c r="C2383" s="15" t="s">
        <v>1149</v>
      </c>
      <c r="D2383" s="14" t="s">
        <v>475</v>
      </c>
      <c r="E2383" s="14" t="s">
        <v>3051</v>
      </c>
      <c r="G2383" s="15" t="s">
        <v>1168</v>
      </c>
      <c r="H2383" s="14" t="s">
        <v>1168</v>
      </c>
      <c r="I2383" s="14" t="s">
        <v>3036</v>
      </c>
      <c r="M2383" s="14" t="s">
        <v>3037</v>
      </c>
      <c r="O2383">
        <v>2004</v>
      </c>
      <c r="Q2383" t="s">
        <v>1332</v>
      </c>
      <c r="R2383">
        <v>14</v>
      </c>
      <c r="T2383" t="s">
        <v>3038</v>
      </c>
      <c r="U2383" s="14" t="s">
        <v>1249</v>
      </c>
      <c r="V2383" s="9" t="s">
        <v>3039</v>
      </c>
      <c r="W2383">
        <v>120</v>
      </c>
      <c r="X2383" s="9" t="s">
        <v>3042</v>
      </c>
      <c r="Z2383" s="5"/>
      <c r="AD2383" s="14" t="s">
        <v>1168</v>
      </c>
      <c r="AF2383" t="s">
        <v>1168</v>
      </c>
      <c r="AI2383" t="s">
        <v>1168</v>
      </c>
      <c r="AJ2383" s="15" t="s">
        <v>1148</v>
      </c>
      <c r="AK2383" s="15">
        <v>90.492999999999995</v>
      </c>
      <c r="AL2383" t="s">
        <v>1266</v>
      </c>
      <c r="AM2383">
        <f>96.127-90.493</f>
        <v>5.6340000000000003</v>
      </c>
      <c r="AP2383">
        <v>28</v>
      </c>
      <c r="AR2383" s="15" t="s">
        <v>1155</v>
      </c>
    </row>
    <row r="2384" spans="1:44" x14ac:dyDescent="0.2">
      <c r="A2384" t="s">
        <v>1381</v>
      </c>
      <c r="B2384" s="15" t="s">
        <v>1146</v>
      </c>
      <c r="C2384" s="15" t="s">
        <v>1149</v>
      </c>
      <c r="D2384" s="14" t="s">
        <v>475</v>
      </c>
      <c r="E2384" s="14" t="s">
        <v>3051</v>
      </c>
      <c r="G2384" s="15" t="s">
        <v>1168</v>
      </c>
      <c r="H2384" s="14" t="s">
        <v>1168</v>
      </c>
      <c r="I2384" s="14" t="s">
        <v>3036</v>
      </c>
      <c r="M2384" s="14" t="s">
        <v>3037</v>
      </c>
      <c r="O2384">
        <v>2004</v>
      </c>
      <c r="Q2384" t="s">
        <v>1332</v>
      </c>
      <c r="R2384">
        <v>14</v>
      </c>
      <c r="T2384" t="s">
        <v>3038</v>
      </c>
      <c r="U2384" s="14" t="s">
        <v>1249</v>
      </c>
      <c r="V2384" s="9" t="s">
        <v>3039</v>
      </c>
      <c r="W2384">
        <v>120</v>
      </c>
      <c r="X2384" s="9" t="s">
        <v>3042</v>
      </c>
      <c r="Z2384" s="5"/>
      <c r="AD2384" s="14" t="s">
        <v>1168</v>
      </c>
      <c r="AF2384" t="s">
        <v>1168</v>
      </c>
      <c r="AI2384" t="s">
        <v>1168</v>
      </c>
      <c r="AJ2384" s="15" t="s">
        <v>1148</v>
      </c>
      <c r="AK2384" s="15">
        <v>90.492999999999995</v>
      </c>
      <c r="AL2384" t="s">
        <v>1266</v>
      </c>
      <c r="AM2384">
        <f>96.127-90.493</f>
        <v>5.6340000000000003</v>
      </c>
      <c r="AP2384">
        <v>56</v>
      </c>
      <c r="AR2384" s="15" t="s">
        <v>1155</v>
      </c>
    </row>
    <row r="2385" spans="1:44" x14ac:dyDescent="0.2">
      <c r="A2385" t="s">
        <v>1381</v>
      </c>
      <c r="B2385" s="15" t="s">
        <v>1146</v>
      </c>
      <c r="C2385" s="15" t="s">
        <v>1149</v>
      </c>
      <c r="D2385" s="14" t="s">
        <v>475</v>
      </c>
      <c r="E2385" s="14" t="s">
        <v>3051</v>
      </c>
      <c r="G2385" s="15" t="s">
        <v>1168</v>
      </c>
      <c r="H2385" s="14" t="s">
        <v>1168</v>
      </c>
      <c r="I2385" s="14" t="s">
        <v>3036</v>
      </c>
      <c r="M2385" s="14" t="s">
        <v>3037</v>
      </c>
      <c r="O2385">
        <v>2004</v>
      </c>
      <c r="Q2385" t="s">
        <v>1332</v>
      </c>
      <c r="R2385">
        <v>14</v>
      </c>
      <c r="T2385" t="s">
        <v>3038</v>
      </c>
      <c r="U2385" s="14" t="s">
        <v>1249</v>
      </c>
      <c r="V2385" s="9" t="s">
        <v>3039</v>
      </c>
      <c r="W2385">
        <v>150</v>
      </c>
      <c r="X2385" s="9" t="s">
        <v>3042</v>
      </c>
      <c r="Z2385" s="5"/>
      <c r="AD2385" s="14" t="s">
        <v>1168</v>
      </c>
      <c r="AF2385" t="s">
        <v>1168</v>
      </c>
      <c r="AI2385" t="s">
        <v>1168</v>
      </c>
      <c r="AJ2385" s="15" t="s">
        <v>1148</v>
      </c>
      <c r="AK2385" s="15">
        <v>84.013999999999996</v>
      </c>
      <c r="AL2385" t="s">
        <v>1266</v>
      </c>
      <c r="AM2385">
        <f>90.211-84.014</f>
        <v>6.1970000000000027</v>
      </c>
      <c r="AP2385">
        <v>28</v>
      </c>
      <c r="AR2385" s="15" t="s">
        <v>1155</v>
      </c>
    </row>
    <row r="2386" spans="1:44" x14ac:dyDescent="0.2">
      <c r="A2386" t="s">
        <v>1381</v>
      </c>
      <c r="B2386" s="15" t="s">
        <v>1146</v>
      </c>
      <c r="C2386" s="15" t="s">
        <v>1149</v>
      </c>
      <c r="D2386" s="14" t="s">
        <v>475</v>
      </c>
      <c r="E2386" s="14" t="s">
        <v>3051</v>
      </c>
      <c r="G2386" s="15" t="s">
        <v>1168</v>
      </c>
      <c r="H2386" s="14" t="s">
        <v>1168</v>
      </c>
      <c r="I2386" s="14" t="s">
        <v>3036</v>
      </c>
      <c r="M2386" s="14" t="s">
        <v>3037</v>
      </c>
      <c r="O2386">
        <v>2004</v>
      </c>
      <c r="Q2386" t="s">
        <v>1332</v>
      </c>
      <c r="R2386">
        <v>14</v>
      </c>
      <c r="T2386" t="s">
        <v>3038</v>
      </c>
      <c r="U2386" s="14" t="s">
        <v>1249</v>
      </c>
      <c r="V2386" s="9" t="s">
        <v>3039</v>
      </c>
      <c r="W2386">
        <v>150</v>
      </c>
      <c r="X2386" s="9" t="s">
        <v>3042</v>
      </c>
      <c r="Z2386" s="5"/>
      <c r="AD2386" s="14" t="s">
        <v>1168</v>
      </c>
      <c r="AF2386" t="s">
        <v>1168</v>
      </c>
      <c r="AI2386" t="s">
        <v>1168</v>
      </c>
      <c r="AJ2386" s="15" t="s">
        <v>1148</v>
      </c>
      <c r="AK2386" s="15">
        <v>84.858999999999995</v>
      </c>
      <c r="AL2386" t="s">
        <v>1266</v>
      </c>
      <c r="AM2386">
        <f>89.366-84.859</f>
        <v>4.507000000000005</v>
      </c>
      <c r="AP2386">
        <v>56</v>
      </c>
      <c r="AR2386" s="15" t="s">
        <v>1155</v>
      </c>
    </row>
    <row r="2387" spans="1:44" x14ac:dyDescent="0.2">
      <c r="A2387" t="s">
        <v>1381</v>
      </c>
      <c r="B2387" s="15" t="s">
        <v>1146</v>
      </c>
      <c r="C2387" s="15" t="s">
        <v>1149</v>
      </c>
      <c r="D2387" s="14" t="s">
        <v>475</v>
      </c>
      <c r="E2387" s="14" t="s">
        <v>3051</v>
      </c>
      <c r="G2387" s="15" t="s">
        <v>1168</v>
      </c>
      <c r="H2387" s="14" t="s">
        <v>1168</v>
      </c>
      <c r="I2387" s="14" t="s">
        <v>3036</v>
      </c>
      <c r="M2387" s="14" t="s">
        <v>3037</v>
      </c>
      <c r="O2387">
        <v>2004</v>
      </c>
      <c r="Q2387" t="s">
        <v>1332</v>
      </c>
      <c r="R2387">
        <v>14</v>
      </c>
      <c r="T2387" t="s">
        <v>3038</v>
      </c>
      <c r="U2387" s="14" t="s">
        <v>1249</v>
      </c>
      <c r="V2387" s="9" t="s">
        <v>3039</v>
      </c>
      <c r="W2387">
        <v>180</v>
      </c>
      <c r="X2387" s="9" t="s">
        <v>3042</v>
      </c>
      <c r="Z2387" s="5"/>
      <c r="AD2387" s="14" t="s">
        <v>1168</v>
      </c>
      <c r="AF2387" t="s">
        <v>1168</v>
      </c>
      <c r="AI2387" t="s">
        <v>1168</v>
      </c>
      <c r="AJ2387" s="15" t="s">
        <v>1148</v>
      </c>
      <c r="AK2387" s="15">
        <v>87.394000000000005</v>
      </c>
      <c r="AL2387" t="s">
        <v>1266</v>
      </c>
      <c r="AM2387">
        <f>92.183-87.394</f>
        <v>4.7890000000000015</v>
      </c>
      <c r="AP2387">
        <v>28</v>
      </c>
      <c r="AR2387" s="15" t="s">
        <v>1155</v>
      </c>
    </row>
    <row r="2388" spans="1:44" x14ac:dyDescent="0.2">
      <c r="A2388" t="s">
        <v>1381</v>
      </c>
      <c r="B2388" s="15" t="s">
        <v>1146</v>
      </c>
      <c r="C2388" s="15" t="s">
        <v>1149</v>
      </c>
      <c r="D2388" s="14" t="s">
        <v>475</v>
      </c>
      <c r="E2388" s="14" t="s">
        <v>3051</v>
      </c>
      <c r="G2388" s="15" t="s">
        <v>1168</v>
      </c>
      <c r="H2388" s="14" t="s">
        <v>1168</v>
      </c>
      <c r="I2388" s="14" t="s">
        <v>3036</v>
      </c>
      <c r="M2388" s="14" t="s">
        <v>3037</v>
      </c>
      <c r="O2388">
        <v>2004</v>
      </c>
      <c r="Q2388" t="s">
        <v>1332</v>
      </c>
      <c r="R2388">
        <v>14</v>
      </c>
      <c r="T2388" t="s">
        <v>3038</v>
      </c>
      <c r="U2388" s="14" t="s">
        <v>1249</v>
      </c>
      <c r="V2388" s="9" t="s">
        <v>3039</v>
      </c>
      <c r="W2388">
        <v>180</v>
      </c>
      <c r="X2388" s="9" t="s">
        <v>3042</v>
      </c>
      <c r="Z2388" s="5"/>
      <c r="AD2388" s="14" t="s">
        <v>1168</v>
      </c>
      <c r="AF2388" t="s">
        <v>1168</v>
      </c>
      <c r="AI2388" t="s">
        <v>1168</v>
      </c>
      <c r="AJ2388" s="15" t="s">
        <v>1148</v>
      </c>
      <c r="AK2388" s="15">
        <v>87.957999999999998</v>
      </c>
      <c r="AL2388" t="s">
        <v>1266</v>
      </c>
      <c r="AM2388">
        <f>92.746-87.958</f>
        <v>4.7879999999999967</v>
      </c>
      <c r="AP2388">
        <v>56</v>
      </c>
      <c r="AR2388" s="15" t="s">
        <v>1155</v>
      </c>
    </row>
    <row r="2389" spans="1:44" x14ac:dyDescent="0.2">
      <c r="A2389" t="s">
        <v>1381</v>
      </c>
      <c r="B2389" s="15" t="s">
        <v>1146</v>
      </c>
      <c r="C2389" s="15" t="s">
        <v>1149</v>
      </c>
      <c r="D2389" s="14" t="s">
        <v>475</v>
      </c>
      <c r="E2389" s="14" t="s">
        <v>3051</v>
      </c>
      <c r="G2389" s="15" t="s">
        <v>1168</v>
      </c>
      <c r="H2389" s="14" t="s">
        <v>1168</v>
      </c>
      <c r="I2389" s="14" t="s">
        <v>3036</v>
      </c>
      <c r="M2389" s="14" t="s">
        <v>3037</v>
      </c>
      <c r="O2389">
        <v>2004</v>
      </c>
      <c r="Q2389" t="s">
        <v>1332</v>
      </c>
      <c r="R2389">
        <v>14</v>
      </c>
      <c r="T2389" t="s">
        <v>3038</v>
      </c>
      <c r="U2389" s="14" t="s">
        <v>1249</v>
      </c>
      <c r="V2389" s="9" t="s">
        <v>3039</v>
      </c>
      <c r="W2389">
        <v>0</v>
      </c>
      <c r="X2389" s="9" t="s">
        <v>3043</v>
      </c>
      <c r="Z2389" s="5"/>
      <c r="AD2389" s="14" t="s">
        <v>1168</v>
      </c>
      <c r="AF2389" t="s">
        <v>1168</v>
      </c>
      <c r="AI2389" t="s">
        <v>1168</v>
      </c>
      <c r="AJ2389" s="15" t="s">
        <v>1148</v>
      </c>
      <c r="AK2389" s="15">
        <v>0</v>
      </c>
      <c r="AL2389" t="s">
        <v>1266</v>
      </c>
      <c r="AM2389">
        <v>0</v>
      </c>
      <c r="AP2389">
        <v>28</v>
      </c>
      <c r="AR2389" s="15" t="s">
        <v>1155</v>
      </c>
    </row>
    <row r="2390" spans="1:44" x14ac:dyDescent="0.2">
      <c r="A2390" t="s">
        <v>1381</v>
      </c>
      <c r="B2390" s="15" t="s">
        <v>1146</v>
      </c>
      <c r="C2390" s="15" t="s">
        <v>1149</v>
      </c>
      <c r="D2390" s="14" t="s">
        <v>475</v>
      </c>
      <c r="E2390" s="14" t="s">
        <v>3051</v>
      </c>
      <c r="G2390" s="15" t="s">
        <v>1168</v>
      </c>
      <c r="H2390" s="14" t="s">
        <v>1168</v>
      </c>
      <c r="I2390" s="14" t="s">
        <v>3036</v>
      </c>
      <c r="M2390" s="14" t="s">
        <v>3037</v>
      </c>
      <c r="O2390">
        <v>2004</v>
      </c>
      <c r="Q2390" t="s">
        <v>1332</v>
      </c>
      <c r="R2390">
        <v>14</v>
      </c>
      <c r="T2390" t="s">
        <v>3038</v>
      </c>
      <c r="U2390" s="14" t="s">
        <v>1249</v>
      </c>
      <c r="V2390" s="9" t="s">
        <v>3039</v>
      </c>
      <c r="W2390">
        <v>0</v>
      </c>
      <c r="X2390" s="9" t="s">
        <v>3043</v>
      </c>
      <c r="Z2390" s="5"/>
      <c r="AD2390" s="14" t="s">
        <v>1168</v>
      </c>
      <c r="AF2390" t="s">
        <v>1168</v>
      </c>
      <c r="AI2390" t="s">
        <v>1168</v>
      </c>
      <c r="AJ2390" s="15" t="s">
        <v>1148</v>
      </c>
      <c r="AK2390" s="15">
        <v>15.202999999999999</v>
      </c>
      <c r="AL2390" t="s">
        <v>1266</v>
      </c>
      <c r="AM2390">
        <f>18.851-15.203</f>
        <v>3.6479999999999997</v>
      </c>
      <c r="AP2390">
        <v>56</v>
      </c>
      <c r="AR2390" s="15" t="s">
        <v>1155</v>
      </c>
    </row>
    <row r="2391" spans="1:44" x14ac:dyDescent="0.2">
      <c r="A2391" t="s">
        <v>1381</v>
      </c>
      <c r="B2391" s="15" t="s">
        <v>1146</v>
      </c>
      <c r="C2391" s="15" t="s">
        <v>1149</v>
      </c>
      <c r="D2391" s="14" t="s">
        <v>475</v>
      </c>
      <c r="E2391" s="14" t="s">
        <v>3051</v>
      </c>
      <c r="G2391" s="15" t="s">
        <v>1168</v>
      </c>
      <c r="H2391" s="14" t="s">
        <v>1168</v>
      </c>
      <c r="I2391" s="14" t="s">
        <v>3036</v>
      </c>
      <c r="M2391" s="14" t="s">
        <v>3037</v>
      </c>
      <c r="O2391">
        <v>2004</v>
      </c>
      <c r="Q2391" t="s">
        <v>1332</v>
      </c>
      <c r="R2391">
        <v>14</v>
      </c>
      <c r="T2391" t="s">
        <v>3038</v>
      </c>
      <c r="U2391" s="14" t="s">
        <v>1249</v>
      </c>
      <c r="V2391" s="9" t="s">
        <v>3039</v>
      </c>
      <c r="W2391">
        <v>15</v>
      </c>
      <c r="X2391" s="9" t="s">
        <v>3043</v>
      </c>
      <c r="Z2391" s="5"/>
      <c r="AD2391" s="14" t="s">
        <v>1168</v>
      </c>
      <c r="AF2391" t="s">
        <v>1168</v>
      </c>
      <c r="AI2391" t="s">
        <v>1168</v>
      </c>
      <c r="AJ2391" s="15" t="s">
        <v>1148</v>
      </c>
      <c r="AK2391" s="15">
        <v>3.851</v>
      </c>
      <c r="AL2391" t="s">
        <v>1266</v>
      </c>
      <c r="AM2391">
        <f>5.473-3.851</f>
        <v>1.6219999999999999</v>
      </c>
      <c r="AP2391">
        <v>28</v>
      </c>
      <c r="AR2391" s="15" t="s">
        <v>1155</v>
      </c>
    </row>
    <row r="2392" spans="1:44" x14ac:dyDescent="0.2">
      <c r="A2392" t="s">
        <v>1381</v>
      </c>
      <c r="B2392" s="15" t="s">
        <v>1146</v>
      </c>
      <c r="C2392" s="15" t="s">
        <v>1149</v>
      </c>
      <c r="D2392" s="14" t="s">
        <v>475</v>
      </c>
      <c r="E2392" s="14" t="s">
        <v>3051</v>
      </c>
      <c r="G2392" s="15" t="s">
        <v>1168</v>
      </c>
      <c r="H2392" s="14" t="s">
        <v>1168</v>
      </c>
      <c r="I2392" s="14" t="s">
        <v>3036</v>
      </c>
      <c r="M2392" s="14" t="s">
        <v>3037</v>
      </c>
      <c r="O2392">
        <v>2004</v>
      </c>
      <c r="Q2392" t="s">
        <v>1332</v>
      </c>
      <c r="R2392">
        <v>14</v>
      </c>
      <c r="T2392" t="s">
        <v>3038</v>
      </c>
      <c r="U2392" s="14" t="s">
        <v>1249</v>
      </c>
      <c r="V2392" s="9" t="s">
        <v>3039</v>
      </c>
      <c r="W2392">
        <v>15</v>
      </c>
      <c r="X2392" s="9" t="s">
        <v>3043</v>
      </c>
      <c r="Z2392" s="5"/>
      <c r="AD2392" s="14" t="s">
        <v>1168</v>
      </c>
      <c r="AF2392" t="s">
        <v>1168</v>
      </c>
      <c r="AI2392" t="s">
        <v>1168</v>
      </c>
      <c r="AJ2392" s="15" t="s">
        <v>1148</v>
      </c>
      <c r="AK2392" s="15">
        <v>13.581</v>
      </c>
      <c r="AL2392" t="s">
        <v>1266</v>
      </c>
      <c r="AM2392">
        <f>19.257-13.581</f>
        <v>5.6760000000000019</v>
      </c>
      <c r="AP2392">
        <v>56</v>
      </c>
      <c r="AR2392" s="15" t="s">
        <v>1155</v>
      </c>
    </row>
    <row r="2393" spans="1:44" x14ac:dyDescent="0.2">
      <c r="A2393" t="s">
        <v>1381</v>
      </c>
      <c r="B2393" s="15" t="s">
        <v>1146</v>
      </c>
      <c r="C2393" s="15" t="s">
        <v>1149</v>
      </c>
      <c r="D2393" s="14" t="s">
        <v>475</v>
      </c>
      <c r="E2393" s="14" t="s">
        <v>3051</v>
      </c>
      <c r="G2393" s="15" t="s">
        <v>1168</v>
      </c>
      <c r="H2393" s="14" t="s">
        <v>1168</v>
      </c>
      <c r="I2393" s="14" t="s">
        <v>3036</v>
      </c>
      <c r="M2393" s="14" t="s">
        <v>3037</v>
      </c>
      <c r="O2393">
        <v>2004</v>
      </c>
      <c r="Q2393" t="s">
        <v>1332</v>
      </c>
      <c r="R2393">
        <v>14</v>
      </c>
      <c r="T2393" t="s">
        <v>3038</v>
      </c>
      <c r="U2393" s="14" t="s">
        <v>1249</v>
      </c>
      <c r="V2393" s="9" t="s">
        <v>3039</v>
      </c>
      <c r="W2393">
        <v>30</v>
      </c>
      <c r="X2393" s="9" t="s">
        <v>3043</v>
      </c>
      <c r="Z2393" s="5"/>
      <c r="AD2393" s="14" t="s">
        <v>1168</v>
      </c>
      <c r="AF2393" t="s">
        <v>1168</v>
      </c>
      <c r="AI2393" t="s">
        <v>1168</v>
      </c>
      <c r="AJ2393" s="15" t="s">
        <v>1148</v>
      </c>
      <c r="AK2393" s="15">
        <v>9.5269999999999992</v>
      </c>
      <c r="AL2393" t="s">
        <v>1266</v>
      </c>
      <c r="AM2393">
        <f>11.554-9.527</f>
        <v>2.027000000000001</v>
      </c>
      <c r="AP2393">
        <v>28</v>
      </c>
      <c r="AR2393" s="15" t="s">
        <v>1155</v>
      </c>
    </row>
    <row r="2394" spans="1:44" x14ac:dyDescent="0.2">
      <c r="A2394" t="s">
        <v>1381</v>
      </c>
      <c r="B2394" s="15" t="s">
        <v>1146</v>
      </c>
      <c r="C2394" s="15" t="s">
        <v>1149</v>
      </c>
      <c r="D2394" s="14" t="s">
        <v>475</v>
      </c>
      <c r="E2394" s="14" t="s">
        <v>3051</v>
      </c>
      <c r="G2394" s="15" t="s">
        <v>1168</v>
      </c>
      <c r="H2394" s="14" t="s">
        <v>1168</v>
      </c>
      <c r="I2394" s="14" t="s">
        <v>3036</v>
      </c>
      <c r="M2394" s="14" t="s">
        <v>3037</v>
      </c>
      <c r="O2394">
        <v>2004</v>
      </c>
      <c r="Q2394" t="s">
        <v>1332</v>
      </c>
      <c r="R2394">
        <v>14</v>
      </c>
      <c r="T2394" t="s">
        <v>3038</v>
      </c>
      <c r="U2394" s="14" t="s">
        <v>1249</v>
      </c>
      <c r="V2394" s="9" t="s">
        <v>3039</v>
      </c>
      <c r="W2394">
        <v>30</v>
      </c>
      <c r="X2394" s="9" t="s">
        <v>3043</v>
      </c>
      <c r="Z2394" s="5"/>
      <c r="AD2394" s="14" t="s">
        <v>1168</v>
      </c>
      <c r="AF2394" t="s">
        <v>1168</v>
      </c>
      <c r="AI2394" t="s">
        <v>1168</v>
      </c>
      <c r="AJ2394" s="15" t="s">
        <v>1148</v>
      </c>
      <c r="AK2394" s="15">
        <v>37.5</v>
      </c>
      <c r="AL2394" t="s">
        <v>1266</v>
      </c>
      <c r="AM2394">
        <f>42.77-37.5</f>
        <v>5.2700000000000031</v>
      </c>
      <c r="AP2394">
        <v>56</v>
      </c>
      <c r="AR2394" s="15" t="s">
        <v>1155</v>
      </c>
    </row>
    <row r="2395" spans="1:44" x14ac:dyDescent="0.2">
      <c r="A2395" t="s">
        <v>1381</v>
      </c>
      <c r="B2395" s="15" t="s">
        <v>1146</v>
      </c>
      <c r="C2395" s="15" t="s">
        <v>1149</v>
      </c>
      <c r="D2395" s="14" t="s">
        <v>475</v>
      </c>
      <c r="E2395" s="14" t="s">
        <v>3051</v>
      </c>
      <c r="G2395" s="15" t="s">
        <v>1168</v>
      </c>
      <c r="H2395" s="14" t="s">
        <v>1168</v>
      </c>
      <c r="I2395" s="14" t="s">
        <v>3036</v>
      </c>
      <c r="M2395" s="14" t="s">
        <v>3037</v>
      </c>
      <c r="O2395">
        <v>2004</v>
      </c>
      <c r="Q2395" t="s">
        <v>1332</v>
      </c>
      <c r="R2395">
        <v>14</v>
      </c>
      <c r="T2395" t="s">
        <v>3038</v>
      </c>
      <c r="U2395" s="14" t="s">
        <v>1249</v>
      </c>
      <c r="V2395" s="9" t="s">
        <v>3039</v>
      </c>
      <c r="W2395">
        <v>60</v>
      </c>
      <c r="X2395" s="9" t="s">
        <v>3043</v>
      </c>
      <c r="Z2395" s="5"/>
      <c r="AD2395" s="14" t="s">
        <v>1168</v>
      </c>
      <c r="AF2395" t="s">
        <v>1168</v>
      </c>
      <c r="AI2395" t="s">
        <v>1168</v>
      </c>
      <c r="AJ2395" s="15" t="s">
        <v>1148</v>
      </c>
      <c r="AK2395" s="15">
        <v>47.23</v>
      </c>
      <c r="AL2395" t="s">
        <v>1266</v>
      </c>
      <c r="AM2395">
        <f>52.095-47.23</f>
        <v>4.865000000000002</v>
      </c>
      <c r="AP2395">
        <v>28</v>
      </c>
      <c r="AR2395" s="15" t="s">
        <v>1155</v>
      </c>
    </row>
    <row r="2396" spans="1:44" x14ac:dyDescent="0.2">
      <c r="A2396" t="s">
        <v>1381</v>
      </c>
      <c r="B2396" s="15" t="s">
        <v>1146</v>
      </c>
      <c r="C2396" s="15" t="s">
        <v>1149</v>
      </c>
      <c r="D2396" s="14" t="s">
        <v>475</v>
      </c>
      <c r="E2396" s="14" t="s">
        <v>3051</v>
      </c>
      <c r="G2396" s="15" t="s">
        <v>1168</v>
      </c>
      <c r="H2396" s="14" t="s">
        <v>1168</v>
      </c>
      <c r="I2396" s="14" t="s">
        <v>3036</v>
      </c>
      <c r="M2396" s="14" t="s">
        <v>3037</v>
      </c>
      <c r="O2396">
        <v>2004</v>
      </c>
      <c r="Q2396" t="s">
        <v>1332</v>
      </c>
      <c r="R2396">
        <v>14</v>
      </c>
      <c r="T2396" t="s">
        <v>3038</v>
      </c>
      <c r="U2396" s="14" t="s">
        <v>1249</v>
      </c>
      <c r="V2396" s="9" t="s">
        <v>3039</v>
      </c>
      <c r="W2396">
        <v>60</v>
      </c>
      <c r="X2396" s="9" t="s">
        <v>3043</v>
      </c>
      <c r="Z2396" s="5"/>
      <c r="AD2396" s="14" t="s">
        <v>1168</v>
      </c>
      <c r="AF2396" t="s">
        <v>1168</v>
      </c>
      <c r="AI2396" t="s">
        <v>1168</v>
      </c>
      <c r="AJ2396" s="15" t="s">
        <v>1148</v>
      </c>
      <c r="AK2396" s="15">
        <v>65.472999999999999</v>
      </c>
      <c r="AL2396" t="s">
        <v>1266</v>
      </c>
      <c r="AM2396">
        <f>70.743-65.473</f>
        <v>5.269999999999996</v>
      </c>
      <c r="AP2396">
        <v>56</v>
      </c>
      <c r="AR2396" s="15" t="s">
        <v>1155</v>
      </c>
    </row>
    <row r="2397" spans="1:44" x14ac:dyDescent="0.2">
      <c r="A2397" t="s">
        <v>1381</v>
      </c>
      <c r="B2397" s="15" t="s">
        <v>1146</v>
      </c>
      <c r="C2397" s="15" t="s">
        <v>1149</v>
      </c>
      <c r="D2397" s="14" t="s">
        <v>475</v>
      </c>
      <c r="E2397" s="14" t="s">
        <v>3051</v>
      </c>
      <c r="G2397" s="15" t="s">
        <v>1168</v>
      </c>
      <c r="H2397" s="14" t="s">
        <v>1168</v>
      </c>
      <c r="I2397" s="14" t="s">
        <v>3036</v>
      </c>
      <c r="M2397" s="14" t="s">
        <v>3037</v>
      </c>
      <c r="O2397">
        <v>2004</v>
      </c>
      <c r="Q2397" t="s">
        <v>1332</v>
      </c>
      <c r="R2397">
        <v>14</v>
      </c>
      <c r="T2397" t="s">
        <v>3038</v>
      </c>
      <c r="U2397" s="14" t="s">
        <v>1249</v>
      </c>
      <c r="V2397" s="9" t="s">
        <v>3039</v>
      </c>
      <c r="W2397">
        <v>90</v>
      </c>
      <c r="X2397" s="9" t="s">
        <v>3043</v>
      </c>
      <c r="Z2397" s="5"/>
      <c r="AD2397" s="14" t="s">
        <v>1168</v>
      </c>
      <c r="AF2397" t="s">
        <v>1168</v>
      </c>
      <c r="AI2397" t="s">
        <v>1168</v>
      </c>
      <c r="AJ2397" s="15" t="s">
        <v>1148</v>
      </c>
      <c r="AK2397" s="15">
        <v>58.581000000000003</v>
      </c>
      <c r="AL2397" t="s">
        <v>1266</v>
      </c>
      <c r="AM2397">
        <f>69.122-58.581</f>
        <v>10.540999999999997</v>
      </c>
      <c r="AP2397">
        <v>28</v>
      </c>
      <c r="AR2397" s="15" t="s">
        <v>1155</v>
      </c>
    </row>
    <row r="2398" spans="1:44" x14ac:dyDescent="0.2">
      <c r="A2398" t="s">
        <v>1381</v>
      </c>
      <c r="B2398" s="15" t="s">
        <v>1146</v>
      </c>
      <c r="C2398" s="15" t="s">
        <v>1149</v>
      </c>
      <c r="D2398" s="14" t="s">
        <v>475</v>
      </c>
      <c r="E2398" s="14" t="s">
        <v>3051</v>
      </c>
      <c r="G2398" s="15" t="s">
        <v>1168</v>
      </c>
      <c r="H2398" s="14" t="s">
        <v>1168</v>
      </c>
      <c r="I2398" s="14" t="s">
        <v>3036</v>
      </c>
      <c r="M2398" s="14" t="s">
        <v>3037</v>
      </c>
      <c r="O2398">
        <v>2004</v>
      </c>
      <c r="Q2398" t="s">
        <v>1332</v>
      </c>
      <c r="R2398">
        <v>14</v>
      </c>
      <c r="T2398" t="s">
        <v>3038</v>
      </c>
      <c r="U2398" s="14" t="s">
        <v>1249</v>
      </c>
      <c r="V2398" s="9" t="s">
        <v>3039</v>
      </c>
      <c r="W2398">
        <v>90</v>
      </c>
      <c r="X2398" s="9" t="s">
        <v>3043</v>
      </c>
      <c r="Z2398" s="5"/>
      <c r="AD2398" s="14" t="s">
        <v>1168</v>
      </c>
      <c r="AF2398" t="s">
        <v>1168</v>
      </c>
      <c r="AI2398" t="s">
        <v>1168</v>
      </c>
      <c r="AJ2398" s="15" t="s">
        <v>1148</v>
      </c>
      <c r="AK2398" s="15">
        <v>66.688999999999993</v>
      </c>
      <c r="AL2398" t="s">
        <v>1266</v>
      </c>
      <c r="AM2398">
        <f>79.662-66.689</f>
        <v>12.973000000000013</v>
      </c>
      <c r="AP2398">
        <v>56</v>
      </c>
      <c r="AR2398" s="15" t="s">
        <v>1155</v>
      </c>
    </row>
    <row r="2399" spans="1:44" x14ac:dyDescent="0.2">
      <c r="A2399" t="s">
        <v>1381</v>
      </c>
      <c r="B2399" s="15" t="s">
        <v>1146</v>
      </c>
      <c r="C2399" s="15" t="s">
        <v>1149</v>
      </c>
      <c r="D2399" s="14" t="s">
        <v>475</v>
      </c>
      <c r="E2399" s="14" t="s">
        <v>3051</v>
      </c>
      <c r="G2399" s="15" t="s">
        <v>1168</v>
      </c>
      <c r="H2399" s="14" t="s">
        <v>1168</v>
      </c>
      <c r="I2399" s="14" t="s">
        <v>3036</v>
      </c>
      <c r="M2399" s="14" t="s">
        <v>3037</v>
      </c>
      <c r="O2399">
        <v>2004</v>
      </c>
      <c r="Q2399" t="s">
        <v>1332</v>
      </c>
      <c r="R2399">
        <v>14</v>
      </c>
      <c r="T2399" t="s">
        <v>3038</v>
      </c>
      <c r="U2399" s="14" t="s">
        <v>1249</v>
      </c>
      <c r="V2399" s="9" t="s">
        <v>3039</v>
      </c>
      <c r="W2399">
        <v>120</v>
      </c>
      <c r="X2399" s="9" t="s">
        <v>3043</v>
      </c>
      <c r="Z2399" s="5"/>
      <c r="AD2399" s="14" t="s">
        <v>1168</v>
      </c>
      <c r="AF2399" t="s">
        <v>1168</v>
      </c>
      <c r="AI2399" t="s">
        <v>1168</v>
      </c>
      <c r="AJ2399" s="15" t="s">
        <v>1148</v>
      </c>
      <c r="AK2399" s="15">
        <v>62.23</v>
      </c>
      <c r="AL2399" t="s">
        <v>1266</v>
      </c>
      <c r="AM2399">
        <f>65.068-62.23</f>
        <v>2.838000000000001</v>
      </c>
      <c r="AP2399">
        <v>28</v>
      </c>
      <c r="AR2399" s="15" t="s">
        <v>1155</v>
      </c>
    </row>
    <row r="2400" spans="1:44" x14ac:dyDescent="0.2">
      <c r="A2400" t="s">
        <v>1381</v>
      </c>
      <c r="B2400" s="15" t="s">
        <v>1146</v>
      </c>
      <c r="C2400" s="15" t="s">
        <v>1149</v>
      </c>
      <c r="D2400" s="14" t="s">
        <v>475</v>
      </c>
      <c r="E2400" s="14" t="s">
        <v>3051</v>
      </c>
      <c r="G2400" s="15" t="s">
        <v>1168</v>
      </c>
      <c r="H2400" s="14" t="s">
        <v>1168</v>
      </c>
      <c r="I2400" s="14" t="s">
        <v>3036</v>
      </c>
      <c r="M2400" s="14" t="s">
        <v>3037</v>
      </c>
      <c r="O2400">
        <v>2004</v>
      </c>
      <c r="Q2400" t="s">
        <v>1332</v>
      </c>
      <c r="R2400">
        <v>14</v>
      </c>
      <c r="T2400" t="s">
        <v>3038</v>
      </c>
      <c r="U2400" s="14" t="s">
        <v>1249</v>
      </c>
      <c r="V2400" s="9" t="s">
        <v>3039</v>
      </c>
      <c r="W2400">
        <v>120</v>
      </c>
      <c r="X2400" s="9" t="s">
        <v>3043</v>
      </c>
      <c r="Z2400" s="5"/>
      <c r="AD2400" s="14" t="s">
        <v>1168</v>
      </c>
      <c r="AF2400" t="s">
        <v>1168</v>
      </c>
      <c r="AI2400" t="s">
        <v>1168</v>
      </c>
      <c r="AJ2400" s="15" t="s">
        <v>1148</v>
      </c>
      <c r="AK2400" s="15">
        <v>70.742999999999995</v>
      </c>
      <c r="AL2400" t="s">
        <v>1266</v>
      </c>
      <c r="AM2400">
        <f>74.392-70.743</f>
        <v>3.6490000000000009</v>
      </c>
      <c r="AP2400">
        <v>56</v>
      </c>
      <c r="AR2400" s="15" t="s">
        <v>1155</v>
      </c>
    </row>
    <row r="2401" spans="1:44" x14ac:dyDescent="0.2">
      <c r="A2401" t="s">
        <v>1381</v>
      </c>
      <c r="B2401" s="15" t="s">
        <v>1146</v>
      </c>
      <c r="C2401" s="15" t="s">
        <v>1149</v>
      </c>
      <c r="D2401" s="14" t="s">
        <v>475</v>
      </c>
      <c r="E2401" s="14" t="s">
        <v>3051</v>
      </c>
      <c r="G2401" s="15" t="s">
        <v>1168</v>
      </c>
      <c r="H2401" s="14" t="s">
        <v>1168</v>
      </c>
      <c r="I2401" s="14" t="s">
        <v>3036</v>
      </c>
      <c r="M2401" s="14" t="s">
        <v>3037</v>
      </c>
      <c r="O2401">
        <v>2004</v>
      </c>
      <c r="Q2401" t="s">
        <v>1332</v>
      </c>
      <c r="R2401">
        <v>14</v>
      </c>
      <c r="T2401" t="s">
        <v>3038</v>
      </c>
      <c r="U2401" s="14" t="s">
        <v>1249</v>
      </c>
      <c r="V2401" s="9" t="s">
        <v>3039</v>
      </c>
      <c r="W2401">
        <v>150</v>
      </c>
      <c r="X2401" s="9" t="s">
        <v>3043</v>
      </c>
      <c r="Z2401" s="5"/>
      <c r="AD2401" s="14" t="s">
        <v>1168</v>
      </c>
      <c r="AF2401" t="s">
        <v>1168</v>
      </c>
      <c r="AI2401" t="s">
        <v>1168</v>
      </c>
      <c r="AJ2401" s="15" t="s">
        <v>1148</v>
      </c>
      <c r="AK2401" s="15">
        <v>88.986000000000004</v>
      </c>
      <c r="AL2401" t="s">
        <v>1266</v>
      </c>
      <c r="AM2401">
        <f>97.5-88.986</f>
        <v>8.5139999999999958</v>
      </c>
      <c r="AP2401">
        <v>28</v>
      </c>
      <c r="AR2401" s="15" t="s">
        <v>1155</v>
      </c>
    </row>
    <row r="2402" spans="1:44" x14ac:dyDescent="0.2">
      <c r="A2402" t="s">
        <v>1381</v>
      </c>
      <c r="B2402" s="15" t="s">
        <v>1146</v>
      </c>
      <c r="C2402" s="15" t="s">
        <v>1149</v>
      </c>
      <c r="D2402" s="14" t="s">
        <v>475</v>
      </c>
      <c r="E2402" s="14" t="s">
        <v>3051</v>
      </c>
      <c r="G2402" s="15" t="s">
        <v>1168</v>
      </c>
      <c r="H2402" s="14" t="s">
        <v>1168</v>
      </c>
      <c r="I2402" s="14" t="s">
        <v>3036</v>
      </c>
      <c r="M2402" s="14" t="s">
        <v>3037</v>
      </c>
      <c r="O2402">
        <v>2004</v>
      </c>
      <c r="Q2402" t="s">
        <v>1332</v>
      </c>
      <c r="R2402">
        <v>14</v>
      </c>
      <c r="T2402" t="s">
        <v>3038</v>
      </c>
      <c r="U2402" s="14" t="s">
        <v>1249</v>
      </c>
      <c r="V2402" s="9" t="s">
        <v>3039</v>
      </c>
      <c r="W2402">
        <v>150</v>
      </c>
      <c r="X2402" s="9" t="s">
        <v>3043</v>
      </c>
      <c r="Z2402" s="5"/>
      <c r="AD2402" s="14" t="s">
        <v>1168</v>
      </c>
      <c r="AF2402" t="s">
        <v>1168</v>
      </c>
      <c r="AI2402" t="s">
        <v>1168</v>
      </c>
      <c r="AJ2402" s="15" t="s">
        <v>1148</v>
      </c>
      <c r="AK2402" s="15">
        <v>89.796999999999997</v>
      </c>
      <c r="AL2402" t="s">
        <v>1266</v>
      </c>
      <c r="AM2402">
        <f>98.311-89.797</f>
        <v>8.51400000000001</v>
      </c>
      <c r="AP2402">
        <v>56</v>
      </c>
      <c r="AR2402" s="15" t="s">
        <v>1155</v>
      </c>
    </row>
    <row r="2403" spans="1:44" x14ac:dyDescent="0.2">
      <c r="A2403" t="s">
        <v>1381</v>
      </c>
      <c r="B2403" s="15" t="s">
        <v>1146</v>
      </c>
      <c r="C2403" s="15" t="s">
        <v>1149</v>
      </c>
      <c r="D2403" s="14" t="s">
        <v>475</v>
      </c>
      <c r="E2403" s="14" t="s">
        <v>3051</v>
      </c>
      <c r="G2403" s="15" t="s">
        <v>1168</v>
      </c>
      <c r="H2403" s="14" t="s">
        <v>1168</v>
      </c>
      <c r="I2403" s="14" t="s">
        <v>3036</v>
      </c>
      <c r="M2403" s="14" t="s">
        <v>3037</v>
      </c>
      <c r="O2403">
        <v>2004</v>
      </c>
      <c r="Q2403" t="s">
        <v>1332</v>
      </c>
      <c r="R2403">
        <v>14</v>
      </c>
      <c r="T2403" t="s">
        <v>3038</v>
      </c>
      <c r="U2403" s="14" t="s">
        <v>1249</v>
      </c>
      <c r="V2403" s="9" t="s">
        <v>3039</v>
      </c>
      <c r="W2403">
        <v>180</v>
      </c>
      <c r="X2403" s="9" t="s">
        <v>3043</v>
      </c>
      <c r="Z2403" s="5"/>
      <c r="AD2403" s="14" t="s">
        <v>1168</v>
      </c>
      <c r="AF2403" t="s">
        <v>1168</v>
      </c>
      <c r="AI2403" t="s">
        <v>1168</v>
      </c>
      <c r="AJ2403" s="15" t="s">
        <v>1148</v>
      </c>
      <c r="AK2403" s="15">
        <v>57.365000000000002</v>
      </c>
      <c r="AL2403" t="s">
        <v>1266</v>
      </c>
      <c r="AM2403">
        <f>64.662-57.365</f>
        <v>7.2970000000000041</v>
      </c>
      <c r="AP2403">
        <v>28</v>
      </c>
      <c r="AR2403" s="15" t="s">
        <v>1155</v>
      </c>
    </row>
    <row r="2404" spans="1:44" x14ac:dyDescent="0.2">
      <c r="A2404" t="s">
        <v>1381</v>
      </c>
      <c r="B2404" s="15" t="s">
        <v>1146</v>
      </c>
      <c r="C2404" s="15" t="s">
        <v>1149</v>
      </c>
      <c r="D2404" s="14" t="s">
        <v>475</v>
      </c>
      <c r="E2404" s="14" t="s">
        <v>3051</v>
      </c>
      <c r="G2404" s="15" t="s">
        <v>1168</v>
      </c>
      <c r="H2404" s="14" t="s">
        <v>1168</v>
      </c>
      <c r="I2404" s="14" t="s">
        <v>3036</v>
      </c>
      <c r="M2404" s="14" t="s">
        <v>3037</v>
      </c>
      <c r="O2404">
        <v>2004</v>
      </c>
      <c r="Q2404" t="s">
        <v>1332</v>
      </c>
      <c r="R2404">
        <v>14</v>
      </c>
      <c r="T2404" t="s">
        <v>3038</v>
      </c>
      <c r="U2404" s="14" t="s">
        <v>1249</v>
      </c>
      <c r="V2404" s="9" t="s">
        <v>3039</v>
      </c>
      <c r="W2404">
        <v>180</v>
      </c>
      <c r="X2404" s="9" t="s">
        <v>3043</v>
      </c>
      <c r="Z2404" s="5"/>
      <c r="AD2404" s="14" t="s">
        <v>1168</v>
      </c>
      <c r="AF2404" t="s">
        <v>1168</v>
      </c>
      <c r="AI2404" t="s">
        <v>1168</v>
      </c>
      <c r="AJ2404" s="15" t="s">
        <v>1148</v>
      </c>
      <c r="AK2404" s="15">
        <v>59.392000000000003</v>
      </c>
      <c r="AL2404" t="s">
        <v>1266</v>
      </c>
      <c r="AM2404">
        <f>67.5-59.392</f>
        <v>8.107999999999997</v>
      </c>
      <c r="AP2404">
        <v>56</v>
      </c>
      <c r="AR2404" s="15" t="s">
        <v>1155</v>
      </c>
    </row>
    <row r="2405" spans="1:44" x14ac:dyDescent="0.2">
      <c r="A2405" t="s">
        <v>1381</v>
      </c>
      <c r="B2405" s="15" t="s">
        <v>1146</v>
      </c>
      <c r="C2405" s="15" t="s">
        <v>1149</v>
      </c>
      <c r="D2405" s="14" t="s">
        <v>475</v>
      </c>
      <c r="E2405" s="14" t="s">
        <v>3052</v>
      </c>
      <c r="G2405" s="15" t="s">
        <v>1168</v>
      </c>
      <c r="H2405" s="14" t="s">
        <v>1168</v>
      </c>
      <c r="I2405" s="14" t="s">
        <v>3036</v>
      </c>
      <c r="M2405" s="14" t="s">
        <v>3037</v>
      </c>
      <c r="O2405">
        <v>2004</v>
      </c>
      <c r="Q2405" t="s">
        <v>1332</v>
      </c>
      <c r="R2405">
        <v>14</v>
      </c>
      <c r="T2405" t="s">
        <v>3038</v>
      </c>
      <c r="U2405" s="14" t="s">
        <v>1249</v>
      </c>
      <c r="V2405" s="9" t="s">
        <v>3039</v>
      </c>
      <c r="W2405">
        <v>0</v>
      </c>
      <c r="X2405" s="9" t="s">
        <v>3040</v>
      </c>
      <c r="Z2405" s="5"/>
      <c r="AD2405" s="14" t="s">
        <v>1168</v>
      </c>
      <c r="AF2405" t="s">
        <v>1168</v>
      </c>
      <c r="AI2405" t="s">
        <v>1168</v>
      </c>
      <c r="AJ2405" s="15" t="s">
        <v>1148</v>
      </c>
      <c r="AK2405" s="15">
        <v>0</v>
      </c>
      <c r="AL2405" t="s">
        <v>1266</v>
      </c>
      <c r="AM2405">
        <v>0</v>
      </c>
      <c r="AP2405">
        <v>28</v>
      </c>
      <c r="AR2405" s="15" t="s">
        <v>1155</v>
      </c>
    </row>
    <row r="2406" spans="1:44" x14ac:dyDescent="0.2">
      <c r="A2406" t="s">
        <v>1381</v>
      </c>
      <c r="B2406" s="15" t="s">
        <v>1146</v>
      </c>
      <c r="C2406" s="15" t="s">
        <v>1149</v>
      </c>
      <c r="D2406" s="14" t="s">
        <v>475</v>
      </c>
      <c r="E2406" s="14" t="s">
        <v>3052</v>
      </c>
      <c r="G2406" s="15" t="s">
        <v>1168</v>
      </c>
      <c r="H2406" s="14" t="s">
        <v>1168</v>
      </c>
      <c r="I2406" s="14" t="s">
        <v>3036</v>
      </c>
      <c r="M2406" s="14" t="s">
        <v>3037</v>
      </c>
      <c r="O2406">
        <v>2004</v>
      </c>
      <c r="Q2406" t="s">
        <v>1332</v>
      </c>
      <c r="R2406">
        <v>14</v>
      </c>
      <c r="T2406" t="s">
        <v>3038</v>
      </c>
      <c r="U2406" s="14" t="s">
        <v>1249</v>
      </c>
      <c r="V2406" s="9" t="s">
        <v>3039</v>
      </c>
      <c r="W2406">
        <v>0</v>
      </c>
      <c r="X2406" s="9" t="s">
        <v>3040</v>
      </c>
      <c r="Z2406" s="5"/>
      <c r="AD2406" s="14" t="s">
        <v>1168</v>
      </c>
      <c r="AF2406" t="s">
        <v>1168</v>
      </c>
      <c r="AI2406" t="s">
        <v>1168</v>
      </c>
      <c r="AJ2406" s="15" t="s">
        <v>1148</v>
      </c>
      <c r="AK2406" s="15">
        <v>6.6429999999999998</v>
      </c>
      <c r="AL2406" t="s">
        <v>1266</v>
      </c>
      <c r="AM2406">
        <v>13.077</v>
      </c>
      <c r="AP2406">
        <v>56</v>
      </c>
      <c r="AR2406" s="15" t="s">
        <v>1155</v>
      </c>
    </row>
    <row r="2407" spans="1:44" x14ac:dyDescent="0.2">
      <c r="A2407" t="s">
        <v>1381</v>
      </c>
      <c r="B2407" s="15" t="s">
        <v>1146</v>
      </c>
      <c r="C2407" s="15" t="s">
        <v>1149</v>
      </c>
      <c r="D2407" s="14" t="s">
        <v>475</v>
      </c>
      <c r="E2407" s="14" t="s">
        <v>3052</v>
      </c>
      <c r="G2407" s="15" t="s">
        <v>1168</v>
      </c>
      <c r="H2407" s="14" t="s">
        <v>1168</v>
      </c>
      <c r="I2407" s="14" t="s">
        <v>3036</v>
      </c>
      <c r="M2407" s="14" t="s">
        <v>3037</v>
      </c>
      <c r="O2407">
        <v>2004</v>
      </c>
      <c r="Q2407" t="s">
        <v>1332</v>
      </c>
      <c r="R2407">
        <v>14</v>
      </c>
      <c r="T2407" t="s">
        <v>3038</v>
      </c>
      <c r="U2407" s="14" t="s">
        <v>1249</v>
      </c>
      <c r="V2407" s="9" t="s">
        <v>3039</v>
      </c>
      <c r="W2407">
        <v>0</v>
      </c>
      <c r="X2407" s="9" t="s">
        <v>3041</v>
      </c>
      <c r="Z2407" s="5"/>
      <c r="AD2407" s="14" t="s">
        <v>1168</v>
      </c>
      <c r="AF2407" t="s">
        <v>1168</v>
      </c>
      <c r="AI2407" t="s">
        <v>1168</v>
      </c>
      <c r="AJ2407" s="15" t="s">
        <v>1148</v>
      </c>
      <c r="AK2407" s="15">
        <v>31.448</v>
      </c>
      <c r="AL2407" t="s">
        <v>1266</v>
      </c>
      <c r="AM2407">
        <f>47.103-31.448</f>
        <v>15.655000000000001</v>
      </c>
      <c r="AP2407">
        <v>28</v>
      </c>
      <c r="AR2407" s="15" t="s">
        <v>1155</v>
      </c>
    </row>
    <row r="2408" spans="1:44" x14ac:dyDescent="0.2">
      <c r="A2408" t="s">
        <v>1381</v>
      </c>
      <c r="B2408" s="15" t="s">
        <v>1146</v>
      </c>
      <c r="C2408" s="15" t="s">
        <v>1149</v>
      </c>
      <c r="D2408" s="14" t="s">
        <v>475</v>
      </c>
      <c r="E2408" s="14" t="s">
        <v>3052</v>
      </c>
      <c r="G2408" s="15" t="s">
        <v>1168</v>
      </c>
      <c r="H2408" s="14" t="s">
        <v>1168</v>
      </c>
      <c r="I2408" s="14" t="s">
        <v>3036</v>
      </c>
      <c r="M2408" s="14" t="s">
        <v>3037</v>
      </c>
      <c r="O2408">
        <v>2004</v>
      </c>
      <c r="Q2408" t="s">
        <v>1332</v>
      </c>
      <c r="R2408">
        <v>14</v>
      </c>
      <c r="T2408" t="s">
        <v>3038</v>
      </c>
      <c r="U2408" s="14" t="s">
        <v>1249</v>
      </c>
      <c r="V2408" s="9" t="s">
        <v>3039</v>
      </c>
      <c r="W2408">
        <v>0</v>
      </c>
      <c r="X2408" s="9" t="s">
        <v>3041</v>
      </c>
      <c r="Z2408" s="5"/>
      <c r="AD2408" s="14" t="s">
        <v>1168</v>
      </c>
      <c r="AF2408" t="s">
        <v>1168</v>
      </c>
      <c r="AI2408" t="s">
        <v>1168</v>
      </c>
      <c r="AJ2408" s="15" t="s">
        <v>1148</v>
      </c>
      <c r="AK2408" s="15">
        <v>38</v>
      </c>
      <c r="AL2408" t="s">
        <v>1266</v>
      </c>
      <c r="AM2408">
        <f>56.483-38</f>
        <v>18.482999999999997</v>
      </c>
      <c r="AP2408">
        <v>56</v>
      </c>
      <c r="AR2408" s="15" t="s">
        <v>1155</v>
      </c>
    </row>
    <row r="2409" spans="1:44" x14ac:dyDescent="0.2">
      <c r="A2409" t="s">
        <v>1381</v>
      </c>
      <c r="B2409" s="15" t="s">
        <v>1146</v>
      </c>
      <c r="C2409" s="15" t="s">
        <v>1149</v>
      </c>
      <c r="D2409" s="14" t="s">
        <v>475</v>
      </c>
      <c r="E2409" s="14" t="s">
        <v>3052</v>
      </c>
      <c r="G2409" s="15" t="s">
        <v>1168</v>
      </c>
      <c r="H2409" s="14" t="s">
        <v>1168</v>
      </c>
      <c r="I2409" s="14" t="s">
        <v>3036</v>
      </c>
      <c r="M2409" s="14" t="s">
        <v>3037</v>
      </c>
      <c r="O2409">
        <v>2004</v>
      </c>
      <c r="Q2409" t="s">
        <v>1332</v>
      </c>
      <c r="R2409">
        <v>14</v>
      </c>
      <c r="T2409" t="s">
        <v>3038</v>
      </c>
      <c r="U2409" s="14" t="s">
        <v>1249</v>
      </c>
      <c r="V2409" s="9" t="s">
        <v>3039</v>
      </c>
      <c r="W2409">
        <v>90</v>
      </c>
      <c r="X2409" s="9" t="s">
        <v>3041</v>
      </c>
      <c r="Z2409" s="5"/>
      <c r="AD2409" s="14" t="s">
        <v>1168</v>
      </c>
      <c r="AF2409" t="s">
        <v>1168</v>
      </c>
      <c r="AI2409" t="s">
        <v>1168</v>
      </c>
      <c r="AJ2409" s="15" t="s">
        <v>1148</v>
      </c>
      <c r="AK2409" s="15">
        <v>38.137999999999998</v>
      </c>
      <c r="AL2409" t="s">
        <v>1266</v>
      </c>
      <c r="AM2409">
        <f>56.345-38.138</f>
        <v>18.207000000000001</v>
      </c>
      <c r="AP2409">
        <v>28</v>
      </c>
      <c r="AR2409" s="15" t="s">
        <v>1155</v>
      </c>
    </row>
    <row r="2410" spans="1:44" x14ac:dyDescent="0.2">
      <c r="A2410" t="s">
        <v>1381</v>
      </c>
      <c r="B2410" s="15" t="s">
        <v>1146</v>
      </c>
      <c r="C2410" s="15" t="s">
        <v>1149</v>
      </c>
      <c r="D2410" s="14" t="s">
        <v>475</v>
      </c>
      <c r="E2410" s="14" t="s">
        <v>3052</v>
      </c>
      <c r="G2410" s="15" t="s">
        <v>1168</v>
      </c>
      <c r="H2410" s="14" t="s">
        <v>1168</v>
      </c>
      <c r="I2410" s="14" t="s">
        <v>3036</v>
      </c>
      <c r="M2410" s="14" t="s">
        <v>3037</v>
      </c>
      <c r="O2410">
        <v>2004</v>
      </c>
      <c r="Q2410" t="s">
        <v>1332</v>
      </c>
      <c r="R2410">
        <v>14</v>
      </c>
      <c r="T2410" t="s">
        <v>3038</v>
      </c>
      <c r="U2410" s="14" t="s">
        <v>1249</v>
      </c>
      <c r="V2410" s="9" t="s">
        <v>3039</v>
      </c>
      <c r="W2410">
        <v>90</v>
      </c>
      <c r="X2410" s="9" t="s">
        <v>3041</v>
      </c>
      <c r="Z2410" s="5"/>
      <c r="AD2410" s="14" t="s">
        <v>1168</v>
      </c>
      <c r="AF2410" t="s">
        <v>1168</v>
      </c>
      <c r="AI2410" t="s">
        <v>1168</v>
      </c>
      <c r="AJ2410" s="15" t="s">
        <v>1148</v>
      </c>
      <c r="AK2410" s="15">
        <v>50.552</v>
      </c>
      <c r="AL2410" t="s">
        <v>1266</v>
      </c>
      <c r="AM2410">
        <f>72.897-50.552</f>
        <v>22.345000000000006</v>
      </c>
      <c r="AP2410">
        <v>56</v>
      </c>
      <c r="AR2410" s="15" t="s">
        <v>1155</v>
      </c>
    </row>
    <row r="2411" spans="1:44" x14ac:dyDescent="0.2">
      <c r="A2411" t="s">
        <v>1381</v>
      </c>
      <c r="B2411" s="15" t="s">
        <v>1146</v>
      </c>
      <c r="C2411" s="15" t="s">
        <v>1149</v>
      </c>
      <c r="D2411" s="14" t="s">
        <v>475</v>
      </c>
      <c r="E2411" s="14" t="s">
        <v>3052</v>
      </c>
      <c r="G2411" s="15" t="s">
        <v>1168</v>
      </c>
      <c r="H2411" s="14" t="s">
        <v>1168</v>
      </c>
      <c r="I2411" s="14" t="s">
        <v>3036</v>
      </c>
      <c r="M2411" s="14" t="s">
        <v>3037</v>
      </c>
      <c r="O2411">
        <v>2004</v>
      </c>
      <c r="Q2411" t="s">
        <v>1332</v>
      </c>
      <c r="R2411">
        <v>14</v>
      </c>
      <c r="T2411" t="s">
        <v>3038</v>
      </c>
      <c r="U2411" s="14" t="s">
        <v>1249</v>
      </c>
      <c r="V2411" s="9" t="s">
        <v>3039</v>
      </c>
      <c r="W2411">
        <v>0</v>
      </c>
      <c r="X2411" s="9" t="s">
        <v>3042</v>
      </c>
      <c r="Z2411" s="5"/>
      <c r="AD2411" s="14" t="s">
        <v>1168</v>
      </c>
      <c r="AF2411" t="s">
        <v>1168</v>
      </c>
      <c r="AI2411" t="s">
        <v>1168</v>
      </c>
      <c r="AJ2411" s="15" t="s">
        <v>1148</v>
      </c>
      <c r="AK2411" s="15">
        <v>58.966000000000001</v>
      </c>
      <c r="AL2411" t="s">
        <v>1266</v>
      </c>
      <c r="AM2411">
        <f>75.517-58.966</f>
        <v>16.550999999999995</v>
      </c>
      <c r="AP2411">
        <v>28</v>
      </c>
      <c r="AR2411" s="15" t="s">
        <v>1155</v>
      </c>
    </row>
    <row r="2412" spans="1:44" x14ac:dyDescent="0.2">
      <c r="A2412" t="s">
        <v>1381</v>
      </c>
      <c r="B2412" s="15" t="s">
        <v>1146</v>
      </c>
      <c r="C2412" s="15" t="s">
        <v>1149</v>
      </c>
      <c r="D2412" s="14" t="s">
        <v>475</v>
      </c>
      <c r="E2412" s="14" t="s">
        <v>3052</v>
      </c>
      <c r="G2412" s="15" t="s">
        <v>1168</v>
      </c>
      <c r="H2412" s="14" t="s">
        <v>1168</v>
      </c>
      <c r="I2412" s="14" t="s">
        <v>3036</v>
      </c>
      <c r="M2412" s="14" t="s">
        <v>3037</v>
      </c>
      <c r="O2412">
        <v>2004</v>
      </c>
      <c r="Q2412" t="s">
        <v>1332</v>
      </c>
      <c r="R2412">
        <v>14</v>
      </c>
      <c r="T2412" t="s">
        <v>3038</v>
      </c>
      <c r="U2412" s="14" t="s">
        <v>1249</v>
      </c>
      <c r="V2412" s="9" t="s">
        <v>3039</v>
      </c>
      <c r="W2412">
        <v>0</v>
      </c>
      <c r="X2412" s="9" t="s">
        <v>3042</v>
      </c>
      <c r="Z2412" s="5"/>
      <c r="AD2412" s="14" t="s">
        <v>1168</v>
      </c>
      <c r="AF2412" t="s">
        <v>1168</v>
      </c>
      <c r="AI2412" t="s">
        <v>1168</v>
      </c>
      <c r="AJ2412" s="15" t="s">
        <v>1148</v>
      </c>
      <c r="AK2412" s="15">
        <v>64.759</v>
      </c>
      <c r="AL2412" t="s">
        <v>1266</v>
      </c>
      <c r="AM2412">
        <f>83.793-64.759</f>
        <v>19.034000000000006</v>
      </c>
      <c r="AP2412">
        <v>56</v>
      </c>
      <c r="AR2412" s="15" t="s">
        <v>1155</v>
      </c>
    </row>
    <row r="2413" spans="1:44" x14ac:dyDescent="0.2">
      <c r="A2413" t="s">
        <v>1381</v>
      </c>
      <c r="B2413" s="15" t="s">
        <v>1146</v>
      </c>
      <c r="C2413" s="15" t="s">
        <v>1149</v>
      </c>
      <c r="D2413" s="14" t="s">
        <v>475</v>
      </c>
      <c r="E2413" s="14" t="s">
        <v>3052</v>
      </c>
      <c r="G2413" s="15" t="s">
        <v>1168</v>
      </c>
      <c r="H2413" s="14" t="s">
        <v>1168</v>
      </c>
      <c r="I2413" s="14" t="s">
        <v>3036</v>
      </c>
      <c r="M2413" s="14" t="s">
        <v>3037</v>
      </c>
      <c r="O2413">
        <v>2004</v>
      </c>
      <c r="Q2413" t="s">
        <v>1332</v>
      </c>
      <c r="R2413">
        <v>14</v>
      </c>
      <c r="T2413" t="s">
        <v>3038</v>
      </c>
      <c r="U2413" s="14" t="s">
        <v>1249</v>
      </c>
      <c r="V2413" s="9" t="s">
        <v>3039</v>
      </c>
      <c r="W2413">
        <v>90</v>
      </c>
      <c r="X2413" s="9" t="s">
        <v>3042</v>
      </c>
      <c r="Z2413" s="5"/>
      <c r="AD2413" s="14" t="s">
        <v>1168</v>
      </c>
      <c r="AF2413" t="s">
        <v>1168</v>
      </c>
      <c r="AI2413" t="s">
        <v>1168</v>
      </c>
      <c r="AJ2413" s="15" t="s">
        <v>1148</v>
      </c>
      <c r="AK2413" s="15">
        <v>52.621000000000002</v>
      </c>
      <c r="AL2413" t="s">
        <v>1266</v>
      </c>
      <c r="AM2413">
        <f>70-52.621</f>
        <v>17.378999999999998</v>
      </c>
      <c r="AP2413">
        <v>28</v>
      </c>
      <c r="AR2413" s="15" t="s">
        <v>1155</v>
      </c>
    </row>
    <row r="2414" spans="1:44" x14ac:dyDescent="0.2">
      <c r="A2414" t="s">
        <v>1381</v>
      </c>
      <c r="B2414" s="15" t="s">
        <v>1146</v>
      </c>
      <c r="C2414" s="15" t="s">
        <v>1149</v>
      </c>
      <c r="D2414" s="14" t="s">
        <v>475</v>
      </c>
      <c r="E2414" s="14" t="s">
        <v>3052</v>
      </c>
      <c r="G2414" s="15" t="s">
        <v>1168</v>
      </c>
      <c r="H2414" s="14" t="s">
        <v>1168</v>
      </c>
      <c r="I2414" s="14" t="s">
        <v>3036</v>
      </c>
      <c r="M2414" s="14" t="s">
        <v>3037</v>
      </c>
      <c r="O2414">
        <v>2004</v>
      </c>
      <c r="Q2414" t="s">
        <v>1332</v>
      </c>
      <c r="R2414">
        <v>14</v>
      </c>
      <c r="T2414" t="s">
        <v>3038</v>
      </c>
      <c r="U2414" s="14" t="s">
        <v>1249</v>
      </c>
      <c r="V2414" s="9" t="s">
        <v>3039</v>
      </c>
      <c r="W2414">
        <v>90</v>
      </c>
      <c r="X2414" s="9" t="s">
        <v>3042</v>
      </c>
      <c r="Z2414" s="5"/>
      <c r="AD2414" s="14" t="s">
        <v>1168</v>
      </c>
      <c r="AF2414" t="s">
        <v>1168</v>
      </c>
      <c r="AI2414" t="s">
        <v>1168</v>
      </c>
      <c r="AJ2414" s="15" t="s">
        <v>1148</v>
      </c>
      <c r="AK2414" s="15">
        <v>58.69</v>
      </c>
      <c r="AL2414" t="s">
        <v>1266</v>
      </c>
      <c r="AM2414">
        <f>78-58.69</f>
        <v>19.310000000000002</v>
      </c>
      <c r="AP2414">
        <v>56</v>
      </c>
      <c r="AR2414" s="15" t="s">
        <v>1155</v>
      </c>
    </row>
    <row r="2415" spans="1:44" x14ac:dyDescent="0.2">
      <c r="A2415" t="s">
        <v>1381</v>
      </c>
      <c r="B2415" s="15" t="s">
        <v>1146</v>
      </c>
      <c r="C2415" s="15" t="s">
        <v>1149</v>
      </c>
      <c r="D2415" s="14" t="s">
        <v>475</v>
      </c>
      <c r="E2415" s="14" t="s">
        <v>3052</v>
      </c>
      <c r="G2415" s="15" t="s">
        <v>1168</v>
      </c>
      <c r="H2415" s="14" t="s">
        <v>1168</v>
      </c>
      <c r="I2415" s="14" t="s">
        <v>3036</v>
      </c>
      <c r="M2415" s="14" t="s">
        <v>3037</v>
      </c>
      <c r="O2415">
        <v>2004</v>
      </c>
      <c r="Q2415" t="s">
        <v>1332</v>
      </c>
      <c r="R2415">
        <v>14</v>
      </c>
      <c r="T2415" t="s">
        <v>3038</v>
      </c>
      <c r="U2415" s="14" t="s">
        <v>1249</v>
      </c>
      <c r="V2415" s="9" t="s">
        <v>3039</v>
      </c>
      <c r="W2415">
        <v>0</v>
      </c>
      <c r="X2415" s="9" t="s">
        <v>3043</v>
      </c>
      <c r="Z2415" s="5"/>
      <c r="AD2415" s="14" t="s">
        <v>1168</v>
      </c>
      <c r="AF2415" t="s">
        <v>1168</v>
      </c>
      <c r="AI2415" t="s">
        <v>1168</v>
      </c>
      <c r="AJ2415" s="15" t="s">
        <v>1148</v>
      </c>
      <c r="AK2415" s="15">
        <v>62.856999999999999</v>
      </c>
      <c r="AL2415" t="s">
        <v>1266</v>
      </c>
      <c r="AM2415">
        <f>82.109-62.857</f>
        <v>19.251999999999995</v>
      </c>
      <c r="AP2415">
        <v>28</v>
      </c>
      <c r="AR2415" s="15" t="s">
        <v>1155</v>
      </c>
    </row>
    <row r="2416" spans="1:44" x14ac:dyDescent="0.2">
      <c r="A2416" t="s">
        <v>1381</v>
      </c>
      <c r="B2416" s="15" t="s">
        <v>1146</v>
      </c>
      <c r="C2416" s="15" t="s">
        <v>1149</v>
      </c>
      <c r="D2416" s="14" t="s">
        <v>475</v>
      </c>
      <c r="E2416" s="14" t="s">
        <v>3052</v>
      </c>
      <c r="G2416" s="15" t="s">
        <v>1168</v>
      </c>
      <c r="H2416" s="14" t="s">
        <v>1168</v>
      </c>
      <c r="I2416" s="14" t="s">
        <v>3036</v>
      </c>
      <c r="M2416" s="14" t="s">
        <v>3037</v>
      </c>
      <c r="O2416">
        <v>2004</v>
      </c>
      <c r="Q2416" t="s">
        <v>1332</v>
      </c>
      <c r="R2416">
        <v>14</v>
      </c>
      <c r="T2416" t="s">
        <v>3038</v>
      </c>
      <c r="U2416" s="14" t="s">
        <v>1249</v>
      </c>
      <c r="V2416" s="9" t="s">
        <v>3039</v>
      </c>
      <c r="W2416">
        <v>0</v>
      </c>
      <c r="X2416" s="9" t="s">
        <v>3043</v>
      </c>
      <c r="Z2416" s="5"/>
      <c r="AD2416" s="14" t="s">
        <v>1168</v>
      </c>
      <c r="AF2416" t="s">
        <v>1168</v>
      </c>
      <c r="AI2416" t="s">
        <v>1168</v>
      </c>
      <c r="AJ2416" s="15" t="s">
        <v>1148</v>
      </c>
      <c r="AK2416" s="15">
        <v>69.048000000000002</v>
      </c>
      <c r="AL2416" t="s">
        <v>1266</v>
      </c>
      <c r="AM2416">
        <f>87.823-69.048</f>
        <v>18.774999999999991</v>
      </c>
      <c r="AP2416">
        <v>56</v>
      </c>
      <c r="AR2416" s="15" t="s">
        <v>1155</v>
      </c>
    </row>
    <row r="2417" spans="1:44" x14ac:dyDescent="0.2">
      <c r="A2417" t="s">
        <v>1381</v>
      </c>
      <c r="B2417" s="15" t="s">
        <v>1146</v>
      </c>
      <c r="C2417" s="15" t="s">
        <v>1149</v>
      </c>
      <c r="D2417" s="14" t="s">
        <v>475</v>
      </c>
      <c r="E2417" s="14" t="s">
        <v>3052</v>
      </c>
      <c r="G2417" s="15" t="s">
        <v>1168</v>
      </c>
      <c r="H2417" s="14" t="s">
        <v>1168</v>
      </c>
      <c r="I2417" s="14" t="s">
        <v>3036</v>
      </c>
      <c r="M2417" s="14" t="s">
        <v>3037</v>
      </c>
      <c r="O2417">
        <v>2004</v>
      </c>
      <c r="Q2417" t="s">
        <v>1332</v>
      </c>
      <c r="R2417">
        <v>14</v>
      </c>
      <c r="T2417" t="s">
        <v>3038</v>
      </c>
      <c r="U2417" s="14" t="s">
        <v>1249</v>
      </c>
      <c r="V2417" s="9" t="s">
        <v>3039</v>
      </c>
      <c r="W2417">
        <v>90</v>
      </c>
      <c r="X2417" s="9" t="s">
        <v>3043</v>
      </c>
      <c r="Z2417" s="5"/>
      <c r="AD2417" s="14" t="s">
        <v>1168</v>
      </c>
      <c r="AF2417" t="s">
        <v>1168</v>
      </c>
      <c r="AI2417" t="s">
        <v>1168</v>
      </c>
      <c r="AJ2417" s="15" t="s">
        <v>1148</v>
      </c>
      <c r="AK2417" s="15">
        <v>100</v>
      </c>
      <c r="AL2417" t="s">
        <v>1266</v>
      </c>
      <c r="AM2417">
        <f>105.782-100.408</f>
        <v>5.3739999999999952</v>
      </c>
      <c r="AP2417">
        <v>28</v>
      </c>
      <c r="AR2417" s="15" t="s">
        <v>1155</v>
      </c>
    </row>
    <row r="2418" spans="1:44" x14ac:dyDescent="0.2">
      <c r="A2418" t="s">
        <v>1381</v>
      </c>
      <c r="B2418" s="15" t="s">
        <v>1146</v>
      </c>
      <c r="C2418" s="15" t="s">
        <v>1149</v>
      </c>
      <c r="D2418" s="14" t="s">
        <v>475</v>
      </c>
      <c r="E2418" s="14" t="s">
        <v>3052</v>
      </c>
      <c r="G2418" s="15" t="s">
        <v>1168</v>
      </c>
      <c r="H2418" s="14" t="s">
        <v>1168</v>
      </c>
      <c r="I2418" s="14" t="s">
        <v>3036</v>
      </c>
      <c r="M2418" s="14" t="s">
        <v>3037</v>
      </c>
      <c r="O2418">
        <v>2004</v>
      </c>
      <c r="Q2418" t="s">
        <v>1332</v>
      </c>
      <c r="R2418">
        <v>14</v>
      </c>
      <c r="T2418" t="s">
        <v>3038</v>
      </c>
      <c r="U2418" s="14" t="s">
        <v>1249</v>
      </c>
      <c r="V2418" s="9" t="s">
        <v>3039</v>
      </c>
      <c r="W2418">
        <v>90</v>
      </c>
      <c r="X2418" s="9" t="s">
        <v>3043</v>
      </c>
      <c r="Z2418" s="5"/>
      <c r="AD2418" s="14" t="s">
        <v>1168</v>
      </c>
      <c r="AF2418" t="s">
        <v>1168</v>
      </c>
      <c r="AI2418" t="s">
        <v>1168</v>
      </c>
      <c r="AJ2418" s="15" t="s">
        <v>1148</v>
      </c>
      <c r="AK2418" s="15">
        <v>100</v>
      </c>
      <c r="AL2418" t="s">
        <v>1266</v>
      </c>
      <c r="AM2418">
        <f>105.51-100.884</f>
        <v>4.6260000000000048</v>
      </c>
      <c r="AP2418">
        <v>56</v>
      </c>
      <c r="AR2418" s="15" t="s">
        <v>1155</v>
      </c>
    </row>
    <row r="2419" spans="1:44" x14ac:dyDescent="0.2">
      <c r="A2419" t="s">
        <v>1381</v>
      </c>
      <c r="B2419" s="15" t="s">
        <v>1146</v>
      </c>
      <c r="C2419" s="15" t="s">
        <v>1149</v>
      </c>
      <c r="D2419" s="14" t="s">
        <v>475</v>
      </c>
      <c r="E2419" s="14" t="s">
        <v>3053</v>
      </c>
      <c r="G2419" s="15" t="s">
        <v>1168</v>
      </c>
      <c r="H2419" s="14" t="s">
        <v>1168</v>
      </c>
      <c r="I2419" s="14" t="s">
        <v>3036</v>
      </c>
      <c r="M2419" s="14" t="s">
        <v>3037</v>
      </c>
      <c r="O2419">
        <v>2004</v>
      </c>
      <c r="Q2419" t="s">
        <v>1332</v>
      </c>
      <c r="R2419">
        <v>14</v>
      </c>
      <c r="T2419" t="s">
        <v>3038</v>
      </c>
      <c r="U2419" s="14" t="s">
        <v>1249</v>
      </c>
      <c r="V2419" s="9" t="s">
        <v>3039</v>
      </c>
      <c r="W2419">
        <v>0</v>
      </c>
      <c r="X2419" s="9" t="s">
        <v>3040</v>
      </c>
      <c r="Z2419" s="5"/>
      <c r="AD2419" s="14" t="s">
        <v>1168</v>
      </c>
      <c r="AF2419" t="s">
        <v>1168</v>
      </c>
      <c r="AI2419" t="s">
        <v>1168</v>
      </c>
      <c r="AJ2419" s="15" t="s">
        <v>1148</v>
      </c>
      <c r="AK2419" s="15">
        <v>0</v>
      </c>
      <c r="AL2419" t="s">
        <v>1266</v>
      </c>
      <c r="AM2419">
        <v>0</v>
      </c>
      <c r="AP2419">
        <v>28</v>
      </c>
      <c r="AR2419" s="15" t="s">
        <v>1155</v>
      </c>
    </row>
    <row r="2420" spans="1:44" x14ac:dyDescent="0.2">
      <c r="A2420" t="s">
        <v>1381</v>
      </c>
      <c r="B2420" s="15" t="s">
        <v>1146</v>
      </c>
      <c r="C2420" s="15" t="s">
        <v>1149</v>
      </c>
      <c r="D2420" s="14" t="s">
        <v>475</v>
      </c>
      <c r="E2420" s="14" t="s">
        <v>3053</v>
      </c>
      <c r="G2420" s="15" t="s">
        <v>1168</v>
      </c>
      <c r="H2420" s="14" t="s">
        <v>1168</v>
      </c>
      <c r="I2420" s="14" t="s">
        <v>3036</v>
      </c>
      <c r="M2420" s="14" t="s">
        <v>3037</v>
      </c>
      <c r="O2420">
        <v>2004</v>
      </c>
      <c r="Q2420" t="s">
        <v>1332</v>
      </c>
      <c r="R2420">
        <v>14</v>
      </c>
      <c r="T2420" t="s">
        <v>3038</v>
      </c>
      <c r="U2420" s="14" t="s">
        <v>1249</v>
      </c>
      <c r="V2420" s="9" t="s">
        <v>3039</v>
      </c>
      <c r="W2420">
        <v>0</v>
      </c>
      <c r="X2420" s="9" t="s">
        <v>3040</v>
      </c>
      <c r="Z2420" s="5"/>
      <c r="AD2420" s="14" t="s">
        <v>1168</v>
      </c>
      <c r="AF2420" t="s">
        <v>1168</v>
      </c>
      <c r="AI2420" t="s">
        <v>1168</v>
      </c>
      <c r="AJ2420" s="15" t="s">
        <v>1148</v>
      </c>
      <c r="AK2420" s="15">
        <v>0</v>
      </c>
      <c r="AL2420" t="s">
        <v>1266</v>
      </c>
      <c r="AM2420">
        <v>0</v>
      </c>
      <c r="AP2420">
        <v>56</v>
      </c>
      <c r="AR2420" s="15" t="s">
        <v>1155</v>
      </c>
    </row>
    <row r="2421" spans="1:44" x14ac:dyDescent="0.2">
      <c r="A2421" t="s">
        <v>1381</v>
      </c>
      <c r="B2421" s="15" t="s">
        <v>1146</v>
      </c>
      <c r="C2421" s="15" t="s">
        <v>1149</v>
      </c>
      <c r="D2421" s="14" t="s">
        <v>475</v>
      </c>
      <c r="E2421" s="14" t="s">
        <v>3053</v>
      </c>
      <c r="G2421" s="15" t="s">
        <v>1168</v>
      </c>
      <c r="H2421" s="14" t="s">
        <v>1168</v>
      </c>
      <c r="I2421" s="14" t="s">
        <v>3036</v>
      </c>
      <c r="M2421" s="14" t="s">
        <v>3037</v>
      </c>
      <c r="O2421">
        <v>2004</v>
      </c>
      <c r="Q2421" t="s">
        <v>1332</v>
      </c>
      <c r="R2421">
        <v>14</v>
      </c>
      <c r="T2421" t="s">
        <v>3038</v>
      </c>
      <c r="U2421" s="14" t="s">
        <v>1249</v>
      </c>
      <c r="V2421" s="9" t="s">
        <v>3039</v>
      </c>
      <c r="W2421">
        <v>30</v>
      </c>
      <c r="X2421" s="9" t="s">
        <v>3040</v>
      </c>
      <c r="Z2421" s="5"/>
      <c r="AD2421" s="14" t="s">
        <v>1168</v>
      </c>
      <c r="AF2421" t="s">
        <v>1168</v>
      </c>
      <c r="AI2421" t="s">
        <v>1168</v>
      </c>
      <c r="AJ2421" s="15" t="s">
        <v>1148</v>
      </c>
      <c r="AK2421" s="15">
        <v>0</v>
      </c>
      <c r="AL2421" t="s">
        <v>1266</v>
      </c>
      <c r="AM2421">
        <v>0</v>
      </c>
      <c r="AP2421">
        <v>28</v>
      </c>
      <c r="AR2421" s="15" t="s">
        <v>1155</v>
      </c>
    </row>
    <row r="2422" spans="1:44" x14ac:dyDescent="0.2">
      <c r="A2422" t="s">
        <v>1381</v>
      </c>
      <c r="B2422" s="15" t="s">
        <v>1146</v>
      </c>
      <c r="C2422" s="15" t="s">
        <v>1149</v>
      </c>
      <c r="D2422" s="14" t="s">
        <v>475</v>
      </c>
      <c r="E2422" s="14" t="s">
        <v>3053</v>
      </c>
      <c r="G2422" s="15" t="s">
        <v>1168</v>
      </c>
      <c r="H2422" s="14" t="s">
        <v>1168</v>
      </c>
      <c r="I2422" s="14" t="s">
        <v>3036</v>
      </c>
      <c r="M2422" s="14" t="s">
        <v>3037</v>
      </c>
      <c r="O2422">
        <v>2004</v>
      </c>
      <c r="Q2422" t="s">
        <v>1332</v>
      </c>
      <c r="R2422">
        <v>14</v>
      </c>
      <c r="T2422" t="s">
        <v>3038</v>
      </c>
      <c r="U2422" s="14" t="s">
        <v>1249</v>
      </c>
      <c r="V2422" s="9" t="s">
        <v>3039</v>
      </c>
      <c r="W2422">
        <v>30</v>
      </c>
      <c r="X2422" s="9" t="s">
        <v>3040</v>
      </c>
      <c r="Z2422" s="5"/>
      <c r="AD2422" s="14" t="s">
        <v>1168</v>
      </c>
      <c r="AF2422" t="s">
        <v>1168</v>
      </c>
      <c r="AI2422" t="s">
        <v>1168</v>
      </c>
      <c r="AJ2422" s="15" t="s">
        <v>1148</v>
      </c>
      <c r="AK2422" s="15">
        <v>0</v>
      </c>
      <c r="AL2422" t="s">
        <v>1266</v>
      </c>
      <c r="AM2422">
        <v>0</v>
      </c>
      <c r="AP2422">
        <v>56</v>
      </c>
      <c r="AR2422" s="15" t="s">
        <v>1155</v>
      </c>
    </row>
    <row r="2423" spans="1:44" x14ac:dyDescent="0.2">
      <c r="A2423" t="s">
        <v>1381</v>
      </c>
      <c r="B2423" s="15" t="s">
        <v>1146</v>
      </c>
      <c r="C2423" s="15" t="s">
        <v>1149</v>
      </c>
      <c r="D2423" s="14" t="s">
        <v>475</v>
      </c>
      <c r="E2423" s="14" t="s">
        <v>3053</v>
      </c>
      <c r="G2423" s="15" t="s">
        <v>1168</v>
      </c>
      <c r="H2423" s="14" t="s">
        <v>1168</v>
      </c>
      <c r="I2423" s="14" t="s">
        <v>3036</v>
      </c>
      <c r="M2423" s="14" t="s">
        <v>3037</v>
      </c>
      <c r="O2423">
        <v>2004</v>
      </c>
      <c r="Q2423" t="s">
        <v>1332</v>
      </c>
      <c r="R2423">
        <v>14</v>
      </c>
      <c r="T2423" t="s">
        <v>3038</v>
      </c>
      <c r="U2423" s="14" t="s">
        <v>1249</v>
      </c>
      <c r="V2423" s="9" t="s">
        <v>3039</v>
      </c>
      <c r="W2423">
        <v>60</v>
      </c>
      <c r="X2423" s="9" t="s">
        <v>3040</v>
      </c>
      <c r="Z2423" s="5"/>
      <c r="AD2423" s="14" t="s">
        <v>1168</v>
      </c>
      <c r="AF2423" t="s">
        <v>1168</v>
      </c>
      <c r="AI2423" t="s">
        <v>1168</v>
      </c>
      <c r="AJ2423" s="15" t="s">
        <v>1148</v>
      </c>
      <c r="AK2423" s="15">
        <v>0</v>
      </c>
      <c r="AL2423" t="s">
        <v>1266</v>
      </c>
      <c r="AM2423">
        <v>0</v>
      </c>
      <c r="AP2423">
        <v>28</v>
      </c>
      <c r="AR2423" s="15" t="s">
        <v>1155</v>
      </c>
    </row>
    <row r="2424" spans="1:44" x14ac:dyDescent="0.2">
      <c r="A2424" t="s">
        <v>1381</v>
      </c>
      <c r="B2424" s="15" t="s">
        <v>1146</v>
      </c>
      <c r="C2424" s="15" t="s">
        <v>1149</v>
      </c>
      <c r="D2424" s="14" t="s">
        <v>475</v>
      </c>
      <c r="E2424" s="14" t="s">
        <v>3053</v>
      </c>
      <c r="G2424" s="15" t="s">
        <v>1168</v>
      </c>
      <c r="H2424" s="14" t="s">
        <v>1168</v>
      </c>
      <c r="I2424" s="14" t="s">
        <v>3036</v>
      </c>
      <c r="M2424" s="14" t="s">
        <v>3037</v>
      </c>
      <c r="O2424">
        <v>2004</v>
      </c>
      <c r="Q2424" t="s">
        <v>1332</v>
      </c>
      <c r="R2424">
        <v>14</v>
      </c>
      <c r="T2424" t="s">
        <v>3038</v>
      </c>
      <c r="U2424" s="14" t="s">
        <v>1249</v>
      </c>
      <c r="V2424" s="9" t="s">
        <v>3039</v>
      </c>
      <c r="W2424">
        <v>60</v>
      </c>
      <c r="X2424" s="9" t="s">
        <v>3040</v>
      </c>
      <c r="Z2424" s="5"/>
      <c r="AD2424" s="14" t="s">
        <v>1168</v>
      </c>
      <c r="AF2424" t="s">
        <v>1168</v>
      </c>
      <c r="AI2424" t="s">
        <v>1168</v>
      </c>
      <c r="AJ2424" s="15" t="s">
        <v>1148</v>
      </c>
      <c r="AK2424" s="15">
        <v>0</v>
      </c>
      <c r="AL2424" t="s">
        <v>1266</v>
      </c>
      <c r="AM2424">
        <v>0</v>
      </c>
      <c r="AP2424">
        <v>56</v>
      </c>
      <c r="AR2424" s="15" t="s">
        <v>1155</v>
      </c>
    </row>
    <row r="2425" spans="1:44" x14ac:dyDescent="0.2">
      <c r="A2425" t="s">
        <v>1381</v>
      </c>
      <c r="B2425" s="15" t="s">
        <v>1146</v>
      </c>
      <c r="C2425" s="15" t="s">
        <v>1149</v>
      </c>
      <c r="D2425" s="14" t="s">
        <v>475</v>
      </c>
      <c r="E2425" s="14" t="s">
        <v>3053</v>
      </c>
      <c r="G2425" s="15" t="s">
        <v>1168</v>
      </c>
      <c r="H2425" s="14" t="s">
        <v>1168</v>
      </c>
      <c r="I2425" s="14" t="s">
        <v>3036</v>
      </c>
      <c r="M2425" s="14" t="s">
        <v>3037</v>
      </c>
      <c r="O2425">
        <v>2004</v>
      </c>
      <c r="Q2425" t="s">
        <v>1332</v>
      </c>
      <c r="R2425">
        <v>14</v>
      </c>
      <c r="T2425" t="s">
        <v>3038</v>
      </c>
      <c r="U2425" s="14" t="s">
        <v>1249</v>
      </c>
      <c r="V2425" s="9" t="s">
        <v>3039</v>
      </c>
      <c r="W2425">
        <v>90</v>
      </c>
      <c r="X2425" s="9" t="s">
        <v>3040</v>
      </c>
      <c r="Z2425" s="5"/>
      <c r="AD2425" s="14" t="s">
        <v>1168</v>
      </c>
      <c r="AF2425" t="s">
        <v>1168</v>
      </c>
      <c r="AI2425" t="s">
        <v>1168</v>
      </c>
      <c r="AJ2425" s="15" t="s">
        <v>1148</v>
      </c>
      <c r="AK2425" s="15">
        <v>0</v>
      </c>
      <c r="AL2425" t="s">
        <v>1266</v>
      </c>
      <c r="AM2425">
        <v>0</v>
      </c>
      <c r="AP2425">
        <v>28</v>
      </c>
      <c r="AR2425" s="15" t="s">
        <v>1155</v>
      </c>
    </row>
    <row r="2426" spans="1:44" x14ac:dyDescent="0.2">
      <c r="A2426" t="s">
        <v>1381</v>
      </c>
      <c r="B2426" s="15" t="s">
        <v>1146</v>
      </c>
      <c r="C2426" s="15" t="s">
        <v>1149</v>
      </c>
      <c r="D2426" s="14" t="s">
        <v>475</v>
      </c>
      <c r="E2426" s="14" t="s">
        <v>3053</v>
      </c>
      <c r="G2426" s="15" t="s">
        <v>1168</v>
      </c>
      <c r="H2426" s="14" t="s">
        <v>1168</v>
      </c>
      <c r="I2426" s="14" t="s">
        <v>3036</v>
      </c>
      <c r="M2426" s="14" t="s">
        <v>3037</v>
      </c>
      <c r="O2426">
        <v>2004</v>
      </c>
      <c r="Q2426" t="s">
        <v>1332</v>
      </c>
      <c r="R2426">
        <v>14</v>
      </c>
      <c r="T2426" t="s">
        <v>3038</v>
      </c>
      <c r="U2426" s="14" t="s">
        <v>1249</v>
      </c>
      <c r="V2426" s="9" t="s">
        <v>3039</v>
      </c>
      <c r="W2426">
        <v>90</v>
      </c>
      <c r="X2426" s="9" t="s">
        <v>3040</v>
      </c>
      <c r="Z2426" s="5"/>
      <c r="AD2426" s="14" t="s">
        <v>1168</v>
      </c>
      <c r="AF2426" t="s">
        <v>1168</v>
      </c>
      <c r="AI2426" t="s">
        <v>1168</v>
      </c>
      <c r="AJ2426" s="15" t="s">
        <v>1148</v>
      </c>
      <c r="AK2426" s="15">
        <v>0</v>
      </c>
      <c r="AL2426" t="s">
        <v>1266</v>
      </c>
      <c r="AM2426">
        <v>0</v>
      </c>
      <c r="AP2426">
        <v>56</v>
      </c>
      <c r="AR2426" s="15" t="s">
        <v>1155</v>
      </c>
    </row>
    <row r="2427" spans="1:44" x14ac:dyDescent="0.2">
      <c r="A2427" t="s">
        <v>1381</v>
      </c>
      <c r="B2427" s="15" t="s">
        <v>1146</v>
      </c>
      <c r="C2427" s="15" t="s">
        <v>1149</v>
      </c>
      <c r="D2427" s="14" t="s">
        <v>475</v>
      </c>
      <c r="E2427" s="14" t="s">
        <v>3053</v>
      </c>
      <c r="G2427" s="15" t="s">
        <v>1168</v>
      </c>
      <c r="H2427" s="14" t="s">
        <v>1168</v>
      </c>
      <c r="I2427" s="14" t="s">
        <v>3036</v>
      </c>
      <c r="M2427" s="14" t="s">
        <v>3037</v>
      </c>
      <c r="O2427">
        <v>2004</v>
      </c>
      <c r="Q2427" t="s">
        <v>1332</v>
      </c>
      <c r="R2427">
        <v>14</v>
      </c>
      <c r="T2427" t="s">
        <v>3038</v>
      </c>
      <c r="U2427" s="14" t="s">
        <v>1249</v>
      </c>
      <c r="V2427" s="9" t="s">
        <v>3039</v>
      </c>
      <c r="W2427">
        <v>180</v>
      </c>
      <c r="X2427" s="9" t="s">
        <v>3040</v>
      </c>
      <c r="Z2427" s="5"/>
      <c r="AD2427" s="14" t="s">
        <v>1168</v>
      </c>
      <c r="AF2427" t="s">
        <v>1168</v>
      </c>
      <c r="AI2427" t="s">
        <v>1168</v>
      </c>
      <c r="AJ2427" s="15" t="s">
        <v>1148</v>
      </c>
      <c r="AK2427" s="15">
        <v>0</v>
      </c>
      <c r="AL2427" t="s">
        <v>1266</v>
      </c>
      <c r="AM2427">
        <v>0</v>
      </c>
      <c r="AP2427">
        <v>28</v>
      </c>
      <c r="AR2427" s="15" t="s">
        <v>1155</v>
      </c>
    </row>
    <row r="2428" spans="1:44" x14ac:dyDescent="0.2">
      <c r="A2428" t="s">
        <v>1381</v>
      </c>
      <c r="B2428" s="15" t="s">
        <v>1146</v>
      </c>
      <c r="C2428" s="15" t="s">
        <v>1149</v>
      </c>
      <c r="D2428" s="14" t="s">
        <v>475</v>
      </c>
      <c r="E2428" s="14" t="s">
        <v>3053</v>
      </c>
      <c r="G2428" s="15" t="s">
        <v>1168</v>
      </c>
      <c r="H2428" s="14" t="s">
        <v>1168</v>
      </c>
      <c r="I2428" s="14" t="s">
        <v>3036</v>
      </c>
      <c r="M2428" s="14" t="s">
        <v>3037</v>
      </c>
      <c r="O2428">
        <v>2004</v>
      </c>
      <c r="Q2428" t="s">
        <v>1332</v>
      </c>
      <c r="R2428">
        <v>14</v>
      </c>
      <c r="T2428" t="s">
        <v>3038</v>
      </c>
      <c r="U2428" s="14" t="s">
        <v>1249</v>
      </c>
      <c r="V2428" s="9" t="s">
        <v>3039</v>
      </c>
      <c r="W2428">
        <v>180</v>
      </c>
      <c r="X2428" s="9" t="s">
        <v>3040</v>
      </c>
      <c r="Z2428" s="5"/>
      <c r="AD2428" s="14" t="s">
        <v>1168</v>
      </c>
      <c r="AF2428" t="s">
        <v>1168</v>
      </c>
      <c r="AI2428" t="s">
        <v>1168</v>
      </c>
      <c r="AJ2428" s="15" t="s">
        <v>1148</v>
      </c>
      <c r="AK2428" s="15">
        <v>2.887</v>
      </c>
      <c r="AL2428" t="s">
        <v>1266</v>
      </c>
      <c r="AM2428">
        <f>5.282-2.887</f>
        <v>2.395</v>
      </c>
      <c r="AP2428">
        <v>56</v>
      </c>
      <c r="AR2428" s="15" t="s">
        <v>1155</v>
      </c>
    </row>
    <row r="2429" spans="1:44" x14ac:dyDescent="0.2">
      <c r="A2429" t="s">
        <v>1381</v>
      </c>
      <c r="B2429" s="15" t="s">
        <v>1146</v>
      </c>
      <c r="C2429" s="15" t="s">
        <v>1149</v>
      </c>
      <c r="D2429" s="14" t="s">
        <v>475</v>
      </c>
      <c r="E2429" s="14" t="s">
        <v>3053</v>
      </c>
      <c r="G2429" s="15" t="s">
        <v>1168</v>
      </c>
      <c r="H2429" s="14" t="s">
        <v>1168</v>
      </c>
      <c r="I2429" s="14" t="s">
        <v>3036</v>
      </c>
      <c r="M2429" s="14" t="s">
        <v>3037</v>
      </c>
      <c r="O2429">
        <v>2004</v>
      </c>
      <c r="Q2429" t="s">
        <v>1332</v>
      </c>
      <c r="R2429">
        <v>14</v>
      </c>
      <c r="T2429" t="s">
        <v>3038</v>
      </c>
      <c r="U2429" s="14" t="s">
        <v>1249</v>
      </c>
      <c r="V2429" s="9" t="s">
        <v>3039</v>
      </c>
      <c r="W2429">
        <v>0</v>
      </c>
      <c r="X2429" s="9" t="s">
        <v>3041</v>
      </c>
      <c r="Z2429" s="5"/>
      <c r="AD2429" s="14" t="s">
        <v>1168</v>
      </c>
      <c r="AF2429" t="s">
        <v>1168</v>
      </c>
      <c r="AI2429" t="s">
        <v>1168</v>
      </c>
      <c r="AJ2429" s="15" t="s">
        <v>1148</v>
      </c>
      <c r="AK2429" s="15">
        <v>0</v>
      </c>
      <c r="AL2429" t="s">
        <v>1266</v>
      </c>
      <c r="AM2429">
        <v>0</v>
      </c>
      <c r="AP2429">
        <v>28</v>
      </c>
      <c r="AR2429" s="15" t="s">
        <v>1155</v>
      </c>
    </row>
    <row r="2430" spans="1:44" x14ac:dyDescent="0.2">
      <c r="A2430" t="s">
        <v>1381</v>
      </c>
      <c r="B2430" s="15" t="s">
        <v>1146</v>
      </c>
      <c r="C2430" s="15" t="s">
        <v>1149</v>
      </c>
      <c r="D2430" s="14" t="s">
        <v>475</v>
      </c>
      <c r="E2430" s="14" t="s">
        <v>3053</v>
      </c>
      <c r="G2430" s="15" t="s">
        <v>1168</v>
      </c>
      <c r="H2430" s="14" t="s">
        <v>1168</v>
      </c>
      <c r="I2430" s="14" t="s">
        <v>3036</v>
      </c>
      <c r="M2430" s="14" t="s">
        <v>3037</v>
      </c>
      <c r="O2430">
        <v>2004</v>
      </c>
      <c r="Q2430" t="s">
        <v>1332</v>
      </c>
      <c r="R2430">
        <v>14</v>
      </c>
      <c r="T2430" t="s">
        <v>3038</v>
      </c>
      <c r="U2430" s="14" t="s">
        <v>1249</v>
      </c>
      <c r="V2430" s="9" t="s">
        <v>3039</v>
      </c>
      <c r="W2430">
        <v>0</v>
      </c>
      <c r="X2430" s="9" t="s">
        <v>3041</v>
      </c>
      <c r="Z2430" s="5"/>
      <c r="AD2430" s="14" t="s">
        <v>1168</v>
      </c>
      <c r="AF2430" t="s">
        <v>1168</v>
      </c>
      <c r="AI2430" t="s">
        <v>1168</v>
      </c>
      <c r="AJ2430" s="15" t="s">
        <v>1148</v>
      </c>
      <c r="AK2430" s="15">
        <v>0</v>
      </c>
      <c r="AL2430" t="s">
        <v>1266</v>
      </c>
      <c r="AM2430">
        <v>0</v>
      </c>
      <c r="AP2430">
        <v>56</v>
      </c>
      <c r="AR2430" s="15" t="s">
        <v>1155</v>
      </c>
    </row>
    <row r="2431" spans="1:44" x14ac:dyDescent="0.2">
      <c r="A2431" t="s">
        <v>1381</v>
      </c>
      <c r="B2431" s="15" t="s">
        <v>1146</v>
      </c>
      <c r="C2431" s="15" t="s">
        <v>1149</v>
      </c>
      <c r="D2431" s="14" t="s">
        <v>475</v>
      </c>
      <c r="E2431" s="14" t="s">
        <v>3053</v>
      </c>
      <c r="G2431" s="15" t="s">
        <v>1168</v>
      </c>
      <c r="H2431" s="14" t="s">
        <v>1168</v>
      </c>
      <c r="I2431" s="14" t="s">
        <v>3036</v>
      </c>
      <c r="M2431" s="14" t="s">
        <v>3037</v>
      </c>
      <c r="O2431">
        <v>2004</v>
      </c>
      <c r="Q2431" t="s">
        <v>1332</v>
      </c>
      <c r="R2431">
        <v>14</v>
      </c>
      <c r="T2431" t="s">
        <v>3038</v>
      </c>
      <c r="U2431" s="14" t="s">
        <v>1249</v>
      </c>
      <c r="V2431" s="9" t="s">
        <v>3039</v>
      </c>
      <c r="W2431">
        <v>30</v>
      </c>
      <c r="X2431" s="9" t="s">
        <v>3041</v>
      </c>
      <c r="Z2431" s="5"/>
      <c r="AD2431" s="14" t="s">
        <v>1168</v>
      </c>
      <c r="AF2431" t="s">
        <v>1168</v>
      </c>
      <c r="AI2431" t="s">
        <v>1168</v>
      </c>
      <c r="AJ2431" s="15" t="s">
        <v>1148</v>
      </c>
      <c r="AK2431" s="15">
        <v>0</v>
      </c>
      <c r="AL2431" t="s">
        <v>1266</v>
      </c>
      <c r="AM2431">
        <v>0</v>
      </c>
      <c r="AP2431">
        <v>28</v>
      </c>
      <c r="AR2431" s="15" t="s">
        <v>1155</v>
      </c>
    </row>
    <row r="2432" spans="1:44" x14ac:dyDescent="0.2">
      <c r="A2432" t="s">
        <v>1381</v>
      </c>
      <c r="B2432" s="15" t="s">
        <v>1146</v>
      </c>
      <c r="C2432" s="15" t="s">
        <v>1149</v>
      </c>
      <c r="D2432" s="14" t="s">
        <v>475</v>
      </c>
      <c r="E2432" s="14" t="s">
        <v>3053</v>
      </c>
      <c r="G2432" s="15" t="s">
        <v>1168</v>
      </c>
      <c r="H2432" s="14" t="s">
        <v>1168</v>
      </c>
      <c r="I2432" s="14" t="s">
        <v>3036</v>
      </c>
      <c r="M2432" s="14" t="s">
        <v>3037</v>
      </c>
      <c r="O2432">
        <v>2004</v>
      </c>
      <c r="Q2432" t="s">
        <v>1332</v>
      </c>
      <c r="R2432">
        <v>14</v>
      </c>
      <c r="T2432" t="s">
        <v>3038</v>
      </c>
      <c r="U2432" s="14" t="s">
        <v>1249</v>
      </c>
      <c r="V2432" s="9" t="s">
        <v>3039</v>
      </c>
      <c r="W2432">
        <v>30</v>
      </c>
      <c r="X2432" s="9" t="s">
        <v>3041</v>
      </c>
      <c r="Z2432" s="5"/>
      <c r="AD2432" s="14" t="s">
        <v>1168</v>
      </c>
      <c r="AF2432" t="s">
        <v>1168</v>
      </c>
      <c r="AI2432" t="s">
        <v>1168</v>
      </c>
      <c r="AJ2432" s="15" t="s">
        <v>1148</v>
      </c>
      <c r="AK2432" s="15">
        <v>0</v>
      </c>
      <c r="AL2432" t="s">
        <v>1266</v>
      </c>
      <c r="AM2432">
        <v>0</v>
      </c>
      <c r="AP2432">
        <v>56</v>
      </c>
      <c r="AR2432" s="15" t="s">
        <v>1155</v>
      </c>
    </row>
    <row r="2433" spans="1:44" x14ac:dyDescent="0.2">
      <c r="A2433" t="s">
        <v>1381</v>
      </c>
      <c r="B2433" s="15" t="s">
        <v>1146</v>
      </c>
      <c r="C2433" s="15" t="s">
        <v>1149</v>
      </c>
      <c r="D2433" s="14" t="s">
        <v>475</v>
      </c>
      <c r="E2433" s="14" t="s">
        <v>3053</v>
      </c>
      <c r="G2433" s="15" t="s">
        <v>1168</v>
      </c>
      <c r="H2433" s="14" t="s">
        <v>1168</v>
      </c>
      <c r="I2433" s="14" t="s">
        <v>3036</v>
      </c>
      <c r="M2433" s="14" t="s">
        <v>3037</v>
      </c>
      <c r="O2433">
        <v>2004</v>
      </c>
      <c r="Q2433" t="s">
        <v>1332</v>
      </c>
      <c r="R2433">
        <v>14</v>
      </c>
      <c r="T2433" t="s">
        <v>3038</v>
      </c>
      <c r="U2433" s="14" t="s">
        <v>1249</v>
      </c>
      <c r="V2433" s="9" t="s">
        <v>3039</v>
      </c>
      <c r="W2433">
        <v>60</v>
      </c>
      <c r="X2433" s="9" t="s">
        <v>3041</v>
      </c>
      <c r="Z2433" s="5"/>
      <c r="AD2433" s="14" t="s">
        <v>1168</v>
      </c>
      <c r="AF2433" t="s">
        <v>1168</v>
      </c>
      <c r="AI2433" t="s">
        <v>1168</v>
      </c>
      <c r="AJ2433" s="15" t="s">
        <v>1148</v>
      </c>
      <c r="AK2433" s="15">
        <v>2.8570000000000002</v>
      </c>
      <c r="AL2433" t="s">
        <v>1266</v>
      </c>
      <c r="AM2433">
        <f>5.918-2.857</f>
        <v>3.0609999999999999</v>
      </c>
      <c r="AP2433">
        <v>28</v>
      </c>
      <c r="AR2433" s="15" t="s">
        <v>1155</v>
      </c>
    </row>
    <row r="2434" spans="1:44" x14ac:dyDescent="0.2">
      <c r="A2434" t="s">
        <v>1381</v>
      </c>
      <c r="B2434" s="15" t="s">
        <v>1146</v>
      </c>
      <c r="C2434" s="15" t="s">
        <v>1149</v>
      </c>
      <c r="D2434" s="14" t="s">
        <v>475</v>
      </c>
      <c r="E2434" s="14" t="s">
        <v>3053</v>
      </c>
      <c r="G2434" s="15" t="s">
        <v>1168</v>
      </c>
      <c r="H2434" s="14" t="s">
        <v>1168</v>
      </c>
      <c r="I2434" s="14" t="s">
        <v>3036</v>
      </c>
      <c r="M2434" s="14" t="s">
        <v>3037</v>
      </c>
      <c r="O2434">
        <v>2004</v>
      </c>
      <c r="Q2434" t="s">
        <v>1332</v>
      </c>
      <c r="R2434">
        <v>14</v>
      </c>
      <c r="T2434" t="s">
        <v>3038</v>
      </c>
      <c r="U2434" s="14" t="s">
        <v>1249</v>
      </c>
      <c r="V2434" s="9" t="s">
        <v>3039</v>
      </c>
      <c r="W2434">
        <v>60</v>
      </c>
      <c r="X2434" s="9" t="s">
        <v>3041</v>
      </c>
      <c r="Z2434" s="5"/>
      <c r="AD2434" s="14" t="s">
        <v>1168</v>
      </c>
      <c r="AF2434" t="s">
        <v>1168</v>
      </c>
      <c r="AI2434" t="s">
        <v>1168</v>
      </c>
      <c r="AJ2434" s="15" t="s">
        <v>1148</v>
      </c>
      <c r="AK2434" s="15">
        <v>2.653</v>
      </c>
      <c r="AL2434" t="s">
        <v>1266</v>
      </c>
      <c r="AM2434">
        <f>5.918-2.653</f>
        <v>3.2650000000000001</v>
      </c>
      <c r="AP2434">
        <v>56</v>
      </c>
      <c r="AR2434" s="15" t="s">
        <v>1155</v>
      </c>
    </row>
    <row r="2435" spans="1:44" x14ac:dyDescent="0.2">
      <c r="A2435" t="s">
        <v>1381</v>
      </c>
      <c r="B2435" s="15" t="s">
        <v>1146</v>
      </c>
      <c r="C2435" s="15" t="s">
        <v>1149</v>
      </c>
      <c r="D2435" s="14" t="s">
        <v>475</v>
      </c>
      <c r="E2435" s="14" t="s">
        <v>3053</v>
      </c>
      <c r="G2435" s="15" t="s">
        <v>1168</v>
      </c>
      <c r="H2435" s="14" t="s">
        <v>1168</v>
      </c>
      <c r="I2435" s="14" t="s">
        <v>3036</v>
      </c>
      <c r="M2435" s="14" t="s">
        <v>3037</v>
      </c>
      <c r="O2435">
        <v>2004</v>
      </c>
      <c r="Q2435" t="s">
        <v>1332</v>
      </c>
      <c r="R2435">
        <v>14</v>
      </c>
      <c r="T2435" t="s">
        <v>3038</v>
      </c>
      <c r="U2435" s="14" t="s">
        <v>1249</v>
      </c>
      <c r="V2435" s="9" t="s">
        <v>3039</v>
      </c>
      <c r="W2435">
        <v>90</v>
      </c>
      <c r="X2435" s="9" t="s">
        <v>3041</v>
      </c>
      <c r="Z2435" s="5"/>
      <c r="AD2435" s="14" t="s">
        <v>1168</v>
      </c>
      <c r="AF2435" t="s">
        <v>1168</v>
      </c>
      <c r="AI2435" t="s">
        <v>1168</v>
      </c>
      <c r="AJ2435" s="15" t="s">
        <v>1148</v>
      </c>
      <c r="AK2435" s="15">
        <v>0</v>
      </c>
      <c r="AL2435" t="s">
        <v>1266</v>
      </c>
      <c r="AM2435">
        <v>0</v>
      </c>
      <c r="AP2435">
        <v>28</v>
      </c>
      <c r="AR2435" s="15" t="s">
        <v>1155</v>
      </c>
    </row>
    <row r="2436" spans="1:44" x14ac:dyDescent="0.2">
      <c r="A2436" t="s">
        <v>1381</v>
      </c>
      <c r="B2436" s="15" t="s">
        <v>1146</v>
      </c>
      <c r="C2436" s="15" t="s">
        <v>1149</v>
      </c>
      <c r="D2436" s="14" t="s">
        <v>475</v>
      </c>
      <c r="E2436" s="14" t="s">
        <v>3053</v>
      </c>
      <c r="G2436" s="15" t="s">
        <v>1168</v>
      </c>
      <c r="H2436" s="14" t="s">
        <v>1168</v>
      </c>
      <c r="I2436" s="14" t="s">
        <v>3036</v>
      </c>
      <c r="M2436" s="14" t="s">
        <v>3037</v>
      </c>
      <c r="O2436">
        <v>2004</v>
      </c>
      <c r="Q2436" t="s">
        <v>1332</v>
      </c>
      <c r="R2436">
        <v>14</v>
      </c>
      <c r="T2436" t="s">
        <v>3038</v>
      </c>
      <c r="U2436" s="14" t="s">
        <v>1249</v>
      </c>
      <c r="V2436" s="9" t="s">
        <v>3039</v>
      </c>
      <c r="W2436">
        <v>90</v>
      </c>
      <c r="X2436" s="9" t="s">
        <v>3041</v>
      </c>
      <c r="Z2436" s="5"/>
      <c r="AD2436" s="14" t="s">
        <v>1168</v>
      </c>
      <c r="AF2436" t="s">
        <v>1168</v>
      </c>
      <c r="AI2436" t="s">
        <v>1168</v>
      </c>
      <c r="AJ2436" s="15" t="s">
        <v>1148</v>
      </c>
      <c r="AK2436" s="15">
        <v>5.7140000000000004</v>
      </c>
      <c r="AL2436" t="s">
        <v>1266</v>
      </c>
      <c r="AM2436">
        <f>9.184-5.714</f>
        <v>3.4699999999999989</v>
      </c>
      <c r="AP2436">
        <v>56</v>
      </c>
      <c r="AR2436" s="15" t="s">
        <v>1155</v>
      </c>
    </row>
    <row r="2437" spans="1:44" x14ac:dyDescent="0.2">
      <c r="A2437" t="s">
        <v>1381</v>
      </c>
      <c r="B2437" s="15" t="s">
        <v>1146</v>
      </c>
      <c r="C2437" s="15" t="s">
        <v>1149</v>
      </c>
      <c r="D2437" s="14" t="s">
        <v>475</v>
      </c>
      <c r="E2437" s="14" t="s">
        <v>3053</v>
      </c>
      <c r="G2437" s="15" t="s">
        <v>1168</v>
      </c>
      <c r="H2437" s="14" t="s">
        <v>1168</v>
      </c>
      <c r="I2437" s="14" t="s">
        <v>3036</v>
      </c>
      <c r="M2437" s="14" t="s">
        <v>3037</v>
      </c>
      <c r="O2437">
        <v>2004</v>
      </c>
      <c r="Q2437" t="s">
        <v>1332</v>
      </c>
      <c r="R2437">
        <v>14</v>
      </c>
      <c r="T2437" t="s">
        <v>3038</v>
      </c>
      <c r="U2437" s="14" t="s">
        <v>1249</v>
      </c>
      <c r="V2437" s="9" t="s">
        <v>3039</v>
      </c>
      <c r="W2437">
        <v>180</v>
      </c>
      <c r="X2437" s="9" t="s">
        <v>3041</v>
      </c>
      <c r="Z2437" s="5"/>
      <c r="AD2437" s="14" t="s">
        <v>1168</v>
      </c>
      <c r="AF2437" t="s">
        <v>1168</v>
      </c>
      <c r="AI2437" t="s">
        <v>1168</v>
      </c>
      <c r="AJ2437" s="15" t="s">
        <v>1148</v>
      </c>
      <c r="AK2437" s="15">
        <v>2.8570000000000002</v>
      </c>
      <c r="AL2437" t="s">
        <v>1266</v>
      </c>
      <c r="AM2437">
        <f>5.918-2.857</f>
        <v>3.0609999999999999</v>
      </c>
      <c r="AP2437">
        <v>28</v>
      </c>
      <c r="AR2437" s="15" t="s">
        <v>1155</v>
      </c>
    </row>
    <row r="2438" spans="1:44" x14ac:dyDescent="0.2">
      <c r="A2438" t="s">
        <v>1381</v>
      </c>
      <c r="B2438" s="15" t="s">
        <v>1146</v>
      </c>
      <c r="C2438" s="15" t="s">
        <v>1149</v>
      </c>
      <c r="D2438" s="14" t="s">
        <v>475</v>
      </c>
      <c r="E2438" s="14" t="s">
        <v>3053</v>
      </c>
      <c r="G2438" s="15" t="s">
        <v>1168</v>
      </c>
      <c r="H2438" s="14" t="s">
        <v>1168</v>
      </c>
      <c r="I2438" s="14" t="s">
        <v>3036</v>
      </c>
      <c r="M2438" s="14" t="s">
        <v>3037</v>
      </c>
      <c r="O2438">
        <v>2004</v>
      </c>
      <c r="Q2438" t="s">
        <v>1332</v>
      </c>
      <c r="R2438">
        <v>14</v>
      </c>
      <c r="T2438" t="s">
        <v>3038</v>
      </c>
      <c r="U2438" s="14" t="s">
        <v>1249</v>
      </c>
      <c r="V2438" s="9" t="s">
        <v>3039</v>
      </c>
      <c r="W2438">
        <v>180</v>
      </c>
      <c r="X2438" s="9" t="s">
        <v>3041</v>
      </c>
      <c r="Z2438" s="5"/>
      <c r="AD2438" s="14" t="s">
        <v>1168</v>
      </c>
      <c r="AF2438" t="s">
        <v>1168</v>
      </c>
      <c r="AI2438" t="s">
        <v>1168</v>
      </c>
      <c r="AJ2438" s="15" t="s">
        <v>1148</v>
      </c>
      <c r="AK2438" s="15">
        <v>5.3739999999999997</v>
      </c>
      <c r="AL2438" t="s">
        <v>1266</v>
      </c>
      <c r="AM2438">
        <f>9.184-5.374</f>
        <v>3.8099999999999996</v>
      </c>
      <c r="AP2438">
        <v>56</v>
      </c>
      <c r="AR2438" s="15" t="s">
        <v>1155</v>
      </c>
    </row>
    <row r="2439" spans="1:44" x14ac:dyDescent="0.2">
      <c r="A2439" t="s">
        <v>1381</v>
      </c>
      <c r="B2439" s="15" t="s">
        <v>1146</v>
      </c>
      <c r="C2439" s="15" t="s">
        <v>1149</v>
      </c>
      <c r="D2439" s="14" t="s">
        <v>475</v>
      </c>
      <c r="E2439" s="14" t="s">
        <v>3053</v>
      </c>
      <c r="G2439" s="15" t="s">
        <v>1168</v>
      </c>
      <c r="H2439" s="14" t="s">
        <v>1168</v>
      </c>
      <c r="I2439" s="14" t="s">
        <v>3036</v>
      </c>
      <c r="M2439" s="14" t="s">
        <v>3037</v>
      </c>
      <c r="O2439">
        <v>2004</v>
      </c>
      <c r="Q2439" t="s">
        <v>1332</v>
      </c>
      <c r="R2439">
        <v>14</v>
      </c>
      <c r="T2439" t="s">
        <v>3038</v>
      </c>
      <c r="U2439" s="14" t="s">
        <v>1249</v>
      </c>
      <c r="V2439" s="9" t="s">
        <v>3039</v>
      </c>
      <c r="W2439">
        <v>0</v>
      </c>
      <c r="X2439" s="9" t="s">
        <v>3042</v>
      </c>
      <c r="Z2439" s="5"/>
      <c r="AD2439" s="14" t="s">
        <v>1168</v>
      </c>
      <c r="AF2439" t="s">
        <v>1168</v>
      </c>
      <c r="AI2439" t="s">
        <v>1168</v>
      </c>
      <c r="AJ2439" s="15" t="s">
        <v>1148</v>
      </c>
      <c r="AK2439" s="15">
        <v>0</v>
      </c>
      <c r="AL2439" t="s">
        <v>1266</v>
      </c>
      <c r="AM2439">
        <v>0</v>
      </c>
      <c r="AP2439">
        <v>28</v>
      </c>
      <c r="AR2439" s="15" t="s">
        <v>1155</v>
      </c>
    </row>
    <row r="2440" spans="1:44" x14ac:dyDescent="0.2">
      <c r="A2440" t="s">
        <v>1381</v>
      </c>
      <c r="B2440" s="15" t="s">
        <v>1146</v>
      </c>
      <c r="C2440" s="15" t="s">
        <v>1149</v>
      </c>
      <c r="D2440" s="14" t="s">
        <v>475</v>
      </c>
      <c r="E2440" s="14" t="s">
        <v>3053</v>
      </c>
      <c r="G2440" s="15" t="s">
        <v>1168</v>
      </c>
      <c r="H2440" s="14" t="s">
        <v>1168</v>
      </c>
      <c r="I2440" s="14" t="s">
        <v>3036</v>
      </c>
      <c r="M2440" s="14" t="s">
        <v>3037</v>
      </c>
      <c r="O2440">
        <v>2004</v>
      </c>
      <c r="Q2440" t="s">
        <v>1332</v>
      </c>
      <c r="R2440">
        <v>14</v>
      </c>
      <c r="T2440" t="s">
        <v>3038</v>
      </c>
      <c r="U2440" s="14" t="s">
        <v>1249</v>
      </c>
      <c r="V2440" s="9" t="s">
        <v>3039</v>
      </c>
      <c r="W2440">
        <v>0</v>
      </c>
      <c r="X2440" s="9" t="s">
        <v>3042</v>
      </c>
      <c r="Z2440" s="5"/>
      <c r="AD2440" s="14" t="s">
        <v>1168</v>
      </c>
      <c r="AF2440" t="s">
        <v>1168</v>
      </c>
      <c r="AI2440" t="s">
        <v>1168</v>
      </c>
      <c r="AJ2440" s="15" t="s">
        <v>1148</v>
      </c>
      <c r="AK2440" s="15">
        <v>3.0430000000000001</v>
      </c>
      <c r="AL2440" t="s">
        <v>1266</v>
      </c>
      <c r="AM2440">
        <f>5.725-3.043</f>
        <v>2.6819999999999995</v>
      </c>
      <c r="AP2440">
        <v>56</v>
      </c>
      <c r="AR2440" s="15" t="s">
        <v>1155</v>
      </c>
    </row>
    <row r="2441" spans="1:44" x14ac:dyDescent="0.2">
      <c r="A2441" t="s">
        <v>1381</v>
      </c>
      <c r="B2441" s="15" t="s">
        <v>1146</v>
      </c>
      <c r="C2441" s="15" t="s">
        <v>1149</v>
      </c>
      <c r="D2441" s="14" t="s">
        <v>475</v>
      </c>
      <c r="E2441" s="14" t="s">
        <v>3053</v>
      </c>
      <c r="G2441" s="15" t="s">
        <v>1168</v>
      </c>
      <c r="H2441" s="14" t="s">
        <v>1168</v>
      </c>
      <c r="I2441" s="14" t="s">
        <v>3036</v>
      </c>
      <c r="M2441" s="14" t="s">
        <v>3037</v>
      </c>
      <c r="O2441">
        <v>2004</v>
      </c>
      <c r="Q2441" t="s">
        <v>1332</v>
      </c>
      <c r="R2441">
        <v>14</v>
      </c>
      <c r="T2441" t="s">
        <v>3038</v>
      </c>
      <c r="U2441" s="14" t="s">
        <v>1249</v>
      </c>
      <c r="V2441" s="9" t="s">
        <v>3039</v>
      </c>
      <c r="W2441">
        <v>30</v>
      </c>
      <c r="X2441" s="9" t="s">
        <v>3042</v>
      </c>
      <c r="Z2441" s="5"/>
      <c r="AD2441" s="14" t="s">
        <v>1168</v>
      </c>
      <c r="AF2441" t="s">
        <v>1168</v>
      </c>
      <c r="AI2441" t="s">
        <v>1168</v>
      </c>
      <c r="AJ2441" s="15" t="s">
        <v>1148</v>
      </c>
      <c r="AK2441" s="15">
        <v>5.4349999999999996</v>
      </c>
      <c r="AL2441" t="s">
        <v>1266</v>
      </c>
      <c r="AM2441">
        <f>10.942-5.435</f>
        <v>5.5070000000000006</v>
      </c>
      <c r="AP2441">
        <v>28</v>
      </c>
      <c r="AR2441" s="15" t="s">
        <v>1155</v>
      </c>
    </row>
    <row r="2442" spans="1:44" x14ac:dyDescent="0.2">
      <c r="A2442" t="s">
        <v>1381</v>
      </c>
      <c r="B2442" s="15" t="s">
        <v>1146</v>
      </c>
      <c r="C2442" s="15" t="s">
        <v>1149</v>
      </c>
      <c r="D2442" s="14" t="s">
        <v>475</v>
      </c>
      <c r="E2442" s="14" t="s">
        <v>3053</v>
      </c>
      <c r="G2442" s="15" t="s">
        <v>1168</v>
      </c>
      <c r="H2442" s="14" t="s">
        <v>1168</v>
      </c>
      <c r="I2442" s="14" t="s">
        <v>3036</v>
      </c>
      <c r="M2442" s="14" t="s">
        <v>3037</v>
      </c>
      <c r="O2442">
        <v>2004</v>
      </c>
      <c r="Q2442" t="s">
        <v>1332</v>
      </c>
      <c r="R2442">
        <v>14</v>
      </c>
      <c r="T2442" t="s">
        <v>3038</v>
      </c>
      <c r="U2442" s="14" t="s">
        <v>1249</v>
      </c>
      <c r="V2442" s="9" t="s">
        <v>3039</v>
      </c>
      <c r="W2442">
        <v>30</v>
      </c>
      <c r="X2442" s="9" t="s">
        <v>3042</v>
      </c>
      <c r="Z2442" s="5"/>
      <c r="AD2442" s="14" t="s">
        <v>1168</v>
      </c>
      <c r="AF2442" t="s">
        <v>1168</v>
      </c>
      <c r="AI2442" t="s">
        <v>1168</v>
      </c>
      <c r="AJ2442" s="15" t="s">
        <v>1148</v>
      </c>
      <c r="AK2442" s="15">
        <v>15.29</v>
      </c>
      <c r="AL2442" t="s">
        <v>1266</v>
      </c>
      <c r="AM2442">
        <f>23.696-15.29</f>
        <v>8.4060000000000024</v>
      </c>
      <c r="AP2442">
        <v>56</v>
      </c>
      <c r="AR2442" s="15" t="s">
        <v>1155</v>
      </c>
    </row>
    <row r="2443" spans="1:44" x14ac:dyDescent="0.2">
      <c r="A2443" t="s">
        <v>1381</v>
      </c>
      <c r="B2443" s="15" t="s">
        <v>1146</v>
      </c>
      <c r="C2443" s="15" t="s">
        <v>1149</v>
      </c>
      <c r="D2443" s="14" t="s">
        <v>475</v>
      </c>
      <c r="E2443" s="14" t="s">
        <v>3053</v>
      </c>
      <c r="G2443" s="15" t="s">
        <v>1168</v>
      </c>
      <c r="H2443" s="14" t="s">
        <v>1168</v>
      </c>
      <c r="I2443" s="14" t="s">
        <v>3036</v>
      </c>
      <c r="M2443" s="14" t="s">
        <v>3037</v>
      </c>
      <c r="O2443">
        <v>2004</v>
      </c>
      <c r="Q2443" t="s">
        <v>1332</v>
      </c>
      <c r="R2443">
        <v>14</v>
      </c>
      <c r="T2443" t="s">
        <v>3038</v>
      </c>
      <c r="U2443" s="14" t="s">
        <v>1249</v>
      </c>
      <c r="V2443" s="9" t="s">
        <v>3039</v>
      </c>
      <c r="W2443">
        <v>60</v>
      </c>
      <c r="X2443" s="9" t="s">
        <v>3042</v>
      </c>
      <c r="Z2443" s="5"/>
      <c r="AD2443" s="14" t="s">
        <v>1168</v>
      </c>
      <c r="AF2443" t="s">
        <v>1168</v>
      </c>
      <c r="AI2443" t="s">
        <v>1168</v>
      </c>
      <c r="AJ2443" s="15" t="s">
        <v>1148</v>
      </c>
      <c r="AK2443" s="15">
        <v>2.8260000000000001</v>
      </c>
      <c r="AL2443" t="s">
        <v>1266</v>
      </c>
      <c r="AM2443">
        <f>5.725-2.826</f>
        <v>2.8989999999999996</v>
      </c>
      <c r="AP2443">
        <v>28</v>
      </c>
      <c r="AR2443" s="15" t="s">
        <v>1155</v>
      </c>
    </row>
    <row r="2444" spans="1:44" x14ac:dyDescent="0.2">
      <c r="A2444" t="s">
        <v>1381</v>
      </c>
      <c r="B2444" s="15" t="s">
        <v>1146</v>
      </c>
      <c r="C2444" s="15" t="s">
        <v>1149</v>
      </c>
      <c r="D2444" s="14" t="s">
        <v>475</v>
      </c>
      <c r="E2444" s="14" t="s">
        <v>3053</v>
      </c>
      <c r="G2444" s="15" t="s">
        <v>1168</v>
      </c>
      <c r="H2444" s="14" t="s">
        <v>1168</v>
      </c>
      <c r="I2444" s="14" t="s">
        <v>3036</v>
      </c>
      <c r="M2444" s="14" t="s">
        <v>3037</v>
      </c>
      <c r="O2444">
        <v>2004</v>
      </c>
      <c r="Q2444" t="s">
        <v>1332</v>
      </c>
      <c r="R2444">
        <v>14</v>
      </c>
      <c r="T2444" t="s">
        <v>3038</v>
      </c>
      <c r="U2444" s="14" t="s">
        <v>1249</v>
      </c>
      <c r="V2444" s="9" t="s">
        <v>3039</v>
      </c>
      <c r="W2444">
        <v>60</v>
      </c>
      <c r="X2444" s="9" t="s">
        <v>3042</v>
      </c>
      <c r="Z2444" s="5"/>
      <c r="AD2444" s="14" t="s">
        <v>1168</v>
      </c>
      <c r="AF2444" t="s">
        <v>1168</v>
      </c>
      <c r="AI2444" t="s">
        <v>1168</v>
      </c>
      <c r="AJ2444" s="15" t="s">
        <v>1148</v>
      </c>
      <c r="AK2444" s="15">
        <v>7.7539999999999996</v>
      </c>
      <c r="AL2444" t="s">
        <v>1266</v>
      </c>
      <c r="AM2444">
        <f>12.391-7.754</f>
        <v>4.6370000000000005</v>
      </c>
      <c r="AP2444">
        <v>56</v>
      </c>
      <c r="AR2444" s="15" t="s">
        <v>1155</v>
      </c>
    </row>
    <row r="2445" spans="1:44" x14ac:dyDescent="0.2">
      <c r="A2445" t="s">
        <v>1381</v>
      </c>
      <c r="B2445" s="15" t="s">
        <v>1146</v>
      </c>
      <c r="C2445" s="15" t="s">
        <v>1149</v>
      </c>
      <c r="D2445" s="14" t="s">
        <v>475</v>
      </c>
      <c r="E2445" s="14" t="s">
        <v>3053</v>
      </c>
      <c r="G2445" s="15" t="s">
        <v>1168</v>
      </c>
      <c r="H2445" s="14" t="s">
        <v>1168</v>
      </c>
      <c r="I2445" s="14" t="s">
        <v>3036</v>
      </c>
      <c r="M2445" s="14" t="s">
        <v>3037</v>
      </c>
      <c r="O2445">
        <v>2004</v>
      </c>
      <c r="Q2445" t="s">
        <v>1332</v>
      </c>
      <c r="R2445">
        <v>14</v>
      </c>
      <c r="T2445" t="s">
        <v>3038</v>
      </c>
      <c r="U2445" s="14" t="s">
        <v>1249</v>
      </c>
      <c r="V2445" s="9" t="s">
        <v>3039</v>
      </c>
      <c r="W2445">
        <v>90</v>
      </c>
      <c r="X2445" s="9" t="s">
        <v>3042</v>
      </c>
      <c r="Z2445" s="5"/>
      <c r="AD2445" s="14" t="s">
        <v>1168</v>
      </c>
      <c r="AF2445" t="s">
        <v>1168</v>
      </c>
      <c r="AI2445" t="s">
        <v>1168</v>
      </c>
      <c r="AJ2445" s="15" t="s">
        <v>1148</v>
      </c>
      <c r="AK2445" s="15">
        <v>8.0429999999999993</v>
      </c>
      <c r="AL2445" t="s">
        <v>1266</v>
      </c>
      <c r="AM2445">
        <f>13.841-8.043</f>
        <v>5.798</v>
      </c>
      <c r="AP2445">
        <v>28</v>
      </c>
      <c r="AR2445" s="15" t="s">
        <v>1155</v>
      </c>
    </row>
    <row r="2446" spans="1:44" x14ac:dyDescent="0.2">
      <c r="A2446" t="s">
        <v>1381</v>
      </c>
      <c r="B2446" s="15" t="s">
        <v>1146</v>
      </c>
      <c r="C2446" s="15" t="s">
        <v>1149</v>
      </c>
      <c r="D2446" s="14" t="s">
        <v>475</v>
      </c>
      <c r="E2446" s="14" t="s">
        <v>3053</v>
      </c>
      <c r="G2446" s="15" t="s">
        <v>1168</v>
      </c>
      <c r="H2446" s="14" t="s">
        <v>1168</v>
      </c>
      <c r="I2446" s="14" t="s">
        <v>3036</v>
      </c>
      <c r="M2446" s="14" t="s">
        <v>3037</v>
      </c>
      <c r="O2446">
        <v>2004</v>
      </c>
      <c r="Q2446" t="s">
        <v>1332</v>
      </c>
      <c r="R2446">
        <v>14</v>
      </c>
      <c r="T2446" t="s">
        <v>3038</v>
      </c>
      <c r="U2446" s="14" t="s">
        <v>1249</v>
      </c>
      <c r="V2446" s="9" t="s">
        <v>3039</v>
      </c>
      <c r="W2446">
        <v>90</v>
      </c>
      <c r="X2446" s="9" t="s">
        <v>3042</v>
      </c>
      <c r="Z2446" s="5"/>
      <c r="AD2446" s="14" t="s">
        <v>1168</v>
      </c>
      <c r="AF2446" t="s">
        <v>1168</v>
      </c>
      <c r="AI2446" t="s">
        <v>1168</v>
      </c>
      <c r="AJ2446" s="15" t="s">
        <v>1148</v>
      </c>
      <c r="AK2446" s="15">
        <v>20.507000000000001</v>
      </c>
      <c r="AL2446" t="s">
        <v>1266</v>
      </c>
      <c r="AM2446">
        <f>27.174-20.507</f>
        <v>6.666999999999998</v>
      </c>
      <c r="AP2446">
        <v>56</v>
      </c>
      <c r="AR2446" s="15" t="s">
        <v>1155</v>
      </c>
    </row>
    <row r="2447" spans="1:44" x14ac:dyDescent="0.2">
      <c r="A2447" t="s">
        <v>1381</v>
      </c>
      <c r="B2447" s="15" t="s">
        <v>1146</v>
      </c>
      <c r="C2447" s="15" t="s">
        <v>1149</v>
      </c>
      <c r="D2447" s="14" t="s">
        <v>475</v>
      </c>
      <c r="E2447" s="14" t="s">
        <v>3053</v>
      </c>
      <c r="G2447" s="15" t="s">
        <v>1168</v>
      </c>
      <c r="H2447" s="14" t="s">
        <v>1168</v>
      </c>
      <c r="I2447" s="14" t="s">
        <v>3036</v>
      </c>
      <c r="M2447" s="14" t="s">
        <v>3037</v>
      </c>
      <c r="O2447">
        <v>2004</v>
      </c>
      <c r="Q2447" t="s">
        <v>1332</v>
      </c>
      <c r="R2447">
        <v>14</v>
      </c>
      <c r="T2447" t="s">
        <v>3038</v>
      </c>
      <c r="U2447" s="14" t="s">
        <v>1249</v>
      </c>
      <c r="V2447" s="9" t="s">
        <v>3039</v>
      </c>
      <c r="W2447">
        <v>180</v>
      </c>
      <c r="X2447" s="9" t="s">
        <v>3042</v>
      </c>
      <c r="Z2447" s="5"/>
      <c r="AD2447" s="14" t="s">
        <v>1168</v>
      </c>
      <c r="AF2447" t="s">
        <v>1168</v>
      </c>
      <c r="AI2447" t="s">
        <v>1168</v>
      </c>
      <c r="AJ2447" s="15" t="s">
        <v>1148</v>
      </c>
      <c r="AK2447" s="15">
        <v>17.899000000000001</v>
      </c>
      <c r="AL2447" t="s">
        <v>1266</v>
      </c>
      <c r="AM2447">
        <f>24.565-17.899</f>
        <v>6.6660000000000004</v>
      </c>
      <c r="AP2447">
        <v>28</v>
      </c>
      <c r="AR2447" s="15" t="s">
        <v>1155</v>
      </c>
    </row>
    <row r="2448" spans="1:44" x14ac:dyDescent="0.2">
      <c r="A2448" t="s">
        <v>1381</v>
      </c>
      <c r="B2448" s="15" t="s">
        <v>1146</v>
      </c>
      <c r="C2448" s="15" t="s">
        <v>1149</v>
      </c>
      <c r="D2448" s="14" t="s">
        <v>475</v>
      </c>
      <c r="E2448" s="14" t="s">
        <v>3053</v>
      </c>
      <c r="G2448" s="15" t="s">
        <v>1168</v>
      </c>
      <c r="H2448" s="14" t="s">
        <v>1168</v>
      </c>
      <c r="I2448" s="14" t="s">
        <v>3036</v>
      </c>
      <c r="M2448" s="14" t="s">
        <v>3037</v>
      </c>
      <c r="O2448">
        <v>2004</v>
      </c>
      <c r="Q2448" t="s">
        <v>1332</v>
      </c>
      <c r="R2448">
        <v>14</v>
      </c>
      <c r="T2448" t="s">
        <v>3038</v>
      </c>
      <c r="U2448" s="14" t="s">
        <v>1249</v>
      </c>
      <c r="V2448" s="9" t="s">
        <v>3039</v>
      </c>
      <c r="W2448">
        <v>180</v>
      </c>
      <c r="X2448" s="9" t="s">
        <v>3042</v>
      </c>
      <c r="Z2448" s="5"/>
      <c r="AD2448" s="14" t="s">
        <v>1168</v>
      </c>
      <c r="AF2448" t="s">
        <v>1168</v>
      </c>
      <c r="AI2448" t="s">
        <v>1168</v>
      </c>
      <c r="AJ2448" s="15" t="s">
        <v>1148</v>
      </c>
      <c r="AK2448" s="15">
        <v>38.188000000000002</v>
      </c>
      <c r="AL2448" t="s">
        <v>1266</v>
      </c>
      <c r="AM2448">
        <f>44.275-38.188</f>
        <v>6.0869999999999962</v>
      </c>
      <c r="AP2448">
        <v>56</v>
      </c>
      <c r="AR2448" s="15" t="s">
        <v>1155</v>
      </c>
    </row>
    <row r="2449" spans="1:44" x14ac:dyDescent="0.2">
      <c r="A2449" t="s">
        <v>1381</v>
      </c>
      <c r="B2449" s="15" t="s">
        <v>1146</v>
      </c>
      <c r="C2449" s="15" t="s">
        <v>1149</v>
      </c>
      <c r="D2449" s="14" t="s">
        <v>475</v>
      </c>
      <c r="E2449" s="14" t="s">
        <v>3053</v>
      </c>
      <c r="G2449" s="15" t="s">
        <v>1168</v>
      </c>
      <c r="H2449" s="14" t="s">
        <v>1168</v>
      </c>
      <c r="I2449" s="14" t="s">
        <v>3036</v>
      </c>
      <c r="M2449" s="14" t="s">
        <v>3037</v>
      </c>
      <c r="O2449">
        <v>2004</v>
      </c>
      <c r="Q2449" t="s">
        <v>1332</v>
      </c>
      <c r="R2449">
        <v>14</v>
      </c>
      <c r="T2449" t="s">
        <v>3038</v>
      </c>
      <c r="U2449" s="14" t="s">
        <v>1249</v>
      </c>
      <c r="V2449" s="9" t="s">
        <v>3039</v>
      </c>
      <c r="W2449">
        <v>0</v>
      </c>
      <c r="X2449" s="9" t="s">
        <v>3043</v>
      </c>
      <c r="Z2449" s="5"/>
      <c r="AD2449" s="14" t="s">
        <v>1168</v>
      </c>
      <c r="AF2449" t="s">
        <v>1168</v>
      </c>
      <c r="AI2449" t="s">
        <v>1168</v>
      </c>
      <c r="AJ2449" s="15" t="s">
        <v>1148</v>
      </c>
      <c r="AK2449" s="15">
        <v>20.536999999999999</v>
      </c>
      <c r="AL2449" t="s">
        <v>1266</v>
      </c>
      <c r="AM2449">
        <f>34.161-20.357</f>
        <v>13.804000000000002</v>
      </c>
      <c r="AP2449">
        <v>28</v>
      </c>
      <c r="AR2449" s="15" t="s">
        <v>1155</v>
      </c>
    </row>
    <row r="2450" spans="1:44" x14ac:dyDescent="0.2">
      <c r="A2450" t="s">
        <v>1381</v>
      </c>
      <c r="B2450" s="15" t="s">
        <v>1146</v>
      </c>
      <c r="C2450" s="15" t="s">
        <v>1149</v>
      </c>
      <c r="D2450" s="14" t="s">
        <v>475</v>
      </c>
      <c r="E2450" s="14" t="s">
        <v>3053</v>
      </c>
      <c r="G2450" s="15" t="s">
        <v>1168</v>
      </c>
      <c r="H2450" s="14" t="s">
        <v>1168</v>
      </c>
      <c r="I2450" s="14" t="s">
        <v>3036</v>
      </c>
      <c r="M2450" s="14" t="s">
        <v>3037</v>
      </c>
      <c r="O2450">
        <v>2004</v>
      </c>
      <c r="Q2450" t="s">
        <v>1332</v>
      </c>
      <c r="R2450">
        <v>14</v>
      </c>
      <c r="T2450" t="s">
        <v>3038</v>
      </c>
      <c r="U2450" s="14" t="s">
        <v>1249</v>
      </c>
      <c r="V2450" s="9" t="s">
        <v>3039</v>
      </c>
      <c r="W2450">
        <v>0</v>
      </c>
      <c r="X2450" s="9" t="s">
        <v>3043</v>
      </c>
      <c r="Z2450" s="5"/>
      <c r="AD2450" s="14" t="s">
        <v>1168</v>
      </c>
      <c r="AF2450" t="s">
        <v>1168</v>
      </c>
      <c r="AI2450" t="s">
        <v>1168</v>
      </c>
      <c r="AJ2450" s="15" t="s">
        <v>1148</v>
      </c>
      <c r="AK2450" s="15">
        <v>47.584000000000003</v>
      </c>
      <c r="AL2450" t="s">
        <v>1266</v>
      </c>
      <c r="AM2450">
        <f>63.154-47.584</f>
        <v>15.57</v>
      </c>
      <c r="AP2450">
        <v>56</v>
      </c>
      <c r="AR2450" s="15" t="s">
        <v>1155</v>
      </c>
    </row>
    <row r="2451" spans="1:44" x14ac:dyDescent="0.2">
      <c r="A2451" t="s">
        <v>1381</v>
      </c>
      <c r="B2451" s="15" t="s">
        <v>1146</v>
      </c>
      <c r="C2451" s="15" t="s">
        <v>1149</v>
      </c>
      <c r="D2451" s="14" t="s">
        <v>475</v>
      </c>
      <c r="E2451" s="14" t="s">
        <v>3053</v>
      </c>
      <c r="G2451" s="15" t="s">
        <v>1168</v>
      </c>
      <c r="H2451" s="14" t="s">
        <v>1168</v>
      </c>
      <c r="I2451" s="14" t="s">
        <v>3036</v>
      </c>
      <c r="M2451" s="14" t="s">
        <v>3037</v>
      </c>
      <c r="O2451">
        <v>2004</v>
      </c>
      <c r="Q2451" t="s">
        <v>1332</v>
      </c>
      <c r="R2451">
        <v>14</v>
      </c>
      <c r="T2451" t="s">
        <v>3038</v>
      </c>
      <c r="U2451" s="14" t="s">
        <v>1249</v>
      </c>
      <c r="V2451" s="9" t="s">
        <v>3039</v>
      </c>
      <c r="W2451">
        <v>30</v>
      </c>
      <c r="X2451" s="9" t="s">
        <v>3043</v>
      </c>
      <c r="Z2451" s="5"/>
      <c r="AD2451" s="14" t="s">
        <v>1168</v>
      </c>
      <c r="AF2451" t="s">
        <v>1168</v>
      </c>
      <c r="AI2451" t="s">
        <v>1168</v>
      </c>
      <c r="AJ2451" s="15" t="s">
        <v>1148</v>
      </c>
      <c r="AK2451" s="15">
        <v>15.302</v>
      </c>
      <c r="AL2451" t="s">
        <v>1266</v>
      </c>
      <c r="AM2451">
        <f>21.275-15.302</f>
        <v>5.972999999999999</v>
      </c>
      <c r="AP2451">
        <v>28</v>
      </c>
      <c r="AR2451" s="15" t="s">
        <v>1155</v>
      </c>
    </row>
    <row r="2452" spans="1:44" x14ac:dyDescent="0.2">
      <c r="A2452" t="s">
        <v>1381</v>
      </c>
      <c r="B2452" s="15" t="s">
        <v>1146</v>
      </c>
      <c r="C2452" s="15" t="s">
        <v>1149</v>
      </c>
      <c r="D2452" s="14" t="s">
        <v>475</v>
      </c>
      <c r="E2452" s="14" t="s">
        <v>3053</v>
      </c>
      <c r="G2452" s="15" t="s">
        <v>1168</v>
      </c>
      <c r="H2452" s="14" t="s">
        <v>1168</v>
      </c>
      <c r="I2452" s="14" t="s">
        <v>3036</v>
      </c>
      <c r="M2452" s="14" t="s">
        <v>3037</v>
      </c>
      <c r="O2452">
        <v>2004</v>
      </c>
      <c r="Q2452" t="s">
        <v>1332</v>
      </c>
      <c r="R2452">
        <v>14</v>
      </c>
      <c r="T2452" t="s">
        <v>3038</v>
      </c>
      <c r="U2452" s="14" t="s">
        <v>1249</v>
      </c>
      <c r="V2452" s="9" t="s">
        <v>3039</v>
      </c>
      <c r="W2452">
        <v>30</v>
      </c>
      <c r="X2452" s="9" t="s">
        <v>3043</v>
      </c>
      <c r="Z2452" s="5"/>
      <c r="AD2452" s="14" t="s">
        <v>1168</v>
      </c>
      <c r="AF2452" t="s">
        <v>1168</v>
      </c>
      <c r="AI2452" t="s">
        <v>1168</v>
      </c>
      <c r="AJ2452" s="15" t="s">
        <v>1148</v>
      </c>
      <c r="AK2452" s="15">
        <v>35.234999999999999</v>
      </c>
      <c r="AL2452" t="s">
        <v>1266</v>
      </c>
      <c r="AM2452">
        <f>44.899-35.235</f>
        <v>9.6640000000000015</v>
      </c>
      <c r="AP2452">
        <v>56</v>
      </c>
      <c r="AR2452" s="15" t="s">
        <v>1155</v>
      </c>
    </row>
    <row r="2453" spans="1:44" x14ac:dyDescent="0.2">
      <c r="A2453" t="s">
        <v>1381</v>
      </c>
      <c r="B2453" s="15" t="s">
        <v>1146</v>
      </c>
      <c r="C2453" s="15" t="s">
        <v>1149</v>
      </c>
      <c r="D2453" s="14" t="s">
        <v>475</v>
      </c>
      <c r="E2453" s="14" t="s">
        <v>3053</v>
      </c>
      <c r="G2453" s="15" t="s">
        <v>1168</v>
      </c>
      <c r="H2453" s="14" t="s">
        <v>1168</v>
      </c>
      <c r="I2453" s="14" t="s">
        <v>3036</v>
      </c>
      <c r="M2453" s="14" t="s">
        <v>3037</v>
      </c>
      <c r="O2453">
        <v>2004</v>
      </c>
      <c r="Q2453" t="s">
        <v>1332</v>
      </c>
      <c r="R2453">
        <v>14</v>
      </c>
      <c r="T2453" t="s">
        <v>3038</v>
      </c>
      <c r="U2453" s="14" t="s">
        <v>1249</v>
      </c>
      <c r="V2453" s="9" t="s">
        <v>3039</v>
      </c>
      <c r="W2453">
        <v>60</v>
      </c>
      <c r="X2453" s="9" t="s">
        <v>3043</v>
      </c>
      <c r="Z2453" s="5"/>
      <c r="AD2453" s="14" t="s">
        <v>1168</v>
      </c>
      <c r="AF2453" t="s">
        <v>1168</v>
      </c>
      <c r="AI2453" t="s">
        <v>1168</v>
      </c>
      <c r="AJ2453" s="15" t="s">
        <v>1148</v>
      </c>
      <c r="AK2453" s="15">
        <v>20.201000000000001</v>
      </c>
      <c r="AL2453" t="s">
        <v>1266</v>
      </c>
      <c r="AM2453">
        <f>26.913-20.201</f>
        <v>6.7119999999999997</v>
      </c>
      <c r="AP2453">
        <v>28</v>
      </c>
      <c r="AR2453" s="15" t="s">
        <v>1155</v>
      </c>
    </row>
    <row r="2454" spans="1:44" x14ac:dyDescent="0.2">
      <c r="A2454" t="s">
        <v>1381</v>
      </c>
      <c r="B2454" s="15" t="s">
        <v>1146</v>
      </c>
      <c r="C2454" s="15" t="s">
        <v>1149</v>
      </c>
      <c r="D2454" s="14" t="s">
        <v>475</v>
      </c>
      <c r="E2454" s="14" t="s">
        <v>3053</v>
      </c>
      <c r="G2454" s="15" t="s">
        <v>1168</v>
      </c>
      <c r="H2454" s="14" t="s">
        <v>1168</v>
      </c>
      <c r="I2454" s="14" t="s">
        <v>3036</v>
      </c>
      <c r="M2454" s="14" t="s">
        <v>3037</v>
      </c>
      <c r="O2454">
        <v>2004</v>
      </c>
      <c r="Q2454" t="s">
        <v>1332</v>
      </c>
      <c r="R2454">
        <v>14</v>
      </c>
      <c r="T2454" t="s">
        <v>3038</v>
      </c>
      <c r="U2454" s="14" t="s">
        <v>1249</v>
      </c>
      <c r="V2454" s="9" t="s">
        <v>3039</v>
      </c>
      <c r="W2454">
        <v>60</v>
      </c>
      <c r="X2454" s="9" t="s">
        <v>3043</v>
      </c>
      <c r="Z2454" s="5"/>
      <c r="AD2454" s="14" t="s">
        <v>1168</v>
      </c>
      <c r="AF2454" t="s">
        <v>1168</v>
      </c>
      <c r="AI2454" t="s">
        <v>1168</v>
      </c>
      <c r="AJ2454" s="15" t="s">
        <v>1148</v>
      </c>
      <c r="AK2454" s="15">
        <v>45.436</v>
      </c>
      <c r="AL2454" t="s">
        <v>1266</v>
      </c>
      <c r="AM2454">
        <f>59.664-45.436</f>
        <v>14.228000000000002</v>
      </c>
      <c r="AP2454">
        <v>56</v>
      </c>
      <c r="AR2454" s="15" t="s">
        <v>1155</v>
      </c>
    </row>
    <row r="2455" spans="1:44" x14ac:dyDescent="0.2">
      <c r="A2455" t="s">
        <v>1381</v>
      </c>
      <c r="B2455" s="15" t="s">
        <v>1146</v>
      </c>
      <c r="C2455" s="15" t="s">
        <v>1149</v>
      </c>
      <c r="D2455" s="14" t="s">
        <v>475</v>
      </c>
      <c r="E2455" s="14" t="s">
        <v>3053</v>
      </c>
      <c r="G2455" s="15" t="s">
        <v>1168</v>
      </c>
      <c r="H2455" s="14" t="s">
        <v>1168</v>
      </c>
      <c r="I2455" s="14" t="s">
        <v>3036</v>
      </c>
      <c r="M2455" s="14" t="s">
        <v>3037</v>
      </c>
      <c r="O2455">
        <v>2004</v>
      </c>
      <c r="Q2455" t="s">
        <v>1332</v>
      </c>
      <c r="R2455">
        <v>14</v>
      </c>
      <c r="T2455" t="s">
        <v>3038</v>
      </c>
      <c r="U2455" s="14" t="s">
        <v>1249</v>
      </c>
      <c r="V2455" s="9" t="s">
        <v>3039</v>
      </c>
      <c r="W2455">
        <v>90</v>
      </c>
      <c r="X2455" s="9" t="s">
        <v>3043</v>
      </c>
      <c r="Z2455" s="5"/>
      <c r="AD2455" s="14" t="s">
        <v>1168</v>
      </c>
      <c r="AF2455" t="s">
        <v>1168</v>
      </c>
      <c r="AI2455" t="s">
        <v>1168</v>
      </c>
      <c r="AJ2455" s="15" t="s">
        <v>1148</v>
      </c>
      <c r="AK2455" s="15">
        <v>20.399999999999999</v>
      </c>
      <c r="AL2455" t="s">
        <v>1266</v>
      </c>
      <c r="AM2455">
        <f>27.8-20.4</f>
        <v>7.4000000000000021</v>
      </c>
      <c r="AP2455">
        <v>28</v>
      </c>
      <c r="AR2455" s="15" t="s">
        <v>1155</v>
      </c>
    </row>
    <row r="2456" spans="1:44" x14ac:dyDescent="0.2">
      <c r="A2456" t="s">
        <v>1381</v>
      </c>
      <c r="B2456" s="15" t="s">
        <v>1146</v>
      </c>
      <c r="C2456" s="15" t="s">
        <v>1149</v>
      </c>
      <c r="D2456" s="14" t="s">
        <v>475</v>
      </c>
      <c r="E2456" s="14" t="s">
        <v>3053</v>
      </c>
      <c r="G2456" s="15" t="s">
        <v>1168</v>
      </c>
      <c r="H2456" s="14" t="s">
        <v>1168</v>
      </c>
      <c r="I2456" s="14" t="s">
        <v>3036</v>
      </c>
      <c r="M2456" s="14" t="s">
        <v>3037</v>
      </c>
      <c r="O2456">
        <v>2004</v>
      </c>
      <c r="Q2456" t="s">
        <v>1332</v>
      </c>
      <c r="R2456">
        <v>14</v>
      </c>
      <c r="T2456" t="s">
        <v>3038</v>
      </c>
      <c r="U2456" s="14" t="s">
        <v>1249</v>
      </c>
      <c r="V2456" s="9" t="s">
        <v>3039</v>
      </c>
      <c r="W2456">
        <v>90</v>
      </c>
      <c r="X2456" s="9" t="s">
        <v>3043</v>
      </c>
      <c r="Z2456" s="5"/>
      <c r="AD2456" s="14" t="s">
        <v>1168</v>
      </c>
      <c r="AF2456" t="s">
        <v>1168</v>
      </c>
      <c r="AI2456" t="s">
        <v>1168</v>
      </c>
      <c r="AJ2456" s="15" t="s">
        <v>1148</v>
      </c>
      <c r="AK2456" s="15">
        <v>69.400000000000006</v>
      </c>
      <c r="AL2456" t="s">
        <v>1266</v>
      </c>
      <c r="AM2456">
        <f>83.8-69.4</f>
        <v>14.399999999999991</v>
      </c>
      <c r="AP2456">
        <v>56</v>
      </c>
      <c r="AR2456" s="15" t="s">
        <v>1155</v>
      </c>
    </row>
    <row r="2457" spans="1:44" x14ac:dyDescent="0.2">
      <c r="A2457" t="s">
        <v>1381</v>
      </c>
      <c r="B2457" s="15" t="s">
        <v>1146</v>
      </c>
      <c r="C2457" s="15" t="s">
        <v>1149</v>
      </c>
      <c r="D2457" s="14" t="s">
        <v>475</v>
      </c>
      <c r="E2457" s="14" t="s">
        <v>3053</v>
      </c>
      <c r="G2457" s="15" t="s">
        <v>1168</v>
      </c>
      <c r="H2457" s="14" t="s">
        <v>1168</v>
      </c>
      <c r="I2457" s="14" t="s">
        <v>3036</v>
      </c>
      <c r="M2457" s="14" t="s">
        <v>3037</v>
      </c>
      <c r="O2457">
        <v>2004</v>
      </c>
      <c r="Q2457" t="s">
        <v>1332</v>
      </c>
      <c r="R2457">
        <v>14</v>
      </c>
      <c r="T2457" t="s">
        <v>3038</v>
      </c>
      <c r="U2457" s="14" t="s">
        <v>1249</v>
      </c>
      <c r="V2457" s="9" t="s">
        <v>3039</v>
      </c>
      <c r="W2457">
        <v>180</v>
      </c>
      <c r="X2457" s="9" t="s">
        <v>3043</v>
      </c>
      <c r="Z2457" s="5"/>
      <c r="AD2457" s="14" t="s">
        <v>1168</v>
      </c>
      <c r="AF2457" t="s">
        <v>1168</v>
      </c>
      <c r="AI2457" t="s">
        <v>1168</v>
      </c>
      <c r="AJ2457" s="15" t="s">
        <v>1148</v>
      </c>
      <c r="AK2457" s="15">
        <v>45.2</v>
      </c>
      <c r="AL2457" t="s">
        <v>1266</v>
      </c>
      <c r="AM2457">
        <f>61.4-45.2</f>
        <v>16.199999999999996</v>
      </c>
      <c r="AP2457">
        <v>28</v>
      </c>
      <c r="AR2457" s="15" t="s">
        <v>1155</v>
      </c>
    </row>
    <row r="2458" spans="1:44" x14ac:dyDescent="0.2">
      <c r="A2458" t="s">
        <v>1381</v>
      </c>
      <c r="B2458" s="15" t="s">
        <v>1146</v>
      </c>
      <c r="C2458" s="15" t="s">
        <v>1149</v>
      </c>
      <c r="D2458" s="14" t="s">
        <v>475</v>
      </c>
      <c r="E2458" s="14" t="s">
        <v>3053</v>
      </c>
      <c r="G2458" s="15" t="s">
        <v>1168</v>
      </c>
      <c r="H2458" s="14" t="s">
        <v>1168</v>
      </c>
      <c r="I2458" s="14" t="s">
        <v>3036</v>
      </c>
      <c r="M2458" s="14" t="s">
        <v>3037</v>
      </c>
      <c r="O2458">
        <v>2004</v>
      </c>
      <c r="Q2458" t="s">
        <v>1332</v>
      </c>
      <c r="R2458">
        <v>14</v>
      </c>
      <c r="T2458" t="s">
        <v>3038</v>
      </c>
      <c r="U2458" s="14" t="s">
        <v>1249</v>
      </c>
      <c r="V2458" s="9" t="s">
        <v>3039</v>
      </c>
      <c r="W2458">
        <v>180</v>
      </c>
      <c r="X2458" s="9" t="s">
        <v>3043</v>
      </c>
      <c r="Z2458" s="5"/>
      <c r="AD2458" s="14" t="s">
        <v>1168</v>
      </c>
      <c r="AF2458" t="s">
        <v>1168</v>
      </c>
      <c r="AI2458" t="s">
        <v>1168</v>
      </c>
      <c r="AJ2458" s="15" t="s">
        <v>1148</v>
      </c>
      <c r="AK2458" s="15">
        <v>100</v>
      </c>
      <c r="AL2458" t="s">
        <v>1266</v>
      </c>
      <c r="AM2458">
        <f>104.6-100.2</f>
        <v>4.3999999999999915</v>
      </c>
      <c r="AP2458">
        <v>56</v>
      </c>
      <c r="AR2458" s="15" t="s">
        <v>1155</v>
      </c>
    </row>
    <row r="2459" spans="1:44" x14ac:dyDescent="0.2">
      <c r="A2459" t="s">
        <v>1381</v>
      </c>
      <c r="B2459" s="15" t="s">
        <v>1146</v>
      </c>
      <c r="C2459" s="15" t="s">
        <v>1149</v>
      </c>
      <c r="D2459" s="14" t="s">
        <v>475</v>
      </c>
      <c r="E2459" s="14" t="s">
        <v>3054</v>
      </c>
      <c r="G2459" s="15" t="s">
        <v>1168</v>
      </c>
      <c r="H2459" s="14" t="s">
        <v>1168</v>
      </c>
      <c r="I2459" s="14" t="s">
        <v>3036</v>
      </c>
      <c r="M2459" s="14" t="s">
        <v>3037</v>
      </c>
      <c r="O2459">
        <v>2004</v>
      </c>
      <c r="Q2459" t="s">
        <v>1332</v>
      </c>
      <c r="R2459">
        <v>14</v>
      </c>
      <c r="T2459" t="s">
        <v>3038</v>
      </c>
      <c r="U2459" s="14" t="s">
        <v>1249</v>
      </c>
      <c r="V2459" s="9" t="s">
        <v>3039</v>
      </c>
      <c r="W2459">
        <v>0</v>
      </c>
      <c r="X2459" s="9" t="s">
        <v>3040</v>
      </c>
      <c r="Z2459" s="5"/>
      <c r="AD2459" s="14" t="s">
        <v>1168</v>
      </c>
      <c r="AF2459" t="s">
        <v>1168</v>
      </c>
      <c r="AI2459" t="s">
        <v>1168</v>
      </c>
      <c r="AJ2459" s="15" t="s">
        <v>1148</v>
      </c>
      <c r="AK2459" s="15">
        <v>0</v>
      </c>
      <c r="AL2459" t="s">
        <v>1266</v>
      </c>
      <c r="AM2459">
        <v>0</v>
      </c>
      <c r="AP2459">
        <v>28</v>
      </c>
      <c r="AR2459" s="15" t="s">
        <v>1155</v>
      </c>
    </row>
    <row r="2460" spans="1:44" x14ac:dyDescent="0.2">
      <c r="A2460" t="s">
        <v>1381</v>
      </c>
      <c r="B2460" s="15" t="s">
        <v>1146</v>
      </c>
      <c r="C2460" s="15" t="s">
        <v>1149</v>
      </c>
      <c r="D2460" s="14" t="s">
        <v>475</v>
      </c>
      <c r="E2460" s="14" t="s">
        <v>3054</v>
      </c>
      <c r="G2460" s="15" t="s">
        <v>1168</v>
      </c>
      <c r="H2460" s="14" t="s">
        <v>1168</v>
      </c>
      <c r="I2460" s="14" t="s">
        <v>3036</v>
      </c>
      <c r="M2460" s="14" t="s">
        <v>3037</v>
      </c>
      <c r="O2460">
        <v>2004</v>
      </c>
      <c r="Q2460" t="s">
        <v>1332</v>
      </c>
      <c r="R2460">
        <v>14</v>
      </c>
      <c r="T2460" t="s">
        <v>3038</v>
      </c>
      <c r="U2460" s="14" t="s">
        <v>1249</v>
      </c>
      <c r="V2460" s="9" t="s">
        <v>3039</v>
      </c>
      <c r="W2460">
        <v>0</v>
      </c>
      <c r="X2460" s="9" t="s">
        <v>3040</v>
      </c>
      <c r="Z2460" s="5"/>
      <c r="AD2460" s="14" t="s">
        <v>1168</v>
      </c>
      <c r="AF2460" t="s">
        <v>1168</v>
      </c>
      <c r="AI2460" t="s">
        <v>1168</v>
      </c>
      <c r="AJ2460" s="15" t="s">
        <v>1148</v>
      </c>
      <c r="AK2460" s="15">
        <v>0</v>
      </c>
      <c r="AL2460" t="s">
        <v>1266</v>
      </c>
      <c r="AM2460">
        <v>0</v>
      </c>
      <c r="AP2460">
        <v>56</v>
      </c>
      <c r="AR2460" s="15" t="s">
        <v>1155</v>
      </c>
    </row>
    <row r="2461" spans="1:44" x14ac:dyDescent="0.2">
      <c r="A2461" t="s">
        <v>1381</v>
      </c>
      <c r="B2461" s="15" t="s">
        <v>1146</v>
      </c>
      <c r="C2461" s="15" t="s">
        <v>1149</v>
      </c>
      <c r="D2461" s="14" t="s">
        <v>475</v>
      </c>
      <c r="E2461" s="14" t="s">
        <v>3054</v>
      </c>
      <c r="G2461" s="15" t="s">
        <v>1168</v>
      </c>
      <c r="H2461" s="14" t="s">
        <v>1168</v>
      </c>
      <c r="I2461" s="14" t="s">
        <v>3036</v>
      </c>
      <c r="M2461" s="14" t="s">
        <v>3037</v>
      </c>
      <c r="O2461">
        <v>2004</v>
      </c>
      <c r="Q2461" t="s">
        <v>1332</v>
      </c>
      <c r="R2461">
        <v>14</v>
      </c>
      <c r="T2461" t="s">
        <v>3038</v>
      </c>
      <c r="U2461" s="14" t="s">
        <v>1249</v>
      </c>
      <c r="V2461" s="9" t="s">
        <v>3039</v>
      </c>
      <c r="W2461">
        <v>15</v>
      </c>
      <c r="X2461" s="9" t="s">
        <v>3040</v>
      </c>
      <c r="Z2461" s="5"/>
      <c r="AD2461" s="14" t="s">
        <v>1168</v>
      </c>
      <c r="AF2461" t="s">
        <v>1168</v>
      </c>
      <c r="AI2461" t="s">
        <v>1168</v>
      </c>
      <c r="AJ2461" s="15" t="s">
        <v>1148</v>
      </c>
      <c r="AK2461" s="15">
        <v>2.7080000000000002</v>
      </c>
      <c r="AL2461" t="s">
        <v>1266</v>
      </c>
      <c r="AM2461">
        <v>0</v>
      </c>
      <c r="AP2461">
        <v>28</v>
      </c>
      <c r="AR2461" s="15" t="s">
        <v>1155</v>
      </c>
    </row>
    <row r="2462" spans="1:44" x14ac:dyDescent="0.2">
      <c r="A2462" t="s">
        <v>1381</v>
      </c>
      <c r="B2462" s="15" t="s">
        <v>1146</v>
      </c>
      <c r="C2462" s="15" t="s">
        <v>1149</v>
      </c>
      <c r="D2462" s="14" t="s">
        <v>475</v>
      </c>
      <c r="E2462" s="14" t="s">
        <v>3054</v>
      </c>
      <c r="G2462" s="15" t="s">
        <v>1168</v>
      </c>
      <c r="H2462" s="14" t="s">
        <v>1168</v>
      </c>
      <c r="I2462" s="14" t="s">
        <v>3036</v>
      </c>
      <c r="M2462" s="14" t="s">
        <v>3037</v>
      </c>
      <c r="O2462">
        <v>2004</v>
      </c>
      <c r="Q2462" t="s">
        <v>1332</v>
      </c>
      <c r="R2462">
        <v>14</v>
      </c>
      <c r="T2462" t="s">
        <v>3038</v>
      </c>
      <c r="U2462" s="14" t="s">
        <v>1249</v>
      </c>
      <c r="V2462" s="9" t="s">
        <v>3039</v>
      </c>
      <c r="W2462">
        <v>15</v>
      </c>
      <c r="X2462" s="9" t="s">
        <v>3040</v>
      </c>
      <c r="Z2462" s="5"/>
      <c r="AD2462" s="14" t="s">
        <v>1168</v>
      </c>
      <c r="AF2462" t="s">
        <v>1168</v>
      </c>
      <c r="AI2462" t="s">
        <v>1168</v>
      </c>
      <c r="AJ2462" s="15" t="s">
        <v>1148</v>
      </c>
      <c r="AK2462" s="15">
        <v>7.1529999999999996</v>
      </c>
      <c r="AL2462" t="s">
        <v>1266</v>
      </c>
      <c r="AM2462">
        <f>10.764-7.153</f>
        <v>3.6109999999999998</v>
      </c>
      <c r="AP2462">
        <v>56</v>
      </c>
      <c r="AR2462" s="15" t="s">
        <v>1155</v>
      </c>
    </row>
    <row r="2463" spans="1:44" x14ac:dyDescent="0.2">
      <c r="A2463" t="s">
        <v>1381</v>
      </c>
      <c r="B2463" s="15" t="s">
        <v>1146</v>
      </c>
      <c r="C2463" s="15" t="s">
        <v>1149</v>
      </c>
      <c r="D2463" s="14" t="s">
        <v>475</v>
      </c>
      <c r="E2463" s="14" t="s">
        <v>3054</v>
      </c>
      <c r="G2463" s="15" t="s">
        <v>1168</v>
      </c>
      <c r="H2463" s="14" t="s">
        <v>1168</v>
      </c>
      <c r="I2463" s="14" t="s">
        <v>3036</v>
      </c>
      <c r="M2463" s="14" t="s">
        <v>3037</v>
      </c>
      <c r="O2463">
        <v>2004</v>
      </c>
      <c r="Q2463" t="s">
        <v>1332</v>
      </c>
      <c r="R2463">
        <v>14</v>
      </c>
      <c r="T2463" t="s">
        <v>3038</v>
      </c>
      <c r="U2463" s="14" t="s">
        <v>1249</v>
      </c>
      <c r="V2463" s="9" t="s">
        <v>3039</v>
      </c>
      <c r="W2463">
        <v>30</v>
      </c>
      <c r="X2463" s="9" t="s">
        <v>3040</v>
      </c>
      <c r="Z2463" s="5"/>
      <c r="AD2463" s="14" t="s">
        <v>1168</v>
      </c>
      <c r="AF2463" t="s">
        <v>1168</v>
      </c>
      <c r="AI2463" t="s">
        <v>1168</v>
      </c>
      <c r="AJ2463" s="15" t="s">
        <v>1148</v>
      </c>
      <c r="AK2463" s="15">
        <v>1.597</v>
      </c>
      <c r="AL2463" t="s">
        <v>1266</v>
      </c>
      <c r="AM2463">
        <v>0</v>
      </c>
      <c r="AP2463">
        <v>28</v>
      </c>
      <c r="AR2463" s="15" t="s">
        <v>1155</v>
      </c>
    </row>
    <row r="2464" spans="1:44" x14ac:dyDescent="0.2">
      <c r="A2464" t="s">
        <v>1381</v>
      </c>
      <c r="B2464" s="15" t="s">
        <v>1146</v>
      </c>
      <c r="C2464" s="15" t="s">
        <v>1149</v>
      </c>
      <c r="D2464" s="14" t="s">
        <v>475</v>
      </c>
      <c r="E2464" s="14" t="s">
        <v>3054</v>
      </c>
      <c r="G2464" s="15" t="s">
        <v>1168</v>
      </c>
      <c r="H2464" s="14" t="s">
        <v>1168</v>
      </c>
      <c r="I2464" s="14" t="s">
        <v>3036</v>
      </c>
      <c r="M2464" s="14" t="s">
        <v>3037</v>
      </c>
      <c r="O2464">
        <v>2004</v>
      </c>
      <c r="Q2464" t="s">
        <v>1332</v>
      </c>
      <c r="R2464">
        <v>14</v>
      </c>
      <c r="T2464" t="s">
        <v>3038</v>
      </c>
      <c r="U2464" s="14" t="s">
        <v>1249</v>
      </c>
      <c r="V2464" s="9" t="s">
        <v>3039</v>
      </c>
      <c r="W2464">
        <v>30</v>
      </c>
      <c r="X2464" s="9" t="s">
        <v>3040</v>
      </c>
      <c r="Z2464" s="5"/>
      <c r="AD2464" s="14" t="s">
        <v>1168</v>
      </c>
      <c r="AF2464" t="s">
        <v>1168</v>
      </c>
      <c r="AI2464" t="s">
        <v>1168</v>
      </c>
      <c r="AJ2464" s="15" t="s">
        <v>1148</v>
      </c>
      <c r="AK2464" s="15">
        <v>1.875</v>
      </c>
      <c r="AL2464" t="s">
        <v>1266</v>
      </c>
      <c r="AM2464">
        <f>4.653-1.875</f>
        <v>2.7779999999999996</v>
      </c>
      <c r="AP2464">
        <v>56</v>
      </c>
      <c r="AR2464" s="15" t="s">
        <v>1155</v>
      </c>
    </row>
    <row r="2465" spans="1:44" x14ac:dyDescent="0.2">
      <c r="A2465" t="s">
        <v>1381</v>
      </c>
      <c r="B2465" s="15" t="s">
        <v>1146</v>
      </c>
      <c r="C2465" s="15" t="s">
        <v>1149</v>
      </c>
      <c r="D2465" s="14" t="s">
        <v>475</v>
      </c>
      <c r="E2465" s="14" t="s">
        <v>3054</v>
      </c>
      <c r="G2465" s="15" t="s">
        <v>1168</v>
      </c>
      <c r="H2465" s="14" t="s">
        <v>1168</v>
      </c>
      <c r="I2465" s="14" t="s">
        <v>3036</v>
      </c>
      <c r="M2465" s="14" t="s">
        <v>3037</v>
      </c>
      <c r="O2465">
        <v>2004</v>
      </c>
      <c r="Q2465" t="s">
        <v>1332</v>
      </c>
      <c r="R2465">
        <v>14</v>
      </c>
      <c r="T2465" t="s">
        <v>3038</v>
      </c>
      <c r="U2465" s="14" t="s">
        <v>1249</v>
      </c>
      <c r="V2465" s="9" t="s">
        <v>3039</v>
      </c>
      <c r="W2465">
        <v>60</v>
      </c>
      <c r="X2465" s="9" t="s">
        <v>3040</v>
      </c>
      <c r="Z2465" s="5"/>
      <c r="AD2465" s="14" t="s">
        <v>1168</v>
      </c>
      <c r="AF2465" t="s">
        <v>1168</v>
      </c>
      <c r="AI2465" t="s">
        <v>1168</v>
      </c>
      <c r="AJ2465" s="15" t="s">
        <v>1148</v>
      </c>
      <c r="AK2465" s="15">
        <v>0</v>
      </c>
      <c r="AL2465" t="s">
        <v>1266</v>
      </c>
      <c r="AM2465">
        <v>0</v>
      </c>
      <c r="AP2465">
        <v>28</v>
      </c>
      <c r="AR2465" s="15" t="s">
        <v>1155</v>
      </c>
    </row>
    <row r="2466" spans="1:44" x14ac:dyDescent="0.2">
      <c r="A2466" t="s">
        <v>1381</v>
      </c>
      <c r="B2466" s="15" t="s">
        <v>1146</v>
      </c>
      <c r="C2466" s="15" t="s">
        <v>1149</v>
      </c>
      <c r="D2466" s="14" t="s">
        <v>475</v>
      </c>
      <c r="E2466" s="14" t="s">
        <v>3054</v>
      </c>
      <c r="G2466" s="15" t="s">
        <v>1168</v>
      </c>
      <c r="H2466" s="14" t="s">
        <v>1168</v>
      </c>
      <c r="I2466" s="14" t="s">
        <v>3036</v>
      </c>
      <c r="M2466" s="14" t="s">
        <v>3037</v>
      </c>
      <c r="O2466">
        <v>2004</v>
      </c>
      <c r="Q2466" t="s">
        <v>1332</v>
      </c>
      <c r="R2466">
        <v>14</v>
      </c>
      <c r="T2466" t="s">
        <v>3038</v>
      </c>
      <c r="U2466" s="14" t="s">
        <v>1249</v>
      </c>
      <c r="V2466" s="9" t="s">
        <v>3039</v>
      </c>
      <c r="W2466">
        <v>60</v>
      </c>
      <c r="X2466" s="9" t="s">
        <v>3040</v>
      </c>
      <c r="Z2466" s="5"/>
      <c r="AD2466" s="14" t="s">
        <v>1168</v>
      </c>
      <c r="AF2466" t="s">
        <v>1168</v>
      </c>
      <c r="AI2466" t="s">
        <v>1168</v>
      </c>
      <c r="AJ2466" s="15" t="s">
        <v>1148</v>
      </c>
      <c r="AK2466" s="15">
        <v>37.917000000000002</v>
      </c>
      <c r="AL2466" t="s">
        <v>1266</v>
      </c>
      <c r="AM2466">
        <f>44.097-37.917</f>
        <v>6.18</v>
      </c>
      <c r="AP2466">
        <v>56</v>
      </c>
      <c r="AR2466" s="15" t="s">
        <v>1155</v>
      </c>
    </row>
    <row r="2467" spans="1:44" x14ac:dyDescent="0.2">
      <c r="A2467" t="s">
        <v>1381</v>
      </c>
      <c r="B2467" s="15" t="s">
        <v>1146</v>
      </c>
      <c r="C2467" s="15" t="s">
        <v>1149</v>
      </c>
      <c r="D2467" s="14" t="s">
        <v>475</v>
      </c>
      <c r="E2467" s="14" t="s">
        <v>3054</v>
      </c>
      <c r="G2467" s="15" t="s">
        <v>1168</v>
      </c>
      <c r="H2467" s="14" t="s">
        <v>1168</v>
      </c>
      <c r="I2467" s="14" t="s">
        <v>3036</v>
      </c>
      <c r="M2467" s="14" t="s">
        <v>3037</v>
      </c>
      <c r="O2467">
        <v>2004</v>
      </c>
      <c r="Q2467" t="s">
        <v>1332</v>
      </c>
      <c r="R2467">
        <v>14</v>
      </c>
      <c r="T2467" t="s">
        <v>3038</v>
      </c>
      <c r="U2467" s="14" t="s">
        <v>1249</v>
      </c>
      <c r="V2467" s="9" t="s">
        <v>3039</v>
      </c>
      <c r="W2467">
        <v>90</v>
      </c>
      <c r="X2467" s="9" t="s">
        <v>3040</v>
      </c>
      <c r="Z2467" s="5"/>
      <c r="AD2467" s="14" t="s">
        <v>1168</v>
      </c>
      <c r="AF2467" t="s">
        <v>1168</v>
      </c>
      <c r="AI2467" t="s">
        <v>1168</v>
      </c>
      <c r="AJ2467" s="15" t="s">
        <v>1148</v>
      </c>
      <c r="AK2467" s="15">
        <v>55.485999999999997</v>
      </c>
      <c r="AL2467" t="s">
        <v>1266</v>
      </c>
      <c r="AM2467">
        <f>60.486-55.486</f>
        <v>5</v>
      </c>
      <c r="AP2467">
        <v>28</v>
      </c>
      <c r="AR2467" s="15" t="s">
        <v>1155</v>
      </c>
    </row>
    <row r="2468" spans="1:44" x14ac:dyDescent="0.2">
      <c r="A2468" t="s">
        <v>1381</v>
      </c>
      <c r="B2468" s="15" t="s">
        <v>1146</v>
      </c>
      <c r="C2468" s="15" t="s">
        <v>1149</v>
      </c>
      <c r="D2468" s="14" t="s">
        <v>475</v>
      </c>
      <c r="E2468" s="14" t="s">
        <v>3054</v>
      </c>
      <c r="G2468" s="15" t="s">
        <v>1168</v>
      </c>
      <c r="H2468" s="14" t="s">
        <v>1168</v>
      </c>
      <c r="I2468" s="14" t="s">
        <v>3036</v>
      </c>
      <c r="M2468" s="14" t="s">
        <v>3037</v>
      </c>
      <c r="O2468">
        <v>2004</v>
      </c>
      <c r="Q2468" t="s">
        <v>1332</v>
      </c>
      <c r="R2468">
        <v>14</v>
      </c>
      <c r="T2468" t="s">
        <v>3038</v>
      </c>
      <c r="U2468" s="14" t="s">
        <v>1249</v>
      </c>
      <c r="V2468" s="9" t="s">
        <v>3039</v>
      </c>
      <c r="W2468">
        <v>90</v>
      </c>
      <c r="X2468" s="9" t="s">
        <v>3040</v>
      </c>
      <c r="Z2468" s="5"/>
      <c r="AD2468" s="14" t="s">
        <v>1168</v>
      </c>
      <c r="AF2468" t="s">
        <v>1168</v>
      </c>
      <c r="AI2468" t="s">
        <v>1168</v>
      </c>
      <c r="AJ2468" s="15" t="s">
        <v>1148</v>
      </c>
      <c r="AK2468" s="15">
        <v>61.319000000000003</v>
      </c>
      <c r="AL2468" t="s">
        <v>1266</v>
      </c>
      <c r="AM2468">
        <f>67.708-61.319</f>
        <v>6.3889999999999958</v>
      </c>
      <c r="AP2468">
        <v>56</v>
      </c>
      <c r="AR2468" s="15" t="s">
        <v>1155</v>
      </c>
    </row>
    <row r="2469" spans="1:44" x14ac:dyDescent="0.2">
      <c r="A2469" t="s">
        <v>1381</v>
      </c>
      <c r="B2469" s="15" t="s">
        <v>1146</v>
      </c>
      <c r="C2469" s="15" t="s">
        <v>1149</v>
      </c>
      <c r="D2469" s="14" t="s">
        <v>475</v>
      </c>
      <c r="E2469" s="14" t="s">
        <v>3054</v>
      </c>
      <c r="G2469" s="15" t="s">
        <v>1168</v>
      </c>
      <c r="H2469" s="14" t="s">
        <v>1168</v>
      </c>
      <c r="I2469" s="14" t="s">
        <v>3036</v>
      </c>
      <c r="M2469" s="14" t="s">
        <v>3037</v>
      </c>
      <c r="O2469">
        <v>2004</v>
      </c>
      <c r="Q2469" t="s">
        <v>1332</v>
      </c>
      <c r="R2469">
        <v>14</v>
      </c>
      <c r="T2469" t="s">
        <v>3038</v>
      </c>
      <c r="U2469" s="14" t="s">
        <v>1249</v>
      </c>
      <c r="V2469" s="9" t="s">
        <v>3039</v>
      </c>
      <c r="W2469">
        <v>120</v>
      </c>
      <c r="X2469" s="9" t="s">
        <v>3040</v>
      </c>
      <c r="Z2469" s="5"/>
      <c r="AD2469" s="14" t="s">
        <v>1168</v>
      </c>
      <c r="AF2469" t="s">
        <v>1168</v>
      </c>
      <c r="AI2469" t="s">
        <v>1168</v>
      </c>
      <c r="AJ2469" s="15" t="s">
        <v>1148</v>
      </c>
      <c r="AK2469" s="15">
        <v>43.819000000000003</v>
      </c>
      <c r="AL2469" t="s">
        <v>1266</v>
      </c>
      <c r="AM2469">
        <f>51.319-43.819</f>
        <v>7.5</v>
      </c>
      <c r="AP2469">
        <v>28</v>
      </c>
      <c r="AR2469" s="15" t="s">
        <v>1155</v>
      </c>
    </row>
    <row r="2470" spans="1:44" x14ac:dyDescent="0.2">
      <c r="A2470" t="s">
        <v>1381</v>
      </c>
      <c r="B2470" s="15" t="s">
        <v>1146</v>
      </c>
      <c r="C2470" s="15" t="s">
        <v>1149</v>
      </c>
      <c r="D2470" s="14" t="s">
        <v>475</v>
      </c>
      <c r="E2470" s="14" t="s">
        <v>3054</v>
      </c>
      <c r="G2470" s="15" t="s">
        <v>1168</v>
      </c>
      <c r="H2470" s="14" t="s">
        <v>1168</v>
      </c>
      <c r="I2470" s="14" t="s">
        <v>3036</v>
      </c>
      <c r="M2470" s="14" t="s">
        <v>3037</v>
      </c>
      <c r="O2470">
        <v>2004</v>
      </c>
      <c r="Q2470" t="s">
        <v>1332</v>
      </c>
      <c r="R2470">
        <v>14</v>
      </c>
      <c r="T2470" t="s">
        <v>3038</v>
      </c>
      <c r="U2470" s="14" t="s">
        <v>1249</v>
      </c>
      <c r="V2470" s="9" t="s">
        <v>3039</v>
      </c>
      <c r="W2470">
        <v>120</v>
      </c>
      <c r="X2470" s="9" t="s">
        <v>3040</v>
      </c>
      <c r="Z2470" s="5"/>
      <c r="AD2470" s="14" t="s">
        <v>1168</v>
      </c>
      <c r="AF2470" t="s">
        <v>1168</v>
      </c>
      <c r="AI2470" t="s">
        <v>1168</v>
      </c>
      <c r="AJ2470" s="15" t="s">
        <v>1148</v>
      </c>
      <c r="AK2470" s="15">
        <v>53.264000000000003</v>
      </c>
      <c r="AL2470" t="s">
        <v>1266</v>
      </c>
      <c r="AM2470">
        <f>62.153-53.264</f>
        <v>8.8889999999999958</v>
      </c>
      <c r="AP2470">
        <v>56</v>
      </c>
      <c r="AR2470" s="15" t="s">
        <v>1155</v>
      </c>
    </row>
    <row r="2471" spans="1:44" x14ac:dyDescent="0.2">
      <c r="A2471" t="s">
        <v>1381</v>
      </c>
      <c r="B2471" s="15" t="s">
        <v>1146</v>
      </c>
      <c r="C2471" s="15" t="s">
        <v>1149</v>
      </c>
      <c r="D2471" s="14" t="s">
        <v>475</v>
      </c>
      <c r="E2471" s="14" t="s">
        <v>3054</v>
      </c>
      <c r="G2471" s="15" t="s">
        <v>1168</v>
      </c>
      <c r="H2471" s="14" t="s">
        <v>1168</v>
      </c>
      <c r="I2471" s="14" t="s">
        <v>3036</v>
      </c>
      <c r="M2471" s="14" t="s">
        <v>3037</v>
      </c>
      <c r="O2471">
        <v>2004</v>
      </c>
      <c r="Q2471" t="s">
        <v>1332</v>
      </c>
      <c r="R2471">
        <v>14</v>
      </c>
      <c r="T2471" t="s">
        <v>3038</v>
      </c>
      <c r="U2471" s="14" t="s">
        <v>1249</v>
      </c>
      <c r="V2471" s="9" t="s">
        <v>3039</v>
      </c>
      <c r="W2471">
        <v>150</v>
      </c>
      <c r="X2471" s="9" t="s">
        <v>3040</v>
      </c>
      <c r="Z2471" s="5"/>
      <c r="AD2471" s="14" t="s">
        <v>1168</v>
      </c>
      <c r="AF2471" t="s">
        <v>1168</v>
      </c>
      <c r="AI2471" t="s">
        <v>1168</v>
      </c>
      <c r="AJ2471" s="15" t="s">
        <v>1148</v>
      </c>
      <c r="AK2471" s="15">
        <v>26.318999999999999</v>
      </c>
      <c r="AL2471" t="s">
        <v>1266</v>
      </c>
      <c r="AM2471">
        <f>30.764-26.319</f>
        <v>4.4450000000000003</v>
      </c>
      <c r="AP2471">
        <v>28</v>
      </c>
      <c r="AR2471" s="15" t="s">
        <v>1155</v>
      </c>
    </row>
    <row r="2472" spans="1:44" x14ac:dyDescent="0.2">
      <c r="A2472" t="s">
        <v>1381</v>
      </c>
      <c r="B2472" s="15" t="s">
        <v>1146</v>
      </c>
      <c r="C2472" s="15" t="s">
        <v>1149</v>
      </c>
      <c r="D2472" s="14" t="s">
        <v>475</v>
      </c>
      <c r="E2472" s="14" t="s">
        <v>3054</v>
      </c>
      <c r="G2472" s="15" t="s">
        <v>1168</v>
      </c>
      <c r="H2472" s="14" t="s">
        <v>1168</v>
      </c>
      <c r="I2472" s="14" t="s">
        <v>3036</v>
      </c>
      <c r="M2472" s="14" t="s">
        <v>3037</v>
      </c>
      <c r="O2472">
        <v>2004</v>
      </c>
      <c r="Q2472" t="s">
        <v>1332</v>
      </c>
      <c r="R2472">
        <v>14</v>
      </c>
      <c r="T2472" t="s">
        <v>3038</v>
      </c>
      <c r="U2472" s="14" t="s">
        <v>1249</v>
      </c>
      <c r="V2472" s="9" t="s">
        <v>3039</v>
      </c>
      <c r="W2472">
        <v>150</v>
      </c>
      <c r="X2472" s="9" t="s">
        <v>3040</v>
      </c>
      <c r="Z2472" s="5"/>
      <c r="AD2472" s="14" t="s">
        <v>1168</v>
      </c>
      <c r="AF2472" t="s">
        <v>1168</v>
      </c>
      <c r="AI2472" t="s">
        <v>1168</v>
      </c>
      <c r="AJ2472" s="15" t="s">
        <v>1148</v>
      </c>
      <c r="AK2472" s="15">
        <v>35.207999999999998</v>
      </c>
      <c r="AL2472" t="s">
        <v>1266</v>
      </c>
      <c r="AM2472">
        <f>40.764-35.208</f>
        <v>5.5560000000000045</v>
      </c>
      <c r="AP2472">
        <v>56</v>
      </c>
      <c r="AR2472" s="15" t="s">
        <v>1155</v>
      </c>
    </row>
    <row r="2473" spans="1:44" x14ac:dyDescent="0.2">
      <c r="A2473" t="s">
        <v>1381</v>
      </c>
      <c r="B2473" s="15" t="s">
        <v>1146</v>
      </c>
      <c r="C2473" s="15" t="s">
        <v>1149</v>
      </c>
      <c r="D2473" s="14" t="s">
        <v>475</v>
      </c>
      <c r="E2473" s="14" t="s">
        <v>3054</v>
      </c>
      <c r="G2473" s="15" t="s">
        <v>1168</v>
      </c>
      <c r="H2473" s="14" t="s">
        <v>1168</v>
      </c>
      <c r="I2473" s="14" t="s">
        <v>3036</v>
      </c>
      <c r="M2473" s="14" t="s">
        <v>3037</v>
      </c>
      <c r="O2473">
        <v>2004</v>
      </c>
      <c r="Q2473" t="s">
        <v>1332</v>
      </c>
      <c r="R2473">
        <v>14</v>
      </c>
      <c r="T2473" t="s">
        <v>3038</v>
      </c>
      <c r="U2473" s="14" t="s">
        <v>1249</v>
      </c>
      <c r="V2473" s="9" t="s">
        <v>3039</v>
      </c>
      <c r="W2473">
        <v>180</v>
      </c>
      <c r="X2473" s="9" t="s">
        <v>3040</v>
      </c>
      <c r="Z2473" s="5"/>
      <c r="AD2473" s="14" t="s">
        <v>1168</v>
      </c>
      <c r="AF2473" t="s">
        <v>1168</v>
      </c>
      <c r="AI2473" t="s">
        <v>1168</v>
      </c>
      <c r="AJ2473" s="15" t="s">
        <v>1148</v>
      </c>
      <c r="AK2473" s="15">
        <v>33.819000000000003</v>
      </c>
      <c r="AL2473" t="s">
        <v>1266</v>
      </c>
      <c r="AM2473">
        <f>41.319-33.819</f>
        <v>7.5</v>
      </c>
      <c r="AP2473">
        <v>28</v>
      </c>
      <c r="AR2473" s="15" t="s">
        <v>1155</v>
      </c>
    </row>
    <row r="2474" spans="1:44" x14ac:dyDescent="0.2">
      <c r="A2474" t="s">
        <v>1381</v>
      </c>
      <c r="B2474" s="15" t="s">
        <v>1146</v>
      </c>
      <c r="C2474" s="15" t="s">
        <v>1149</v>
      </c>
      <c r="D2474" s="14" t="s">
        <v>475</v>
      </c>
      <c r="E2474" s="14" t="s">
        <v>3054</v>
      </c>
      <c r="G2474" s="15" t="s">
        <v>1168</v>
      </c>
      <c r="H2474" s="14" t="s">
        <v>1168</v>
      </c>
      <c r="I2474" s="14" t="s">
        <v>3036</v>
      </c>
      <c r="M2474" s="14" t="s">
        <v>3037</v>
      </c>
      <c r="O2474">
        <v>2004</v>
      </c>
      <c r="Q2474" t="s">
        <v>1332</v>
      </c>
      <c r="R2474">
        <v>14</v>
      </c>
      <c r="T2474" t="s">
        <v>3038</v>
      </c>
      <c r="U2474" s="14" t="s">
        <v>1249</v>
      </c>
      <c r="V2474" s="9" t="s">
        <v>3039</v>
      </c>
      <c r="W2474">
        <v>180</v>
      </c>
      <c r="X2474" s="9" t="s">
        <v>3040</v>
      </c>
      <c r="Z2474" s="5"/>
      <c r="AD2474" s="14" t="s">
        <v>1168</v>
      </c>
      <c r="AF2474" t="s">
        <v>1168</v>
      </c>
      <c r="AI2474" t="s">
        <v>1168</v>
      </c>
      <c r="AJ2474" s="15" t="s">
        <v>1148</v>
      </c>
      <c r="AK2474" s="15">
        <v>98.263999999999996</v>
      </c>
      <c r="AL2474" t="s">
        <v>1266</v>
      </c>
      <c r="AM2474">
        <f>103.264-98.264</f>
        <v>5</v>
      </c>
      <c r="AP2474">
        <v>56</v>
      </c>
      <c r="AR2474" s="15" t="s">
        <v>1155</v>
      </c>
    </row>
    <row r="2475" spans="1:44" x14ac:dyDescent="0.2">
      <c r="A2475" t="s">
        <v>1381</v>
      </c>
      <c r="B2475" s="15" t="s">
        <v>1146</v>
      </c>
      <c r="C2475" s="15" t="s">
        <v>1149</v>
      </c>
      <c r="D2475" s="14" t="s">
        <v>475</v>
      </c>
      <c r="E2475" s="14" t="s">
        <v>3054</v>
      </c>
      <c r="G2475" s="15" t="s">
        <v>1168</v>
      </c>
      <c r="H2475" s="14" t="s">
        <v>1168</v>
      </c>
      <c r="I2475" s="14" t="s">
        <v>3036</v>
      </c>
      <c r="M2475" s="14" t="s">
        <v>3037</v>
      </c>
      <c r="O2475">
        <v>2004</v>
      </c>
      <c r="Q2475" t="s">
        <v>1332</v>
      </c>
      <c r="R2475">
        <v>14</v>
      </c>
      <c r="T2475" t="s">
        <v>3038</v>
      </c>
      <c r="U2475" s="14" t="s">
        <v>1249</v>
      </c>
      <c r="V2475" s="9" t="s">
        <v>3039</v>
      </c>
      <c r="W2475">
        <v>0</v>
      </c>
      <c r="X2475" s="9" t="s">
        <v>3041</v>
      </c>
      <c r="Z2475" s="5"/>
      <c r="AD2475" s="14" t="s">
        <v>1168</v>
      </c>
      <c r="AF2475" t="s">
        <v>1168</v>
      </c>
      <c r="AI2475" t="s">
        <v>1168</v>
      </c>
      <c r="AJ2475" s="15" t="s">
        <v>1148</v>
      </c>
      <c r="AK2475" s="15">
        <v>0</v>
      </c>
      <c r="AL2475" t="s">
        <v>1266</v>
      </c>
      <c r="AM2475">
        <v>0</v>
      </c>
      <c r="AP2475">
        <v>28</v>
      </c>
      <c r="AR2475" s="15" t="s">
        <v>1155</v>
      </c>
    </row>
    <row r="2476" spans="1:44" x14ac:dyDescent="0.2">
      <c r="A2476" t="s">
        <v>1381</v>
      </c>
      <c r="B2476" s="15" t="s">
        <v>1146</v>
      </c>
      <c r="C2476" s="15" t="s">
        <v>1149</v>
      </c>
      <c r="D2476" s="14" t="s">
        <v>475</v>
      </c>
      <c r="E2476" s="14" t="s">
        <v>3054</v>
      </c>
      <c r="G2476" s="15" t="s">
        <v>1168</v>
      </c>
      <c r="H2476" s="14" t="s">
        <v>1168</v>
      </c>
      <c r="I2476" s="14" t="s">
        <v>3036</v>
      </c>
      <c r="M2476" s="14" t="s">
        <v>3037</v>
      </c>
      <c r="O2476">
        <v>2004</v>
      </c>
      <c r="Q2476" t="s">
        <v>1332</v>
      </c>
      <c r="R2476">
        <v>14</v>
      </c>
      <c r="T2476" t="s">
        <v>3038</v>
      </c>
      <c r="U2476" s="14" t="s">
        <v>1249</v>
      </c>
      <c r="V2476" s="9" t="s">
        <v>3039</v>
      </c>
      <c r="W2476">
        <v>0</v>
      </c>
      <c r="X2476" s="9" t="s">
        <v>3041</v>
      </c>
      <c r="Z2476" s="5"/>
      <c r="AD2476" s="14" t="s">
        <v>1168</v>
      </c>
      <c r="AF2476" t="s">
        <v>1168</v>
      </c>
      <c r="AI2476" t="s">
        <v>1168</v>
      </c>
      <c r="AJ2476" s="15" t="s">
        <v>1148</v>
      </c>
      <c r="AK2476" s="15">
        <v>2.0830000000000002</v>
      </c>
      <c r="AL2476" t="s">
        <v>1266</v>
      </c>
      <c r="AM2476">
        <v>0</v>
      </c>
      <c r="AP2476">
        <v>56</v>
      </c>
      <c r="AR2476" s="15" t="s">
        <v>1155</v>
      </c>
    </row>
    <row r="2477" spans="1:44" x14ac:dyDescent="0.2">
      <c r="A2477" t="s">
        <v>1381</v>
      </c>
      <c r="B2477" s="15" t="s">
        <v>1146</v>
      </c>
      <c r="C2477" s="15" t="s">
        <v>1149</v>
      </c>
      <c r="D2477" s="14" t="s">
        <v>475</v>
      </c>
      <c r="E2477" s="14" t="s">
        <v>3054</v>
      </c>
      <c r="G2477" s="15" t="s">
        <v>1168</v>
      </c>
      <c r="H2477" s="14" t="s">
        <v>1168</v>
      </c>
      <c r="I2477" s="14" t="s">
        <v>3036</v>
      </c>
      <c r="M2477" s="14" t="s">
        <v>3037</v>
      </c>
      <c r="O2477">
        <v>2004</v>
      </c>
      <c r="Q2477" t="s">
        <v>1332</v>
      </c>
      <c r="R2477">
        <v>14</v>
      </c>
      <c r="T2477" t="s">
        <v>3038</v>
      </c>
      <c r="U2477" s="14" t="s">
        <v>1249</v>
      </c>
      <c r="V2477" s="9" t="s">
        <v>3039</v>
      </c>
      <c r="W2477">
        <v>15</v>
      </c>
      <c r="X2477" s="9" t="s">
        <v>3041</v>
      </c>
      <c r="Z2477" s="5"/>
      <c r="AD2477" s="14" t="s">
        <v>1168</v>
      </c>
      <c r="AF2477" t="s">
        <v>1168</v>
      </c>
      <c r="AI2477" t="s">
        <v>1168</v>
      </c>
      <c r="AJ2477" s="15" t="s">
        <v>1148</v>
      </c>
      <c r="AK2477" s="15">
        <v>75.625</v>
      </c>
      <c r="AL2477" t="s">
        <v>1266</v>
      </c>
      <c r="AM2477">
        <f>78.125-75.625</f>
        <v>2.5</v>
      </c>
      <c r="AP2477">
        <v>28</v>
      </c>
      <c r="AR2477" s="15" t="s">
        <v>1155</v>
      </c>
    </row>
    <row r="2478" spans="1:44" x14ac:dyDescent="0.2">
      <c r="A2478" t="s">
        <v>1381</v>
      </c>
      <c r="B2478" s="15" t="s">
        <v>1146</v>
      </c>
      <c r="C2478" s="15" t="s">
        <v>1149</v>
      </c>
      <c r="D2478" s="14" t="s">
        <v>475</v>
      </c>
      <c r="E2478" s="14" t="s">
        <v>3054</v>
      </c>
      <c r="G2478" s="15" t="s">
        <v>1168</v>
      </c>
      <c r="H2478" s="14" t="s">
        <v>1168</v>
      </c>
      <c r="I2478" s="14" t="s">
        <v>3036</v>
      </c>
      <c r="M2478" s="14" t="s">
        <v>3037</v>
      </c>
      <c r="O2478">
        <v>2004</v>
      </c>
      <c r="Q2478" t="s">
        <v>1332</v>
      </c>
      <c r="R2478">
        <v>14</v>
      </c>
      <c r="T2478" t="s">
        <v>3038</v>
      </c>
      <c r="U2478" s="14" t="s">
        <v>1249</v>
      </c>
      <c r="V2478" s="9" t="s">
        <v>3039</v>
      </c>
      <c r="W2478">
        <v>15</v>
      </c>
      <c r="X2478" s="9" t="s">
        <v>3041</v>
      </c>
      <c r="Z2478" s="5"/>
      <c r="AD2478" s="14" t="s">
        <v>1168</v>
      </c>
      <c r="AF2478" t="s">
        <v>1168</v>
      </c>
      <c r="AI2478" t="s">
        <v>1168</v>
      </c>
      <c r="AJ2478" s="15" t="s">
        <v>1148</v>
      </c>
      <c r="AK2478" s="15">
        <v>84.375</v>
      </c>
      <c r="AL2478" t="s">
        <v>1266</v>
      </c>
      <c r="AM2478">
        <f>91.042-84.375</f>
        <v>6.6670000000000016</v>
      </c>
      <c r="AP2478">
        <v>56</v>
      </c>
      <c r="AR2478" s="15" t="s">
        <v>1155</v>
      </c>
    </row>
    <row r="2479" spans="1:44" x14ac:dyDescent="0.2">
      <c r="A2479" t="s">
        <v>1381</v>
      </c>
      <c r="B2479" s="15" t="s">
        <v>1146</v>
      </c>
      <c r="C2479" s="15" t="s">
        <v>1149</v>
      </c>
      <c r="D2479" s="14" t="s">
        <v>475</v>
      </c>
      <c r="E2479" s="14" t="s">
        <v>3054</v>
      </c>
      <c r="G2479" s="15" t="s">
        <v>1168</v>
      </c>
      <c r="H2479" s="14" t="s">
        <v>1168</v>
      </c>
      <c r="I2479" s="14" t="s">
        <v>3036</v>
      </c>
      <c r="M2479" s="14" t="s">
        <v>3037</v>
      </c>
      <c r="O2479">
        <v>2004</v>
      </c>
      <c r="Q2479" t="s">
        <v>1332</v>
      </c>
      <c r="R2479">
        <v>14</v>
      </c>
      <c r="T2479" t="s">
        <v>3038</v>
      </c>
      <c r="U2479" s="14" t="s">
        <v>1249</v>
      </c>
      <c r="V2479" s="9" t="s">
        <v>3039</v>
      </c>
      <c r="W2479">
        <v>30</v>
      </c>
      <c r="X2479" s="9" t="s">
        <v>3041</v>
      </c>
      <c r="Z2479" s="5"/>
      <c r="AD2479" s="14" t="s">
        <v>1168</v>
      </c>
      <c r="AF2479" t="s">
        <v>1168</v>
      </c>
      <c r="AI2479" t="s">
        <v>1168</v>
      </c>
      <c r="AJ2479" s="15" t="s">
        <v>1148</v>
      </c>
      <c r="AK2479" s="15">
        <v>83.957999999999998</v>
      </c>
      <c r="AL2479" t="s">
        <v>1266</v>
      </c>
      <c r="AM2479">
        <f>91.042-83.958</f>
        <v>7.0840000000000032</v>
      </c>
      <c r="AP2479">
        <v>28</v>
      </c>
      <c r="AR2479" s="15" t="s">
        <v>1155</v>
      </c>
    </row>
    <row r="2480" spans="1:44" x14ac:dyDescent="0.2">
      <c r="A2480" t="s">
        <v>1381</v>
      </c>
      <c r="B2480" s="15" t="s">
        <v>1146</v>
      </c>
      <c r="C2480" s="15" t="s">
        <v>1149</v>
      </c>
      <c r="D2480" s="14" t="s">
        <v>475</v>
      </c>
      <c r="E2480" s="14" t="s">
        <v>3054</v>
      </c>
      <c r="G2480" s="15" t="s">
        <v>1168</v>
      </c>
      <c r="H2480" s="14" t="s">
        <v>1168</v>
      </c>
      <c r="I2480" s="14" t="s">
        <v>3036</v>
      </c>
      <c r="M2480" s="14" t="s">
        <v>3037</v>
      </c>
      <c r="O2480">
        <v>2004</v>
      </c>
      <c r="Q2480" t="s">
        <v>1332</v>
      </c>
      <c r="R2480">
        <v>14</v>
      </c>
      <c r="T2480" t="s">
        <v>3038</v>
      </c>
      <c r="U2480" s="14" t="s">
        <v>1249</v>
      </c>
      <c r="V2480" s="9" t="s">
        <v>3039</v>
      </c>
      <c r="W2480">
        <v>30</v>
      </c>
      <c r="X2480" s="9" t="s">
        <v>3041</v>
      </c>
      <c r="Z2480" s="5"/>
      <c r="AD2480" s="14" t="s">
        <v>1168</v>
      </c>
      <c r="AF2480" t="s">
        <v>1168</v>
      </c>
      <c r="AI2480" t="s">
        <v>1168</v>
      </c>
      <c r="AJ2480" s="15" t="s">
        <v>1148</v>
      </c>
      <c r="AK2480" s="15">
        <v>85.207999999999998</v>
      </c>
      <c r="AL2480" t="s">
        <v>1266</v>
      </c>
      <c r="AM2480">
        <f>93.125-85.208</f>
        <v>7.9170000000000016</v>
      </c>
      <c r="AP2480">
        <v>56</v>
      </c>
      <c r="AR2480" s="15" t="s">
        <v>1155</v>
      </c>
    </row>
    <row r="2481" spans="1:44" x14ac:dyDescent="0.2">
      <c r="A2481" t="s">
        <v>1381</v>
      </c>
      <c r="B2481" s="15" t="s">
        <v>1146</v>
      </c>
      <c r="C2481" s="15" t="s">
        <v>1149</v>
      </c>
      <c r="D2481" s="14" t="s">
        <v>475</v>
      </c>
      <c r="E2481" s="14" t="s">
        <v>3054</v>
      </c>
      <c r="G2481" s="15" t="s">
        <v>1168</v>
      </c>
      <c r="H2481" s="14" t="s">
        <v>1168</v>
      </c>
      <c r="I2481" s="14" t="s">
        <v>3036</v>
      </c>
      <c r="M2481" s="14" t="s">
        <v>3037</v>
      </c>
      <c r="O2481">
        <v>2004</v>
      </c>
      <c r="Q2481" t="s">
        <v>1332</v>
      </c>
      <c r="R2481">
        <v>14</v>
      </c>
      <c r="T2481" t="s">
        <v>3038</v>
      </c>
      <c r="U2481" s="14" t="s">
        <v>1249</v>
      </c>
      <c r="V2481" s="9" t="s">
        <v>3039</v>
      </c>
      <c r="W2481">
        <v>60</v>
      </c>
      <c r="X2481" s="9" t="s">
        <v>3041</v>
      </c>
      <c r="Z2481" s="5"/>
      <c r="AD2481" s="14" t="s">
        <v>1168</v>
      </c>
      <c r="AF2481" t="s">
        <v>1168</v>
      </c>
      <c r="AI2481" t="s">
        <v>1168</v>
      </c>
      <c r="AJ2481" s="15" t="s">
        <v>1148</v>
      </c>
      <c r="AK2481" s="15">
        <v>94.792000000000002</v>
      </c>
      <c r="AL2481" t="s">
        <v>1266</v>
      </c>
      <c r="AM2481">
        <f>99.375-94.792</f>
        <v>4.5829999999999984</v>
      </c>
      <c r="AP2481">
        <v>28</v>
      </c>
      <c r="AR2481" s="15" t="s">
        <v>1155</v>
      </c>
    </row>
    <row r="2482" spans="1:44" x14ac:dyDescent="0.2">
      <c r="A2482" t="s">
        <v>1381</v>
      </c>
      <c r="B2482" s="15" t="s">
        <v>1146</v>
      </c>
      <c r="C2482" s="15" t="s">
        <v>1149</v>
      </c>
      <c r="D2482" s="14" t="s">
        <v>475</v>
      </c>
      <c r="E2482" s="14" t="s">
        <v>3054</v>
      </c>
      <c r="G2482" s="15" t="s">
        <v>1168</v>
      </c>
      <c r="H2482" s="14" t="s">
        <v>1168</v>
      </c>
      <c r="I2482" s="14" t="s">
        <v>3036</v>
      </c>
      <c r="M2482" s="14" t="s">
        <v>3037</v>
      </c>
      <c r="O2482">
        <v>2004</v>
      </c>
      <c r="Q2482" t="s">
        <v>1332</v>
      </c>
      <c r="R2482">
        <v>14</v>
      </c>
      <c r="T2482" t="s">
        <v>3038</v>
      </c>
      <c r="U2482" s="14" t="s">
        <v>1249</v>
      </c>
      <c r="V2482" s="9" t="s">
        <v>3039</v>
      </c>
      <c r="W2482">
        <v>60</v>
      </c>
      <c r="X2482" s="9" t="s">
        <v>3041</v>
      </c>
      <c r="Z2482" s="5"/>
      <c r="AD2482" s="14" t="s">
        <v>1168</v>
      </c>
      <c r="AF2482" t="s">
        <v>1168</v>
      </c>
      <c r="AI2482" t="s">
        <v>1168</v>
      </c>
      <c r="AJ2482" s="15" t="s">
        <v>1148</v>
      </c>
      <c r="AK2482" s="15">
        <v>96.042000000000002</v>
      </c>
      <c r="AL2482" t="s">
        <v>1266</v>
      </c>
      <c r="AM2482">
        <f>101.042-96.042</f>
        <v>5</v>
      </c>
      <c r="AP2482">
        <v>56</v>
      </c>
      <c r="AR2482" s="15" t="s">
        <v>1155</v>
      </c>
    </row>
    <row r="2483" spans="1:44" x14ac:dyDescent="0.2">
      <c r="A2483" t="s">
        <v>1381</v>
      </c>
      <c r="B2483" s="15" t="s">
        <v>1146</v>
      </c>
      <c r="C2483" s="15" t="s">
        <v>1149</v>
      </c>
      <c r="D2483" s="14" t="s">
        <v>475</v>
      </c>
      <c r="E2483" s="14" t="s">
        <v>3054</v>
      </c>
      <c r="G2483" s="15" t="s">
        <v>1168</v>
      </c>
      <c r="H2483" s="14" t="s">
        <v>1168</v>
      </c>
      <c r="I2483" s="14" t="s">
        <v>3036</v>
      </c>
      <c r="M2483" s="14" t="s">
        <v>3037</v>
      </c>
      <c r="O2483">
        <v>2004</v>
      </c>
      <c r="Q2483" t="s">
        <v>1332</v>
      </c>
      <c r="R2483">
        <v>14</v>
      </c>
      <c r="T2483" t="s">
        <v>3038</v>
      </c>
      <c r="U2483" s="14" t="s">
        <v>1249</v>
      </c>
      <c r="V2483" s="9" t="s">
        <v>3039</v>
      </c>
      <c r="W2483">
        <v>90</v>
      </c>
      <c r="X2483" s="9" t="s">
        <v>3041</v>
      </c>
      <c r="Z2483" s="5"/>
      <c r="AD2483" s="14" t="s">
        <v>1168</v>
      </c>
      <c r="AF2483" t="s">
        <v>1168</v>
      </c>
      <c r="AI2483" t="s">
        <v>1168</v>
      </c>
      <c r="AJ2483" s="15" t="s">
        <v>1148</v>
      </c>
      <c r="AK2483" s="15">
        <v>81.875</v>
      </c>
      <c r="AL2483" t="s">
        <v>1266</v>
      </c>
      <c r="AM2483">
        <f>88.958-81.875</f>
        <v>7.0829999999999984</v>
      </c>
      <c r="AP2483">
        <v>28</v>
      </c>
      <c r="AR2483" s="15" t="s">
        <v>1155</v>
      </c>
    </row>
    <row r="2484" spans="1:44" x14ac:dyDescent="0.2">
      <c r="A2484" t="s">
        <v>1381</v>
      </c>
      <c r="B2484" s="15" t="s">
        <v>1146</v>
      </c>
      <c r="C2484" s="15" t="s">
        <v>1149</v>
      </c>
      <c r="D2484" s="14" t="s">
        <v>475</v>
      </c>
      <c r="E2484" s="14" t="s">
        <v>3054</v>
      </c>
      <c r="G2484" s="15" t="s">
        <v>1168</v>
      </c>
      <c r="H2484" s="14" t="s">
        <v>1168</v>
      </c>
      <c r="I2484" s="14" t="s">
        <v>3036</v>
      </c>
      <c r="M2484" s="14" t="s">
        <v>3037</v>
      </c>
      <c r="O2484">
        <v>2004</v>
      </c>
      <c r="Q2484" t="s">
        <v>1332</v>
      </c>
      <c r="R2484">
        <v>14</v>
      </c>
      <c r="T2484" t="s">
        <v>3038</v>
      </c>
      <c r="U2484" s="14" t="s">
        <v>1249</v>
      </c>
      <c r="V2484" s="9" t="s">
        <v>3039</v>
      </c>
      <c r="W2484">
        <v>90</v>
      </c>
      <c r="X2484" s="9" t="s">
        <v>3041</v>
      </c>
      <c r="Z2484" s="5"/>
      <c r="AD2484" s="14" t="s">
        <v>1168</v>
      </c>
      <c r="AF2484" t="s">
        <v>1168</v>
      </c>
      <c r="AI2484" t="s">
        <v>1168</v>
      </c>
      <c r="AJ2484" s="15" t="s">
        <v>1148</v>
      </c>
      <c r="AK2484" s="15">
        <v>82.707999999999998</v>
      </c>
      <c r="AL2484" t="s">
        <v>1266</v>
      </c>
      <c r="AM2484">
        <f>89.792-82.708</f>
        <v>7.0840000000000032</v>
      </c>
      <c r="AP2484">
        <v>56</v>
      </c>
      <c r="AR2484" s="15" t="s">
        <v>1155</v>
      </c>
    </row>
    <row r="2485" spans="1:44" x14ac:dyDescent="0.2">
      <c r="A2485" t="s">
        <v>1381</v>
      </c>
      <c r="B2485" s="15" t="s">
        <v>1146</v>
      </c>
      <c r="C2485" s="15" t="s">
        <v>1149</v>
      </c>
      <c r="D2485" s="14" t="s">
        <v>475</v>
      </c>
      <c r="E2485" s="14" t="s">
        <v>3054</v>
      </c>
      <c r="G2485" s="15" t="s">
        <v>1168</v>
      </c>
      <c r="H2485" s="14" t="s">
        <v>1168</v>
      </c>
      <c r="I2485" s="14" t="s">
        <v>3036</v>
      </c>
      <c r="M2485" s="14" t="s">
        <v>3037</v>
      </c>
      <c r="O2485">
        <v>2004</v>
      </c>
      <c r="Q2485" t="s">
        <v>1332</v>
      </c>
      <c r="R2485">
        <v>14</v>
      </c>
      <c r="T2485" t="s">
        <v>3038</v>
      </c>
      <c r="U2485" s="14" t="s">
        <v>1249</v>
      </c>
      <c r="V2485" s="9" t="s">
        <v>3039</v>
      </c>
      <c r="W2485">
        <v>120</v>
      </c>
      <c r="X2485" s="9" t="s">
        <v>3041</v>
      </c>
      <c r="Z2485" s="5"/>
      <c r="AD2485" s="14" t="s">
        <v>1168</v>
      </c>
      <c r="AF2485" t="s">
        <v>1168</v>
      </c>
      <c r="AI2485" t="s">
        <v>1168</v>
      </c>
      <c r="AJ2485" s="15" t="s">
        <v>1148</v>
      </c>
      <c r="AK2485" s="15">
        <v>93.957999999999998</v>
      </c>
      <c r="AL2485" t="s">
        <v>1266</v>
      </c>
      <c r="AM2485">
        <f>97.292-93.958</f>
        <v>3.3340000000000032</v>
      </c>
      <c r="AP2485">
        <v>28</v>
      </c>
      <c r="AR2485" s="15" t="s">
        <v>1155</v>
      </c>
    </row>
    <row r="2486" spans="1:44" x14ac:dyDescent="0.2">
      <c r="A2486" t="s">
        <v>1381</v>
      </c>
      <c r="B2486" s="15" t="s">
        <v>1146</v>
      </c>
      <c r="C2486" s="15" t="s">
        <v>1149</v>
      </c>
      <c r="D2486" s="14" t="s">
        <v>475</v>
      </c>
      <c r="E2486" s="14" t="s">
        <v>3054</v>
      </c>
      <c r="G2486" s="15" t="s">
        <v>1168</v>
      </c>
      <c r="H2486" s="14" t="s">
        <v>1168</v>
      </c>
      <c r="I2486" s="14" t="s">
        <v>3036</v>
      </c>
      <c r="M2486" s="14" t="s">
        <v>3037</v>
      </c>
      <c r="O2486">
        <v>2004</v>
      </c>
      <c r="Q2486" t="s">
        <v>1332</v>
      </c>
      <c r="R2486">
        <v>14</v>
      </c>
      <c r="T2486" t="s">
        <v>3038</v>
      </c>
      <c r="U2486" s="14" t="s">
        <v>1249</v>
      </c>
      <c r="V2486" s="9" t="s">
        <v>3039</v>
      </c>
      <c r="W2486">
        <v>120</v>
      </c>
      <c r="X2486" s="9" t="s">
        <v>3041</v>
      </c>
      <c r="Z2486" s="5"/>
      <c r="AD2486" s="14" t="s">
        <v>1168</v>
      </c>
      <c r="AF2486" t="s">
        <v>1168</v>
      </c>
      <c r="AI2486" t="s">
        <v>1168</v>
      </c>
      <c r="AJ2486" s="15" t="s">
        <v>1148</v>
      </c>
      <c r="AK2486" s="15">
        <v>94.792000000000002</v>
      </c>
      <c r="AL2486" t="s">
        <v>1266</v>
      </c>
      <c r="AM2486">
        <f>98.958-94.792</f>
        <v>4.1659999999999968</v>
      </c>
      <c r="AP2486">
        <v>56</v>
      </c>
      <c r="AR2486" s="15" t="s">
        <v>1155</v>
      </c>
    </row>
    <row r="2487" spans="1:44" x14ac:dyDescent="0.2">
      <c r="A2487" t="s">
        <v>1381</v>
      </c>
      <c r="B2487" s="15" t="s">
        <v>1146</v>
      </c>
      <c r="C2487" s="15" t="s">
        <v>1149</v>
      </c>
      <c r="D2487" s="14" t="s">
        <v>475</v>
      </c>
      <c r="E2487" s="14" t="s">
        <v>3054</v>
      </c>
      <c r="G2487" s="15" t="s">
        <v>1168</v>
      </c>
      <c r="H2487" s="14" t="s">
        <v>1168</v>
      </c>
      <c r="I2487" s="14" t="s">
        <v>3036</v>
      </c>
      <c r="M2487" s="14" t="s">
        <v>3037</v>
      </c>
      <c r="O2487">
        <v>2004</v>
      </c>
      <c r="Q2487" t="s">
        <v>1332</v>
      </c>
      <c r="R2487">
        <v>14</v>
      </c>
      <c r="T2487" t="s">
        <v>3038</v>
      </c>
      <c r="U2487" s="14" t="s">
        <v>1249</v>
      </c>
      <c r="V2487" s="9" t="s">
        <v>3039</v>
      </c>
      <c r="W2487">
        <v>150</v>
      </c>
      <c r="X2487" s="9" t="s">
        <v>3041</v>
      </c>
      <c r="Z2487" s="5"/>
      <c r="AD2487" s="14" t="s">
        <v>1168</v>
      </c>
      <c r="AF2487" t="s">
        <v>1168</v>
      </c>
      <c r="AI2487" t="s">
        <v>1168</v>
      </c>
      <c r="AJ2487" s="15" t="s">
        <v>1148</v>
      </c>
      <c r="AK2487" s="15">
        <v>94.792000000000002</v>
      </c>
      <c r="AL2487" t="s">
        <v>1266</v>
      </c>
      <c r="AM2487">
        <f>100.208-94.792</f>
        <v>5.4159999999999968</v>
      </c>
      <c r="AP2487">
        <v>28</v>
      </c>
      <c r="AR2487" s="15" t="s">
        <v>1155</v>
      </c>
    </row>
    <row r="2488" spans="1:44" x14ac:dyDescent="0.2">
      <c r="A2488" t="s">
        <v>1381</v>
      </c>
      <c r="B2488" s="15" t="s">
        <v>1146</v>
      </c>
      <c r="C2488" s="15" t="s">
        <v>1149</v>
      </c>
      <c r="D2488" s="14" t="s">
        <v>475</v>
      </c>
      <c r="E2488" s="14" t="s">
        <v>3054</v>
      </c>
      <c r="G2488" s="15" t="s">
        <v>1168</v>
      </c>
      <c r="H2488" s="14" t="s">
        <v>1168</v>
      </c>
      <c r="I2488" s="14" t="s">
        <v>3036</v>
      </c>
      <c r="M2488" s="14" t="s">
        <v>3037</v>
      </c>
      <c r="O2488">
        <v>2004</v>
      </c>
      <c r="Q2488" t="s">
        <v>1332</v>
      </c>
      <c r="R2488">
        <v>14</v>
      </c>
      <c r="T2488" t="s">
        <v>3038</v>
      </c>
      <c r="U2488" s="14" t="s">
        <v>1249</v>
      </c>
      <c r="V2488" s="9" t="s">
        <v>3039</v>
      </c>
      <c r="W2488">
        <v>150</v>
      </c>
      <c r="X2488" s="9" t="s">
        <v>3041</v>
      </c>
      <c r="Z2488" s="5"/>
      <c r="AD2488" s="14" t="s">
        <v>1168</v>
      </c>
      <c r="AF2488" t="s">
        <v>1168</v>
      </c>
      <c r="AI2488" t="s">
        <v>1168</v>
      </c>
      <c r="AJ2488" s="15" t="s">
        <v>1148</v>
      </c>
      <c r="AK2488" s="15">
        <v>95.207999999999998</v>
      </c>
      <c r="AL2488" t="s">
        <v>1266</v>
      </c>
      <c r="AM2488">
        <f>100.208-95.208</f>
        <v>5</v>
      </c>
      <c r="AP2488">
        <v>56</v>
      </c>
      <c r="AR2488" s="15" t="s">
        <v>1155</v>
      </c>
    </row>
    <row r="2489" spans="1:44" x14ac:dyDescent="0.2">
      <c r="A2489" t="s">
        <v>1381</v>
      </c>
      <c r="B2489" s="15" t="s">
        <v>1146</v>
      </c>
      <c r="C2489" s="15" t="s">
        <v>1149</v>
      </c>
      <c r="D2489" s="14" t="s">
        <v>475</v>
      </c>
      <c r="E2489" s="14" t="s">
        <v>3054</v>
      </c>
      <c r="G2489" s="15" t="s">
        <v>1168</v>
      </c>
      <c r="H2489" s="14" t="s">
        <v>1168</v>
      </c>
      <c r="I2489" s="14" t="s">
        <v>3036</v>
      </c>
      <c r="M2489" s="14" t="s">
        <v>3037</v>
      </c>
      <c r="O2489">
        <v>2004</v>
      </c>
      <c r="Q2489" t="s">
        <v>1332</v>
      </c>
      <c r="R2489">
        <v>14</v>
      </c>
      <c r="T2489" t="s">
        <v>3038</v>
      </c>
      <c r="U2489" s="14" t="s">
        <v>1249</v>
      </c>
      <c r="V2489" s="9" t="s">
        <v>3039</v>
      </c>
      <c r="W2489">
        <v>180</v>
      </c>
      <c r="X2489" s="9" t="s">
        <v>3041</v>
      </c>
      <c r="Z2489" s="5"/>
      <c r="AD2489" s="14" t="s">
        <v>1168</v>
      </c>
      <c r="AF2489" t="s">
        <v>1168</v>
      </c>
      <c r="AI2489" t="s">
        <v>1168</v>
      </c>
      <c r="AJ2489" s="15" t="s">
        <v>1148</v>
      </c>
      <c r="AK2489" s="15">
        <v>86.042000000000002</v>
      </c>
      <c r="AL2489" t="s">
        <v>1266</v>
      </c>
      <c r="AM2489">
        <f>91.458-86.042</f>
        <v>5.4159999999999968</v>
      </c>
      <c r="AP2489">
        <v>28</v>
      </c>
      <c r="AR2489" s="15" t="s">
        <v>1155</v>
      </c>
    </row>
    <row r="2490" spans="1:44" x14ac:dyDescent="0.2">
      <c r="A2490" t="s">
        <v>1381</v>
      </c>
      <c r="B2490" s="15" t="s">
        <v>1146</v>
      </c>
      <c r="C2490" s="15" t="s">
        <v>1149</v>
      </c>
      <c r="D2490" s="14" t="s">
        <v>475</v>
      </c>
      <c r="E2490" s="14" t="s">
        <v>3054</v>
      </c>
      <c r="G2490" s="15" t="s">
        <v>1168</v>
      </c>
      <c r="H2490" s="14" t="s">
        <v>1168</v>
      </c>
      <c r="I2490" s="14" t="s">
        <v>3036</v>
      </c>
      <c r="M2490" s="14" t="s">
        <v>3037</v>
      </c>
      <c r="O2490">
        <v>2004</v>
      </c>
      <c r="Q2490" t="s">
        <v>1332</v>
      </c>
      <c r="R2490">
        <v>14</v>
      </c>
      <c r="T2490" t="s">
        <v>3038</v>
      </c>
      <c r="U2490" s="14" t="s">
        <v>1249</v>
      </c>
      <c r="V2490" s="9" t="s">
        <v>3039</v>
      </c>
      <c r="W2490">
        <v>180</v>
      </c>
      <c r="X2490" s="9" t="s">
        <v>3041</v>
      </c>
      <c r="Z2490" s="5"/>
      <c r="AD2490" s="14" t="s">
        <v>1168</v>
      </c>
      <c r="AF2490" t="s">
        <v>1168</v>
      </c>
      <c r="AI2490" t="s">
        <v>1168</v>
      </c>
      <c r="AJ2490" s="15" t="s">
        <v>1148</v>
      </c>
      <c r="AK2490" s="15">
        <v>86.875</v>
      </c>
      <c r="AL2490" t="s">
        <v>1266</v>
      </c>
      <c r="AM2490">
        <f>92.708-86.875</f>
        <v>5.8329999999999984</v>
      </c>
      <c r="AP2490">
        <v>56</v>
      </c>
      <c r="AR2490" s="15" t="s">
        <v>1155</v>
      </c>
    </row>
    <row r="2491" spans="1:44" x14ac:dyDescent="0.2">
      <c r="A2491" t="s">
        <v>1381</v>
      </c>
      <c r="B2491" s="15" t="s">
        <v>1146</v>
      </c>
      <c r="C2491" s="15" t="s">
        <v>1149</v>
      </c>
      <c r="D2491" s="14" t="s">
        <v>475</v>
      </c>
      <c r="E2491" s="14" t="s">
        <v>3054</v>
      </c>
      <c r="G2491" s="15" t="s">
        <v>1168</v>
      </c>
      <c r="H2491" s="14" t="s">
        <v>1168</v>
      </c>
      <c r="I2491" s="14" t="s">
        <v>3036</v>
      </c>
      <c r="M2491" s="14" t="s">
        <v>3037</v>
      </c>
      <c r="O2491">
        <v>2004</v>
      </c>
      <c r="Q2491" t="s">
        <v>1332</v>
      </c>
      <c r="R2491">
        <v>14</v>
      </c>
      <c r="T2491" t="s">
        <v>3038</v>
      </c>
      <c r="U2491" s="14" t="s">
        <v>1249</v>
      </c>
      <c r="V2491" s="9" t="s">
        <v>3039</v>
      </c>
      <c r="W2491">
        <v>0</v>
      </c>
      <c r="X2491" s="9" t="s">
        <v>3042</v>
      </c>
      <c r="Z2491" s="5"/>
      <c r="AD2491" s="14" t="s">
        <v>1168</v>
      </c>
      <c r="AF2491" t="s">
        <v>1168</v>
      </c>
      <c r="AI2491" t="s">
        <v>1168</v>
      </c>
      <c r="AJ2491" s="15" t="s">
        <v>1148</v>
      </c>
      <c r="AK2491" s="15">
        <v>98.483000000000004</v>
      </c>
      <c r="AL2491" t="s">
        <v>1266</v>
      </c>
      <c r="AM2491">
        <f>101.724-98.483</f>
        <v>3.2409999999999997</v>
      </c>
      <c r="AP2491">
        <v>28</v>
      </c>
      <c r="AR2491" s="15" t="s">
        <v>1155</v>
      </c>
    </row>
    <row r="2492" spans="1:44" x14ac:dyDescent="0.2">
      <c r="A2492" t="s">
        <v>1381</v>
      </c>
      <c r="B2492" s="15" t="s">
        <v>1146</v>
      </c>
      <c r="C2492" s="15" t="s">
        <v>1149</v>
      </c>
      <c r="D2492" s="14" t="s">
        <v>475</v>
      </c>
      <c r="E2492" s="14" t="s">
        <v>3054</v>
      </c>
      <c r="G2492" s="15" t="s">
        <v>1168</v>
      </c>
      <c r="H2492" s="14" t="s">
        <v>1168</v>
      </c>
      <c r="I2492" s="14" t="s">
        <v>3036</v>
      </c>
      <c r="M2492" s="14" t="s">
        <v>3037</v>
      </c>
      <c r="O2492">
        <v>2004</v>
      </c>
      <c r="Q2492" t="s">
        <v>1332</v>
      </c>
      <c r="R2492">
        <v>14</v>
      </c>
      <c r="T2492" t="s">
        <v>3038</v>
      </c>
      <c r="U2492" s="14" t="s">
        <v>1249</v>
      </c>
      <c r="V2492" s="9" t="s">
        <v>3039</v>
      </c>
      <c r="W2492">
        <v>0</v>
      </c>
      <c r="X2492" s="9" t="s">
        <v>3042</v>
      </c>
      <c r="Z2492" s="5"/>
      <c r="AD2492" s="14" t="s">
        <v>1168</v>
      </c>
      <c r="AF2492" t="s">
        <v>1168</v>
      </c>
      <c r="AI2492" t="s">
        <v>1168</v>
      </c>
      <c r="AJ2492" s="15" t="s">
        <v>1148</v>
      </c>
      <c r="AK2492" s="15">
        <v>100</v>
      </c>
      <c r="AL2492" t="s">
        <v>1266</v>
      </c>
      <c r="AM2492">
        <f>103.655-100.345</f>
        <v>3.3100000000000023</v>
      </c>
      <c r="AP2492">
        <v>56</v>
      </c>
      <c r="AR2492" s="15" t="s">
        <v>1155</v>
      </c>
    </row>
    <row r="2493" spans="1:44" x14ac:dyDescent="0.2">
      <c r="A2493" t="s">
        <v>1381</v>
      </c>
      <c r="B2493" s="15" t="s">
        <v>1146</v>
      </c>
      <c r="C2493" s="15" t="s">
        <v>1149</v>
      </c>
      <c r="D2493" s="14" t="s">
        <v>475</v>
      </c>
      <c r="E2493" s="14" t="s">
        <v>3054</v>
      </c>
      <c r="G2493" s="15" t="s">
        <v>1168</v>
      </c>
      <c r="H2493" s="14" t="s">
        <v>1168</v>
      </c>
      <c r="I2493" s="14" t="s">
        <v>3036</v>
      </c>
      <c r="M2493" s="14" t="s">
        <v>3037</v>
      </c>
      <c r="O2493">
        <v>2004</v>
      </c>
      <c r="Q2493" t="s">
        <v>1332</v>
      </c>
      <c r="R2493">
        <v>14</v>
      </c>
      <c r="T2493" t="s">
        <v>3038</v>
      </c>
      <c r="U2493" s="14" t="s">
        <v>1249</v>
      </c>
      <c r="V2493" s="9" t="s">
        <v>3039</v>
      </c>
      <c r="W2493">
        <v>15</v>
      </c>
      <c r="X2493" s="9" t="s">
        <v>3042</v>
      </c>
      <c r="Z2493" s="5"/>
      <c r="AD2493" s="14" t="s">
        <v>1168</v>
      </c>
      <c r="AF2493" t="s">
        <v>1168</v>
      </c>
      <c r="AI2493" t="s">
        <v>1168</v>
      </c>
      <c r="AJ2493" s="15" t="s">
        <v>1148</v>
      </c>
      <c r="AK2493" s="15">
        <v>92.344999999999999</v>
      </c>
      <c r="AL2493" t="s">
        <v>1266</v>
      </c>
      <c r="AM2493">
        <f>97.31-92.345</f>
        <v>4.9650000000000034</v>
      </c>
      <c r="AP2493">
        <v>28</v>
      </c>
      <c r="AR2493" s="15" t="s">
        <v>1155</v>
      </c>
    </row>
    <row r="2494" spans="1:44" x14ac:dyDescent="0.2">
      <c r="A2494" t="s">
        <v>1381</v>
      </c>
      <c r="B2494" s="15" t="s">
        <v>1146</v>
      </c>
      <c r="C2494" s="15" t="s">
        <v>1149</v>
      </c>
      <c r="D2494" s="14" t="s">
        <v>475</v>
      </c>
      <c r="E2494" s="14" t="s">
        <v>3054</v>
      </c>
      <c r="G2494" s="15" t="s">
        <v>1168</v>
      </c>
      <c r="H2494" s="14" t="s">
        <v>1168</v>
      </c>
      <c r="I2494" s="14" t="s">
        <v>3036</v>
      </c>
      <c r="M2494" s="14" t="s">
        <v>3037</v>
      </c>
      <c r="O2494">
        <v>2004</v>
      </c>
      <c r="Q2494" t="s">
        <v>1332</v>
      </c>
      <c r="R2494">
        <v>14</v>
      </c>
      <c r="T2494" t="s">
        <v>3038</v>
      </c>
      <c r="U2494" s="14" t="s">
        <v>1249</v>
      </c>
      <c r="V2494" s="9" t="s">
        <v>3039</v>
      </c>
      <c r="W2494">
        <v>15</v>
      </c>
      <c r="X2494" s="9" t="s">
        <v>3042</v>
      </c>
      <c r="Z2494" s="5"/>
      <c r="AD2494" s="14" t="s">
        <v>1168</v>
      </c>
      <c r="AF2494" t="s">
        <v>1168</v>
      </c>
      <c r="AI2494" t="s">
        <v>1168</v>
      </c>
      <c r="AJ2494" s="15" t="s">
        <v>1148</v>
      </c>
      <c r="AK2494" s="15">
        <v>92.344999999999999</v>
      </c>
      <c r="AL2494" t="s">
        <v>1266</v>
      </c>
      <c r="AM2494">
        <f>97.586-92.345</f>
        <v>5.2409999999999997</v>
      </c>
      <c r="AP2494">
        <v>56</v>
      </c>
      <c r="AR2494" s="15" t="s">
        <v>1155</v>
      </c>
    </row>
    <row r="2495" spans="1:44" x14ac:dyDescent="0.2">
      <c r="A2495" t="s">
        <v>1381</v>
      </c>
      <c r="B2495" s="15" t="s">
        <v>1146</v>
      </c>
      <c r="C2495" s="15" t="s">
        <v>1149</v>
      </c>
      <c r="D2495" s="14" t="s">
        <v>475</v>
      </c>
      <c r="E2495" s="14" t="s">
        <v>3054</v>
      </c>
      <c r="G2495" s="15" t="s">
        <v>1168</v>
      </c>
      <c r="H2495" s="14" t="s">
        <v>1168</v>
      </c>
      <c r="I2495" s="14" t="s">
        <v>3036</v>
      </c>
      <c r="M2495" s="14" t="s">
        <v>3037</v>
      </c>
      <c r="O2495">
        <v>2004</v>
      </c>
      <c r="Q2495" t="s">
        <v>1332</v>
      </c>
      <c r="R2495">
        <v>14</v>
      </c>
      <c r="T2495" t="s">
        <v>3038</v>
      </c>
      <c r="U2495" s="14" t="s">
        <v>1249</v>
      </c>
      <c r="V2495" s="9" t="s">
        <v>3039</v>
      </c>
      <c r="W2495">
        <v>30</v>
      </c>
      <c r="X2495" s="9" t="s">
        <v>3042</v>
      </c>
      <c r="Z2495" s="5"/>
      <c r="AD2495" s="14" t="s">
        <v>1168</v>
      </c>
      <c r="AF2495" t="s">
        <v>1168</v>
      </c>
      <c r="AI2495" t="s">
        <v>1168</v>
      </c>
      <c r="AJ2495" s="15" t="s">
        <v>1148</v>
      </c>
      <c r="AK2495" s="15">
        <v>99.516999999999996</v>
      </c>
      <c r="AL2495" t="s">
        <v>1266</v>
      </c>
      <c r="AM2495">
        <f>103.655-99.517</f>
        <v>4.1380000000000052</v>
      </c>
      <c r="AP2495">
        <v>28</v>
      </c>
      <c r="AR2495" s="15" t="s">
        <v>1155</v>
      </c>
    </row>
    <row r="2496" spans="1:44" x14ac:dyDescent="0.2">
      <c r="A2496" t="s">
        <v>1381</v>
      </c>
      <c r="B2496" s="15" t="s">
        <v>1146</v>
      </c>
      <c r="C2496" s="15" t="s">
        <v>1149</v>
      </c>
      <c r="D2496" s="14" t="s">
        <v>475</v>
      </c>
      <c r="E2496" s="14" t="s">
        <v>3054</v>
      </c>
      <c r="G2496" s="15" t="s">
        <v>1168</v>
      </c>
      <c r="H2496" s="14" t="s">
        <v>1168</v>
      </c>
      <c r="I2496" s="14" t="s">
        <v>3036</v>
      </c>
      <c r="M2496" s="14" t="s">
        <v>3037</v>
      </c>
      <c r="O2496">
        <v>2004</v>
      </c>
      <c r="Q2496" t="s">
        <v>1332</v>
      </c>
      <c r="R2496">
        <v>14</v>
      </c>
      <c r="T2496" t="s">
        <v>3038</v>
      </c>
      <c r="U2496" s="14" t="s">
        <v>1249</v>
      </c>
      <c r="V2496" s="9" t="s">
        <v>3039</v>
      </c>
      <c r="W2496">
        <v>30</v>
      </c>
      <c r="X2496" s="9" t="s">
        <v>3042</v>
      </c>
      <c r="Z2496" s="5"/>
      <c r="AD2496" s="14" t="s">
        <v>1168</v>
      </c>
      <c r="AF2496" t="s">
        <v>1168</v>
      </c>
      <c r="AI2496" t="s">
        <v>1168</v>
      </c>
      <c r="AJ2496" s="15" t="s">
        <v>1148</v>
      </c>
      <c r="AK2496" s="15">
        <v>99.793000000000006</v>
      </c>
      <c r="AL2496" t="s">
        <v>1266</v>
      </c>
      <c r="AM2496">
        <f>103.655-99.793</f>
        <v>3.8619999999999948</v>
      </c>
      <c r="AP2496">
        <v>56</v>
      </c>
      <c r="AR2496" s="15" t="s">
        <v>1155</v>
      </c>
    </row>
    <row r="2497" spans="1:44" x14ac:dyDescent="0.2">
      <c r="A2497" t="s">
        <v>1381</v>
      </c>
      <c r="B2497" s="15" t="s">
        <v>1146</v>
      </c>
      <c r="C2497" s="15" t="s">
        <v>1149</v>
      </c>
      <c r="D2497" s="14" t="s">
        <v>475</v>
      </c>
      <c r="E2497" s="14" t="s">
        <v>3054</v>
      </c>
      <c r="G2497" s="15" t="s">
        <v>1168</v>
      </c>
      <c r="H2497" s="14" t="s">
        <v>1168</v>
      </c>
      <c r="I2497" s="14" t="s">
        <v>3036</v>
      </c>
      <c r="M2497" s="14" t="s">
        <v>3037</v>
      </c>
      <c r="O2497">
        <v>2004</v>
      </c>
      <c r="Q2497" t="s">
        <v>1332</v>
      </c>
      <c r="R2497">
        <v>14</v>
      </c>
      <c r="T2497" t="s">
        <v>3038</v>
      </c>
      <c r="U2497" s="14" t="s">
        <v>1249</v>
      </c>
      <c r="V2497" s="9" t="s">
        <v>3039</v>
      </c>
      <c r="W2497">
        <v>60</v>
      </c>
      <c r="X2497" s="9" t="s">
        <v>3042</v>
      </c>
      <c r="Z2497" s="5"/>
      <c r="AD2497" s="14" t="s">
        <v>1168</v>
      </c>
      <c r="AF2497" t="s">
        <v>1168</v>
      </c>
      <c r="AI2497" t="s">
        <v>1168</v>
      </c>
      <c r="AJ2497" s="15" t="s">
        <v>1148</v>
      </c>
      <c r="AK2497" s="15">
        <v>94</v>
      </c>
      <c r="AL2497" t="s">
        <v>1266</v>
      </c>
      <c r="AM2497">
        <f>100.069-94</f>
        <v>6.0690000000000026</v>
      </c>
      <c r="AP2497">
        <v>28</v>
      </c>
      <c r="AR2497" s="15" t="s">
        <v>1155</v>
      </c>
    </row>
    <row r="2498" spans="1:44" x14ac:dyDescent="0.2">
      <c r="A2498" t="s">
        <v>1381</v>
      </c>
      <c r="B2498" s="15" t="s">
        <v>1146</v>
      </c>
      <c r="C2498" s="15" t="s">
        <v>1149</v>
      </c>
      <c r="D2498" s="14" t="s">
        <v>475</v>
      </c>
      <c r="E2498" s="14" t="s">
        <v>3054</v>
      </c>
      <c r="G2498" s="15" t="s">
        <v>1168</v>
      </c>
      <c r="H2498" s="14" t="s">
        <v>1168</v>
      </c>
      <c r="I2498" s="14" t="s">
        <v>3036</v>
      </c>
      <c r="M2498" s="14" t="s">
        <v>3037</v>
      </c>
      <c r="O2498">
        <v>2004</v>
      </c>
      <c r="Q2498" t="s">
        <v>1332</v>
      </c>
      <c r="R2498">
        <v>14</v>
      </c>
      <c r="T2498" t="s">
        <v>3038</v>
      </c>
      <c r="U2498" s="14" t="s">
        <v>1249</v>
      </c>
      <c r="V2498" s="9" t="s">
        <v>3039</v>
      </c>
      <c r="W2498">
        <v>60</v>
      </c>
      <c r="X2498" s="9" t="s">
        <v>3042</v>
      </c>
      <c r="Z2498" s="5"/>
      <c r="AD2498" s="14" t="s">
        <v>1168</v>
      </c>
      <c r="AF2498" t="s">
        <v>1168</v>
      </c>
      <c r="AI2498" t="s">
        <v>1168</v>
      </c>
      <c r="AJ2498" s="15" t="s">
        <v>1148</v>
      </c>
      <c r="AK2498" s="15">
        <v>94.828000000000003</v>
      </c>
      <c r="AL2498" t="s">
        <v>1266</v>
      </c>
      <c r="AM2498">
        <f>100.897-94.828</f>
        <v>6.0690000000000026</v>
      </c>
      <c r="AP2498">
        <v>56</v>
      </c>
      <c r="AR2498" s="15" t="s">
        <v>1155</v>
      </c>
    </row>
    <row r="2499" spans="1:44" x14ac:dyDescent="0.2">
      <c r="A2499" t="s">
        <v>1381</v>
      </c>
      <c r="B2499" s="15" t="s">
        <v>1146</v>
      </c>
      <c r="C2499" s="15" t="s">
        <v>1149</v>
      </c>
      <c r="D2499" s="14" t="s">
        <v>475</v>
      </c>
      <c r="E2499" s="14" t="s">
        <v>3054</v>
      </c>
      <c r="G2499" s="15" t="s">
        <v>1168</v>
      </c>
      <c r="H2499" s="14" t="s">
        <v>1168</v>
      </c>
      <c r="I2499" s="14" t="s">
        <v>3036</v>
      </c>
      <c r="M2499" s="14" t="s">
        <v>3037</v>
      </c>
      <c r="O2499">
        <v>2004</v>
      </c>
      <c r="Q2499" t="s">
        <v>1332</v>
      </c>
      <c r="R2499">
        <v>14</v>
      </c>
      <c r="T2499" t="s">
        <v>3038</v>
      </c>
      <c r="U2499" s="14" t="s">
        <v>1249</v>
      </c>
      <c r="V2499" s="9" t="s">
        <v>3039</v>
      </c>
      <c r="W2499">
        <v>90</v>
      </c>
      <c r="X2499" s="9" t="s">
        <v>3042</v>
      </c>
      <c r="Z2499" s="5"/>
      <c r="AD2499" s="14" t="s">
        <v>1168</v>
      </c>
      <c r="AF2499" t="s">
        <v>1168</v>
      </c>
      <c r="AI2499" t="s">
        <v>1168</v>
      </c>
      <c r="AJ2499" s="15" t="s">
        <v>1148</v>
      </c>
      <c r="AK2499" s="15">
        <v>94</v>
      </c>
      <c r="AL2499" t="s">
        <v>1266</v>
      </c>
      <c r="AM2499">
        <f>98.966-94</f>
        <v>4.965999999999994</v>
      </c>
      <c r="AP2499">
        <v>28</v>
      </c>
      <c r="AR2499" s="15" t="s">
        <v>1155</v>
      </c>
    </row>
    <row r="2500" spans="1:44" x14ac:dyDescent="0.2">
      <c r="A2500" t="s">
        <v>1381</v>
      </c>
      <c r="B2500" s="15" t="s">
        <v>1146</v>
      </c>
      <c r="C2500" s="15" t="s">
        <v>1149</v>
      </c>
      <c r="D2500" s="14" t="s">
        <v>475</v>
      </c>
      <c r="E2500" s="14" t="s">
        <v>3054</v>
      </c>
      <c r="G2500" s="15" t="s">
        <v>1168</v>
      </c>
      <c r="H2500" s="14" t="s">
        <v>1168</v>
      </c>
      <c r="I2500" s="14" t="s">
        <v>3036</v>
      </c>
      <c r="M2500" s="14" t="s">
        <v>3037</v>
      </c>
      <c r="O2500">
        <v>2004</v>
      </c>
      <c r="Q2500" t="s">
        <v>1332</v>
      </c>
      <c r="R2500">
        <v>14</v>
      </c>
      <c r="T2500" t="s">
        <v>3038</v>
      </c>
      <c r="U2500" s="14" t="s">
        <v>1249</v>
      </c>
      <c r="V2500" s="9" t="s">
        <v>3039</v>
      </c>
      <c r="W2500">
        <v>90</v>
      </c>
      <c r="X2500" s="9" t="s">
        <v>3042</v>
      </c>
      <c r="Z2500" s="5"/>
      <c r="AD2500" s="14" t="s">
        <v>1168</v>
      </c>
      <c r="AF2500" t="s">
        <v>1168</v>
      </c>
      <c r="AI2500" t="s">
        <v>1168</v>
      </c>
      <c r="AJ2500" s="15" t="s">
        <v>1148</v>
      </c>
      <c r="AK2500" s="15">
        <v>94.828000000000003</v>
      </c>
      <c r="AL2500" t="s">
        <v>1266</v>
      </c>
      <c r="AM2500">
        <f>99.793-94.828</f>
        <v>4.9650000000000034</v>
      </c>
      <c r="AP2500">
        <v>56</v>
      </c>
      <c r="AR2500" s="15" t="s">
        <v>1155</v>
      </c>
    </row>
    <row r="2501" spans="1:44" x14ac:dyDescent="0.2">
      <c r="A2501" t="s">
        <v>1381</v>
      </c>
      <c r="B2501" s="15" t="s">
        <v>1146</v>
      </c>
      <c r="C2501" s="15" t="s">
        <v>1149</v>
      </c>
      <c r="D2501" s="14" t="s">
        <v>475</v>
      </c>
      <c r="E2501" s="14" t="s">
        <v>3054</v>
      </c>
      <c r="G2501" s="15" t="s">
        <v>1168</v>
      </c>
      <c r="H2501" s="14" t="s">
        <v>1168</v>
      </c>
      <c r="I2501" s="14" t="s">
        <v>3036</v>
      </c>
      <c r="M2501" s="14" t="s">
        <v>3037</v>
      </c>
      <c r="O2501">
        <v>2004</v>
      </c>
      <c r="Q2501" t="s">
        <v>1332</v>
      </c>
      <c r="R2501">
        <v>14</v>
      </c>
      <c r="T2501" t="s">
        <v>3038</v>
      </c>
      <c r="U2501" s="14" t="s">
        <v>1249</v>
      </c>
      <c r="V2501" s="9" t="s">
        <v>3039</v>
      </c>
      <c r="W2501">
        <v>120</v>
      </c>
      <c r="X2501" s="9" t="s">
        <v>3042</v>
      </c>
      <c r="Z2501" s="5"/>
      <c r="AD2501" s="14" t="s">
        <v>1168</v>
      </c>
      <c r="AF2501" t="s">
        <v>1168</v>
      </c>
      <c r="AI2501" t="s">
        <v>1168</v>
      </c>
      <c r="AJ2501" s="15" t="s">
        <v>1148</v>
      </c>
      <c r="AK2501" s="15">
        <v>97.31</v>
      </c>
      <c r="AL2501" t="s">
        <v>1266</v>
      </c>
      <c r="AM2501">
        <f>103.655-97.31</f>
        <v>6.3449999999999989</v>
      </c>
      <c r="AP2501">
        <v>28</v>
      </c>
      <c r="AR2501" s="15" t="s">
        <v>1155</v>
      </c>
    </row>
    <row r="2502" spans="1:44" x14ac:dyDescent="0.2">
      <c r="A2502" t="s">
        <v>1381</v>
      </c>
      <c r="B2502" s="15" t="s">
        <v>1146</v>
      </c>
      <c r="C2502" s="15" t="s">
        <v>1149</v>
      </c>
      <c r="D2502" s="14" t="s">
        <v>475</v>
      </c>
      <c r="E2502" s="14" t="s">
        <v>3054</v>
      </c>
      <c r="G2502" s="15" t="s">
        <v>1168</v>
      </c>
      <c r="H2502" s="14" t="s">
        <v>1168</v>
      </c>
      <c r="I2502" s="14" t="s">
        <v>3036</v>
      </c>
      <c r="M2502" s="14" t="s">
        <v>3037</v>
      </c>
      <c r="O2502">
        <v>2004</v>
      </c>
      <c r="Q2502" t="s">
        <v>1332</v>
      </c>
      <c r="R2502">
        <v>14</v>
      </c>
      <c r="T2502" t="s">
        <v>3038</v>
      </c>
      <c r="U2502" s="14" t="s">
        <v>1249</v>
      </c>
      <c r="V2502" s="9" t="s">
        <v>3039</v>
      </c>
      <c r="W2502">
        <v>120</v>
      </c>
      <c r="X2502" s="9" t="s">
        <v>3042</v>
      </c>
      <c r="Z2502" s="5"/>
      <c r="AD2502" s="14" t="s">
        <v>1168</v>
      </c>
      <c r="AF2502" t="s">
        <v>1168</v>
      </c>
      <c r="AI2502" t="s">
        <v>1168</v>
      </c>
      <c r="AJ2502" s="15" t="s">
        <v>1148</v>
      </c>
      <c r="AK2502" s="15">
        <v>97.034000000000006</v>
      </c>
      <c r="AL2502" t="s">
        <v>1266</v>
      </c>
      <c r="AM2502">
        <f>103.655-97.034</f>
        <v>6.6209999999999951</v>
      </c>
      <c r="AP2502">
        <v>56</v>
      </c>
      <c r="AR2502" s="15" t="s">
        <v>1155</v>
      </c>
    </row>
    <row r="2503" spans="1:44" x14ac:dyDescent="0.2">
      <c r="A2503" t="s">
        <v>1381</v>
      </c>
      <c r="B2503" s="15" t="s">
        <v>1146</v>
      </c>
      <c r="C2503" s="15" t="s">
        <v>1149</v>
      </c>
      <c r="D2503" s="14" t="s">
        <v>475</v>
      </c>
      <c r="E2503" s="14" t="s">
        <v>3054</v>
      </c>
      <c r="G2503" s="15" t="s">
        <v>1168</v>
      </c>
      <c r="H2503" s="14" t="s">
        <v>1168</v>
      </c>
      <c r="I2503" s="14" t="s">
        <v>3036</v>
      </c>
      <c r="M2503" s="14" t="s">
        <v>3037</v>
      </c>
      <c r="O2503">
        <v>2004</v>
      </c>
      <c r="Q2503" t="s">
        <v>1332</v>
      </c>
      <c r="R2503">
        <v>14</v>
      </c>
      <c r="T2503" t="s">
        <v>3038</v>
      </c>
      <c r="U2503" s="14" t="s">
        <v>1249</v>
      </c>
      <c r="V2503" s="9" t="s">
        <v>3039</v>
      </c>
      <c r="W2503">
        <v>150</v>
      </c>
      <c r="X2503" s="9" t="s">
        <v>3042</v>
      </c>
      <c r="Z2503" s="5"/>
      <c r="AD2503" s="14" t="s">
        <v>1168</v>
      </c>
      <c r="AF2503" t="s">
        <v>1168</v>
      </c>
      <c r="AI2503" t="s">
        <v>1168</v>
      </c>
      <c r="AJ2503" s="15" t="s">
        <v>1148</v>
      </c>
      <c r="AK2503" s="15">
        <v>95.379000000000005</v>
      </c>
      <c r="AL2503" t="s">
        <v>1266</v>
      </c>
      <c r="AM2503">
        <f>101.172-95.379</f>
        <v>5.7929999999999922</v>
      </c>
      <c r="AP2503">
        <v>28</v>
      </c>
      <c r="AR2503" s="15" t="s">
        <v>1155</v>
      </c>
    </row>
    <row r="2504" spans="1:44" x14ac:dyDescent="0.2">
      <c r="A2504" t="s">
        <v>1381</v>
      </c>
      <c r="B2504" s="15" t="s">
        <v>1146</v>
      </c>
      <c r="C2504" s="15" t="s">
        <v>1149</v>
      </c>
      <c r="D2504" s="14" t="s">
        <v>475</v>
      </c>
      <c r="E2504" s="14" t="s">
        <v>3054</v>
      </c>
      <c r="G2504" s="15" t="s">
        <v>1168</v>
      </c>
      <c r="H2504" s="14" t="s">
        <v>1168</v>
      </c>
      <c r="I2504" s="14" t="s">
        <v>3036</v>
      </c>
      <c r="M2504" s="14" t="s">
        <v>3037</v>
      </c>
      <c r="O2504">
        <v>2004</v>
      </c>
      <c r="Q2504" t="s">
        <v>1332</v>
      </c>
      <c r="R2504">
        <v>14</v>
      </c>
      <c r="T2504" t="s">
        <v>3038</v>
      </c>
      <c r="U2504" s="14" t="s">
        <v>1249</v>
      </c>
      <c r="V2504" s="9" t="s">
        <v>3039</v>
      </c>
      <c r="W2504">
        <v>150</v>
      </c>
      <c r="X2504" s="9" t="s">
        <v>3042</v>
      </c>
      <c r="Z2504" s="5"/>
      <c r="AD2504" s="14" t="s">
        <v>1168</v>
      </c>
      <c r="AF2504" t="s">
        <v>1168</v>
      </c>
      <c r="AI2504" t="s">
        <v>1168</v>
      </c>
      <c r="AJ2504" s="15" t="s">
        <v>1148</v>
      </c>
      <c r="AK2504" s="15">
        <v>95.379000000000005</v>
      </c>
      <c r="AL2504" t="s">
        <v>1266</v>
      </c>
      <c r="AM2504">
        <f>101.172-95.379</f>
        <v>5.7929999999999922</v>
      </c>
      <c r="AP2504">
        <v>56</v>
      </c>
      <c r="AR2504" s="15" t="s">
        <v>1155</v>
      </c>
    </row>
    <row r="2505" spans="1:44" x14ac:dyDescent="0.2">
      <c r="A2505" t="s">
        <v>1381</v>
      </c>
      <c r="B2505" s="15" t="s">
        <v>1146</v>
      </c>
      <c r="C2505" s="15" t="s">
        <v>1149</v>
      </c>
      <c r="D2505" s="14" t="s">
        <v>475</v>
      </c>
      <c r="E2505" s="14" t="s">
        <v>3054</v>
      </c>
      <c r="G2505" s="15" t="s">
        <v>1168</v>
      </c>
      <c r="H2505" s="14" t="s">
        <v>1168</v>
      </c>
      <c r="I2505" s="14" t="s">
        <v>3036</v>
      </c>
      <c r="M2505" s="14" t="s">
        <v>3037</v>
      </c>
      <c r="O2505">
        <v>2004</v>
      </c>
      <c r="Q2505" t="s">
        <v>1332</v>
      </c>
      <c r="R2505">
        <v>14</v>
      </c>
      <c r="T2505" t="s">
        <v>3038</v>
      </c>
      <c r="U2505" s="14" t="s">
        <v>1249</v>
      </c>
      <c r="V2505" s="9" t="s">
        <v>3039</v>
      </c>
      <c r="W2505">
        <v>180</v>
      </c>
      <c r="X2505" s="9" t="s">
        <v>3042</v>
      </c>
      <c r="Z2505" s="5"/>
      <c r="AD2505" s="14" t="s">
        <v>1168</v>
      </c>
      <c r="AF2505" t="s">
        <v>1168</v>
      </c>
      <c r="AI2505" t="s">
        <v>1168</v>
      </c>
      <c r="AJ2505" s="15" t="s">
        <v>1148</v>
      </c>
      <c r="AK2505" s="15">
        <v>95.379000000000005</v>
      </c>
      <c r="AL2505" t="s">
        <v>1266</v>
      </c>
      <c r="AM2505">
        <f>102.276-95.379</f>
        <v>6.8969999999999914</v>
      </c>
      <c r="AP2505">
        <v>28</v>
      </c>
      <c r="AR2505" s="15" t="s">
        <v>1155</v>
      </c>
    </row>
    <row r="2506" spans="1:44" x14ac:dyDescent="0.2">
      <c r="A2506" t="s">
        <v>1381</v>
      </c>
      <c r="B2506" s="15" t="s">
        <v>1146</v>
      </c>
      <c r="C2506" s="15" t="s">
        <v>1149</v>
      </c>
      <c r="D2506" s="14" t="s">
        <v>475</v>
      </c>
      <c r="E2506" s="14" t="s">
        <v>3054</v>
      </c>
      <c r="G2506" s="15" t="s">
        <v>1168</v>
      </c>
      <c r="H2506" s="14" t="s">
        <v>1168</v>
      </c>
      <c r="I2506" s="14" t="s">
        <v>3036</v>
      </c>
      <c r="M2506" s="14" t="s">
        <v>3037</v>
      </c>
      <c r="O2506">
        <v>2004</v>
      </c>
      <c r="Q2506" t="s">
        <v>1332</v>
      </c>
      <c r="R2506">
        <v>14</v>
      </c>
      <c r="T2506" t="s">
        <v>3038</v>
      </c>
      <c r="U2506" s="14" t="s">
        <v>1249</v>
      </c>
      <c r="V2506" s="9" t="s">
        <v>3039</v>
      </c>
      <c r="W2506">
        <v>180</v>
      </c>
      <c r="X2506" s="9" t="s">
        <v>3042</v>
      </c>
      <c r="Z2506" s="5"/>
      <c r="AD2506" s="14" t="s">
        <v>1168</v>
      </c>
      <c r="AF2506" t="s">
        <v>1168</v>
      </c>
      <c r="AI2506" t="s">
        <v>1168</v>
      </c>
      <c r="AJ2506" s="15" t="s">
        <v>1148</v>
      </c>
      <c r="AK2506" s="15">
        <v>95.102999999999994</v>
      </c>
      <c r="AL2506" t="s">
        <v>1266</v>
      </c>
      <c r="AM2506">
        <f>102.276-95.103</f>
        <v>7.1730000000000018</v>
      </c>
      <c r="AP2506">
        <v>56</v>
      </c>
      <c r="AR2506" s="15" t="s">
        <v>1155</v>
      </c>
    </row>
    <row r="2507" spans="1:44" x14ac:dyDescent="0.2">
      <c r="A2507" t="s">
        <v>1381</v>
      </c>
      <c r="B2507" s="15" t="s">
        <v>1146</v>
      </c>
      <c r="C2507" s="15" t="s">
        <v>1149</v>
      </c>
      <c r="D2507" s="14" t="s">
        <v>475</v>
      </c>
      <c r="E2507" s="14" t="s">
        <v>3054</v>
      </c>
      <c r="G2507" s="15" t="s">
        <v>1168</v>
      </c>
      <c r="H2507" s="14" t="s">
        <v>1168</v>
      </c>
      <c r="I2507" s="14" t="s">
        <v>3036</v>
      </c>
      <c r="M2507" s="14" t="s">
        <v>3037</v>
      </c>
      <c r="O2507">
        <v>2004</v>
      </c>
      <c r="Q2507" t="s">
        <v>1332</v>
      </c>
      <c r="R2507">
        <v>14</v>
      </c>
      <c r="T2507" t="s">
        <v>3038</v>
      </c>
      <c r="U2507" s="14" t="s">
        <v>1249</v>
      </c>
      <c r="V2507" s="9" t="s">
        <v>3039</v>
      </c>
      <c r="W2507">
        <v>0</v>
      </c>
      <c r="X2507" s="9" t="s">
        <v>3043</v>
      </c>
      <c r="Z2507" s="5"/>
      <c r="AD2507" s="14" t="s">
        <v>1168</v>
      </c>
      <c r="AF2507" t="s">
        <v>1168</v>
      </c>
      <c r="AI2507" t="s">
        <v>1168</v>
      </c>
      <c r="AJ2507" s="15" t="s">
        <v>1148</v>
      </c>
      <c r="AK2507" s="15">
        <v>17.603000000000002</v>
      </c>
      <c r="AL2507" t="s">
        <v>1266</v>
      </c>
      <c r="AM2507">
        <f>21.438-17.603</f>
        <v>3.8349999999999973</v>
      </c>
      <c r="AP2507">
        <v>28</v>
      </c>
      <c r="AR2507" s="15" t="s">
        <v>1155</v>
      </c>
    </row>
    <row r="2508" spans="1:44" x14ac:dyDescent="0.2">
      <c r="A2508" t="s">
        <v>1381</v>
      </c>
      <c r="B2508" s="15" t="s">
        <v>1146</v>
      </c>
      <c r="C2508" s="15" t="s">
        <v>1149</v>
      </c>
      <c r="D2508" s="14" t="s">
        <v>475</v>
      </c>
      <c r="E2508" s="14" t="s">
        <v>3054</v>
      </c>
      <c r="G2508" s="15" t="s">
        <v>1168</v>
      </c>
      <c r="H2508" s="14" t="s">
        <v>1168</v>
      </c>
      <c r="I2508" s="14" t="s">
        <v>3036</v>
      </c>
      <c r="M2508" s="14" t="s">
        <v>3037</v>
      </c>
      <c r="O2508">
        <v>2004</v>
      </c>
      <c r="Q2508" t="s">
        <v>1332</v>
      </c>
      <c r="R2508">
        <v>14</v>
      </c>
      <c r="T2508" t="s">
        <v>3038</v>
      </c>
      <c r="U2508" s="14" t="s">
        <v>1249</v>
      </c>
      <c r="V2508" s="9" t="s">
        <v>3039</v>
      </c>
      <c r="W2508">
        <v>0</v>
      </c>
      <c r="X2508" s="9" t="s">
        <v>3043</v>
      </c>
      <c r="Z2508" s="5"/>
      <c r="AD2508" s="14" t="s">
        <v>1168</v>
      </c>
      <c r="AF2508" t="s">
        <v>1168</v>
      </c>
      <c r="AI2508" t="s">
        <v>1168</v>
      </c>
      <c r="AJ2508" s="15" t="s">
        <v>1148</v>
      </c>
      <c r="AK2508" s="15">
        <v>83.081999999999994</v>
      </c>
      <c r="AL2508" t="s">
        <v>1266</v>
      </c>
      <c r="AM2508">
        <f>89.384-83.082</f>
        <v>6.3020000000000067</v>
      </c>
      <c r="AP2508">
        <v>56</v>
      </c>
      <c r="AR2508" s="15" t="s">
        <v>1155</v>
      </c>
    </row>
    <row r="2509" spans="1:44" x14ac:dyDescent="0.2">
      <c r="A2509" t="s">
        <v>1381</v>
      </c>
      <c r="B2509" s="15" t="s">
        <v>1146</v>
      </c>
      <c r="C2509" s="15" t="s">
        <v>1149</v>
      </c>
      <c r="D2509" s="14" t="s">
        <v>475</v>
      </c>
      <c r="E2509" s="14" t="s">
        <v>3054</v>
      </c>
      <c r="G2509" s="15" t="s">
        <v>1168</v>
      </c>
      <c r="H2509" s="14" t="s">
        <v>1168</v>
      </c>
      <c r="I2509" s="14" t="s">
        <v>3036</v>
      </c>
      <c r="M2509" s="14" t="s">
        <v>3037</v>
      </c>
      <c r="O2509">
        <v>2004</v>
      </c>
      <c r="Q2509" t="s">
        <v>1332</v>
      </c>
      <c r="R2509">
        <v>14</v>
      </c>
      <c r="T2509" t="s">
        <v>3038</v>
      </c>
      <c r="U2509" s="14" t="s">
        <v>1249</v>
      </c>
      <c r="V2509" s="9" t="s">
        <v>3039</v>
      </c>
      <c r="W2509">
        <v>15</v>
      </c>
      <c r="X2509" s="9" t="s">
        <v>3043</v>
      </c>
      <c r="Z2509" s="5"/>
      <c r="AD2509" s="14" t="s">
        <v>1168</v>
      </c>
      <c r="AF2509" t="s">
        <v>1168</v>
      </c>
      <c r="AI2509" t="s">
        <v>1168</v>
      </c>
      <c r="AJ2509" s="15" t="s">
        <v>1148</v>
      </c>
      <c r="AK2509" s="15">
        <v>81.986000000000004</v>
      </c>
      <c r="AL2509" t="s">
        <v>1266</v>
      </c>
      <c r="AM2509">
        <f>88.562-81.986</f>
        <v>6.5759999999999934</v>
      </c>
      <c r="AP2509">
        <v>28</v>
      </c>
      <c r="AR2509" s="15" t="s">
        <v>1155</v>
      </c>
    </row>
    <row r="2510" spans="1:44" x14ac:dyDescent="0.2">
      <c r="A2510" t="s">
        <v>1381</v>
      </c>
      <c r="B2510" s="15" t="s">
        <v>1146</v>
      </c>
      <c r="C2510" s="15" t="s">
        <v>1149</v>
      </c>
      <c r="D2510" s="14" t="s">
        <v>475</v>
      </c>
      <c r="E2510" s="14" t="s">
        <v>3054</v>
      </c>
      <c r="G2510" s="15" t="s">
        <v>1168</v>
      </c>
      <c r="H2510" s="14" t="s">
        <v>1168</v>
      </c>
      <c r="I2510" s="14" t="s">
        <v>3036</v>
      </c>
      <c r="M2510" s="14" t="s">
        <v>3037</v>
      </c>
      <c r="O2510">
        <v>2004</v>
      </c>
      <c r="Q2510" t="s">
        <v>1332</v>
      </c>
      <c r="R2510">
        <v>14</v>
      </c>
      <c r="T2510" t="s">
        <v>3038</v>
      </c>
      <c r="U2510" s="14" t="s">
        <v>1249</v>
      </c>
      <c r="V2510" s="9" t="s">
        <v>3039</v>
      </c>
      <c r="W2510">
        <v>15</v>
      </c>
      <c r="X2510" s="9" t="s">
        <v>3043</v>
      </c>
      <c r="Z2510" s="5"/>
      <c r="AD2510" s="14" t="s">
        <v>1168</v>
      </c>
      <c r="AF2510" t="s">
        <v>1168</v>
      </c>
      <c r="AI2510" t="s">
        <v>1168</v>
      </c>
      <c r="AJ2510" s="15" t="s">
        <v>1148</v>
      </c>
      <c r="AK2510" s="15">
        <v>89.384</v>
      </c>
      <c r="AL2510" t="s">
        <v>1266</v>
      </c>
      <c r="AM2510">
        <f>95.411-89.384</f>
        <v>6.027000000000001</v>
      </c>
      <c r="AP2510">
        <v>56</v>
      </c>
      <c r="AR2510" s="15" t="s">
        <v>1155</v>
      </c>
    </row>
    <row r="2511" spans="1:44" x14ac:dyDescent="0.2">
      <c r="A2511" t="s">
        <v>1381</v>
      </c>
      <c r="B2511" s="15" t="s">
        <v>1146</v>
      </c>
      <c r="C2511" s="15" t="s">
        <v>1149</v>
      </c>
      <c r="D2511" s="14" t="s">
        <v>475</v>
      </c>
      <c r="E2511" s="14" t="s">
        <v>3054</v>
      </c>
      <c r="G2511" s="15" t="s">
        <v>1168</v>
      </c>
      <c r="H2511" s="14" t="s">
        <v>1168</v>
      </c>
      <c r="I2511" s="14" t="s">
        <v>3036</v>
      </c>
      <c r="M2511" s="14" t="s">
        <v>3037</v>
      </c>
      <c r="O2511">
        <v>2004</v>
      </c>
      <c r="Q2511" t="s">
        <v>1332</v>
      </c>
      <c r="R2511">
        <v>14</v>
      </c>
      <c r="T2511" t="s">
        <v>3038</v>
      </c>
      <c r="U2511" s="14" t="s">
        <v>1249</v>
      </c>
      <c r="V2511" s="9" t="s">
        <v>3039</v>
      </c>
      <c r="W2511">
        <v>30</v>
      </c>
      <c r="X2511" s="9" t="s">
        <v>3043</v>
      </c>
      <c r="Z2511" s="5"/>
      <c r="AD2511" s="14" t="s">
        <v>1168</v>
      </c>
      <c r="AF2511" t="s">
        <v>1168</v>
      </c>
      <c r="AI2511" t="s">
        <v>1168</v>
      </c>
      <c r="AJ2511" s="15" t="s">
        <v>1148</v>
      </c>
      <c r="AK2511" s="15">
        <v>71.849000000000004</v>
      </c>
      <c r="AL2511" t="s">
        <v>1266</v>
      </c>
      <c r="AM2511">
        <f>75.685-71.849</f>
        <v>3.8359999999999985</v>
      </c>
      <c r="AP2511">
        <v>28</v>
      </c>
      <c r="AR2511" s="15" t="s">
        <v>1155</v>
      </c>
    </row>
    <row r="2512" spans="1:44" x14ac:dyDescent="0.2">
      <c r="A2512" t="s">
        <v>1381</v>
      </c>
      <c r="B2512" s="15" t="s">
        <v>1146</v>
      </c>
      <c r="C2512" s="15" t="s">
        <v>1149</v>
      </c>
      <c r="D2512" s="14" t="s">
        <v>475</v>
      </c>
      <c r="E2512" s="14" t="s">
        <v>3054</v>
      </c>
      <c r="G2512" s="15" t="s">
        <v>1168</v>
      </c>
      <c r="H2512" s="14" t="s">
        <v>1168</v>
      </c>
      <c r="I2512" s="14" t="s">
        <v>3036</v>
      </c>
      <c r="M2512" s="14" t="s">
        <v>3037</v>
      </c>
      <c r="O2512">
        <v>2004</v>
      </c>
      <c r="Q2512" t="s">
        <v>1332</v>
      </c>
      <c r="R2512">
        <v>14</v>
      </c>
      <c r="T2512" t="s">
        <v>3038</v>
      </c>
      <c r="U2512" s="14" t="s">
        <v>1249</v>
      </c>
      <c r="V2512" s="9" t="s">
        <v>3039</v>
      </c>
      <c r="W2512">
        <v>30</v>
      </c>
      <c r="X2512" s="9" t="s">
        <v>3043</v>
      </c>
      <c r="Z2512" s="5"/>
      <c r="AD2512" s="14" t="s">
        <v>1168</v>
      </c>
      <c r="AF2512" t="s">
        <v>1168</v>
      </c>
      <c r="AI2512" t="s">
        <v>1168</v>
      </c>
      <c r="AJ2512" s="15" t="s">
        <v>1148</v>
      </c>
      <c r="AK2512" s="15">
        <v>78.150999999999996</v>
      </c>
      <c r="AL2512" t="s">
        <v>1266</v>
      </c>
      <c r="AM2512">
        <f>82.534-78.151</f>
        <v>4.3830000000000098</v>
      </c>
      <c r="AP2512">
        <v>56</v>
      </c>
      <c r="AR2512" s="15" t="s">
        <v>1155</v>
      </c>
    </row>
    <row r="2513" spans="1:44" x14ac:dyDescent="0.2">
      <c r="A2513" t="s">
        <v>1381</v>
      </c>
      <c r="B2513" s="15" t="s">
        <v>1146</v>
      </c>
      <c r="C2513" s="15" t="s">
        <v>1149</v>
      </c>
      <c r="D2513" s="14" t="s">
        <v>475</v>
      </c>
      <c r="E2513" s="14" t="s">
        <v>3054</v>
      </c>
      <c r="G2513" s="15" t="s">
        <v>1168</v>
      </c>
      <c r="H2513" s="14" t="s">
        <v>1168</v>
      </c>
      <c r="I2513" s="14" t="s">
        <v>3036</v>
      </c>
      <c r="M2513" s="14" t="s">
        <v>3037</v>
      </c>
      <c r="O2513">
        <v>2004</v>
      </c>
      <c r="Q2513" t="s">
        <v>1332</v>
      </c>
      <c r="R2513">
        <v>14</v>
      </c>
      <c r="T2513" t="s">
        <v>3038</v>
      </c>
      <c r="U2513" s="14" t="s">
        <v>1249</v>
      </c>
      <c r="V2513" s="9" t="s">
        <v>3039</v>
      </c>
      <c r="W2513">
        <v>60</v>
      </c>
      <c r="X2513" s="9" t="s">
        <v>3043</v>
      </c>
      <c r="Z2513" s="5"/>
      <c r="AD2513" s="14" t="s">
        <v>1168</v>
      </c>
      <c r="AF2513" t="s">
        <v>1168</v>
      </c>
      <c r="AI2513" t="s">
        <v>1168</v>
      </c>
      <c r="AJ2513" s="15" t="s">
        <v>1148</v>
      </c>
      <c r="AK2513" s="15">
        <v>85.822000000000003</v>
      </c>
      <c r="AL2513" t="s">
        <v>1266</v>
      </c>
      <c r="AM2513">
        <f>90.205-85.822</f>
        <v>4.3829999999999956</v>
      </c>
      <c r="AP2513">
        <v>28</v>
      </c>
      <c r="AR2513" s="15" t="s">
        <v>1155</v>
      </c>
    </row>
    <row r="2514" spans="1:44" x14ac:dyDescent="0.2">
      <c r="A2514" t="s">
        <v>1381</v>
      </c>
      <c r="B2514" s="15" t="s">
        <v>1146</v>
      </c>
      <c r="C2514" s="15" t="s">
        <v>1149</v>
      </c>
      <c r="D2514" s="14" t="s">
        <v>475</v>
      </c>
      <c r="E2514" s="14" t="s">
        <v>3054</v>
      </c>
      <c r="G2514" s="15" t="s">
        <v>1168</v>
      </c>
      <c r="H2514" s="14" t="s">
        <v>1168</v>
      </c>
      <c r="I2514" s="14" t="s">
        <v>3036</v>
      </c>
      <c r="M2514" s="14" t="s">
        <v>3037</v>
      </c>
      <c r="O2514">
        <v>2004</v>
      </c>
      <c r="Q2514" t="s">
        <v>1332</v>
      </c>
      <c r="R2514">
        <v>14</v>
      </c>
      <c r="T2514" t="s">
        <v>3038</v>
      </c>
      <c r="U2514" s="14" t="s">
        <v>1249</v>
      </c>
      <c r="V2514" s="9" t="s">
        <v>3039</v>
      </c>
      <c r="W2514">
        <v>60</v>
      </c>
      <c r="X2514" s="9" t="s">
        <v>3043</v>
      </c>
      <c r="Z2514" s="5"/>
      <c r="AD2514" s="14" t="s">
        <v>1168</v>
      </c>
      <c r="AF2514" t="s">
        <v>1168</v>
      </c>
      <c r="AI2514" t="s">
        <v>1168</v>
      </c>
      <c r="AJ2514" s="15" t="s">
        <v>1148</v>
      </c>
      <c r="AK2514" s="15">
        <v>89.11</v>
      </c>
      <c r="AL2514" t="s">
        <v>1266</v>
      </c>
      <c r="AM2514">
        <f>92.671-89.11</f>
        <v>3.561000000000007</v>
      </c>
      <c r="AP2514">
        <v>56</v>
      </c>
      <c r="AR2514" s="15" t="s">
        <v>1155</v>
      </c>
    </row>
    <row r="2515" spans="1:44" x14ac:dyDescent="0.2">
      <c r="A2515" t="s">
        <v>1381</v>
      </c>
      <c r="B2515" s="15" t="s">
        <v>1146</v>
      </c>
      <c r="C2515" s="15" t="s">
        <v>1149</v>
      </c>
      <c r="D2515" s="14" t="s">
        <v>475</v>
      </c>
      <c r="E2515" s="14" t="s">
        <v>3054</v>
      </c>
      <c r="G2515" s="15" t="s">
        <v>1168</v>
      </c>
      <c r="H2515" s="14" t="s">
        <v>1168</v>
      </c>
      <c r="I2515" s="14" t="s">
        <v>3036</v>
      </c>
      <c r="M2515" s="14" t="s">
        <v>3037</v>
      </c>
      <c r="O2515">
        <v>2004</v>
      </c>
      <c r="Q2515" t="s">
        <v>1332</v>
      </c>
      <c r="R2515">
        <v>14</v>
      </c>
      <c r="T2515" t="s">
        <v>3038</v>
      </c>
      <c r="U2515" s="14" t="s">
        <v>1249</v>
      </c>
      <c r="V2515" s="9" t="s">
        <v>3039</v>
      </c>
      <c r="W2515">
        <v>90</v>
      </c>
      <c r="X2515" s="9" t="s">
        <v>3043</v>
      </c>
      <c r="Z2515" s="5"/>
      <c r="AD2515" s="14" t="s">
        <v>1168</v>
      </c>
      <c r="AF2515" t="s">
        <v>1168</v>
      </c>
      <c r="AI2515" t="s">
        <v>1168</v>
      </c>
      <c r="AJ2515" s="15" t="s">
        <v>1148</v>
      </c>
      <c r="AK2515" s="15">
        <v>74.314999999999998</v>
      </c>
      <c r="AL2515" t="s">
        <v>1266</v>
      </c>
      <c r="AM2515">
        <f>78.699-74.315</f>
        <v>4.3840000000000003</v>
      </c>
      <c r="AP2515">
        <v>28</v>
      </c>
      <c r="AR2515" s="15" t="s">
        <v>1155</v>
      </c>
    </row>
    <row r="2516" spans="1:44" x14ac:dyDescent="0.2">
      <c r="A2516" t="s">
        <v>1381</v>
      </c>
      <c r="B2516" s="15" t="s">
        <v>1146</v>
      </c>
      <c r="C2516" s="15" t="s">
        <v>1149</v>
      </c>
      <c r="D2516" s="14" t="s">
        <v>475</v>
      </c>
      <c r="E2516" s="14" t="s">
        <v>3054</v>
      </c>
      <c r="G2516" s="15" t="s">
        <v>1168</v>
      </c>
      <c r="H2516" s="14" t="s">
        <v>1168</v>
      </c>
      <c r="I2516" s="14" t="s">
        <v>3036</v>
      </c>
      <c r="M2516" s="14" t="s">
        <v>3037</v>
      </c>
      <c r="O2516">
        <v>2004</v>
      </c>
      <c r="Q2516" t="s">
        <v>1332</v>
      </c>
      <c r="R2516">
        <v>14</v>
      </c>
      <c r="T2516" t="s">
        <v>3038</v>
      </c>
      <c r="U2516" s="14" t="s">
        <v>1249</v>
      </c>
      <c r="V2516" s="9" t="s">
        <v>3039</v>
      </c>
      <c r="W2516">
        <v>90</v>
      </c>
      <c r="X2516" s="9" t="s">
        <v>3043</v>
      </c>
      <c r="Z2516" s="5"/>
      <c r="AD2516" s="14" t="s">
        <v>1168</v>
      </c>
      <c r="AF2516" t="s">
        <v>1168</v>
      </c>
      <c r="AI2516" t="s">
        <v>1168</v>
      </c>
      <c r="AJ2516" s="15" t="s">
        <v>1148</v>
      </c>
      <c r="AK2516" s="15">
        <v>75.411000000000001</v>
      </c>
      <c r="AL2516" t="s">
        <v>1266</v>
      </c>
      <c r="AM2516">
        <f>79.521-75.411</f>
        <v>4.1099999999999994</v>
      </c>
      <c r="AP2516">
        <v>56</v>
      </c>
      <c r="AR2516" s="15" t="s">
        <v>1155</v>
      </c>
    </row>
    <row r="2517" spans="1:44" x14ac:dyDescent="0.2">
      <c r="A2517" t="s">
        <v>1381</v>
      </c>
      <c r="B2517" s="15" t="s">
        <v>1146</v>
      </c>
      <c r="C2517" s="15" t="s">
        <v>1149</v>
      </c>
      <c r="D2517" s="14" t="s">
        <v>475</v>
      </c>
      <c r="E2517" s="14" t="s">
        <v>3054</v>
      </c>
      <c r="G2517" s="15" t="s">
        <v>1168</v>
      </c>
      <c r="H2517" s="14" t="s">
        <v>1168</v>
      </c>
      <c r="I2517" s="14" t="s">
        <v>3036</v>
      </c>
      <c r="M2517" s="14" t="s">
        <v>3037</v>
      </c>
      <c r="O2517">
        <v>2004</v>
      </c>
      <c r="Q2517" t="s">
        <v>1332</v>
      </c>
      <c r="R2517">
        <v>14</v>
      </c>
      <c r="T2517" t="s">
        <v>3038</v>
      </c>
      <c r="U2517" s="14" t="s">
        <v>1249</v>
      </c>
      <c r="V2517" s="9" t="s">
        <v>3039</v>
      </c>
      <c r="W2517">
        <v>120</v>
      </c>
      <c r="X2517" s="9" t="s">
        <v>3043</v>
      </c>
      <c r="Z2517" s="5"/>
      <c r="AD2517" s="14" t="s">
        <v>1168</v>
      </c>
      <c r="AF2517" t="s">
        <v>1168</v>
      </c>
      <c r="AI2517" t="s">
        <v>1168</v>
      </c>
      <c r="AJ2517" s="15" t="s">
        <v>1148</v>
      </c>
      <c r="AK2517" s="15">
        <v>91.849000000000004</v>
      </c>
      <c r="AL2517" t="s">
        <v>1266</v>
      </c>
      <c r="AM2517">
        <f>97.877-91.849</f>
        <v>6.0279999999999916</v>
      </c>
      <c r="AP2517">
        <v>28</v>
      </c>
      <c r="AR2517" s="15" t="s">
        <v>1155</v>
      </c>
    </row>
    <row r="2518" spans="1:44" x14ac:dyDescent="0.2">
      <c r="A2518" t="s">
        <v>1381</v>
      </c>
      <c r="B2518" s="15" t="s">
        <v>1146</v>
      </c>
      <c r="C2518" s="15" t="s">
        <v>1149</v>
      </c>
      <c r="D2518" s="14" t="s">
        <v>475</v>
      </c>
      <c r="E2518" s="14" t="s">
        <v>3054</v>
      </c>
      <c r="G2518" s="15" t="s">
        <v>1168</v>
      </c>
      <c r="H2518" s="14" t="s">
        <v>1168</v>
      </c>
      <c r="I2518" s="14" t="s">
        <v>3036</v>
      </c>
      <c r="M2518" s="14" t="s">
        <v>3037</v>
      </c>
      <c r="O2518">
        <v>2004</v>
      </c>
      <c r="Q2518" t="s">
        <v>1332</v>
      </c>
      <c r="R2518">
        <v>14</v>
      </c>
      <c r="T2518" t="s">
        <v>3038</v>
      </c>
      <c r="U2518" s="14" t="s">
        <v>1249</v>
      </c>
      <c r="V2518" s="9" t="s">
        <v>3039</v>
      </c>
      <c r="W2518">
        <v>120</v>
      </c>
      <c r="X2518" s="9" t="s">
        <v>3043</v>
      </c>
      <c r="Z2518" s="5"/>
      <c r="AD2518" s="14" t="s">
        <v>1168</v>
      </c>
      <c r="AF2518" t="s">
        <v>1168</v>
      </c>
      <c r="AI2518" t="s">
        <v>1168</v>
      </c>
      <c r="AJ2518" s="15" t="s">
        <v>1148</v>
      </c>
      <c r="AK2518" s="15">
        <v>92.123000000000005</v>
      </c>
      <c r="AL2518" t="s">
        <v>1266</v>
      </c>
      <c r="AM2518">
        <f>97.877-92.123</f>
        <v>5.7539999999999907</v>
      </c>
      <c r="AP2518">
        <v>56</v>
      </c>
      <c r="AR2518" s="15" t="s">
        <v>1155</v>
      </c>
    </row>
    <row r="2519" spans="1:44" x14ac:dyDescent="0.2">
      <c r="A2519" t="s">
        <v>1381</v>
      </c>
      <c r="B2519" s="15" t="s">
        <v>1146</v>
      </c>
      <c r="C2519" s="15" t="s">
        <v>1149</v>
      </c>
      <c r="D2519" s="14" t="s">
        <v>475</v>
      </c>
      <c r="E2519" s="14" t="s">
        <v>3054</v>
      </c>
      <c r="G2519" s="15" t="s">
        <v>1168</v>
      </c>
      <c r="H2519" s="14" t="s">
        <v>1168</v>
      </c>
      <c r="I2519" s="14" t="s">
        <v>3036</v>
      </c>
      <c r="M2519" s="14" t="s">
        <v>3037</v>
      </c>
      <c r="O2519">
        <v>2004</v>
      </c>
      <c r="Q2519" t="s">
        <v>1332</v>
      </c>
      <c r="R2519">
        <v>14</v>
      </c>
      <c r="T2519" t="s">
        <v>3038</v>
      </c>
      <c r="U2519" s="14" t="s">
        <v>1249</v>
      </c>
      <c r="V2519" s="9" t="s">
        <v>3039</v>
      </c>
      <c r="W2519">
        <v>150</v>
      </c>
      <c r="X2519" s="9" t="s">
        <v>3043</v>
      </c>
      <c r="Z2519" s="5"/>
      <c r="AD2519" s="14" t="s">
        <v>1168</v>
      </c>
      <c r="AF2519" t="s">
        <v>1168</v>
      </c>
      <c r="AI2519" t="s">
        <v>1168</v>
      </c>
      <c r="AJ2519" s="15" t="s">
        <v>1148</v>
      </c>
      <c r="AK2519" s="15">
        <v>80.89</v>
      </c>
      <c r="AL2519" t="s">
        <v>1266</v>
      </c>
      <c r="AM2519">
        <f>88.288-80.89</f>
        <v>7.3979999999999961</v>
      </c>
      <c r="AP2519">
        <v>28</v>
      </c>
      <c r="AR2519" s="15" t="s">
        <v>1155</v>
      </c>
    </row>
    <row r="2520" spans="1:44" x14ac:dyDescent="0.2">
      <c r="A2520" t="s">
        <v>1381</v>
      </c>
      <c r="B2520" s="15" t="s">
        <v>1146</v>
      </c>
      <c r="C2520" s="15" t="s">
        <v>1149</v>
      </c>
      <c r="D2520" s="14" t="s">
        <v>475</v>
      </c>
      <c r="E2520" s="14" t="s">
        <v>3054</v>
      </c>
      <c r="G2520" s="15" t="s">
        <v>1168</v>
      </c>
      <c r="H2520" s="14" t="s">
        <v>1168</v>
      </c>
      <c r="I2520" s="14" t="s">
        <v>3036</v>
      </c>
      <c r="M2520" s="14" t="s">
        <v>3037</v>
      </c>
      <c r="O2520">
        <v>2004</v>
      </c>
      <c r="Q2520" t="s">
        <v>1332</v>
      </c>
      <c r="R2520">
        <v>14</v>
      </c>
      <c r="T2520" t="s">
        <v>3038</v>
      </c>
      <c r="U2520" s="14" t="s">
        <v>1249</v>
      </c>
      <c r="V2520" s="9" t="s">
        <v>3039</v>
      </c>
      <c r="W2520">
        <v>150</v>
      </c>
      <c r="X2520" s="9" t="s">
        <v>3043</v>
      </c>
      <c r="Z2520" s="5"/>
      <c r="AD2520" s="14" t="s">
        <v>1168</v>
      </c>
      <c r="AF2520" t="s">
        <v>1168</v>
      </c>
      <c r="AI2520" t="s">
        <v>1168</v>
      </c>
      <c r="AJ2520" s="15" t="s">
        <v>1148</v>
      </c>
      <c r="AK2520" s="15">
        <v>81.438000000000002</v>
      </c>
      <c r="AL2520" t="s">
        <v>1266</v>
      </c>
      <c r="AM2520">
        <f>88.562-81.438</f>
        <v>7.1239999999999952</v>
      </c>
      <c r="AP2520">
        <v>56</v>
      </c>
      <c r="AR2520" s="15" t="s">
        <v>1155</v>
      </c>
    </row>
    <row r="2521" spans="1:44" x14ac:dyDescent="0.2">
      <c r="A2521" t="s">
        <v>1381</v>
      </c>
      <c r="B2521" s="15" t="s">
        <v>1146</v>
      </c>
      <c r="C2521" s="15" t="s">
        <v>1149</v>
      </c>
      <c r="D2521" s="14" t="s">
        <v>475</v>
      </c>
      <c r="E2521" s="14" t="s">
        <v>3054</v>
      </c>
      <c r="G2521" s="15" t="s">
        <v>1168</v>
      </c>
      <c r="H2521" s="14" t="s">
        <v>1168</v>
      </c>
      <c r="I2521" s="14" t="s">
        <v>3036</v>
      </c>
      <c r="M2521" s="14" t="s">
        <v>3037</v>
      </c>
      <c r="O2521">
        <v>2004</v>
      </c>
      <c r="Q2521" t="s">
        <v>1332</v>
      </c>
      <c r="R2521">
        <v>14</v>
      </c>
      <c r="T2521" t="s">
        <v>3038</v>
      </c>
      <c r="U2521" s="14" t="s">
        <v>1249</v>
      </c>
      <c r="V2521" s="9" t="s">
        <v>3039</v>
      </c>
      <c r="W2521">
        <v>180</v>
      </c>
      <c r="X2521" s="9" t="s">
        <v>3043</v>
      </c>
      <c r="Z2521" s="5"/>
      <c r="AD2521" s="14" t="s">
        <v>1168</v>
      </c>
      <c r="AF2521" t="s">
        <v>1168</v>
      </c>
      <c r="AI2521" t="s">
        <v>1168</v>
      </c>
      <c r="AJ2521" s="15" t="s">
        <v>1148</v>
      </c>
      <c r="AK2521" s="15">
        <v>56.232999999999997</v>
      </c>
      <c r="AL2521" t="s">
        <v>1266</v>
      </c>
      <c r="AM2521">
        <f>61.986-56.233</f>
        <v>5.7530000000000001</v>
      </c>
      <c r="AP2521">
        <v>28</v>
      </c>
      <c r="AR2521" s="15" t="s">
        <v>1155</v>
      </c>
    </row>
    <row r="2522" spans="1:44" x14ac:dyDescent="0.2">
      <c r="A2522" t="s">
        <v>1381</v>
      </c>
      <c r="B2522" s="15" t="s">
        <v>1146</v>
      </c>
      <c r="C2522" s="15" t="s">
        <v>1149</v>
      </c>
      <c r="D2522" s="14" t="s">
        <v>475</v>
      </c>
      <c r="E2522" s="14" t="s">
        <v>3054</v>
      </c>
      <c r="G2522" s="15" t="s">
        <v>1168</v>
      </c>
      <c r="H2522" s="14" t="s">
        <v>1168</v>
      </c>
      <c r="I2522" s="14" t="s">
        <v>3036</v>
      </c>
      <c r="M2522" s="14" t="s">
        <v>3037</v>
      </c>
      <c r="O2522">
        <v>2004</v>
      </c>
      <c r="Q2522" t="s">
        <v>1332</v>
      </c>
      <c r="R2522">
        <v>14</v>
      </c>
      <c r="T2522" t="s">
        <v>3038</v>
      </c>
      <c r="U2522" s="14" t="s">
        <v>1249</v>
      </c>
      <c r="V2522" s="9" t="s">
        <v>3039</v>
      </c>
      <c r="W2522">
        <v>180</v>
      </c>
      <c r="X2522" s="9" t="s">
        <v>3043</v>
      </c>
      <c r="Z2522" s="5"/>
      <c r="AD2522" s="14" t="s">
        <v>1168</v>
      </c>
      <c r="AF2522" t="s">
        <v>1168</v>
      </c>
      <c r="AI2522" t="s">
        <v>1168</v>
      </c>
      <c r="AJ2522" s="15" t="s">
        <v>1148</v>
      </c>
      <c r="AK2522" s="15">
        <v>58.151000000000003</v>
      </c>
      <c r="AL2522" t="s">
        <v>1266</v>
      </c>
      <c r="AM2522">
        <f>63.356-58.151</f>
        <v>5.2049999999999983</v>
      </c>
      <c r="AP2522">
        <v>56</v>
      </c>
      <c r="AR2522" s="15" t="s">
        <v>1155</v>
      </c>
    </row>
    <row r="2523" spans="1:44" x14ac:dyDescent="0.2">
      <c r="A2523" t="s">
        <v>1666</v>
      </c>
      <c r="B2523" s="15" t="s">
        <v>1146</v>
      </c>
      <c r="C2523" s="15" t="s">
        <v>1149</v>
      </c>
      <c r="D2523" s="14" t="s">
        <v>660</v>
      </c>
      <c r="E2523" s="14" t="s">
        <v>661</v>
      </c>
      <c r="G2523" s="15" t="s">
        <v>1168</v>
      </c>
      <c r="H2523" s="14" t="s">
        <v>1168</v>
      </c>
      <c r="I2523" s="14" t="s">
        <v>3057</v>
      </c>
      <c r="J2523">
        <v>41.033333333333303</v>
      </c>
      <c r="K2523">
        <v>17.033333333333299</v>
      </c>
      <c r="M2523" s="14" t="s">
        <v>1157</v>
      </c>
      <c r="O2523">
        <v>2017</v>
      </c>
      <c r="Q2523" t="s">
        <v>3059</v>
      </c>
      <c r="R2523" t="s">
        <v>3060</v>
      </c>
      <c r="T2523">
        <v>65</v>
      </c>
      <c r="U2523" s="14" t="s">
        <v>1343</v>
      </c>
      <c r="V2523" s="9" t="s">
        <v>1204</v>
      </c>
      <c r="W2523">
        <v>60</v>
      </c>
      <c r="X2523" s="20">
        <v>10</v>
      </c>
      <c r="AD2523" s="14" t="s">
        <v>1168</v>
      </c>
      <c r="AF2523" t="s">
        <v>1168</v>
      </c>
      <c r="AI2523" t="s">
        <v>153</v>
      </c>
      <c r="AJ2523" s="15" t="s">
        <v>1148</v>
      </c>
      <c r="AK2523" s="15">
        <v>52.140999999999998</v>
      </c>
      <c r="AL2523" t="s">
        <v>1280</v>
      </c>
      <c r="AM2523">
        <f>53.554-51.435</f>
        <v>2.1189999999999998</v>
      </c>
      <c r="AN2523">
        <v>3</v>
      </c>
      <c r="AO2523">
        <v>30</v>
      </c>
      <c r="AP2523">
        <f>3*30</f>
        <v>90</v>
      </c>
      <c r="AR2523" s="15" t="s">
        <v>1338</v>
      </c>
    </row>
    <row r="2524" spans="1:44" x14ac:dyDescent="0.2">
      <c r="A2524" s="21" t="s">
        <v>1666</v>
      </c>
      <c r="B2524" s="21" t="s">
        <v>1146</v>
      </c>
      <c r="C2524" s="21" t="s">
        <v>1149</v>
      </c>
      <c r="D2524" s="21" t="s">
        <v>660</v>
      </c>
      <c r="E2524" s="21" t="s">
        <v>661</v>
      </c>
      <c r="F2524" s="22"/>
      <c r="G2524" s="21" t="s">
        <v>1168</v>
      </c>
      <c r="H2524" s="21" t="s">
        <v>1168</v>
      </c>
      <c r="I2524" s="21" t="s">
        <v>3058</v>
      </c>
      <c r="J2524" s="21">
        <v>41.033333300000002</v>
      </c>
      <c r="K2524" s="21">
        <v>17.033333299999999</v>
      </c>
      <c r="L2524" s="22"/>
      <c r="M2524" s="21" t="s">
        <v>1157</v>
      </c>
      <c r="N2524" s="22"/>
      <c r="O2524" s="21">
        <v>2017</v>
      </c>
      <c r="P2524" s="22"/>
      <c r="Q2524" s="21" t="s">
        <v>3059</v>
      </c>
      <c r="R2524" s="21" t="s">
        <v>3060</v>
      </c>
      <c r="T2524" s="21">
        <v>65</v>
      </c>
      <c r="U2524" s="22"/>
      <c r="V2524" s="22"/>
      <c r="W2524" s="22"/>
      <c r="X2524" s="21">
        <v>10</v>
      </c>
      <c r="Y2524" s="22"/>
      <c r="Z2524" s="22"/>
      <c r="AA2524" s="22"/>
      <c r="AB2524" s="22"/>
      <c r="AC2524" s="22"/>
      <c r="AD2524" s="22" t="s">
        <v>1168</v>
      </c>
      <c r="AE2524" s="22"/>
      <c r="AF2524" s="22" t="s">
        <v>1168</v>
      </c>
      <c r="AG2524" s="22"/>
      <c r="AH2524" s="22"/>
      <c r="AI2524" s="21" t="s">
        <v>153</v>
      </c>
      <c r="AJ2524" s="21" t="s">
        <v>1148</v>
      </c>
      <c r="AK2524" s="21">
        <v>10.066000000000001</v>
      </c>
      <c r="AL2524" s="21" t="s">
        <v>1280</v>
      </c>
      <c r="AM2524" s="21">
        <v>3.1789999999999998</v>
      </c>
      <c r="AN2524" s="21">
        <v>3</v>
      </c>
      <c r="AO2524" s="21">
        <v>30</v>
      </c>
      <c r="AP2524" s="21">
        <v>90</v>
      </c>
      <c r="AQ2524" s="22"/>
      <c r="AR2524" s="21" t="s">
        <v>1210</v>
      </c>
    </row>
    <row r="2525" spans="1:44" x14ac:dyDescent="0.2">
      <c r="A2525" s="21" t="s">
        <v>1666</v>
      </c>
      <c r="B2525" s="21" t="s">
        <v>1146</v>
      </c>
      <c r="C2525" s="21" t="s">
        <v>1149</v>
      </c>
      <c r="D2525" s="21" t="s">
        <v>660</v>
      </c>
      <c r="E2525" s="21" t="s">
        <v>661</v>
      </c>
      <c r="F2525" s="22"/>
      <c r="G2525" s="21" t="s">
        <v>1168</v>
      </c>
      <c r="H2525" s="21" t="s">
        <v>1168</v>
      </c>
      <c r="I2525" s="21" t="s">
        <v>3058</v>
      </c>
      <c r="J2525" s="21">
        <v>41.033333300000002</v>
      </c>
      <c r="K2525" s="21">
        <v>17.033333299999999</v>
      </c>
      <c r="L2525" s="22"/>
      <c r="M2525" s="21" t="s">
        <v>1157</v>
      </c>
      <c r="N2525" s="22"/>
      <c r="O2525" s="21">
        <v>2017</v>
      </c>
      <c r="P2525" s="22"/>
      <c r="Q2525" s="21" t="s">
        <v>3059</v>
      </c>
      <c r="R2525" s="21" t="s">
        <v>3060</v>
      </c>
      <c r="T2525" s="21">
        <v>65</v>
      </c>
      <c r="U2525" s="21" t="s">
        <v>1343</v>
      </c>
      <c r="V2525" s="21">
        <v>25</v>
      </c>
      <c r="W2525" s="21">
        <v>60</v>
      </c>
      <c r="X2525" s="21">
        <v>10</v>
      </c>
      <c r="Y2525" s="22"/>
      <c r="Z2525" s="22"/>
      <c r="AA2525" s="22"/>
      <c r="AB2525" s="22"/>
      <c r="AC2525" s="22"/>
      <c r="AD2525" s="22" t="s">
        <v>1168</v>
      </c>
      <c r="AE2525" s="22"/>
      <c r="AF2525" s="22" t="s">
        <v>1168</v>
      </c>
      <c r="AG2525" s="22"/>
      <c r="AH2525" s="22"/>
      <c r="AI2525" s="21" t="s">
        <v>153</v>
      </c>
      <c r="AJ2525" s="21" t="s">
        <v>1148</v>
      </c>
      <c r="AK2525" s="21">
        <v>55.363999999999997</v>
      </c>
      <c r="AL2525" s="21" t="s">
        <v>1280</v>
      </c>
      <c r="AM2525" s="21">
        <v>1.8540000000000001</v>
      </c>
      <c r="AN2525" s="21">
        <v>3</v>
      </c>
      <c r="AO2525" s="21">
        <v>30</v>
      </c>
      <c r="AP2525" s="21">
        <v>180</v>
      </c>
      <c r="AQ2525" s="22"/>
      <c r="AR2525" s="21" t="s">
        <v>1210</v>
      </c>
    </row>
    <row r="2526" spans="1:44" x14ac:dyDescent="0.2">
      <c r="A2526" s="21" t="s">
        <v>1666</v>
      </c>
      <c r="B2526" s="21" t="s">
        <v>1146</v>
      </c>
      <c r="C2526" s="21" t="s">
        <v>1149</v>
      </c>
      <c r="D2526" s="21" t="s">
        <v>660</v>
      </c>
      <c r="E2526" s="21" t="s">
        <v>661</v>
      </c>
      <c r="F2526" s="22"/>
      <c r="G2526" s="21" t="s">
        <v>1168</v>
      </c>
      <c r="H2526" s="21" t="s">
        <v>1168</v>
      </c>
      <c r="I2526" s="21" t="s">
        <v>3058</v>
      </c>
      <c r="J2526" s="21">
        <v>41.033333300000002</v>
      </c>
      <c r="K2526" s="21">
        <v>17.033333299999999</v>
      </c>
      <c r="L2526" s="22"/>
      <c r="M2526" s="21" t="s">
        <v>1157</v>
      </c>
      <c r="N2526" s="22"/>
      <c r="O2526" s="21">
        <v>2017</v>
      </c>
      <c r="P2526" s="22"/>
      <c r="Q2526" s="21" t="s">
        <v>3059</v>
      </c>
      <c r="R2526" s="21" t="s">
        <v>3060</v>
      </c>
      <c r="T2526" s="21">
        <v>65</v>
      </c>
      <c r="U2526" s="22"/>
      <c r="V2526" s="22"/>
      <c r="W2526" s="22"/>
      <c r="X2526" s="21">
        <v>10</v>
      </c>
      <c r="Y2526" s="22"/>
      <c r="Z2526" s="22"/>
      <c r="AA2526" s="22"/>
      <c r="AB2526" s="22"/>
      <c r="AC2526" s="22"/>
      <c r="AD2526" s="22" t="s">
        <v>1168</v>
      </c>
      <c r="AE2526" s="22"/>
      <c r="AF2526" s="22" t="s">
        <v>1168</v>
      </c>
      <c r="AG2526" s="22"/>
      <c r="AH2526" s="22"/>
      <c r="AI2526" s="21" t="s">
        <v>153</v>
      </c>
      <c r="AJ2526" s="21" t="s">
        <v>1148</v>
      </c>
      <c r="AK2526" s="21">
        <v>12.318</v>
      </c>
      <c r="AL2526" s="21" t="s">
        <v>1280</v>
      </c>
      <c r="AM2526" s="21">
        <v>6.093</v>
      </c>
      <c r="AN2526" s="21">
        <v>3</v>
      </c>
      <c r="AO2526" s="21">
        <v>30</v>
      </c>
      <c r="AP2526" s="21">
        <v>180</v>
      </c>
      <c r="AQ2526" s="22"/>
      <c r="AR2526" s="21" t="s">
        <v>1210</v>
      </c>
    </row>
    <row r="2527" spans="1:44" x14ac:dyDescent="0.2">
      <c r="A2527" s="21" t="s">
        <v>1666</v>
      </c>
      <c r="B2527" s="21" t="s">
        <v>1146</v>
      </c>
      <c r="C2527" s="21" t="s">
        <v>1149</v>
      </c>
      <c r="D2527" s="21" t="s">
        <v>660</v>
      </c>
      <c r="E2527" s="21" t="s">
        <v>661</v>
      </c>
      <c r="F2527" s="22"/>
      <c r="G2527" s="21" t="s">
        <v>1168</v>
      </c>
      <c r="H2527" s="21" t="s">
        <v>1168</v>
      </c>
      <c r="I2527" s="21" t="s">
        <v>3058</v>
      </c>
      <c r="J2527" s="21">
        <v>41.033333300000002</v>
      </c>
      <c r="K2527" s="21">
        <v>17.033333299999999</v>
      </c>
      <c r="L2527" s="22"/>
      <c r="M2527" s="21" t="s">
        <v>1157</v>
      </c>
      <c r="N2527" s="22"/>
      <c r="O2527" s="21">
        <v>2017</v>
      </c>
      <c r="P2527" s="22"/>
      <c r="Q2527" s="21" t="s">
        <v>3059</v>
      </c>
      <c r="R2527" s="21" t="s">
        <v>3060</v>
      </c>
      <c r="T2527" s="21">
        <v>65</v>
      </c>
      <c r="U2527" s="21" t="s">
        <v>1343</v>
      </c>
      <c r="V2527" s="21">
        <v>25</v>
      </c>
      <c r="W2527" s="21">
        <v>60</v>
      </c>
      <c r="X2527" s="21">
        <v>10</v>
      </c>
      <c r="Y2527" s="22"/>
      <c r="Z2527" s="22"/>
      <c r="AA2527" s="22"/>
      <c r="AB2527" s="22"/>
      <c r="AC2527" s="22"/>
      <c r="AD2527" s="22" t="s">
        <v>1168</v>
      </c>
      <c r="AE2527" s="22"/>
      <c r="AF2527" s="22" t="s">
        <v>1168</v>
      </c>
      <c r="AG2527" s="22"/>
      <c r="AH2527" s="22"/>
      <c r="AI2527" s="21" t="s">
        <v>153</v>
      </c>
      <c r="AJ2527" s="21" t="s">
        <v>1148</v>
      </c>
      <c r="AK2527" s="21">
        <v>58.674999999999997</v>
      </c>
      <c r="AL2527" s="21" t="s">
        <v>1280</v>
      </c>
      <c r="AM2527" s="21">
        <v>2.3839999999999999</v>
      </c>
      <c r="AN2527" s="21">
        <v>3</v>
      </c>
      <c r="AO2527" s="21">
        <v>30</v>
      </c>
      <c r="AP2527" s="21">
        <v>270</v>
      </c>
      <c r="AQ2527" s="22"/>
      <c r="AR2527" s="21" t="s">
        <v>1210</v>
      </c>
    </row>
    <row r="2528" spans="1:44" x14ac:dyDescent="0.2">
      <c r="A2528" s="21" t="s">
        <v>1666</v>
      </c>
      <c r="B2528" s="21" t="s">
        <v>1146</v>
      </c>
      <c r="C2528" s="21" t="s">
        <v>1149</v>
      </c>
      <c r="D2528" s="21" t="s">
        <v>660</v>
      </c>
      <c r="E2528" s="21" t="s">
        <v>661</v>
      </c>
      <c r="F2528" s="22"/>
      <c r="G2528" s="21" t="s">
        <v>1168</v>
      </c>
      <c r="H2528" s="21" t="s">
        <v>1168</v>
      </c>
      <c r="I2528" s="21" t="s">
        <v>3058</v>
      </c>
      <c r="J2528" s="21">
        <v>41.033333300000002</v>
      </c>
      <c r="K2528" s="21">
        <v>17.033333299999999</v>
      </c>
      <c r="L2528" s="22"/>
      <c r="M2528" s="21" t="s">
        <v>1157</v>
      </c>
      <c r="N2528" s="22"/>
      <c r="O2528" s="21">
        <v>2017</v>
      </c>
      <c r="P2528" s="22"/>
      <c r="Q2528" s="21" t="s">
        <v>3059</v>
      </c>
      <c r="R2528" s="21" t="s">
        <v>3060</v>
      </c>
      <c r="T2528" s="21">
        <v>65</v>
      </c>
      <c r="U2528" s="22"/>
      <c r="V2528" s="22"/>
      <c r="W2528" s="22"/>
      <c r="X2528" s="21">
        <v>10</v>
      </c>
      <c r="Y2528" s="22"/>
      <c r="Z2528" s="22"/>
      <c r="AA2528" s="22"/>
      <c r="AB2528" s="22"/>
      <c r="AC2528" s="22"/>
      <c r="AD2528" s="22" t="s">
        <v>1168</v>
      </c>
      <c r="AE2528" s="22"/>
      <c r="AF2528" s="22" t="s">
        <v>1168</v>
      </c>
      <c r="AG2528" s="22"/>
      <c r="AH2528" s="22"/>
      <c r="AI2528" s="21" t="s">
        <v>153</v>
      </c>
      <c r="AJ2528" s="21" t="s">
        <v>1148</v>
      </c>
      <c r="AK2528" s="21">
        <v>14.967000000000001</v>
      </c>
      <c r="AL2528" s="21" t="s">
        <v>1280</v>
      </c>
      <c r="AM2528" s="21">
        <v>4.2380000000000004</v>
      </c>
      <c r="AN2528" s="21">
        <v>3</v>
      </c>
      <c r="AO2528" s="21">
        <v>30</v>
      </c>
      <c r="AP2528" s="21">
        <v>270</v>
      </c>
      <c r="AQ2528" s="22"/>
      <c r="AR2528" s="21" t="s">
        <v>1210</v>
      </c>
    </row>
    <row r="2529" spans="1:44" x14ac:dyDescent="0.2">
      <c r="A2529" t="s">
        <v>1666</v>
      </c>
      <c r="B2529" s="15" t="s">
        <v>1146</v>
      </c>
      <c r="C2529" s="15" t="s">
        <v>1149</v>
      </c>
      <c r="D2529" s="14" t="s">
        <v>660</v>
      </c>
      <c r="E2529" s="14" t="s">
        <v>661</v>
      </c>
      <c r="G2529" s="15" t="s">
        <v>1168</v>
      </c>
      <c r="H2529" s="14" t="s">
        <v>1168</v>
      </c>
      <c r="I2529" s="14" t="s">
        <v>3057</v>
      </c>
      <c r="J2529">
        <v>41.033333333333303</v>
      </c>
      <c r="K2529">
        <v>17.033333333333299</v>
      </c>
      <c r="M2529" s="14" t="s">
        <v>1157</v>
      </c>
      <c r="O2529">
        <v>2017</v>
      </c>
      <c r="Q2529" t="s">
        <v>3059</v>
      </c>
      <c r="R2529" t="s">
        <v>3060</v>
      </c>
      <c r="T2529">
        <v>65</v>
      </c>
      <c r="U2529" s="14" t="s">
        <v>1343</v>
      </c>
      <c r="V2529" s="9" t="s">
        <v>1204</v>
      </c>
      <c r="W2529">
        <v>60</v>
      </c>
      <c r="X2529" s="23">
        <v>15</v>
      </c>
      <c r="AD2529" s="14" t="s">
        <v>1168</v>
      </c>
      <c r="AF2529" t="s">
        <v>1168</v>
      </c>
      <c r="AI2529" t="s">
        <v>153</v>
      </c>
      <c r="AJ2529" s="15" t="s">
        <v>1148</v>
      </c>
      <c r="AK2529" s="15">
        <v>65</v>
      </c>
      <c r="AL2529" t="s">
        <v>1280</v>
      </c>
      <c r="AM2529">
        <f>69.444-61.239</f>
        <v>8.2050000000000054</v>
      </c>
      <c r="AN2529">
        <v>3</v>
      </c>
      <c r="AO2529">
        <v>30</v>
      </c>
      <c r="AP2529">
        <f>3*30</f>
        <v>90</v>
      </c>
      <c r="AR2529" s="15" t="s">
        <v>1338</v>
      </c>
    </row>
    <row r="2530" spans="1:44" x14ac:dyDescent="0.2">
      <c r="A2530" s="21" t="s">
        <v>1666</v>
      </c>
      <c r="B2530" s="21" t="s">
        <v>1146</v>
      </c>
      <c r="C2530" s="21" t="s">
        <v>1149</v>
      </c>
      <c r="D2530" s="21" t="s">
        <v>660</v>
      </c>
      <c r="E2530" s="21" t="s">
        <v>661</v>
      </c>
      <c r="F2530" s="22"/>
      <c r="G2530" s="21" t="s">
        <v>1168</v>
      </c>
      <c r="H2530" s="21" t="s">
        <v>1168</v>
      </c>
      <c r="I2530" s="21" t="s">
        <v>3058</v>
      </c>
      <c r="J2530" s="21">
        <v>41.033333300000002</v>
      </c>
      <c r="K2530" s="21">
        <v>17.033333299999999</v>
      </c>
      <c r="L2530" s="22"/>
      <c r="M2530" s="21" t="s">
        <v>1157</v>
      </c>
      <c r="N2530" s="22"/>
      <c r="O2530" s="21">
        <v>2017</v>
      </c>
      <c r="P2530" s="22"/>
      <c r="Q2530" s="21" t="s">
        <v>3059</v>
      </c>
      <c r="R2530" s="21" t="s">
        <v>3060</v>
      </c>
      <c r="T2530" s="21">
        <v>65</v>
      </c>
      <c r="U2530" s="22"/>
      <c r="V2530" s="22"/>
      <c r="W2530" s="22"/>
      <c r="X2530" s="23">
        <v>15</v>
      </c>
      <c r="Y2530" s="22"/>
      <c r="Z2530" s="22"/>
      <c r="AA2530" s="22"/>
      <c r="AB2530" s="22"/>
      <c r="AC2530" s="22"/>
      <c r="AD2530" s="22" t="s">
        <v>1168</v>
      </c>
      <c r="AE2530" s="22"/>
      <c r="AF2530" s="22" t="s">
        <v>1168</v>
      </c>
      <c r="AG2530" s="22"/>
      <c r="AH2530" s="22"/>
      <c r="AI2530" s="21" t="s">
        <v>153</v>
      </c>
      <c r="AJ2530" s="21" t="s">
        <v>1148</v>
      </c>
      <c r="AK2530" s="21">
        <v>0</v>
      </c>
      <c r="AL2530" s="21" t="s">
        <v>1280</v>
      </c>
      <c r="AM2530" s="21">
        <v>0</v>
      </c>
      <c r="AN2530" s="21">
        <v>3</v>
      </c>
      <c r="AO2530" s="21">
        <v>30</v>
      </c>
      <c r="AP2530" s="21">
        <v>90</v>
      </c>
      <c r="AQ2530" s="22"/>
      <c r="AR2530" s="21" t="s">
        <v>1210</v>
      </c>
    </row>
    <row r="2531" spans="1:44" x14ac:dyDescent="0.2">
      <c r="A2531" s="21" t="s">
        <v>1666</v>
      </c>
      <c r="B2531" s="21" t="s">
        <v>1146</v>
      </c>
      <c r="C2531" s="21" t="s">
        <v>1149</v>
      </c>
      <c r="D2531" s="21" t="s">
        <v>660</v>
      </c>
      <c r="E2531" s="21" t="s">
        <v>661</v>
      </c>
      <c r="F2531" s="22"/>
      <c r="G2531" s="21" t="s">
        <v>1168</v>
      </c>
      <c r="H2531" s="21" t="s">
        <v>1168</v>
      </c>
      <c r="I2531" s="21" t="s">
        <v>3058</v>
      </c>
      <c r="J2531" s="21">
        <v>41.033333300000002</v>
      </c>
      <c r="K2531" s="21">
        <v>17.033333299999999</v>
      </c>
      <c r="L2531" s="22"/>
      <c r="M2531" s="21" t="s">
        <v>1157</v>
      </c>
      <c r="N2531" s="22"/>
      <c r="O2531" s="21">
        <v>2017</v>
      </c>
      <c r="P2531" s="22"/>
      <c r="Q2531" s="21" t="s">
        <v>3059</v>
      </c>
      <c r="R2531" s="21" t="s">
        <v>3060</v>
      </c>
      <c r="T2531" s="21">
        <v>65</v>
      </c>
      <c r="U2531" s="21" t="s">
        <v>1343</v>
      </c>
      <c r="V2531" s="21">
        <v>25</v>
      </c>
      <c r="W2531" s="21">
        <v>60</v>
      </c>
      <c r="X2531" s="23">
        <v>15</v>
      </c>
      <c r="Y2531" s="22"/>
      <c r="Z2531" s="22"/>
      <c r="AA2531" s="22"/>
      <c r="AB2531" s="22"/>
      <c r="AC2531" s="22"/>
      <c r="AD2531" s="22" t="s">
        <v>1168</v>
      </c>
      <c r="AE2531" s="22"/>
      <c r="AF2531" s="22" t="s">
        <v>1168</v>
      </c>
      <c r="AG2531" s="22"/>
      <c r="AH2531" s="22"/>
      <c r="AI2531" s="21" t="s">
        <v>153</v>
      </c>
      <c r="AJ2531" s="21" t="s">
        <v>1148</v>
      </c>
      <c r="AK2531" s="21">
        <v>65</v>
      </c>
      <c r="AL2531" s="21" t="s">
        <v>1280</v>
      </c>
      <c r="AM2531">
        <f>70.812-59.53</f>
        <v>11.281999999999996</v>
      </c>
      <c r="AN2531" s="21">
        <v>3</v>
      </c>
      <c r="AO2531" s="21">
        <v>30</v>
      </c>
      <c r="AP2531" s="21">
        <v>180</v>
      </c>
      <c r="AQ2531" s="22"/>
      <c r="AR2531" s="21" t="s">
        <v>1210</v>
      </c>
    </row>
    <row r="2532" spans="1:44" x14ac:dyDescent="0.2">
      <c r="A2532" s="21" t="s">
        <v>1666</v>
      </c>
      <c r="B2532" s="21" t="s">
        <v>1146</v>
      </c>
      <c r="C2532" s="21" t="s">
        <v>1149</v>
      </c>
      <c r="D2532" s="21" t="s">
        <v>660</v>
      </c>
      <c r="E2532" s="21" t="s">
        <v>661</v>
      </c>
      <c r="F2532" s="22"/>
      <c r="G2532" s="21" t="s">
        <v>1168</v>
      </c>
      <c r="H2532" s="21" t="s">
        <v>1168</v>
      </c>
      <c r="I2532" s="21" t="s">
        <v>3058</v>
      </c>
      <c r="J2532" s="21">
        <v>41.033333300000002</v>
      </c>
      <c r="K2532" s="21">
        <v>17.033333299999999</v>
      </c>
      <c r="L2532" s="22"/>
      <c r="M2532" s="21" t="s">
        <v>1157</v>
      </c>
      <c r="N2532" s="22"/>
      <c r="O2532" s="21">
        <v>2017</v>
      </c>
      <c r="P2532" s="22"/>
      <c r="Q2532" s="21" t="s">
        <v>3059</v>
      </c>
      <c r="R2532" s="21" t="s">
        <v>3060</v>
      </c>
      <c r="T2532" s="21">
        <v>65</v>
      </c>
      <c r="U2532" s="22"/>
      <c r="V2532" s="22"/>
      <c r="W2532" s="22"/>
      <c r="X2532" s="23">
        <v>15</v>
      </c>
      <c r="Y2532" s="22"/>
      <c r="Z2532" s="22"/>
      <c r="AA2532" s="22"/>
      <c r="AB2532" s="22"/>
      <c r="AC2532" s="22"/>
      <c r="AD2532" s="22" t="s">
        <v>1168</v>
      </c>
      <c r="AE2532" s="22"/>
      <c r="AF2532" s="22" t="s">
        <v>1168</v>
      </c>
      <c r="AG2532" s="22"/>
      <c r="AH2532" s="22"/>
      <c r="AI2532" s="21" t="s">
        <v>153</v>
      </c>
      <c r="AJ2532" s="21" t="s">
        <v>1148</v>
      </c>
      <c r="AK2532" s="21">
        <v>11.282</v>
      </c>
      <c r="AL2532" s="21" t="s">
        <v>1280</v>
      </c>
      <c r="AM2532" s="21">
        <f>14.402-8.248</f>
        <v>6.1539999999999999</v>
      </c>
      <c r="AN2532" s="21">
        <v>3</v>
      </c>
      <c r="AO2532" s="21">
        <v>30</v>
      </c>
      <c r="AP2532" s="21">
        <v>180</v>
      </c>
      <c r="AQ2532" s="22"/>
      <c r="AR2532" s="21" t="s">
        <v>1210</v>
      </c>
    </row>
    <row r="2533" spans="1:44" x14ac:dyDescent="0.2">
      <c r="A2533" s="21" t="s">
        <v>1666</v>
      </c>
      <c r="B2533" s="21" t="s">
        <v>1146</v>
      </c>
      <c r="C2533" s="21" t="s">
        <v>1149</v>
      </c>
      <c r="D2533" s="21" t="s">
        <v>660</v>
      </c>
      <c r="E2533" s="21" t="s">
        <v>661</v>
      </c>
      <c r="F2533" s="22"/>
      <c r="G2533" s="21" t="s">
        <v>1168</v>
      </c>
      <c r="H2533" s="21" t="s">
        <v>1168</v>
      </c>
      <c r="I2533" s="21" t="s">
        <v>3058</v>
      </c>
      <c r="J2533" s="21">
        <v>41.033333300000002</v>
      </c>
      <c r="K2533" s="21">
        <v>17.033333299999999</v>
      </c>
      <c r="L2533" s="22"/>
      <c r="M2533" s="21" t="s">
        <v>1157</v>
      </c>
      <c r="N2533" s="22"/>
      <c r="O2533" s="21">
        <v>2017</v>
      </c>
      <c r="P2533" s="22"/>
      <c r="Q2533" s="21" t="s">
        <v>3059</v>
      </c>
      <c r="R2533" s="21" t="s">
        <v>3060</v>
      </c>
      <c r="T2533" s="21">
        <v>65</v>
      </c>
      <c r="U2533" s="21" t="s">
        <v>1343</v>
      </c>
      <c r="V2533" s="21">
        <v>25</v>
      </c>
      <c r="W2533" s="21">
        <v>60</v>
      </c>
      <c r="X2533" s="23">
        <v>15</v>
      </c>
      <c r="Y2533" s="22"/>
      <c r="Z2533" s="22"/>
      <c r="AA2533" s="22"/>
      <c r="AB2533" s="22"/>
      <c r="AC2533" s="22"/>
      <c r="AD2533" s="22" t="s">
        <v>1168</v>
      </c>
      <c r="AE2533" s="22"/>
      <c r="AF2533" s="22" t="s">
        <v>1168</v>
      </c>
      <c r="AG2533" s="22"/>
      <c r="AH2533" s="22"/>
      <c r="AI2533" s="21" t="s">
        <v>153</v>
      </c>
      <c r="AJ2533" s="21" t="s">
        <v>1148</v>
      </c>
      <c r="AK2533" s="21">
        <v>68.076999999999998</v>
      </c>
      <c r="AL2533" s="21" t="s">
        <v>1280</v>
      </c>
      <c r="AM2533" s="21">
        <f>73.205-62.949</f>
        <v>10.256</v>
      </c>
      <c r="AN2533" s="21">
        <v>3</v>
      </c>
      <c r="AO2533" s="21">
        <v>30</v>
      </c>
      <c r="AP2533" s="21">
        <v>270</v>
      </c>
      <c r="AQ2533" s="22"/>
      <c r="AR2533" s="21" t="s">
        <v>1210</v>
      </c>
    </row>
    <row r="2534" spans="1:44" ht="15" customHeight="1" x14ac:dyDescent="0.2">
      <c r="A2534" s="21" t="s">
        <v>1666</v>
      </c>
      <c r="B2534" s="21" t="s">
        <v>1146</v>
      </c>
      <c r="C2534" s="21" t="s">
        <v>1149</v>
      </c>
      <c r="D2534" s="21" t="s">
        <v>660</v>
      </c>
      <c r="E2534" s="21" t="s">
        <v>661</v>
      </c>
      <c r="F2534" s="22"/>
      <c r="G2534" s="21" t="s">
        <v>1168</v>
      </c>
      <c r="H2534" s="21" t="s">
        <v>1168</v>
      </c>
      <c r="I2534" s="21" t="s">
        <v>3058</v>
      </c>
      <c r="J2534" s="21">
        <v>41.033333300000002</v>
      </c>
      <c r="K2534" s="21">
        <v>17.033333299999999</v>
      </c>
      <c r="L2534" s="22"/>
      <c r="M2534" s="21" t="s">
        <v>1157</v>
      </c>
      <c r="N2534" s="22"/>
      <c r="O2534" s="21">
        <v>2017</v>
      </c>
      <c r="P2534" s="22"/>
      <c r="Q2534" s="21" t="s">
        <v>3059</v>
      </c>
      <c r="R2534" s="21" t="s">
        <v>3060</v>
      </c>
      <c r="T2534" s="21">
        <v>65</v>
      </c>
      <c r="U2534" s="22"/>
      <c r="V2534" s="22"/>
      <c r="W2534" s="22"/>
      <c r="X2534" s="23">
        <v>15</v>
      </c>
      <c r="Y2534" s="22"/>
      <c r="Z2534" s="22"/>
      <c r="AA2534" s="22"/>
      <c r="AB2534" s="22"/>
      <c r="AC2534" s="22"/>
      <c r="AD2534" s="22" t="s">
        <v>1168</v>
      </c>
      <c r="AE2534" s="22"/>
      <c r="AF2534" s="22" t="s">
        <v>1168</v>
      </c>
      <c r="AG2534" s="22"/>
      <c r="AH2534" s="22"/>
      <c r="AI2534" s="21" t="s">
        <v>153</v>
      </c>
      <c r="AJ2534" s="21" t="s">
        <v>1148</v>
      </c>
      <c r="AK2534" s="21">
        <v>63.973999999999997</v>
      </c>
      <c r="AL2534" s="21" t="s">
        <v>1280</v>
      </c>
      <c r="AM2534" s="21">
        <f>66.026-61.923</f>
        <v>4.1029999999999944</v>
      </c>
      <c r="AN2534" s="21">
        <v>3</v>
      </c>
      <c r="AO2534" s="21">
        <v>30</v>
      </c>
      <c r="AP2534" s="21">
        <v>270</v>
      </c>
      <c r="AQ2534" s="22"/>
      <c r="AR2534" s="21" t="s">
        <v>1210</v>
      </c>
    </row>
    <row r="2535" spans="1:44" x14ac:dyDescent="0.2">
      <c r="A2535" t="s">
        <v>1666</v>
      </c>
      <c r="B2535" s="15" t="s">
        <v>1146</v>
      </c>
      <c r="C2535" s="15" t="s">
        <v>1149</v>
      </c>
      <c r="D2535" s="14" t="s">
        <v>660</v>
      </c>
      <c r="E2535" s="14" t="s">
        <v>661</v>
      </c>
      <c r="G2535" s="15" t="s">
        <v>1168</v>
      </c>
      <c r="H2535" s="14" t="s">
        <v>1168</v>
      </c>
      <c r="I2535" s="14" t="s">
        <v>3057</v>
      </c>
      <c r="J2535">
        <v>41.033333333333303</v>
      </c>
      <c r="K2535">
        <v>17.033333333333299</v>
      </c>
      <c r="M2535" s="14" t="s">
        <v>1157</v>
      </c>
      <c r="O2535">
        <v>2017</v>
      </c>
      <c r="Q2535" t="s">
        <v>3059</v>
      </c>
      <c r="R2535" t="s">
        <v>3060</v>
      </c>
      <c r="T2535">
        <v>65</v>
      </c>
      <c r="U2535" s="14" t="s">
        <v>1343</v>
      </c>
      <c r="V2535" s="9" t="s">
        <v>1204</v>
      </c>
      <c r="W2535">
        <v>60</v>
      </c>
      <c r="X2535" s="23">
        <v>20</v>
      </c>
      <c r="AD2535" s="14" t="s">
        <v>1168</v>
      </c>
      <c r="AF2535" t="s">
        <v>1168</v>
      </c>
      <c r="AI2535" t="s">
        <v>153</v>
      </c>
      <c r="AJ2535" s="15" t="s">
        <v>1148</v>
      </c>
      <c r="AK2535" s="15">
        <v>34.362000000000002</v>
      </c>
      <c r="AL2535" t="s">
        <v>1280</v>
      </c>
      <c r="AM2535">
        <f>37.629-34.362</f>
        <v>3.2669999999999959</v>
      </c>
      <c r="AN2535">
        <v>3</v>
      </c>
      <c r="AO2535">
        <v>30</v>
      </c>
      <c r="AP2535">
        <f>3*30</f>
        <v>90</v>
      </c>
      <c r="AR2535" s="15" t="s">
        <v>1338</v>
      </c>
    </row>
    <row r="2536" spans="1:44" x14ac:dyDescent="0.2">
      <c r="A2536" s="21" t="s">
        <v>1666</v>
      </c>
      <c r="B2536" s="21" t="s">
        <v>1146</v>
      </c>
      <c r="C2536" s="21" t="s">
        <v>1149</v>
      </c>
      <c r="D2536" s="21" t="s">
        <v>660</v>
      </c>
      <c r="E2536" s="21" t="s">
        <v>661</v>
      </c>
      <c r="F2536" s="22"/>
      <c r="G2536" s="21" t="s">
        <v>1168</v>
      </c>
      <c r="H2536" s="21" t="s">
        <v>1168</v>
      </c>
      <c r="I2536" s="21" t="s">
        <v>3058</v>
      </c>
      <c r="J2536" s="21">
        <v>41.033333300000002</v>
      </c>
      <c r="K2536" s="21">
        <v>17.033333299999999</v>
      </c>
      <c r="L2536" s="22"/>
      <c r="M2536" s="21" t="s">
        <v>1157</v>
      </c>
      <c r="N2536" s="22"/>
      <c r="O2536" s="21">
        <v>2017</v>
      </c>
      <c r="P2536" s="22"/>
      <c r="Q2536" s="21" t="s">
        <v>3059</v>
      </c>
      <c r="R2536" s="21" t="s">
        <v>3060</v>
      </c>
      <c r="T2536" s="21">
        <v>65</v>
      </c>
      <c r="U2536" s="22"/>
      <c r="V2536" s="22"/>
      <c r="W2536" s="22"/>
      <c r="X2536" s="23">
        <v>20</v>
      </c>
      <c r="Y2536" s="22"/>
      <c r="Z2536" s="22"/>
      <c r="AA2536" s="22"/>
      <c r="AB2536" s="22"/>
      <c r="AC2536" s="22"/>
      <c r="AD2536" s="22" t="s">
        <v>1168</v>
      </c>
      <c r="AE2536" s="22"/>
      <c r="AF2536" s="22" t="s">
        <v>1168</v>
      </c>
      <c r="AG2536" s="22"/>
      <c r="AH2536" s="22"/>
      <c r="AI2536" s="21" t="s">
        <v>153</v>
      </c>
      <c r="AJ2536" s="21" t="s">
        <v>1148</v>
      </c>
      <c r="AK2536" s="21">
        <v>0</v>
      </c>
      <c r="AL2536" s="21" t="s">
        <v>1280</v>
      </c>
      <c r="AM2536" s="21">
        <v>0</v>
      </c>
      <c r="AN2536" s="21">
        <v>3</v>
      </c>
      <c r="AO2536" s="21">
        <v>30</v>
      </c>
      <c r="AP2536" s="21">
        <v>90</v>
      </c>
      <c r="AQ2536" s="22"/>
      <c r="AR2536" s="21" t="s">
        <v>1210</v>
      </c>
    </row>
    <row r="2537" spans="1:44" x14ac:dyDescent="0.2">
      <c r="A2537" s="21" t="s">
        <v>1666</v>
      </c>
      <c r="B2537" s="21" t="s">
        <v>1146</v>
      </c>
      <c r="C2537" s="21" t="s">
        <v>1149</v>
      </c>
      <c r="D2537" s="21" t="s">
        <v>660</v>
      </c>
      <c r="E2537" s="21" t="s">
        <v>661</v>
      </c>
      <c r="F2537" s="22"/>
      <c r="G2537" s="21" t="s">
        <v>1168</v>
      </c>
      <c r="H2537" s="21" t="s">
        <v>1168</v>
      </c>
      <c r="I2537" s="21" t="s">
        <v>3058</v>
      </c>
      <c r="J2537" s="21">
        <v>41.033333300000002</v>
      </c>
      <c r="K2537" s="21">
        <v>17.033333299999999</v>
      </c>
      <c r="L2537" s="22"/>
      <c r="M2537" s="21" t="s">
        <v>1157</v>
      </c>
      <c r="N2537" s="22"/>
      <c r="O2537" s="21">
        <v>2017</v>
      </c>
      <c r="P2537" s="22"/>
      <c r="Q2537" s="21" t="s">
        <v>3059</v>
      </c>
      <c r="R2537" s="21" t="s">
        <v>3060</v>
      </c>
      <c r="T2537" s="21">
        <v>65</v>
      </c>
      <c r="U2537" s="21" t="s">
        <v>1343</v>
      </c>
      <c r="V2537" s="21">
        <v>25</v>
      </c>
      <c r="W2537" s="21">
        <v>60</v>
      </c>
      <c r="X2537" s="23">
        <v>20</v>
      </c>
      <c r="Y2537" s="22"/>
      <c r="Z2537" s="22"/>
      <c r="AA2537" s="22"/>
      <c r="AB2537" s="22"/>
      <c r="AC2537" s="22"/>
      <c r="AD2537" s="22" t="s">
        <v>1168</v>
      </c>
      <c r="AE2537" s="22"/>
      <c r="AF2537" s="22" t="s">
        <v>1168</v>
      </c>
      <c r="AG2537" s="22"/>
      <c r="AH2537" s="22"/>
      <c r="AI2537" s="21" t="s">
        <v>153</v>
      </c>
      <c r="AJ2537" s="21" t="s">
        <v>1148</v>
      </c>
      <c r="AK2537" s="21">
        <v>36.197000000000003</v>
      </c>
      <c r="AL2537" s="21" t="s">
        <v>1280</v>
      </c>
      <c r="AM2537">
        <f>40.492-36.197</f>
        <v>4.2949999999999946</v>
      </c>
      <c r="AN2537" s="21">
        <v>3</v>
      </c>
      <c r="AO2537" s="21">
        <v>30</v>
      </c>
      <c r="AP2537" s="21">
        <v>180</v>
      </c>
      <c r="AQ2537" s="22"/>
      <c r="AR2537" s="21" t="s">
        <v>1210</v>
      </c>
    </row>
    <row r="2538" spans="1:44" x14ac:dyDescent="0.2">
      <c r="A2538" s="21" t="s">
        <v>1666</v>
      </c>
      <c r="B2538" s="21" t="s">
        <v>1146</v>
      </c>
      <c r="C2538" s="21" t="s">
        <v>1149</v>
      </c>
      <c r="D2538" s="21" t="s">
        <v>660</v>
      </c>
      <c r="E2538" s="21" t="s">
        <v>661</v>
      </c>
      <c r="F2538" s="22"/>
      <c r="G2538" s="21" t="s">
        <v>1168</v>
      </c>
      <c r="H2538" s="21" t="s">
        <v>1168</v>
      </c>
      <c r="I2538" s="21" t="s">
        <v>3058</v>
      </c>
      <c r="J2538" s="21">
        <v>41.033333300000002</v>
      </c>
      <c r="K2538" s="21">
        <v>17.033333299999999</v>
      </c>
      <c r="L2538" s="22"/>
      <c r="M2538" s="21" t="s">
        <v>1157</v>
      </c>
      <c r="N2538" s="22"/>
      <c r="O2538" s="21">
        <v>2017</v>
      </c>
      <c r="P2538" s="22"/>
      <c r="Q2538" s="21" t="s">
        <v>3059</v>
      </c>
      <c r="R2538" s="21" t="s">
        <v>3060</v>
      </c>
      <c r="T2538" s="21">
        <v>65</v>
      </c>
      <c r="U2538" s="22"/>
      <c r="V2538" s="22"/>
      <c r="W2538" s="22"/>
      <c r="X2538" s="23">
        <v>20</v>
      </c>
      <c r="Y2538" s="22"/>
      <c r="Z2538" s="22"/>
      <c r="AA2538" s="22"/>
      <c r="AB2538" s="22"/>
      <c r="AC2538" s="22"/>
      <c r="AD2538" s="22" t="s">
        <v>1168</v>
      </c>
      <c r="AE2538" s="22"/>
      <c r="AF2538" s="22" t="s">
        <v>1168</v>
      </c>
      <c r="AG2538" s="22"/>
      <c r="AH2538" s="22"/>
      <c r="AI2538" s="21" t="s">
        <v>153</v>
      </c>
      <c r="AJ2538" s="21" t="s">
        <v>1148</v>
      </c>
      <c r="AK2538" s="21">
        <v>22.236999999999998</v>
      </c>
      <c r="AL2538" s="21" t="s">
        <v>1280</v>
      </c>
      <c r="AM2538">
        <f>25.459-22.237</f>
        <v>3.2220000000000013</v>
      </c>
      <c r="AN2538" s="21">
        <v>3</v>
      </c>
      <c r="AO2538" s="21">
        <v>30</v>
      </c>
      <c r="AP2538" s="21">
        <v>180</v>
      </c>
      <c r="AQ2538" s="22"/>
      <c r="AR2538" s="21" t="s">
        <v>1210</v>
      </c>
    </row>
    <row r="2539" spans="1:44" x14ac:dyDescent="0.2">
      <c r="A2539" s="21" t="s">
        <v>1666</v>
      </c>
      <c r="B2539" s="21" t="s">
        <v>1146</v>
      </c>
      <c r="C2539" s="21" t="s">
        <v>1149</v>
      </c>
      <c r="D2539" s="21" t="s">
        <v>660</v>
      </c>
      <c r="E2539" s="21" t="s">
        <v>661</v>
      </c>
      <c r="F2539" s="22"/>
      <c r="G2539" s="21" t="s">
        <v>1168</v>
      </c>
      <c r="H2539" s="21" t="s">
        <v>1168</v>
      </c>
      <c r="I2539" s="21" t="s">
        <v>3058</v>
      </c>
      <c r="J2539" s="21">
        <v>41.033333300000002</v>
      </c>
      <c r="K2539" s="21">
        <v>17.033333299999999</v>
      </c>
      <c r="L2539" s="22"/>
      <c r="M2539" s="21" t="s">
        <v>1157</v>
      </c>
      <c r="N2539" s="22"/>
      <c r="O2539" s="21">
        <v>2017</v>
      </c>
      <c r="P2539" s="22"/>
      <c r="Q2539" s="21" t="s">
        <v>3059</v>
      </c>
      <c r="R2539" s="21" t="s">
        <v>3060</v>
      </c>
      <c r="T2539" s="21">
        <v>65</v>
      </c>
      <c r="U2539" s="21" t="s">
        <v>1343</v>
      </c>
      <c r="V2539" s="21">
        <v>25</v>
      </c>
      <c r="W2539" s="21">
        <v>60</v>
      </c>
      <c r="X2539" s="23">
        <v>20</v>
      </c>
      <c r="Y2539" s="22"/>
      <c r="Z2539" s="22"/>
      <c r="AA2539" s="22"/>
      <c r="AB2539" s="22"/>
      <c r="AC2539" s="22"/>
      <c r="AD2539" s="22" t="s">
        <v>1168</v>
      </c>
      <c r="AE2539" s="22"/>
      <c r="AF2539" s="22" t="s">
        <v>1168</v>
      </c>
      <c r="AG2539" s="22"/>
      <c r="AH2539" s="22"/>
      <c r="AI2539" s="21" t="s">
        <v>153</v>
      </c>
      <c r="AJ2539" s="21" t="s">
        <v>1148</v>
      </c>
      <c r="AK2539" s="21">
        <v>36.197000000000003</v>
      </c>
      <c r="AL2539" s="21" t="s">
        <v>1280</v>
      </c>
      <c r="AM2539" s="21">
        <f>39.776-36.197</f>
        <v>3.5790000000000006</v>
      </c>
      <c r="AN2539" s="21">
        <v>3</v>
      </c>
      <c r="AO2539" s="21">
        <v>30</v>
      </c>
      <c r="AP2539" s="21">
        <v>270</v>
      </c>
      <c r="AQ2539" s="22"/>
      <c r="AR2539" s="21" t="s">
        <v>1210</v>
      </c>
    </row>
    <row r="2540" spans="1:44" ht="15" customHeight="1" x14ac:dyDescent="0.2">
      <c r="A2540" s="21" t="s">
        <v>1666</v>
      </c>
      <c r="B2540" s="21" t="s">
        <v>1146</v>
      </c>
      <c r="C2540" s="21" t="s">
        <v>1149</v>
      </c>
      <c r="D2540" s="21" t="s">
        <v>660</v>
      </c>
      <c r="E2540" s="21" t="s">
        <v>661</v>
      </c>
      <c r="F2540" s="22"/>
      <c r="G2540" s="21" t="s">
        <v>1168</v>
      </c>
      <c r="H2540" s="21" t="s">
        <v>1168</v>
      </c>
      <c r="I2540" s="21" t="s">
        <v>3058</v>
      </c>
      <c r="J2540" s="21">
        <v>41.033333300000002</v>
      </c>
      <c r="K2540" s="21">
        <v>17.033333299999999</v>
      </c>
      <c r="L2540" s="22"/>
      <c r="M2540" s="21" t="s">
        <v>1157</v>
      </c>
      <c r="N2540" s="22"/>
      <c r="O2540" s="21">
        <v>2017</v>
      </c>
      <c r="P2540" s="22"/>
      <c r="Q2540" s="21" t="s">
        <v>3059</v>
      </c>
      <c r="R2540" s="21" t="s">
        <v>3060</v>
      </c>
      <c r="T2540" s="21">
        <v>65</v>
      </c>
      <c r="U2540" s="22"/>
      <c r="V2540" s="22"/>
      <c r="W2540" s="22"/>
      <c r="X2540" s="23">
        <v>20</v>
      </c>
      <c r="Y2540" s="22"/>
      <c r="Z2540" s="22"/>
      <c r="AA2540" s="22"/>
      <c r="AB2540" s="22"/>
      <c r="AC2540" s="22"/>
      <c r="AD2540" s="22" t="s">
        <v>1168</v>
      </c>
      <c r="AE2540" s="22"/>
      <c r="AF2540" s="22" t="s">
        <v>1168</v>
      </c>
      <c r="AG2540" s="22"/>
      <c r="AH2540" s="22"/>
      <c r="AI2540" s="21" t="s">
        <v>153</v>
      </c>
      <c r="AJ2540" s="21" t="s">
        <v>1148</v>
      </c>
      <c r="AK2540" s="21">
        <v>24.027000000000001</v>
      </c>
      <c r="AL2540" s="21" t="s">
        <v>1280</v>
      </c>
      <c r="AM2540" s="21">
        <f>26.174-22.237</f>
        <v>3.9370000000000012</v>
      </c>
      <c r="AN2540" s="21">
        <v>3</v>
      </c>
      <c r="AO2540" s="21">
        <v>30</v>
      </c>
      <c r="AP2540" s="21">
        <v>270</v>
      </c>
      <c r="AQ2540" s="22"/>
      <c r="AR2540" s="21" t="s">
        <v>1210</v>
      </c>
    </row>
    <row r="2541" spans="1:44" ht="15" customHeight="1" x14ac:dyDescent="0.2">
      <c r="A2541" s="21" t="s">
        <v>1666</v>
      </c>
      <c r="B2541" s="21" t="s">
        <v>1146</v>
      </c>
      <c r="C2541" s="21" t="s">
        <v>1149</v>
      </c>
      <c r="D2541" s="21" t="s">
        <v>660</v>
      </c>
      <c r="E2541" s="21" t="s">
        <v>661</v>
      </c>
      <c r="F2541" s="22"/>
      <c r="G2541" s="21" t="s">
        <v>1168</v>
      </c>
      <c r="H2541" s="21" t="s">
        <v>1168</v>
      </c>
      <c r="I2541" s="21" t="s">
        <v>3058</v>
      </c>
      <c r="J2541" s="21">
        <v>41.033333300000002</v>
      </c>
      <c r="K2541" s="21">
        <v>17.033333299999999</v>
      </c>
      <c r="L2541" s="22"/>
      <c r="M2541" s="21" t="s">
        <v>1157</v>
      </c>
      <c r="N2541" s="22"/>
      <c r="O2541" s="21">
        <v>2018</v>
      </c>
      <c r="P2541" s="22"/>
      <c r="Q2541" s="21" t="s">
        <v>3059</v>
      </c>
      <c r="R2541" s="21" t="s">
        <v>3060</v>
      </c>
      <c r="T2541" s="21">
        <v>65</v>
      </c>
      <c r="U2541" s="21" t="s">
        <v>1343</v>
      </c>
      <c r="V2541" s="21">
        <v>25</v>
      </c>
      <c r="W2541" s="21">
        <v>60</v>
      </c>
      <c r="X2541" s="23">
        <v>15</v>
      </c>
      <c r="Y2541" s="22"/>
      <c r="Z2541" s="22">
        <v>0</v>
      </c>
      <c r="AA2541" s="22"/>
      <c r="AB2541" s="22"/>
      <c r="AC2541" s="22"/>
      <c r="AD2541" s="22" t="s">
        <v>1168</v>
      </c>
      <c r="AE2541" s="22"/>
      <c r="AF2541" s="22" t="s">
        <v>1168</v>
      </c>
      <c r="AG2541" s="22"/>
      <c r="AH2541" s="22"/>
      <c r="AI2541" s="21" t="s">
        <v>153</v>
      </c>
      <c r="AJ2541" s="21" t="s">
        <v>1148</v>
      </c>
      <c r="AK2541" s="21">
        <v>64.447999999999993</v>
      </c>
      <c r="AL2541" s="21" t="s">
        <v>1280</v>
      </c>
      <c r="AM2541" s="21" t="s">
        <v>3006</v>
      </c>
      <c r="AN2541" s="21">
        <v>3</v>
      </c>
      <c r="AO2541" s="21">
        <v>30</v>
      </c>
      <c r="AP2541" s="21">
        <v>60</v>
      </c>
      <c r="AQ2541" s="22" t="s">
        <v>3063</v>
      </c>
      <c r="AR2541" s="21" t="s">
        <v>3061</v>
      </c>
    </row>
    <row r="2542" spans="1:44" ht="15" customHeight="1" x14ac:dyDescent="0.2">
      <c r="A2542" s="21" t="s">
        <v>1666</v>
      </c>
      <c r="B2542" s="21" t="s">
        <v>1146</v>
      </c>
      <c r="C2542" s="21" t="s">
        <v>1149</v>
      </c>
      <c r="D2542" s="21" t="s">
        <v>660</v>
      </c>
      <c r="E2542" s="21" t="s">
        <v>661</v>
      </c>
      <c r="F2542" s="22"/>
      <c r="G2542" s="21" t="s">
        <v>1168</v>
      </c>
      <c r="H2542" s="21" t="s">
        <v>1168</v>
      </c>
      <c r="I2542" s="21" t="s">
        <v>3058</v>
      </c>
      <c r="J2542" s="21">
        <v>41.033333300000002</v>
      </c>
      <c r="K2542" s="21">
        <v>17.033333299999999</v>
      </c>
      <c r="L2542" s="22"/>
      <c r="M2542" s="21" t="s">
        <v>1157</v>
      </c>
      <c r="N2542" s="22"/>
      <c r="O2542" s="21">
        <v>2018</v>
      </c>
      <c r="P2542" s="22"/>
      <c r="Q2542" s="21" t="s">
        <v>3059</v>
      </c>
      <c r="R2542" s="21" t="s">
        <v>3060</v>
      </c>
      <c r="T2542" s="21">
        <v>65</v>
      </c>
      <c r="U2542" s="21" t="s">
        <v>1343</v>
      </c>
      <c r="V2542" s="21">
        <v>25</v>
      </c>
      <c r="W2542" s="21">
        <v>60</v>
      </c>
      <c r="X2542" s="23">
        <v>15</v>
      </c>
      <c r="Y2542" s="22"/>
      <c r="Z2542" s="22">
        <v>0</v>
      </c>
      <c r="AA2542" s="22"/>
      <c r="AB2542" s="22"/>
      <c r="AC2542" s="22"/>
      <c r="AD2542" s="22" t="s">
        <v>1168</v>
      </c>
      <c r="AE2542" s="22"/>
      <c r="AF2542" s="22" t="s">
        <v>1168</v>
      </c>
      <c r="AG2542" s="22"/>
      <c r="AH2542" s="22"/>
      <c r="AI2542" s="21" t="s">
        <v>153</v>
      </c>
      <c r="AJ2542" s="21" t="s">
        <v>1148</v>
      </c>
      <c r="AK2542" s="21">
        <v>64.691999999999993</v>
      </c>
      <c r="AL2542" s="21" t="s">
        <v>1280</v>
      </c>
      <c r="AM2542" s="21" t="s">
        <v>3006</v>
      </c>
      <c r="AN2542" s="21">
        <v>3</v>
      </c>
      <c r="AO2542" s="21">
        <v>30</v>
      </c>
      <c r="AP2542" s="21">
        <v>90</v>
      </c>
      <c r="AQ2542" s="22" t="s">
        <v>3063</v>
      </c>
      <c r="AR2542" s="21" t="s">
        <v>3061</v>
      </c>
    </row>
    <row r="2543" spans="1:44" ht="15" customHeight="1" x14ac:dyDescent="0.2">
      <c r="A2543" s="21" t="s">
        <v>1666</v>
      </c>
      <c r="B2543" s="21" t="s">
        <v>1146</v>
      </c>
      <c r="C2543" s="21" t="s">
        <v>1149</v>
      </c>
      <c r="D2543" s="21" t="s">
        <v>660</v>
      </c>
      <c r="E2543" s="21" t="s">
        <v>661</v>
      </c>
      <c r="F2543" s="22"/>
      <c r="G2543" s="21" t="s">
        <v>1168</v>
      </c>
      <c r="H2543" s="21" t="s">
        <v>1168</v>
      </c>
      <c r="I2543" s="21" t="s">
        <v>3058</v>
      </c>
      <c r="J2543" s="21">
        <v>41.033333300000002</v>
      </c>
      <c r="K2543" s="21">
        <v>17.033333299999999</v>
      </c>
      <c r="L2543" s="22"/>
      <c r="M2543" s="21" t="s">
        <v>1157</v>
      </c>
      <c r="N2543" s="22"/>
      <c r="O2543" s="21">
        <v>2018</v>
      </c>
      <c r="P2543" s="22"/>
      <c r="Q2543" s="21" t="s">
        <v>3059</v>
      </c>
      <c r="R2543" s="21" t="s">
        <v>3060</v>
      </c>
      <c r="T2543" s="21">
        <v>65</v>
      </c>
      <c r="U2543" s="21" t="s">
        <v>1343</v>
      </c>
      <c r="V2543" s="21">
        <v>25</v>
      </c>
      <c r="W2543" s="21">
        <v>60</v>
      </c>
      <c r="X2543" s="23">
        <v>15</v>
      </c>
      <c r="Y2543" s="22"/>
      <c r="Z2543" s="22">
        <v>0</v>
      </c>
      <c r="AA2543" s="22"/>
      <c r="AB2543" s="22"/>
      <c r="AC2543" s="22"/>
      <c r="AD2543" s="22" t="s">
        <v>1168</v>
      </c>
      <c r="AE2543" s="22"/>
      <c r="AF2543" s="22" t="s">
        <v>1168</v>
      </c>
      <c r="AG2543" s="22"/>
      <c r="AH2543" s="22"/>
      <c r="AI2543" s="21" t="s">
        <v>153</v>
      </c>
      <c r="AJ2543" s="21" t="s">
        <v>1148</v>
      </c>
      <c r="AK2543" s="21">
        <v>64.691999999999993</v>
      </c>
      <c r="AL2543" s="21" t="s">
        <v>1280</v>
      </c>
      <c r="AM2543" s="21" t="s">
        <v>3006</v>
      </c>
      <c r="AN2543" s="21">
        <v>3</v>
      </c>
      <c r="AO2543" s="21">
        <v>30</v>
      </c>
      <c r="AP2543" s="21">
        <v>120</v>
      </c>
      <c r="AQ2543" s="22" t="s">
        <v>3063</v>
      </c>
      <c r="AR2543" s="21" t="s">
        <v>3061</v>
      </c>
    </row>
    <row r="2544" spans="1:44" ht="15" customHeight="1" x14ac:dyDescent="0.2">
      <c r="A2544" s="21" t="s">
        <v>1666</v>
      </c>
      <c r="B2544" s="21" t="s">
        <v>1146</v>
      </c>
      <c r="C2544" s="21" t="s">
        <v>1149</v>
      </c>
      <c r="D2544" s="21" t="s">
        <v>660</v>
      </c>
      <c r="E2544" s="21" t="s">
        <v>661</v>
      </c>
      <c r="F2544" s="22"/>
      <c r="G2544" s="21" t="s">
        <v>1168</v>
      </c>
      <c r="H2544" s="21" t="s">
        <v>1168</v>
      </c>
      <c r="I2544" s="21" t="s">
        <v>3058</v>
      </c>
      <c r="J2544" s="21">
        <v>41.033333300000002</v>
      </c>
      <c r="K2544" s="21">
        <v>17.033333299999999</v>
      </c>
      <c r="L2544" s="22"/>
      <c r="M2544" s="21" t="s">
        <v>1157</v>
      </c>
      <c r="N2544" s="22"/>
      <c r="O2544" s="21">
        <v>2018</v>
      </c>
      <c r="P2544" s="22"/>
      <c r="Q2544" s="21" t="s">
        <v>3059</v>
      </c>
      <c r="R2544" s="21" t="s">
        <v>3060</v>
      </c>
      <c r="T2544" s="21">
        <v>65</v>
      </c>
      <c r="U2544" s="21" t="s">
        <v>1343</v>
      </c>
      <c r="V2544" s="21">
        <v>25</v>
      </c>
      <c r="W2544" s="21">
        <v>60</v>
      </c>
      <c r="X2544" s="23">
        <v>15</v>
      </c>
      <c r="Y2544" s="22"/>
      <c r="Z2544" s="22">
        <v>0</v>
      </c>
      <c r="AA2544" s="22"/>
      <c r="AB2544" s="22"/>
      <c r="AC2544" s="22"/>
      <c r="AD2544" s="22" t="s">
        <v>1168</v>
      </c>
      <c r="AE2544" s="22"/>
      <c r="AF2544" s="22" t="s">
        <v>1168</v>
      </c>
      <c r="AG2544" s="22"/>
      <c r="AH2544" s="22"/>
      <c r="AI2544" s="21" t="s">
        <v>153</v>
      </c>
      <c r="AJ2544" s="21" t="s">
        <v>1148</v>
      </c>
      <c r="AK2544" s="21">
        <v>64.528999999999996</v>
      </c>
      <c r="AL2544" s="21" t="s">
        <v>1280</v>
      </c>
      <c r="AM2544" s="21" t="s">
        <v>3006</v>
      </c>
      <c r="AN2544" s="21">
        <v>3</v>
      </c>
      <c r="AO2544" s="21">
        <v>30</v>
      </c>
      <c r="AP2544" s="21">
        <v>150</v>
      </c>
      <c r="AQ2544" s="22" t="s">
        <v>3063</v>
      </c>
      <c r="AR2544" s="21" t="s">
        <v>3061</v>
      </c>
    </row>
    <row r="2545" spans="1:45" ht="15" customHeight="1" x14ac:dyDescent="0.2">
      <c r="A2545" s="21" t="s">
        <v>1666</v>
      </c>
      <c r="B2545" s="21" t="s">
        <v>1146</v>
      </c>
      <c r="C2545" s="21" t="s">
        <v>1149</v>
      </c>
      <c r="D2545" s="21" t="s">
        <v>660</v>
      </c>
      <c r="E2545" s="21" t="s">
        <v>661</v>
      </c>
      <c r="F2545" s="22"/>
      <c r="G2545" s="21" t="s">
        <v>1168</v>
      </c>
      <c r="H2545" s="21" t="s">
        <v>1168</v>
      </c>
      <c r="I2545" s="21" t="s">
        <v>3058</v>
      </c>
      <c r="J2545" s="21">
        <v>41.033333300000002</v>
      </c>
      <c r="K2545" s="21">
        <v>17.033333299999999</v>
      </c>
      <c r="L2545" s="22"/>
      <c r="M2545" s="21" t="s">
        <v>1157</v>
      </c>
      <c r="N2545" s="22"/>
      <c r="O2545" s="21">
        <v>2018</v>
      </c>
      <c r="P2545" s="22"/>
      <c r="Q2545" s="21" t="s">
        <v>3059</v>
      </c>
      <c r="R2545" s="21" t="s">
        <v>3060</v>
      </c>
      <c r="T2545" s="21">
        <v>65</v>
      </c>
      <c r="U2545" s="21" t="s">
        <v>1343</v>
      </c>
      <c r="V2545" s="21">
        <v>25</v>
      </c>
      <c r="W2545" s="21">
        <v>60</v>
      </c>
      <c r="X2545" s="23">
        <v>15</v>
      </c>
      <c r="Y2545" s="22"/>
      <c r="Z2545" s="22">
        <v>0</v>
      </c>
      <c r="AA2545" s="22"/>
      <c r="AB2545" s="22"/>
      <c r="AC2545" s="22"/>
      <c r="AD2545" s="22" t="s">
        <v>1168</v>
      </c>
      <c r="AE2545" s="22"/>
      <c r="AF2545" s="22" t="s">
        <v>153</v>
      </c>
      <c r="AG2545" s="22" t="s">
        <v>3062</v>
      </c>
      <c r="AH2545" s="22">
        <v>180</v>
      </c>
      <c r="AI2545" s="21" t="s">
        <v>153</v>
      </c>
      <c r="AJ2545" s="21" t="s">
        <v>1148</v>
      </c>
      <c r="AK2545" s="21">
        <v>69.885999999999996</v>
      </c>
      <c r="AL2545" s="21" t="s">
        <v>1280</v>
      </c>
      <c r="AM2545" s="21" t="s">
        <v>3006</v>
      </c>
      <c r="AN2545" s="21">
        <v>3</v>
      </c>
      <c r="AO2545" s="21">
        <v>30</v>
      </c>
      <c r="AP2545" s="21">
        <v>90</v>
      </c>
      <c r="AQ2545" s="22" t="s">
        <v>3063</v>
      </c>
      <c r="AR2545" s="21" t="s">
        <v>3061</v>
      </c>
    </row>
    <row r="2546" spans="1:45" ht="15" customHeight="1" x14ac:dyDescent="0.2">
      <c r="A2546" s="21" t="s">
        <v>1666</v>
      </c>
      <c r="B2546" s="21" t="s">
        <v>1146</v>
      </c>
      <c r="C2546" s="21" t="s">
        <v>1149</v>
      </c>
      <c r="D2546" s="21" t="s">
        <v>660</v>
      </c>
      <c r="E2546" s="21" t="s">
        <v>661</v>
      </c>
      <c r="F2546" s="22"/>
      <c r="G2546" s="21" t="s">
        <v>1168</v>
      </c>
      <c r="H2546" s="21" t="s">
        <v>1168</v>
      </c>
      <c r="I2546" s="21" t="s">
        <v>3058</v>
      </c>
      <c r="J2546" s="21">
        <v>41.033333300000002</v>
      </c>
      <c r="K2546" s="21">
        <v>17.033333299999999</v>
      </c>
      <c r="L2546" s="22"/>
      <c r="M2546" s="21" t="s">
        <v>1157</v>
      </c>
      <c r="N2546" s="22"/>
      <c r="O2546" s="21">
        <v>2018</v>
      </c>
      <c r="P2546" s="22"/>
      <c r="Q2546" s="21" t="s">
        <v>3059</v>
      </c>
      <c r="R2546" s="21" t="s">
        <v>3060</v>
      </c>
      <c r="T2546" s="21">
        <v>65</v>
      </c>
      <c r="U2546" s="21" t="s">
        <v>1343</v>
      </c>
      <c r="V2546" s="21">
        <v>25</v>
      </c>
      <c r="W2546" s="21">
        <v>60</v>
      </c>
      <c r="X2546" s="23">
        <v>15</v>
      </c>
      <c r="Y2546" s="22"/>
      <c r="Z2546" s="22">
        <v>0</v>
      </c>
      <c r="AA2546" s="22"/>
      <c r="AB2546" s="22"/>
      <c r="AC2546" s="22"/>
      <c r="AD2546" s="22" t="s">
        <v>1168</v>
      </c>
      <c r="AE2546" s="22"/>
      <c r="AF2546" s="22" t="s">
        <v>153</v>
      </c>
      <c r="AG2546" s="22" t="s">
        <v>3062</v>
      </c>
      <c r="AH2546" s="22">
        <v>180</v>
      </c>
      <c r="AI2546" s="21" t="s">
        <v>153</v>
      </c>
      <c r="AJ2546" s="21" t="s">
        <v>1148</v>
      </c>
      <c r="AK2546" s="21">
        <v>73.349999999999994</v>
      </c>
      <c r="AL2546" s="21" t="s">
        <v>1280</v>
      </c>
      <c r="AM2546" s="21" t="s">
        <v>3006</v>
      </c>
      <c r="AN2546" s="21">
        <v>3</v>
      </c>
      <c r="AO2546" s="21">
        <v>30</v>
      </c>
      <c r="AP2546" s="21">
        <v>120</v>
      </c>
      <c r="AQ2546" s="22" t="s">
        <v>3063</v>
      </c>
      <c r="AR2546" s="21" t="s">
        <v>3061</v>
      </c>
    </row>
    <row r="2547" spans="1:45" ht="15" customHeight="1" x14ac:dyDescent="0.2">
      <c r="A2547" s="21" t="s">
        <v>1666</v>
      </c>
      <c r="B2547" s="21" t="s">
        <v>1146</v>
      </c>
      <c r="C2547" s="21" t="s">
        <v>1149</v>
      </c>
      <c r="D2547" s="21" t="s">
        <v>660</v>
      </c>
      <c r="E2547" s="21" t="s">
        <v>661</v>
      </c>
      <c r="F2547" s="22"/>
      <c r="G2547" s="21" t="s">
        <v>1168</v>
      </c>
      <c r="H2547" s="21" t="s">
        <v>1168</v>
      </c>
      <c r="I2547" s="21" t="s">
        <v>3058</v>
      </c>
      <c r="J2547" s="21">
        <v>41.033333300000002</v>
      </c>
      <c r="K2547" s="21">
        <v>17.033333299999999</v>
      </c>
      <c r="L2547" s="22"/>
      <c r="M2547" s="21" t="s">
        <v>1157</v>
      </c>
      <c r="N2547" s="22"/>
      <c r="O2547" s="21">
        <v>2018</v>
      </c>
      <c r="P2547" s="22"/>
      <c r="Q2547" s="21" t="s">
        <v>3059</v>
      </c>
      <c r="R2547" s="21" t="s">
        <v>3060</v>
      </c>
      <c r="T2547" s="21">
        <v>65</v>
      </c>
      <c r="U2547" s="21" t="s">
        <v>1343</v>
      </c>
      <c r="V2547" s="21">
        <v>25</v>
      </c>
      <c r="W2547" s="21">
        <v>60</v>
      </c>
      <c r="X2547" s="23">
        <v>15</v>
      </c>
      <c r="Y2547" s="22"/>
      <c r="Z2547" s="22">
        <v>0</v>
      </c>
      <c r="AA2547" s="22"/>
      <c r="AB2547" s="22"/>
      <c r="AC2547" s="22"/>
      <c r="AD2547" s="22" t="s">
        <v>1168</v>
      </c>
      <c r="AE2547" s="22"/>
      <c r="AF2547" s="22" t="s">
        <v>153</v>
      </c>
      <c r="AG2547" s="22" t="s">
        <v>3062</v>
      </c>
      <c r="AH2547" s="22">
        <v>180</v>
      </c>
      <c r="AI2547" s="21" t="s">
        <v>153</v>
      </c>
      <c r="AJ2547" s="21" t="s">
        <v>1148</v>
      </c>
      <c r="AK2547" s="21">
        <v>75.081000000000003</v>
      </c>
      <c r="AL2547" s="21" t="s">
        <v>1280</v>
      </c>
      <c r="AM2547" s="21">
        <f>80.195-69.562</f>
        <v>10.632999999999996</v>
      </c>
      <c r="AN2547" s="21">
        <v>3</v>
      </c>
      <c r="AO2547" s="21">
        <v>30</v>
      </c>
      <c r="AP2547" s="21">
        <v>150</v>
      </c>
      <c r="AQ2547" s="22" t="s">
        <v>3063</v>
      </c>
      <c r="AR2547" s="21" t="s">
        <v>3061</v>
      </c>
    </row>
    <row r="2548" spans="1:45" ht="15" customHeight="1" x14ac:dyDescent="0.2">
      <c r="A2548" s="21" t="s">
        <v>1666</v>
      </c>
      <c r="B2548" s="21" t="s">
        <v>1146</v>
      </c>
      <c r="C2548" s="21" t="s">
        <v>1149</v>
      </c>
      <c r="D2548" s="21" t="s">
        <v>660</v>
      </c>
      <c r="E2548" s="21" t="s">
        <v>661</v>
      </c>
      <c r="F2548" s="22"/>
      <c r="G2548" s="21" t="s">
        <v>1168</v>
      </c>
      <c r="H2548" s="21" t="s">
        <v>1168</v>
      </c>
      <c r="I2548" s="21" t="s">
        <v>3058</v>
      </c>
      <c r="J2548" s="21">
        <v>41.033333300000002</v>
      </c>
      <c r="K2548" s="21">
        <v>17.033333299999999</v>
      </c>
      <c r="L2548" s="22"/>
      <c r="M2548" s="21" t="s">
        <v>1157</v>
      </c>
      <c r="N2548" s="22"/>
      <c r="O2548" s="21">
        <v>2018</v>
      </c>
      <c r="P2548" s="22"/>
      <c r="Q2548" s="21" t="s">
        <v>3059</v>
      </c>
      <c r="R2548" s="21" t="s">
        <v>3060</v>
      </c>
      <c r="T2548" s="21">
        <v>65</v>
      </c>
      <c r="U2548" s="21" t="s">
        <v>1343</v>
      </c>
      <c r="V2548" s="21">
        <v>25</v>
      </c>
      <c r="W2548" s="21">
        <v>60</v>
      </c>
      <c r="X2548" s="23">
        <v>15</v>
      </c>
      <c r="Y2548" s="22"/>
      <c r="Z2548" s="22">
        <v>0</v>
      </c>
      <c r="AA2548" s="22"/>
      <c r="AB2548" s="22"/>
      <c r="AC2548" s="22"/>
      <c r="AD2548" s="22" t="s">
        <v>1168</v>
      </c>
      <c r="AE2548" s="22"/>
      <c r="AF2548" s="22" t="s">
        <v>153</v>
      </c>
      <c r="AG2548" s="22" t="s">
        <v>3064</v>
      </c>
      <c r="AH2548" s="22">
        <v>180</v>
      </c>
      <c r="AI2548" s="21" t="s">
        <v>153</v>
      </c>
      <c r="AJ2548" s="21" t="s">
        <v>1148</v>
      </c>
      <c r="AK2548" s="21">
        <v>60.957999999999998</v>
      </c>
      <c r="AL2548" s="21" t="s">
        <v>1280</v>
      </c>
      <c r="AM2548" s="21" t="s">
        <v>3006</v>
      </c>
      <c r="AN2548" s="21">
        <v>3</v>
      </c>
      <c r="AO2548" s="21">
        <v>30</v>
      </c>
      <c r="AP2548" s="21">
        <v>90</v>
      </c>
      <c r="AQ2548" s="22" t="s">
        <v>3063</v>
      </c>
      <c r="AR2548" s="21" t="s">
        <v>3061</v>
      </c>
    </row>
    <row r="2549" spans="1:45" ht="15" customHeight="1" x14ac:dyDescent="0.2">
      <c r="A2549" s="21" t="s">
        <v>1666</v>
      </c>
      <c r="B2549" s="21" t="s">
        <v>1146</v>
      </c>
      <c r="C2549" s="21" t="s">
        <v>1149</v>
      </c>
      <c r="D2549" s="21" t="s">
        <v>660</v>
      </c>
      <c r="E2549" s="21" t="s">
        <v>661</v>
      </c>
      <c r="F2549" s="22"/>
      <c r="G2549" s="21" t="s">
        <v>1168</v>
      </c>
      <c r="H2549" s="21" t="s">
        <v>1168</v>
      </c>
      <c r="I2549" s="21" t="s">
        <v>3058</v>
      </c>
      <c r="J2549" s="21">
        <v>41.033333300000002</v>
      </c>
      <c r="K2549" s="21">
        <v>17.033333299999999</v>
      </c>
      <c r="L2549" s="22"/>
      <c r="M2549" s="21" t="s">
        <v>1157</v>
      </c>
      <c r="N2549" s="22"/>
      <c r="O2549" s="21">
        <v>2018</v>
      </c>
      <c r="P2549" s="22"/>
      <c r="Q2549" s="21" t="s">
        <v>3059</v>
      </c>
      <c r="R2549" s="21" t="s">
        <v>3060</v>
      </c>
      <c r="T2549" s="21">
        <v>65</v>
      </c>
      <c r="U2549" s="21" t="s">
        <v>1343</v>
      </c>
      <c r="V2549" s="21">
        <v>25</v>
      </c>
      <c r="W2549" s="21">
        <v>60</v>
      </c>
      <c r="X2549" s="23">
        <v>15</v>
      </c>
      <c r="Y2549" s="22"/>
      <c r="Z2549" s="22">
        <v>0</v>
      </c>
      <c r="AA2549" s="22"/>
      <c r="AB2549" s="22"/>
      <c r="AC2549" s="22"/>
      <c r="AD2549" s="22" t="s">
        <v>1168</v>
      </c>
      <c r="AE2549" s="22"/>
      <c r="AF2549" s="22" t="s">
        <v>153</v>
      </c>
      <c r="AG2549" s="22" t="s">
        <v>3064</v>
      </c>
      <c r="AH2549" s="22">
        <v>180</v>
      </c>
      <c r="AI2549" s="21" t="s">
        <v>153</v>
      </c>
      <c r="AJ2549" s="21" t="s">
        <v>1148</v>
      </c>
      <c r="AK2549" s="21">
        <v>61.173999999999999</v>
      </c>
      <c r="AL2549" s="21" t="s">
        <v>1280</v>
      </c>
      <c r="AM2549" s="21" t="s">
        <v>3006</v>
      </c>
      <c r="AN2549" s="21">
        <v>3</v>
      </c>
      <c r="AO2549" s="21">
        <v>30</v>
      </c>
      <c r="AP2549" s="21">
        <v>120</v>
      </c>
      <c r="AQ2549" s="22" t="s">
        <v>3063</v>
      </c>
      <c r="AR2549" s="21" t="s">
        <v>3061</v>
      </c>
    </row>
    <row r="2550" spans="1:45" ht="15" customHeight="1" x14ac:dyDescent="0.2">
      <c r="A2550" s="21" t="s">
        <v>1666</v>
      </c>
      <c r="B2550" s="21" t="s">
        <v>1146</v>
      </c>
      <c r="C2550" s="21" t="s">
        <v>1149</v>
      </c>
      <c r="D2550" s="21" t="s">
        <v>660</v>
      </c>
      <c r="E2550" s="21" t="s">
        <v>661</v>
      </c>
      <c r="F2550" s="22"/>
      <c r="G2550" s="21" t="s">
        <v>1168</v>
      </c>
      <c r="H2550" s="21" t="s">
        <v>1168</v>
      </c>
      <c r="I2550" s="21" t="s">
        <v>3058</v>
      </c>
      <c r="J2550" s="21">
        <v>41.033333300000002</v>
      </c>
      <c r="K2550" s="21">
        <v>17.033333299999999</v>
      </c>
      <c r="L2550" s="22"/>
      <c r="M2550" s="21" t="s">
        <v>1157</v>
      </c>
      <c r="N2550" s="22"/>
      <c r="O2550" s="21">
        <v>2018</v>
      </c>
      <c r="P2550" s="22"/>
      <c r="Q2550" s="21" t="s">
        <v>3059</v>
      </c>
      <c r="R2550" s="21" t="s">
        <v>3060</v>
      </c>
      <c r="T2550" s="21">
        <v>65</v>
      </c>
      <c r="U2550" s="21" t="s">
        <v>1343</v>
      </c>
      <c r="V2550" s="21">
        <v>25</v>
      </c>
      <c r="W2550" s="21">
        <v>60</v>
      </c>
      <c r="X2550" s="23">
        <v>15</v>
      </c>
      <c r="Y2550" s="22"/>
      <c r="Z2550" s="22">
        <v>0</v>
      </c>
      <c r="AA2550" s="22"/>
      <c r="AB2550" s="22"/>
      <c r="AC2550" s="22"/>
      <c r="AD2550" s="22" t="s">
        <v>1168</v>
      </c>
      <c r="AE2550" s="22"/>
      <c r="AF2550" s="22" t="s">
        <v>153</v>
      </c>
      <c r="AG2550" s="22" t="s">
        <v>3064</v>
      </c>
      <c r="AH2550" s="22">
        <v>180</v>
      </c>
      <c r="AI2550" s="21" t="s">
        <v>153</v>
      </c>
      <c r="AJ2550" s="21" t="s">
        <v>1148</v>
      </c>
      <c r="AK2550" s="21">
        <v>61.173999999999999</v>
      </c>
      <c r="AL2550" s="21" t="s">
        <v>1280</v>
      </c>
      <c r="AM2550" s="21" t="s">
        <v>3006</v>
      </c>
      <c r="AN2550" s="21">
        <v>3</v>
      </c>
      <c r="AO2550" s="21">
        <v>30</v>
      </c>
      <c r="AP2550" s="21">
        <v>150</v>
      </c>
      <c r="AQ2550" s="22" t="s">
        <v>3063</v>
      </c>
      <c r="AR2550" s="21" t="s">
        <v>3061</v>
      </c>
    </row>
    <row r="2551" spans="1:45" ht="15" customHeight="1" x14ac:dyDescent="0.2">
      <c r="A2551" s="21" t="s">
        <v>1666</v>
      </c>
      <c r="B2551" s="21" t="s">
        <v>1146</v>
      </c>
      <c r="C2551" s="21" t="s">
        <v>1149</v>
      </c>
      <c r="D2551" s="21" t="s">
        <v>660</v>
      </c>
      <c r="E2551" s="21" t="s">
        <v>661</v>
      </c>
      <c r="F2551" s="22"/>
      <c r="G2551" s="21" t="s">
        <v>1168</v>
      </c>
      <c r="H2551" s="21" t="s">
        <v>1168</v>
      </c>
      <c r="I2551" s="21" t="s">
        <v>3058</v>
      </c>
      <c r="J2551" s="21">
        <v>41.033333300000002</v>
      </c>
      <c r="K2551" s="21">
        <v>17.033333299999999</v>
      </c>
      <c r="L2551" s="22"/>
      <c r="M2551" s="21" t="s">
        <v>1157</v>
      </c>
      <c r="N2551" s="22"/>
      <c r="O2551" s="21">
        <v>2018</v>
      </c>
      <c r="P2551" s="22"/>
      <c r="Q2551" s="21" t="s">
        <v>3059</v>
      </c>
      <c r="R2551" s="21" t="s">
        <v>3060</v>
      </c>
      <c r="T2551" s="21">
        <v>65</v>
      </c>
      <c r="U2551" s="21" t="s">
        <v>1343</v>
      </c>
      <c r="V2551" s="21">
        <v>25</v>
      </c>
      <c r="W2551" s="21">
        <v>60</v>
      </c>
      <c r="X2551" s="23">
        <v>15</v>
      </c>
      <c r="Y2551" s="22"/>
      <c r="Z2551" s="22">
        <v>0</v>
      </c>
      <c r="AA2551" s="22" t="s">
        <v>1159</v>
      </c>
      <c r="AB2551" s="22">
        <v>300</v>
      </c>
      <c r="AC2551" s="22">
        <v>0.125</v>
      </c>
      <c r="AD2551" s="22" t="s">
        <v>1168</v>
      </c>
      <c r="AE2551" s="22"/>
      <c r="AF2551" s="22" t="s">
        <v>153</v>
      </c>
      <c r="AG2551" s="22"/>
      <c r="AH2551" s="22"/>
      <c r="AI2551" s="21" t="s">
        <v>153</v>
      </c>
      <c r="AJ2551" s="21" t="s">
        <v>1148</v>
      </c>
      <c r="AK2551" s="21">
        <v>28.408999999999999</v>
      </c>
      <c r="AL2551" s="21" t="s">
        <v>1280</v>
      </c>
      <c r="AM2551" s="21" t="s">
        <v>3006</v>
      </c>
      <c r="AN2551" s="21">
        <v>3</v>
      </c>
      <c r="AO2551" s="21">
        <v>30</v>
      </c>
      <c r="AP2551" s="21">
        <v>30</v>
      </c>
      <c r="AQ2551" s="22" t="s">
        <v>3063</v>
      </c>
      <c r="AR2551" s="21" t="s">
        <v>3061</v>
      </c>
    </row>
    <row r="2552" spans="1:45" ht="15" customHeight="1" x14ac:dyDescent="0.2">
      <c r="A2552" s="21" t="s">
        <v>1666</v>
      </c>
      <c r="B2552" s="21" t="s">
        <v>1146</v>
      </c>
      <c r="C2552" s="21" t="s">
        <v>1149</v>
      </c>
      <c r="D2552" s="21" t="s">
        <v>660</v>
      </c>
      <c r="E2552" s="21" t="s">
        <v>661</v>
      </c>
      <c r="F2552" s="22"/>
      <c r="G2552" s="21" t="s">
        <v>1168</v>
      </c>
      <c r="H2552" s="21" t="s">
        <v>1168</v>
      </c>
      <c r="I2552" s="21" t="s">
        <v>3058</v>
      </c>
      <c r="J2552" s="21">
        <v>41.033333300000002</v>
      </c>
      <c r="K2552" s="21">
        <v>17.033333299999999</v>
      </c>
      <c r="L2552" s="22"/>
      <c r="M2552" s="21" t="s">
        <v>1157</v>
      </c>
      <c r="N2552" s="22"/>
      <c r="O2552" s="21">
        <v>2018</v>
      </c>
      <c r="P2552" s="22"/>
      <c r="Q2552" s="21" t="s">
        <v>3059</v>
      </c>
      <c r="R2552" s="21" t="s">
        <v>3060</v>
      </c>
      <c r="T2552" s="21">
        <v>65</v>
      </c>
      <c r="U2552" s="21" t="s">
        <v>1343</v>
      </c>
      <c r="V2552" s="21">
        <v>25</v>
      </c>
      <c r="W2552" s="21">
        <v>60</v>
      </c>
      <c r="X2552" s="23">
        <v>15</v>
      </c>
      <c r="Y2552" s="22"/>
      <c r="Z2552" s="22">
        <v>0</v>
      </c>
      <c r="AA2552" s="22" t="s">
        <v>1159</v>
      </c>
      <c r="AB2552" s="22">
        <v>300</v>
      </c>
      <c r="AC2552" s="22">
        <v>0.125</v>
      </c>
      <c r="AD2552" s="22" t="s">
        <v>1168</v>
      </c>
      <c r="AE2552" s="22"/>
      <c r="AF2552" s="22" t="s">
        <v>153</v>
      </c>
      <c r="AG2552" s="22"/>
      <c r="AH2552" s="22"/>
      <c r="AI2552" s="21" t="s">
        <v>153</v>
      </c>
      <c r="AJ2552" s="21" t="s">
        <v>1148</v>
      </c>
      <c r="AK2552" s="21">
        <v>48.566000000000003</v>
      </c>
      <c r="AL2552" s="21" t="s">
        <v>1280</v>
      </c>
      <c r="AM2552" s="21" t="s">
        <v>3006</v>
      </c>
      <c r="AN2552" s="21">
        <v>3</v>
      </c>
      <c r="AO2552" s="21">
        <v>30</v>
      </c>
      <c r="AP2552" s="21">
        <v>60</v>
      </c>
      <c r="AQ2552" s="22" t="s">
        <v>3063</v>
      </c>
      <c r="AR2552" s="21" t="s">
        <v>3061</v>
      </c>
    </row>
    <row r="2553" spans="1:45" ht="15" customHeight="1" x14ac:dyDescent="0.2">
      <c r="A2553" s="21" t="s">
        <v>1666</v>
      </c>
      <c r="B2553" s="21" t="s">
        <v>1146</v>
      </c>
      <c r="C2553" s="21" t="s">
        <v>1149</v>
      </c>
      <c r="D2553" s="21" t="s">
        <v>660</v>
      </c>
      <c r="E2553" s="21" t="s">
        <v>661</v>
      </c>
      <c r="F2553" s="22"/>
      <c r="G2553" s="21" t="s">
        <v>1168</v>
      </c>
      <c r="H2553" s="21" t="s">
        <v>1168</v>
      </c>
      <c r="I2553" s="21" t="s">
        <v>3058</v>
      </c>
      <c r="J2553" s="21">
        <v>41.033333300000002</v>
      </c>
      <c r="K2553" s="21">
        <v>17.033333299999999</v>
      </c>
      <c r="L2553" s="22"/>
      <c r="M2553" s="21" t="s">
        <v>1157</v>
      </c>
      <c r="N2553" s="22"/>
      <c r="O2553" s="21">
        <v>2018</v>
      </c>
      <c r="P2553" s="22"/>
      <c r="Q2553" s="21" t="s">
        <v>3059</v>
      </c>
      <c r="R2553" s="21" t="s">
        <v>3060</v>
      </c>
      <c r="T2553" s="21">
        <v>65</v>
      </c>
      <c r="U2553" s="21" t="s">
        <v>1343</v>
      </c>
      <c r="V2553" s="21">
        <v>25</v>
      </c>
      <c r="W2553" s="21">
        <v>60</v>
      </c>
      <c r="X2553" s="23">
        <v>15</v>
      </c>
      <c r="Y2553" s="22"/>
      <c r="Z2553" s="22">
        <v>0</v>
      </c>
      <c r="AA2553" s="22" t="s">
        <v>1159</v>
      </c>
      <c r="AB2553" s="22">
        <v>300</v>
      </c>
      <c r="AC2553" s="22">
        <v>0.125</v>
      </c>
      <c r="AD2553" s="22" t="s">
        <v>1168</v>
      </c>
      <c r="AE2553" s="22"/>
      <c r="AF2553" s="22" t="s">
        <v>153</v>
      </c>
      <c r="AG2553" s="22"/>
      <c r="AH2553" s="22"/>
      <c r="AI2553" s="21" t="s">
        <v>153</v>
      </c>
      <c r="AJ2553" s="21" t="s">
        <v>1148</v>
      </c>
      <c r="AK2553" s="21">
        <v>53.436</v>
      </c>
      <c r="AL2553" s="21" t="s">
        <v>1280</v>
      </c>
      <c r="AM2553" s="21" t="s">
        <v>3006</v>
      </c>
      <c r="AN2553" s="21">
        <v>3</v>
      </c>
      <c r="AO2553" s="21">
        <v>30</v>
      </c>
      <c r="AP2553" s="21">
        <v>90</v>
      </c>
      <c r="AQ2553" s="22" t="s">
        <v>3063</v>
      </c>
      <c r="AR2553" s="21" t="s">
        <v>3061</v>
      </c>
    </row>
    <row r="2554" spans="1:45" ht="15" customHeight="1" x14ac:dyDescent="0.2">
      <c r="A2554" s="21" t="s">
        <v>1666</v>
      </c>
      <c r="B2554" s="21" t="s">
        <v>1146</v>
      </c>
      <c r="C2554" s="21" t="s">
        <v>1149</v>
      </c>
      <c r="D2554" s="21" t="s">
        <v>660</v>
      </c>
      <c r="E2554" s="21" t="s">
        <v>661</v>
      </c>
      <c r="F2554" s="22"/>
      <c r="G2554" s="21" t="s">
        <v>1168</v>
      </c>
      <c r="H2554" s="21" t="s">
        <v>1168</v>
      </c>
      <c r="I2554" s="21" t="s">
        <v>3058</v>
      </c>
      <c r="J2554" s="21">
        <v>41.033333300000002</v>
      </c>
      <c r="K2554" s="21">
        <v>17.033333299999999</v>
      </c>
      <c r="L2554" s="22"/>
      <c r="M2554" s="21" t="s">
        <v>1157</v>
      </c>
      <c r="N2554" s="22"/>
      <c r="O2554" s="21">
        <v>2018</v>
      </c>
      <c r="P2554" s="22"/>
      <c r="Q2554" s="21" t="s">
        <v>3059</v>
      </c>
      <c r="R2554" s="21" t="s">
        <v>3060</v>
      </c>
      <c r="T2554" s="21">
        <v>65</v>
      </c>
      <c r="U2554" s="21" t="s">
        <v>1343</v>
      </c>
      <c r="V2554" s="21">
        <v>25</v>
      </c>
      <c r="W2554" s="21">
        <v>60</v>
      </c>
      <c r="X2554" s="23">
        <v>15</v>
      </c>
      <c r="Y2554" s="22"/>
      <c r="Z2554" s="22">
        <v>0</v>
      </c>
      <c r="AA2554" s="22" t="s">
        <v>1159</v>
      </c>
      <c r="AB2554" s="22">
        <v>300</v>
      </c>
      <c r="AC2554" s="22">
        <v>0.125</v>
      </c>
      <c r="AD2554" s="22" t="s">
        <v>1168</v>
      </c>
      <c r="AE2554" s="22"/>
      <c r="AF2554" s="22" t="s">
        <v>153</v>
      </c>
      <c r="AG2554" s="22"/>
      <c r="AH2554" s="22"/>
      <c r="AI2554" s="21" t="s">
        <v>153</v>
      </c>
      <c r="AJ2554" s="21" t="s">
        <v>1148</v>
      </c>
      <c r="AK2554" s="21">
        <v>58.631</v>
      </c>
      <c r="AL2554" s="21" t="s">
        <v>1280</v>
      </c>
      <c r="AM2554" s="21" t="s">
        <v>3006</v>
      </c>
      <c r="AN2554" s="21">
        <v>3</v>
      </c>
      <c r="AO2554" s="21">
        <v>30</v>
      </c>
      <c r="AP2554" s="21">
        <v>120</v>
      </c>
      <c r="AQ2554" s="22" t="s">
        <v>3063</v>
      </c>
      <c r="AR2554" s="21" t="s">
        <v>3061</v>
      </c>
    </row>
    <row r="2555" spans="1:45" ht="15" customHeight="1" x14ac:dyDescent="0.2">
      <c r="A2555" s="21" t="s">
        <v>1666</v>
      </c>
      <c r="B2555" s="21" t="s">
        <v>1146</v>
      </c>
      <c r="C2555" s="21" t="s">
        <v>1149</v>
      </c>
      <c r="D2555" s="21" t="s">
        <v>660</v>
      </c>
      <c r="E2555" s="21" t="s">
        <v>661</v>
      </c>
      <c r="F2555" s="22"/>
      <c r="G2555" s="21" t="s">
        <v>1168</v>
      </c>
      <c r="H2555" s="21" t="s">
        <v>1168</v>
      </c>
      <c r="I2555" s="21" t="s">
        <v>3058</v>
      </c>
      <c r="J2555" s="21">
        <v>41.033333300000002</v>
      </c>
      <c r="K2555" s="21">
        <v>17.033333299999999</v>
      </c>
      <c r="L2555" s="22"/>
      <c r="M2555" s="21" t="s">
        <v>1157</v>
      </c>
      <c r="N2555" s="22"/>
      <c r="O2555" s="21">
        <v>2018</v>
      </c>
      <c r="P2555" s="22"/>
      <c r="Q2555" s="21" t="s">
        <v>3059</v>
      </c>
      <c r="R2555" s="21" t="s">
        <v>3060</v>
      </c>
      <c r="T2555" s="21">
        <v>65</v>
      </c>
      <c r="U2555" s="21" t="s">
        <v>1343</v>
      </c>
      <c r="V2555" s="21">
        <v>25</v>
      </c>
      <c r="W2555" s="21">
        <v>60</v>
      </c>
      <c r="X2555" s="23">
        <v>15</v>
      </c>
      <c r="Y2555" s="22"/>
      <c r="Z2555" s="22">
        <v>0</v>
      </c>
      <c r="AA2555" s="22" t="s">
        <v>1159</v>
      </c>
      <c r="AB2555" s="22">
        <v>300</v>
      </c>
      <c r="AC2555" s="22">
        <v>0.125</v>
      </c>
      <c r="AD2555" s="22" t="s">
        <v>1168</v>
      </c>
      <c r="AE2555" s="22"/>
      <c r="AF2555" s="22" t="s">
        <v>153</v>
      </c>
      <c r="AG2555" s="22"/>
      <c r="AH2555" s="22"/>
      <c r="AI2555" s="21" t="s">
        <v>153</v>
      </c>
      <c r="AJ2555" s="21" t="s">
        <v>1148</v>
      </c>
      <c r="AK2555" s="21">
        <v>58.576999999999998</v>
      </c>
      <c r="AL2555" s="21" t="s">
        <v>1280</v>
      </c>
      <c r="AM2555" s="21" t="s">
        <v>3006</v>
      </c>
      <c r="AN2555" s="21">
        <v>3</v>
      </c>
      <c r="AO2555" s="21">
        <v>30</v>
      </c>
      <c r="AP2555" s="21">
        <v>150</v>
      </c>
      <c r="AQ2555" s="22" t="s">
        <v>3063</v>
      </c>
      <c r="AR2555" s="21" t="s">
        <v>3061</v>
      </c>
    </row>
    <row r="2556" spans="1:45" ht="15" customHeight="1" x14ac:dyDescent="0.2">
      <c r="A2556" s="21" t="s">
        <v>1666</v>
      </c>
      <c r="B2556" s="21" t="s">
        <v>1146</v>
      </c>
      <c r="C2556" s="21" t="s">
        <v>1149</v>
      </c>
      <c r="D2556" s="21" t="s">
        <v>660</v>
      </c>
      <c r="E2556" s="21" t="s">
        <v>661</v>
      </c>
      <c r="F2556" s="22"/>
      <c r="G2556" s="21" t="s">
        <v>1168</v>
      </c>
      <c r="H2556" s="21" t="s">
        <v>1168</v>
      </c>
      <c r="I2556" s="21" t="s">
        <v>3058</v>
      </c>
      <c r="J2556" s="21">
        <v>41.033333300000002</v>
      </c>
      <c r="K2556" s="21">
        <v>17.033333299999999</v>
      </c>
      <c r="L2556" s="22"/>
      <c r="M2556" s="21" t="s">
        <v>1157</v>
      </c>
      <c r="N2556" s="22"/>
      <c r="O2556" s="21">
        <v>2018</v>
      </c>
      <c r="P2556" s="22"/>
      <c r="Q2556" s="21" t="s">
        <v>3059</v>
      </c>
      <c r="R2556" s="21" t="s">
        <v>3060</v>
      </c>
      <c r="T2556" s="21">
        <v>65</v>
      </c>
      <c r="U2556" s="21" t="s">
        <v>1343</v>
      </c>
      <c r="V2556" s="21">
        <v>25</v>
      </c>
      <c r="W2556" s="21">
        <v>60</v>
      </c>
      <c r="X2556" s="23">
        <v>15</v>
      </c>
      <c r="Y2556" s="22" t="s">
        <v>3066</v>
      </c>
      <c r="Z2556" s="22">
        <v>0</v>
      </c>
      <c r="AA2556" s="22"/>
      <c r="AB2556" s="22"/>
      <c r="AC2556" s="22">
        <v>2.0833299999999999E-2</v>
      </c>
      <c r="AD2556" s="22" t="s">
        <v>1168</v>
      </c>
      <c r="AE2556" s="22"/>
      <c r="AF2556" s="22" t="s">
        <v>153</v>
      </c>
      <c r="AG2556" s="22"/>
      <c r="AH2556" s="22"/>
      <c r="AI2556" s="21" t="s">
        <v>153</v>
      </c>
      <c r="AJ2556" s="21" t="s">
        <v>1148</v>
      </c>
      <c r="AK2556" s="21">
        <v>1.762</v>
      </c>
      <c r="AL2556" s="21" t="s">
        <v>1280</v>
      </c>
      <c r="AM2556" s="21" t="s">
        <v>3006</v>
      </c>
      <c r="AN2556" s="21">
        <v>3</v>
      </c>
      <c r="AO2556" s="21">
        <v>30</v>
      </c>
      <c r="AP2556" s="21">
        <v>15</v>
      </c>
      <c r="AQ2556" s="22" t="s">
        <v>3063</v>
      </c>
      <c r="AR2556" s="21" t="s">
        <v>3065</v>
      </c>
    </row>
    <row r="2557" spans="1:45" ht="15" customHeight="1" x14ac:dyDescent="0.2">
      <c r="A2557" s="21" t="s">
        <v>1666</v>
      </c>
      <c r="B2557" s="21" t="s">
        <v>1146</v>
      </c>
      <c r="C2557" s="21" t="s">
        <v>1149</v>
      </c>
      <c r="D2557" s="21" t="s">
        <v>660</v>
      </c>
      <c r="E2557" s="21" t="s">
        <v>661</v>
      </c>
      <c r="F2557" s="22"/>
      <c r="G2557" s="21" t="s">
        <v>1168</v>
      </c>
      <c r="H2557" s="21" t="s">
        <v>1168</v>
      </c>
      <c r="I2557" s="21" t="s">
        <v>3058</v>
      </c>
      <c r="J2557" s="21">
        <v>41.033333300000002</v>
      </c>
      <c r="K2557" s="21">
        <v>17.033333299999999</v>
      </c>
      <c r="L2557" s="22"/>
      <c r="M2557" s="21" t="s">
        <v>1157</v>
      </c>
      <c r="N2557" s="22"/>
      <c r="O2557" s="21">
        <v>2018</v>
      </c>
      <c r="P2557" s="22"/>
      <c r="Q2557" s="21" t="s">
        <v>3059</v>
      </c>
      <c r="R2557" s="21" t="s">
        <v>3060</v>
      </c>
      <c r="T2557" s="21">
        <v>65</v>
      </c>
      <c r="U2557" s="21" t="s">
        <v>1343</v>
      </c>
      <c r="V2557" s="21">
        <v>25</v>
      </c>
      <c r="W2557" s="21">
        <v>60</v>
      </c>
      <c r="X2557" s="23">
        <v>15</v>
      </c>
      <c r="Y2557" s="22"/>
      <c r="Z2557" s="22">
        <v>0</v>
      </c>
      <c r="AA2557" s="22"/>
      <c r="AB2557" s="22"/>
      <c r="AC2557" s="22">
        <v>0</v>
      </c>
      <c r="AD2557" s="22" t="s">
        <v>1168</v>
      </c>
      <c r="AE2557" s="22"/>
      <c r="AF2557" s="22" t="s">
        <v>153</v>
      </c>
      <c r="AG2557" s="22"/>
      <c r="AH2557" s="22"/>
      <c r="AI2557" s="21" t="s">
        <v>153</v>
      </c>
      <c r="AJ2557" s="21" t="s">
        <v>1148</v>
      </c>
      <c r="AK2557" s="21">
        <v>40.749000000000002</v>
      </c>
      <c r="AL2557" s="21" t="s">
        <v>1280</v>
      </c>
      <c r="AM2557" s="21">
        <f>43.943-37.115</f>
        <v>6.8279999999999959</v>
      </c>
      <c r="AN2557" s="21">
        <v>3</v>
      </c>
      <c r="AO2557" s="21">
        <v>30</v>
      </c>
      <c r="AP2557" s="21">
        <v>30</v>
      </c>
      <c r="AQ2557" s="22" t="s">
        <v>3063</v>
      </c>
      <c r="AR2557" s="21" t="s">
        <v>3065</v>
      </c>
      <c r="AS2557" t="s">
        <v>1147</v>
      </c>
    </row>
    <row r="2558" spans="1:45" ht="15" customHeight="1" x14ac:dyDescent="0.2">
      <c r="A2558" s="21" t="s">
        <v>1666</v>
      </c>
      <c r="B2558" s="21" t="s">
        <v>1146</v>
      </c>
      <c r="C2558" s="21" t="s">
        <v>1149</v>
      </c>
      <c r="D2558" s="21" t="s">
        <v>660</v>
      </c>
      <c r="E2558" s="21" t="s">
        <v>661</v>
      </c>
      <c r="F2558" s="22"/>
      <c r="G2558" s="21" t="s">
        <v>1168</v>
      </c>
      <c r="H2558" s="21" t="s">
        <v>1168</v>
      </c>
      <c r="I2558" s="21" t="s">
        <v>3058</v>
      </c>
      <c r="J2558" s="21">
        <v>41.033333300000002</v>
      </c>
      <c r="K2558" s="21">
        <v>17.033333299999999</v>
      </c>
      <c r="L2558" s="22"/>
      <c r="M2558" s="21" t="s">
        <v>1157</v>
      </c>
      <c r="N2558" s="22"/>
      <c r="O2558" s="21">
        <v>2018</v>
      </c>
      <c r="P2558" s="22"/>
      <c r="Q2558" s="21" t="s">
        <v>3059</v>
      </c>
      <c r="R2558" s="21" t="s">
        <v>3060</v>
      </c>
      <c r="T2558" s="21">
        <v>65</v>
      </c>
      <c r="U2558" s="21" t="s">
        <v>1343</v>
      </c>
      <c r="V2558" s="21">
        <v>25</v>
      </c>
      <c r="W2558" s="21">
        <v>60</v>
      </c>
      <c r="X2558" s="23">
        <v>15</v>
      </c>
      <c r="Y2558" s="22" t="s">
        <v>3066</v>
      </c>
      <c r="Z2558" s="22">
        <v>0</v>
      </c>
      <c r="AA2558" s="22"/>
      <c r="AB2558" s="22"/>
      <c r="AC2558" s="22">
        <v>6.9444400000000001E-4</v>
      </c>
      <c r="AD2558" s="22" t="s">
        <v>1168</v>
      </c>
      <c r="AE2558" s="22"/>
      <c r="AF2558" s="22" t="s">
        <v>153</v>
      </c>
      <c r="AG2558" s="22"/>
      <c r="AH2558" s="22"/>
      <c r="AI2558" s="21" t="s">
        <v>153</v>
      </c>
      <c r="AJ2558" s="21" t="s">
        <v>1148</v>
      </c>
      <c r="AK2558" s="21">
        <v>28.524000000000001</v>
      </c>
      <c r="AL2558" s="21" t="s">
        <v>1280</v>
      </c>
      <c r="AM2558" s="21">
        <f>33.811-23.238</f>
        <v>10.573</v>
      </c>
      <c r="AN2558" s="21">
        <v>3</v>
      </c>
      <c r="AO2558" s="21">
        <v>30</v>
      </c>
      <c r="AP2558" s="21">
        <v>30</v>
      </c>
      <c r="AQ2558" s="22" t="s">
        <v>3063</v>
      </c>
      <c r="AR2558" s="21" t="s">
        <v>3065</v>
      </c>
    </row>
    <row r="2559" spans="1:45" ht="15" customHeight="1" x14ac:dyDescent="0.2">
      <c r="A2559" s="21" t="s">
        <v>1666</v>
      </c>
      <c r="B2559" s="21" t="s">
        <v>1146</v>
      </c>
      <c r="C2559" s="21" t="s">
        <v>1149</v>
      </c>
      <c r="D2559" s="21" t="s">
        <v>660</v>
      </c>
      <c r="E2559" s="21" t="s">
        <v>661</v>
      </c>
      <c r="F2559" s="22"/>
      <c r="G2559" s="21" t="s">
        <v>1168</v>
      </c>
      <c r="H2559" s="21" t="s">
        <v>1168</v>
      </c>
      <c r="I2559" s="21" t="s">
        <v>3058</v>
      </c>
      <c r="J2559" s="21">
        <v>41.033333300000002</v>
      </c>
      <c r="K2559" s="21">
        <v>17.033333299999999</v>
      </c>
      <c r="L2559" s="22"/>
      <c r="M2559" s="21" t="s">
        <v>1157</v>
      </c>
      <c r="N2559" s="22"/>
      <c r="O2559" s="21">
        <v>2018</v>
      </c>
      <c r="P2559" s="22"/>
      <c r="Q2559" s="21" t="s">
        <v>3059</v>
      </c>
      <c r="R2559" s="21" t="s">
        <v>3060</v>
      </c>
      <c r="T2559" s="21">
        <v>65</v>
      </c>
      <c r="U2559" s="21" t="s">
        <v>1343</v>
      </c>
      <c r="V2559" s="21">
        <v>25</v>
      </c>
      <c r="W2559" s="21">
        <v>60</v>
      </c>
      <c r="X2559" s="23">
        <v>15</v>
      </c>
      <c r="Y2559" s="22" t="s">
        <v>3066</v>
      </c>
      <c r="Z2559" s="22">
        <v>0</v>
      </c>
      <c r="AA2559" s="22"/>
      <c r="AB2559" s="22"/>
      <c r="AC2559" s="22">
        <v>1.0416699999999999E-2</v>
      </c>
      <c r="AD2559" s="22" t="s">
        <v>1168</v>
      </c>
      <c r="AE2559" s="22"/>
      <c r="AF2559" s="22" t="s">
        <v>153</v>
      </c>
      <c r="AG2559" s="22"/>
      <c r="AH2559" s="22"/>
      <c r="AI2559" s="21" t="s">
        <v>153</v>
      </c>
      <c r="AJ2559" s="21" t="s">
        <v>1148</v>
      </c>
      <c r="AK2559" s="21">
        <v>16.41</v>
      </c>
      <c r="AL2559" s="21" t="s">
        <v>1280</v>
      </c>
      <c r="AM2559" s="21" t="s">
        <v>3006</v>
      </c>
      <c r="AN2559" s="21">
        <v>3</v>
      </c>
      <c r="AO2559" s="21">
        <v>30</v>
      </c>
      <c r="AP2559" s="21">
        <v>30</v>
      </c>
      <c r="AQ2559" s="22" t="s">
        <v>3063</v>
      </c>
      <c r="AR2559" s="21" t="s">
        <v>3065</v>
      </c>
    </row>
    <row r="2560" spans="1:45" ht="15" customHeight="1" x14ac:dyDescent="0.2">
      <c r="A2560" s="21" t="s">
        <v>1666</v>
      </c>
      <c r="B2560" s="21" t="s">
        <v>1146</v>
      </c>
      <c r="C2560" s="21" t="s">
        <v>1149</v>
      </c>
      <c r="D2560" s="21" t="s">
        <v>660</v>
      </c>
      <c r="E2560" s="21" t="s">
        <v>661</v>
      </c>
      <c r="F2560" s="22"/>
      <c r="G2560" s="21" t="s">
        <v>1168</v>
      </c>
      <c r="H2560" s="21" t="s">
        <v>1168</v>
      </c>
      <c r="I2560" s="21" t="s">
        <v>3058</v>
      </c>
      <c r="J2560" s="21">
        <v>41.033333300000002</v>
      </c>
      <c r="K2560" s="21">
        <v>17.033333299999999</v>
      </c>
      <c r="L2560" s="22"/>
      <c r="M2560" s="21" t="s">
        <v>1157</v>
      </c>
      <c r="N2560" s="22"/>
      <c r="O2560" s="21">
        <v>2018</v>
      </c>
      <c r="P2560" s="22"/>
      <c r="Q2560" s="21" t="s">
        <v>3059</v>
      </c>
      <c r="R2560" s="21" t="s">
        <v>3060</v>
      </c>
      <c r="T2560" s="21">
        <v>65</v>
      </c>
      <c r="U2560" s="21" t="s">
        <v>1343</v>
      </c>
      <c r="V2560" s="21">
        <v>25</v>
      </c>
      <c r="W2560" s="21">
        <v>60</v>
      </c>
      <c r="X2560" s="23">
        <v>15</v>
      </c>
      <c r="Y2560" s="22" t="s">
        <v>3066</v>
      </c>
      <c r="Z2560" s="22">
        <v>0</v>
      </c>
      <c r="AA2560" s="22"/>
      <c r="AB2560" s="22"/>
      <c r="AC2560" s="22">
        <v>2.0833299999999999E-2</v>
      </c>
      <c r="AD2560" s="22" t="s">
        <v>1168</v>
      </c>
      <c r="AE2560" s="22"/>
      <c r="AF2560" s="22" t="s">
        <v>153</v>
      </c>
      <c r="AG2560" s="22"/>
      <c r="AH2560" s="22"/>
      <c r="AI2560" s="21" t="s">
        <v>153</v>
      </c>
      <c r="AJ2560" s="21" t="s">
        <v>1148</v>
      </c>
      <c r="AK2560" s="21">
        <v>12.004</v>
      </c>
      <c r="AL2560" s="21" t="s">
        <v>1280</v>
      </c>
      <c r="AM2560" s="21" t="s">
        <v>3006</v>
      </c>
      <c r="AN2560" s="21">
        <v>3</v>
      </c>
      <c r="AO2560" s="21">
        <v>30</v>
      </c>
      <c r="AP2560" s="21">
        <v>30</v>
      </c>
      <c r="AQ2560" s="22" t="s">
        <v>3063</v>
      </c>
      <c r="AR2560" s="21" t="s">
        <v>3065</v>
      </c>
    </row>
    <row r="2561" spans="1:45" ht="15" customHeight="1" x14ac:dyDescent="0.2">
      <c r="A2561" s="21" t="s">
        <v>1666</v>
      </c>
      <c r="B2561" s="21" t="s">
        <v>1146</v>
      </c>
      <c r="C2561" s="21" t="s">
        <v>1149</v>
      </c>
      <c r="D2561" s="21" t="s">
        <v>660</v>
      </c>
      <c r="E2561" s="21" t="s">
        <v>661</v>
      </c>
      <c r="F2561" s="22"/>
      <c r="G2561" s="21" t="s">
        <v>1168</v>
      </c>
      <c r="H2561" s="21" t="s">
        <v>1168</v>
      </c>
      <c r="I2561" s="21" t="s">
        <v>3058</v>
      </c>
      <c r="J2561" s="21">
        <v>41.033333300000002</v>
      </c>
      <c r="K2561" s="21">
        <v>17.033333299999999</v>
      </c>
      <c r="L2561" s="22"/>
      <c r="M2561" s="21" t="s">
        <v>1157</v>
      </c>
      <c r="N2561" s="22"/>
      <c r="O2561" s="21">
        <v>2018</v>
      </c>
      <c r="P2561" s="22"/>
      <c r="Q2561" s="21" t="s">
        <v>3059</v>
      </c>
      <c r="R2561" s="21" t="s">
        <v>3060</v>
      </c>
      <c r="T2561" s="21">
        <v>65</v>
      </c>
      <c r="U2561" s="21" t="s">
        <v>1343</v>
      </c>
      <c r="V2561" s="21">
        <v>25</v>
      </c>
      <c r="W2561" s="21">
        <v>60</v>
      </c>
      <c r="X2561" s="23">
        <v>15</v>
      </c>
      <c r="Y2561" s="22"/>
      <c r="Z2561" s="22">
        <v>0</v>
      </c>
      <c r="AA2561" s="22"/>
      <c r="AB2561" s="22"/>
      <c r="AC2561" s="22">
        <v>0</v>
      </c>
      <c r="AD2561" s="22" t="s">
        <v>1168</v>
      </c>
      <c r="AE2561" s="22"/>
      <c r="AF2561" s="22" t="s">
        <v>153</v>
      </c>
      <c r="AG2561" s="22"/>
      <c r="AH2561" s="22"/>
      <c r="AI2561" s="21" t="s">
        <v>153</v>
      </c>
      <c r="AJ2561" s="21" t="s">
        <v>1148</v>
      </c>
      <c r="AK2561" s="21">
        <v>64.757999999999996</v>
      </c>
      <c r="AL2561" s="21" t="s">
        <v>1280</v>
      </c>
      <c r="AM2561" s="21">
        <f>68.759-59.802</f>
        <v>8.9570000000000007</v>
      </c>
      <c r="AN2561" s="21">
        <v>3</v>
      </c>
      <c r="AO2561" s="21">
        <v>30</v>
      </c>
      <c r="AP2561" s="21">
        <v>60</v>
      </c>
      <c r="AQ2561" s="22" t="s">
        <v>3063</v>
      </c>
      <c r="AR2561" s="21" t="s">
        <v>3065</v>
      </c>
      <c r="AS2561" t="s">
        <v>1147</v>
      </c>
    </row>
    <row r="2562" spans="1:45" ht="15" customHeight="1" x14ac:dyDescent="0.2">
      <c r="A2562" s="21" t="s">
        <v>1666</v>
      </c>
      <c r="B2562" s="21" t="s">
        <v>1146</v>
      </c>
      <c r="C2562" s="21" t="s">
        <v>1149</v>
      </c>
      <c r="D2562" s="21" t="s">
        <v>660</v>
      </c>
      <c r="E2562" s="21" t="s">
        <v>661</v>
      </c>
      <c r="F2562" s="22"/>
      <c r="G2562" s="21" t="s">
        <v>1168</v>
      </c>
      <c r="H2562" s="21" t="s">
        <v>1168</v>
      </c>
      <c r="I2562" s="21" t="s">
        <v>3058</v>
      </c>
      <c r="J2562" s="21">
        <v>41.033333300000002</v>
      </c>
      <c r="K2562" s="21">
        <v>17.033333299999999</v>
      </c>
      <c r="L2562" s="22"/>
      <c r="M2562" s="21" t="s">
        <v>1157</v>
      </c>
      <c r="N2562" s="22"/>
      <c r="O2562" s="21">
        <v>2018</v>
      </c>
      <c r="P2562" s="22"/>
      <c r="Q2562" s="21" t="s">
        <v>3059</v>
      </c>
      <c r="R2562" s="21" t="s">
        <v>3060</v>
      </c>
      <c r="T2562" s="21">
        <v>65</v>
      </c>
      <c r="U2562" s="21" t="s">
        <v>1343</v>
      </c>
      <c r="V2562" s="21">
        <v>25</v>
      </c>
      <c r="W2562" s="21">
        <v>60</v>
      </c>
      <c r="X2562" s="23">
        <v>15</v>
      </c>
      <c r="Y2562" s="22" t="s">
        <v>3066</v>
      </c>
      <c r="Z2562" s="22">
        <v>0</v>
      </c>
      <c r="AA2562" s="22"/>
      <c r="AB2562" s="22"/>
      <c r="AC2562" s="22">
        <v>6.9444400000000001E-4</v>
      </c>
      <c r="AD2562" s="22" t="s">
        <v>1168</v>
      </c>
      <c r="AE2562" s="22"/>
      <c r="AF2562" s="22" t="s">
        <v>153</v>
      </c>
      <c r="AG2562" s="22"/>
      <c r="AH2562" s="22"/>
      <c r="AI2562" s="21" t="s">
        <v>153</v>
      </c>
      <c r="AJ2562" s="21" t="s">
        <v>1148</v>
      </c>
      <c r="AK2562" s="21">
        <v>53.341000000000001</v>
      </c>
      <c r="AL2562" s="21" t="s">
        <v>1280</v>
      </c>
      <c r="AM2562" s="21" t="s">
        <v>3006</v>
      </c>
      <c r="AN2562" s="21">
        <v>3</v>
      </c>
      <c r="AO2562" s="21">
        <v>30</v>
      </c>
      <c r="AP2562" s="21">
        <v>60</v>
      </c>
      <c r="AQ2562" s="22" t="s">
        <v>3063</v>
      </c>
      <c r="AR2562" s="21" t="s">
        <v>3065</v>
      </c>
    </row>
    <row r="2563" spans="1:45" ht="15" customHeight="1" x14ac:dyDescent="0.2">
      <c r="A2563" s="21" t="s">
        <v>1666</v>
      </c>
      <c r="B2563" s="21" t="s">
        <v>1146</v>
      </c>
      <c r="C2563" s="21" t="s">
        <v>1149</v>
      </c>
      <c r="D2563" s="21" t="s">
        <v>660</v>
      </c>
      <c r="E2563" s="21" t="s">
        <v>661</v>
      </c>
      <c r="F2563" s="22"/>
      <c r="G2563" s="21" t="s">
        <v>1168</v>
      </c>
      <c r="H2563" s="21" t="s">
        <v>1168</v>
      </c>
      <c r="I2563" s="21" t="s">
        <v>3058</v>
      </c>
      <c r="J2563" s="21">
        <v>41.033333300000002</v>
      </c>
      <c r="K2563" s="21">
        <v>17.033333299999999</v>
      </c>
      <c r="L2563" s="22"/>
      <c r="M2563" s="21" t="s">
        <v>1157</v>
      </c>
      <c r="N2563" s="22"/>
      <c r="O2563" s="21">
        <v>2018</v>
      </c>
      <c r="P2563" s="22"/>
      <c r="Q2563" s="21" t="s">
        <v>3059</v>
      </c>
      <c r="R2563" s="21" t="s">
        <v>3060</v>
      </c>
      <c r="T2563" s="21">
        <v>65</v>
      </c>
      <c r="U2563" s="21" t="s">
        <v>1343</v>
      </c>
      <c r="V2563" s="21">
        <v>25</v>
      </c>
      <c r="W2563" s="21">
        <v>60</v>
      </c>
      <c r="X2563" s="23">
        <v>15</v>
      </c>
      <c r="Y2563" s="22" t="s">
        <v>3066</v>
      </c>
      <c r="Z2563" s="22">
        <v>0</v>
      </c>
      <c r="AA2563" s="22"/>
      <c r="AB2563" s="22"/>
      <c r="AC2563" s="22">
        <v>1.0416699999999999E-2</v>
      </c>
      <c r="AD2563" s="22" t="s">
        <v>1168</v>
      </c>
      <c r="AE2563" s="22"/>
      <c r="AF2563" s="22" t="s">
        <v>153</v>
      </c>
      <c r="AG2563" s="22"/>
      <c r="AH2563" s="22"/>
      <c r="AI2563" s="21" t="s">
        <v>153</v>
      </c>
      <c r="AJ2563" s="21" t="s">
        <v>1148</v>
      </c>
      <c r="AK2563" s="21">
        <v>48.054000000000002</v>
      </c>
      <c r="AL2563" s="21" t="s">
        <v>1280</v>
      </c>
      <c r="AM2563" s="21" t="s">
        <v>3006</v>
      </c>
      <c r="AN2563" s="21">
        <v>3</v>
      </c>
      <c r="AO2563" s="21">
        <v>30</v>
      </c>
      <c r="AP2563" s="21">
        <v>60</v>
      </c>
      <c r="AQ2563" s="22" t="s">
        <v>3063</v>
      </c>
      <c r="AR2563" s="21" t="s">
        <v>3065</v>
      </c>
    </row>
    <row r="2564" spans="1:45" ht="15" customHeight="1" x14ac:dyDescent="0.2">
      <c r="A2564" s="21" t="s">
        <v>1666</v>
      </c>
      <c r="B2564" s="21" t="s">
        <v>1146</v>
      </c>
      <c r="C2564" s="21" t="s">
        <v>1149</v>
      </c>
      <c r="D2564" s="21" t="s">
        <v>660</v>
      </c>
      <c r="E2564" s="21" t="s">
        <v>661</v>
      </c>
      <c r="F2564" s="22"/>
      <c r="G2564" s="21" t="s">
        <v>1168</v>
      </c>
      <c r="H2564" s="21" t="s">
        <v>1168</v>
      </c>
      <c r="I2564" s="21" t="s">
        <v>3058</v>
      </c>
      <c r="J2564" s="21">
        <v>41.033333300000002</v>
      </c>
      <c r="K2564" s="21">
        <v>17.033333299999999</v>
      </c>
      <c r="L2564" s="22"/>
      <c r="M2564" s="21" t="s">
        <v>1157</v>
      </c>
      <c r="N2564" s="22"/>
      <c r="O2564" s="21">
        <v>2018</v>
      </c>
      <c r="P2564" s="22"/>
      <c r="Q2564" s="21" t="s">
        <v>3059</v>
      </c>
      <c r="R2564" s="21" t="s">
        <v>3060</v>
      </c>
      <c r="T2564" s="21">
        <v>65</v>
      </c>
      <c r="U2564" s="21" t="s">
        <v>1343</v>
      </c>
      <c r="V2564" s="21">
        <v>25</v>
      </c>
      <c r="W2564" s="21">
        <v>60</v>
      </c>
      <c r="X2564" s="23">
        <v>15</v>
      </c>
      <c r="Y2564" s="22" t="s">
        <v>3066</v>
      </c>
      <c r="Z2564" s="22">
        <v>0</v>
      </c>
      <c r="AA2564" s="22"/>
      <c r="AB2564" s="22"/>
      <c r="AC2564" s="22">
        <v>2.0833299999999999E-2</v>
      </c>
      <c r="AD2564" s="22" t="s">
        <v>1168</v>
      </c>
      <c r="AE2564" s="22"/>
      <c r="AF2564" s="22" t="s">
        <v>153</v>
      </c>
      <c r="AG2564" s="22"/>
      <c r="AH2564" s="22"/>
      <c r="AI2564" s="21" t="s">
        <v>153</v>
      </c>
      <c r="AJ2564" s="21" t="s">
        <v>1148</v>
      </c>
      <c r="AK2564" s="21">
        <v>20.263999999999999</v>
      </c>
      <c r="AL2564" s="21" t="s">
        <v>1280</v>
      </c>
      <c r="AM2564" s="21">
        <f>24.413-15.015</f>
        <v>9.3979999999999997</v>
      </c>
      <c r="AN2564" s="21">
        <v>3</v>
      </c>
      <c r="AO2564" s="21">
        <v>30</v>
      </c>
      <c r="AP2564" s="21">
        <v>60</v>
      </c>
      <c r="AQ2564" s="22" t="s">
        <v>3063</v>
      </c>
      <c r="AR2564" s="21" t="s">
        <v>3065</v>
      </c>
    </row>
    <row r="2565" spans="1:45" ht="15" customHeight="1" x14ac:dyDescent="0.2">
      <c r="A2565" s="21" t="s">
        <v>1666</v>
      </c>
      <c r="B2565" s="21" t="s">
        <v>1146</v>
      </c>
      <c r="C2565" s="21" t="s">
        <v>1149</v>
      </c>
      <c r="D2565" s="21" t="s">
        <v>660</v>
      </c>
      <c r="E2565" s="21" t="s">
        <v>661</v>
      </c>
      <c r="F2565" s="22"/>
      <c r="G2565" s="21" t="s">
        <v>1168</v>
      </c>
      <c r="H2565" s="21" t="s">
        <v>1168</v>
      </c>
      <c r="I2565" s="21" t="s">
        <v>3058</v>
      </c>
      <c r="J2565" s="21">
        <v>41.033333300000002</v>
      </c>
      <c r="K2565" s="21">
        <v>17.033333299999999</v>
      </c>
      <c r="L2565" s="22"/>
      <c r="M2565" s="21" t="s">
        <v>1157</v>
      </c>
      <c r="N2565" s="22"/>
      <c r="O2565" s="21">
        <v>2018</v>
      </c>
      <c r="P2565" s="22"/>
      <c r="Q2565" s="21" t="s">
        <v>3059</v>
      </c>
      <c r="R2565" s="21" t="s">
        <v>3060</v>
      </c>
      <c r="T2565" s="21">
        <v>65</v>
      </c>
      <c r="U2565" s="21" t="s">
        <v>1343</v>
      </c>
      <c r="V2565" s="21">
        <v>25</v>
      </c>
      <c r="W2565" s="21">
        <v>60</v>
      </c>
      <c r="X2565" s="23">
        <v>15</v>
      </c>
      <c r="Y2565" s="22"/>
      <c r="Z2565" s="22">
        <v>0</v>
      </c>
      <c r="AA2565" s="22"/>
      <c r="AB2565" s="22"/>
      <c r="AC2565" s="22">
        <v>0</v>
      </c>
      <c r="AD2565" s="22" t="s">
        <v>1168</v>
      </c>
      <c r="AE2565" s="22"/>
      <c r="AF2565" s="22" t="s">
        <v>153</v>
      </c>
      <c r="AG2565" s="22"/>
      <c r="AH2565" s="22"/>
      <c r="AI2565" s="21" t="s">
        <v>153</v>
      </c>
      <c r="AJ2565" s="21" t="s">
        <v>1148</v>
      </c>
      <c r="AK2565" s="21">
        <v>64.757999999999996</v>
      </c>
      <c r="AL2565" s="21" t="s">
        <v>1280</v>
      </c>
      <c r="AM2565" s="21" t="s">
        <v>3006</v>
      </c>
      <c r="AN2565" s="21">
        <v>3</v>
      </c>
      <c r="AO2565" s="21">
        <v>30</v>
      </c>
      <c r="AP2565" s="21">
        <v>90</v>
      </c>
      <c r="AQ2565" s="22" t="s">
        <v>3063</v>
      </c>
      <c r="AR2565" s="21" t="s">
        <v>3065</v>
      </c>
      <c r="AS2565" t="s">
        <v>1147</v>
      </c>
    </row>
    <row r="2566" spans="1:45" ht="15" customHeight="1" x14ac:dyDescent="0.2">
      <c r="A2566" s="21" t="s">
        <v>1666</v>
      </c>
      <c r="B2566" s="21" t="s">
        <v>1146</v>
      </c>
      <c r="C2566" s="21" t="s">
        <v>1149</v>
      </c>
      <c r="D2566" s="21" t="s">
        <v>660</v>
      </c>
      <c r="E2566" s="21" t="s">
        <v>661</v>
      </c>
      <c r="F2566" s="22"/>
      <c r="G2566" s="21" t="s">
        <v>1168</v>
      </c>
      <c r="H2566" s="21" t="s">
        <v>1168</v>
      </c>
      <c r="I2566" s="21" t="s">
        <v>3058</v>
      </c>
      <c r="J2566" s="21">
        <v>41.033333300000002</v>
      </c>
      <c r="K2566" s="21">
        <v>17.033333299999999</v>
      </c>
      <c r="L2566" s="22"/>
      <c r="M2566" s="21" t="s">
        <v>1157</v>
      </c>
      <c r="N2566" s="22"/>
      <c r="O2566" s="21">
        <v>2018</v>
      </c>
      <c r="P2566" s="22"/>
      <c r="Q2566" s="21" t="s">
        <v>3059</v>
      </c>
      <c r="R2566" s="21" t="s">
        <v>3060</v>
      </c>
      <c r="T2566" s="21">
        <v>65</v>
      </c>
      <c r="U2566" s="21" t="s">
        <v>1343</v>
      </c>
      <c r="V2566" s="21">
        <v>25</v>
      </c>
      <c r="W2566" s="21">
        <v>60</v>
      </c>
      <c r="X2566" s="23">
        <v>15</v>
      </c>
      <c r="Y2566" s="22" t="s">
        <v>3066</v>
      </c>
      <c r="Z2566" s="22">
        <v>0</v>
      </c>
      <c r="AA2566" s="22"/>
      <c r="AB2566" s="22"/>
      <c r="AC2566" s="22">
        <v>6.9444400000000001E-4</v>
      </c>
      <c r="AD2566" s="22" t="s">
        <v>1168</v>
      </c>
      <c r="AE2566" s="22"/>
      <c r="AF2566" s="22" t="s">
        <v>153</v>
      </c>
      <c r="AG2566" s="22"/>
      <c r="AH2566" s="22"/>
      <c r="AI2566" s="21" t="s">
        <v>153</v>
      </c>
      <c r="AJ2566" s="21" t="s">
        <v>1148</v>
      </c>
      <c r="AK2566" s="21">
        <v>58.37</v>
      </c>
      <c r="AL2566" s="21" t="s">
        <v>1280</v>
      </c>
      <c r="AM2566" s="21" t="s">
        <v>3006</v>
      </c>
      <c r="AN2566" s="21">
        <v>3</v>
      </c>
      <c r="AO2566" s="21">
        <v>30</v>
      </c>
      <c r="AP2566" s="21">
        <v>90</v>
      </c>
      <c r="AQ2566" s="22" t="s">
        <v>3063</v>
      </c>
      <c r="AR2566" s="21" t="s">
        <v>3065</v>
      </c>
    </row>
    <row r="2567" spans="1:45" ht="15" customHeight="1" x14ac:dyDescent="0.2">
      <c r="A2567" s="21" t="s">
        <v>1666</v>
      </c>
      <c r="B2567" s="21" t="s">
        <v>1146</v>
      </c>
      <c r="C2567" s="21" t="s">
        <v>1149</v>
      </c>
      <c r="D2567" s="21" t="s">
        <v>660</v>
      </c>
      <c r="E2567" s="21" t="s">
        <v>661</v>
      </c>
      <c r="F2567" s="22"/>
      <c r="G2567" s="21" t="s">
        <v>1168</v>
      </c>
      <c r="H2567" s="21" t="s">
        <v>1168</v>
      </c>
      <c r="I2567" s="21" t="s">
        <v>3058</v>
      </c>
      <c r="J2567" s="21">
        <v>41.033333300000002</v>
      </c>
      <c r="K2567" s="21">
        <v>17.033333299999999</v>
      </c>
      <c r="L2567" s="22"/>
      <c r="M2567" s="21" t="s">
        <v>1157</v>
      </c>
      <c r="N2567" s="22"/>
      <c r="O2567" s="21">
        <v>2018</v>
      </c>
      <c r="P2567" s="22"/>
      <c r="Q2567" s="21" t="s">
        <v>3059</v>
      </c>
      <c r="R2567" s="21" t="s">
        <v>3060</v>
      </c>
      <c r="T2567" s="21">
        <v>65</v>
      </c>
      <c r="U2567" s="21" t="s">
        <v>1343</v>
      </c>
      <c r="V2567" s="21">
        <v>25</v>
      </c>
      <c r="W2567" s="21">
        <v>60</v>
      </c>
      <c r="X2567" s="23">
        <v>15</v>
      </c>
      <c r="Y2567" s="22" t="s">
        <v>3066</v>
      </c>
      <c r="Z2567" s="22">
        <v>0</v>
      </c>
      <c r="AA2567" s="22"/>
      <c r="AB2567" s="22"/>
      <c r="AC2567" s="22">
        <v>1.0416699999999999E-2</v>
      </c>
      <c r="AD2567" s="22" t="s">
        <v>1168</v>
      </c>
      <c r="AE2567" s="22"/>
      <c r="AF2567" s="22" t="s">
        <v>153</v>
      </c>
      <c r="AG2567" s="22"/>
      <c r="AH2567" s="22"/>
      <c r="AI2567" s="21" t="s">
        <v>153</v>
      </c>
      <c r="AJ2567" s="21" t="s">
        <v>1148</v>
      </c>
      <c r="AK2567" s="21">
        <v>58.37</v>
      </c>
      <c r="AL2567" s="21" t="s">
        <v>1280</v>
      </c>
      <c r="AM2567" s="21" t="s">
        <v>3006</v>
      </c>
      <c r="AN2567" s="21">
        <v>3</v>
      </c>
      <c r="AO2567" s="21">
        <v>30</v>
      </c>
      <c r="AP2567" s="21">
        <v>90</v>
      </c>
      <c r="AQ2567" s="22" t="s">
        <v>3063</v>
      </c>
      <c r="AR2567" s="21" t="s">
        <v>3065</v>
      </c>
    </row>
    <row r="2568" spans="1:45" ht="15" customHeight="1" x14ac:dyDescent="0.2">
      <c r="A2568" s="21" t="s">
        <v>1666</v>
      </c>
      <c r="B2568" s="21" t="s">
        <v>1146</v>
      </c>
      <c r="C2568" s="21" t="s">
        <v>1149</v>
      </c>
      <c r="D2568" s="21" t="s">
        <v>660</v>
      </c>
      <c r="E2568" s="21" t="s">
        <v>661</v>
      </c>
      <c r="F2568" s="22"/>
      <c r="G2568" s="21" t="s">
        <v>1168</v>
      </c>
      <c r="H2568" s="21" t="s">
        <v>1168</v>
      </c>
      <c r="I2568" s="21" t="s">
        <v>3058</v>
      </c>
      <c r="J2568" s="21">
        <v>41.033333300000002</v>
      </c>
      <c r="K2568" s="21">
        <v>17.033333299999999</v>
      </c>
      <c r="L2568" s="22"/>
      <c r="M2568" s="21" t="s">
        <v>1157</v>
      </c>
      <c r="N2568" s="22"/>
      <c r="O2568" s="21">
        <v>2018</v>
      </c>
      <c r="P2568" s="22"/>
      <c r="Q2568" s="21" t="s">
        <v>3059</v>
      </c>
      <c r="R2568" s="21" t="s">
        <v>3060</v>
      </c>
      <c r="T2568" s="21">
        <v>65</v>
      </c>
      <c r="U2568" s="21" t="s">
        <v>1343</v>
      </c>
      <c r="V2568" s="21">
        <v>25</v>
      </c>
      <c r="W2568" s="21">
        <v>60</v>
      </c>
      <c r="X2568" s="23">
        <v>15</v>
      </c>
      <c r="Y2568" s="22" t="s">
        <v>3066</v>
      </c>
      <c r="Z2568" s="22">
        <v>0</v>
      </c>
      <c r="AA2568" s="22"/>
      <c r="AB2568" s="22"/>
      <c r="AC2568" s="22">
        <v>2.0833299999999999E-2</v>
      </c>
      <c r="AD2568" s="22" t="s">
        <v>1168</v>
      </c>
      <c r="AE2568" s="22"/>
      <c r="AF2568" s="22" t="s">
        <v>153</v>
      </c>
      <c r="AG2568" s="22"/>
      <c r="AH2568" s="22"/>
      <c r="AI2568" s="21" t="s">
        <v>153</v>
      </c>
      <c r="AJ2568" s="21" t="s">
        <v>1148</v>
      </c>
      <c r="AK2568" s="21">
        <v>23.789000000000001</v>
      </c>
      <c r="AL2568" s="21" t="s">
        <v>1280</v>
      </c>
      <c r="AM2568" s="21">
        <f>27.349-19.273</f>
        <v>8.0760000000000005</v>
      </c>
      <c r="AN2568" s="21">
        <v>3</v>
      </c>
      <c r="AO2568" s="21">
        <v>30</v>
      </c>
      <c r="AP2568" s="21">
        <v>90</v>
      </c>
      <c r="AQ2568" s="22" t="s">
        <v>3063</v>
      </c>
      <c r="AR2568" s="21" t="s">
        <v>3065</v>
      </c>
    </row>
    <row r="2569" spans="1:45" ht="15" customHeight="1" x14ac:dyDescent="0.2">
      <c r="A2569" s="21" t="s">
        <v>1666</v>
      </c>
      <c r="B2569" s="21" t="s">
        <v>1146</v>
      </c>
      <c r="C2569" s="21" t="s">
        <v>1149</v>
      </c>
      <c r="D2569" s="21" t="s">
        <v>660</v>
      </c>
      <c r="E2569" s="21" t="s">
        <v>661</v>
      </c>
      <c r="F2569" s="22"/>
      <c r="G2569" s="21" t="s">
        <v>1168</v>
      </c>
      <c r="H2569" s="21" t="s">
        <v>1168</v>
      </c>
      <c r="I2569" s="21" t="s">
        <v>3058</v>
      </c>
      <c r="J2569" s="21">
        <v>41.033333300000002</v>
      </c>
      <c r="K2569" s="21">
        <v>17.033333299999999</v>
      </c>
      <c r="L2569" s="22"/>
      <c r="M2569" s="21" t="s">
        <v>1157</v>
      </c>
      <c r="N2569" s="22"/>
      <c r="O2569" s="21">
        <v>2018</v>
      </c>
      <c r="P2569" s="22"/>
      <c r="Q2569" s="21" t="s">
        <v>3059</v>
      </c>
      <c r="R2569" s="21" t="s">
        <v>3060</v>
      </c>
      <c r="T2569" s="21">
        <v>65</v>
      </c>
      <c r="U2569" s="21" t="s">
        <v>1343</v>
      </c>
      <c r="V2569" s="21">
        <v>25</v>
      </c>
      <c r="W2569" s="21">
        <v>60</v>
      </c>
      <c r="X2569" s="23">
        <v>15</v>
      </c>
      <c r="Y2569" s="22"/>
      <c r="Z2569" s="22">
        <v>0</v>
      </c>
      <c r="AA2569" s="22"/>
      <c r="AB2569" s="22"/>
      <c r="AC2569" s="22">
        <v>0</v>
      </c>
      <c r="AD2569" s="22" t="s">
        <v>1168</v>
      </c>
      <c r="AE2569" s="22"/>
      <c r="AF2569" s="22" t="s">
        <v>153</v>
      </c>
      <c r="AG2569" s="22"/>
      <c r="AH2569" s="22"/>
      <c r="AI2569" s="21" t="s">
        <v>153</v>
      </c>
      <c r="AJ2569" s="21" t="s">
        <v>1148</v>
      </c>
      <c r="AK2569" s="21">
        <v>64.757999999999996</v>
      </c>
      <c r="AL2569" s="21" t="s">
        <v>1280</v>
      </c>
      <c r="AM2569" s="21" t="s">
        <v>3006</v>
      </c>
      <c r="AN2569" s="21">
        <v>3</v>
      </c>
      <c r="AO2569" s="21">
        <v>30</v>
      </c>
      <c r="AP2569" s="21">
        <v>120</v>
      </c>
      <c r="AQ2569" s="22" t="s">
        <v>3063</v>
      </c>
      <c r="AR2569" s="21" t="s">
        <v>3065</v>
      </c>
      <c r="AS2569" t="s">
        <v>1147</v>
      </c>
    </row>
    <row r="2570" spans="1:45" ht="15" customHeight="1" x14ac:dyDescent="0.2">
      <c r="A2570" s="21" t="s">
        <v>1666</v>
      </c>
      <c r="B2570" s="21" t="s">
        <v>1146</v>
      </c>
      <c r="C2570" s="21" t="s">
        <v>1149</v>
      </c>
      <c r="D2570" s="21" t="s">
        <v>660</v>
      </c>
      <c r="E2570" s="21" t="s">
        <v>661</v>
      </c>
      <c r="F2570" s="22"/>
      <c r="G2570" s="21" t="s">
        <v>1168</v>
      </c>
      <c r="H2570" s="21" t="s">
        <v>1168</v>
      </c>
      <c r="I2570" s="21" t="s">
        <v>3058</v>
      </c>
      <c r="J2570" s="21">
        <v>41.033333300000002</v>
      </c>
      <c r="K2570" s="21">
        <v>17.033333299999999</v>
      </c>
      <c r="L2570" s="22"/>
      <c r="M2570" s="21" t="s">
        <v>1157</v>
      </c>
      <c r="N2570" s="22"/>
      <c r="O2570" s="21">
        <v>2018</v>
      </c>
      <c r="P2570" s="22"/>
      <c r="Q2570" s="21" t="s">
        <v>3059</v>
      </c>
      <c r="R2570" s="21" t="s">
        <v>3060</v>
      </c>
      <c r="T2570" s="21">
        <v>65</v>
      </c>
      <c r="U2570" s="21" t="s">
        <v>1343</v>
      </c>
      <c r="V2570" s="21">
        <v>25</v>
      </c>
      <c r="W2570" s="21">
        <v>60</v>
      </c>
      <c r="X2570" s="23">
        <v>15</v>
      </c>
      <c r="Y2570" s="22" t="s">
        <v>3066</v>
      </c>
      <c r="Z2570" s="22">
        <v>0</v>
      </c>
      <c r="AA2570" s="22"/>
      <c r="AB2570" s="22"/>
      <c r="AC2570" s="22">
        <v>6.9444400000000001E-4</v>
      </c>
      <c r="AD2570" s="22" t="s">
        <v>1168</v>
      </c>
      <c r="AE2570" s="22"/>
      <c r="AF2570" s="22" t="s">
        <v>153</v>
      </c>
      <c r="AG2570" s="22"/>
      <c r="AH2570" s="22"/>
      <c r="AI2570" s="21" t="s">
        <v>153</v>
      </c>
      <c r="AJ2570" s="21" t="s">
        <v>1148</v>
      </c>
      <c r="AK2570" s="21">
        <v>60.094999999999999</v>
      </c>
      <c r="AL2570" s="21" t="s">
        <v>1280</v>
      </c>
      <c r="AM2570" s="21" t="s">
        <v>3006</v>
      </c>
      <c r="AN2570" s="21">
        <v>3</v>
      </c>
      <c r="AO2570" s="21">
        <v>30</v>
      </c>
      <c r="AP2570" s="21">
        <v>120</v>
      </c>
      <c r="AQ2570" s="22" t="s">
        <v>3063</v>
      </c>
      <c r="AR2570" s="21" t="s">
        <v>3065</v>
      </c>
    </row>
    <row r="2571" spans="1:45" ht="15" customHeight="1" x14ac:dyDescent="0.2">
      <c r="A2571" s="21" t="s">
        <v>1666</v>
      </c>
      <c r="B2571" s="21" t="s">
        <v>1146</v>
      </c>
      <c r="C2571" s="21" t="s">
        <v>1149</v>
      </c>
      <c r="D2571" s="21" t="s">
        <v>660</v>
      </c>
      <c r="E2571" s="21" t="s">
        <v>661</v>
      </c>
      <c r="F2571" s="22"/>
      <c r="G2571" s="21" t="s">
        <v>1168</v>
      </c>
      <c r="H2571" s="21" t="s">
        <v>1168</v>
      </c>
      <c r="I2571" s="21" t="s">
        <v>3058</v>
      </c>
      <c r="J2571" s="21">
        <v>41.033333300000002</v>
      </c>
      <c r="K2571" s="21">
        <v>17.033333299999999</v>
      </c>
      <c r="L2571" s="22"/>
      <c r="M2571" s="21" t="s">
        <v>1157</v>
      </c>
      <c r="N2571" s="22"/>
      <c r="O2571" s="21">
        <v>2018</v>
      </c>
      <c r="P2571" s="22"/>
      <c r="Q2571" s="21" t="s">
        <v>3059</v>
      </c>
      <c r="R2571" s="21" t="s">
        <v>3060</v>
      </c>
      <c r="T2571" s="21">
        <v>65</v>
      </c>
      <c r="U2571" s="21" t="s">
        <v>1343</v>
      </c>
      <c r="V2571" s="21">
        <v>25</v>
      </c>
      <c r="W2571" s="21">
        <v>60</v>
      </c>
      <c r="X2571" s="23">
        <v>15</v>
      </c>
      <c r="Y2571" s="22" t="s">
        <v>3066</v>
      </c>
      <c r="Z2571" s="22">
        <v>0</v>
      </c>
      <c r="AA2571" s="22"/>
      <c r="AB2571" s="22"/>
      <c r="AC2571" s="22">
        <v>1.0416699999999999E-2</v>
      </c>
      <c r="AD2571" s="22" t="s">
        <v>1168</v>
      </c>
      <c r="AE2571" s="22"/>
      <c r="AF2571" s="22" t="s">
        <v>153</v>
      </c>
      <c r="AG2571" s="22"/>
      <c r="AH2571" s="22"/>
      <c r="AI2571" s="21" t="s">
        <v>153</v>
      </c>
      <c r="AJ2571" s="21" t="s">
        <v>1148</v>
      </c>
      <c r="AK2571" s="21">
        <v>60.094999999999999</v>
      </c>
      <c r="AL2571" s="21" t="s">
        <v>1280</v>
      </c>
      <c r="AM2571" s="21" t="s">
        <v>3006</v>
      </c>
      <c r="AN2571" s="21">
        <v>3</v>
      </c>
      <c r="AO2571" s="21">
        <v>30</v>
      </c>
      <c r="AP2571" s="21">
        <v>120</v>
      </c>
      <c r="AQ2571" s="22" t="s">
        <v>3063</v>
      </c>
      <c r="AR2571" s="21" t="s">
        <v>3065</v>
      </c>
    </row>
    <row r="2572" spans="1:45" ht="15" customHeight="1" x14ac:dyDescent="0.2">
      <c r="A2572" s="21" t="s">
        <v>1666</v>
      </c>
      <c r="B2572" s="21" t="s">
        <v>1146</v>
      </c>
      <c r="C2572" s="21" t="s">
        <v>1149</v>
      </c>
      <c r="D2572" s="21" t="s">
        <v>660</v>
      </c>
      <c r="E2572" s="21" t="s">
        <v>661</v>
      </c>
      <c r="F2572" s="22"/>
      <c r="G2572" s="21" t="s">
        <v>1168</v>
      </c>
      <c r="H2572" s="21" t="s">
        <v>1168</v>
      </c>
      <c r="I2572" s="21" t="s">
        <v>3058</v>
      </c>
      <c r="J2572" s="21">
        <v>41.033333300000002</v>
      </c>
      <c r="K2572" s="21">
        <v>17.033333299999999</v>
      </c>
      <c r="L2572" s="22"/>
      <c r="M2572" s="21" t="s">
        <v>1157</v>
      </c>
      <c r="N2572" s="22"/>
      <c r="O2572" s="21">
        <v>2018</v>
      </c>
      <c r="P2572" s="22"/>
      <c r="Q2572" s="21" t="s">
        <v>3059</v>
      </c>
      <c r="R2572" s="21" t="s">
        <v>3060</v>
      </c>
      <c r="T2572" s="21">
        <v>65</v>
      </c>
      <c r="U2572" s="21" t="s">
        <v>1343</v>
      </c>
      <c r="V2572" s="21">
        <v>25</v>
      </c>
      <c r="W2572" s="21">
        <v>60</v>
      </c>
      <c r="X2572" s="23">
        <v>15</v>
      </c>
      <c r="Y2572" s="22" t="s">
        <v>3066</v>
      </c>
      <c r="Z2572" s="22">
        <v>0</v>
      </c>
      <c r="AA2572" s="22"/>
      <c r="AB2572" s="22"/>
      <c r="AC2572" s="22">
        <v>2.0833299999999999E-2</v>
      </c>
      <c r="AD2572" s="22" t="s">
        <v>1168</v>
      </c>
      <c r="AE2572" s="22"/>
      <c r="AF2572" s="22" t="s">
        <v>153</v>
      </c>
      <c r="AG2572" s="22"/>
      <c r="AH2572" s="22"/>
      <c r="AI2572" s="21" t="s">
        <v>153</v>
      </c>
      <c r="AJ2572" s="21" t="s">
        <v>1148</v>
      </c>
      <c r="AK2572" s="21">
        <v>23.789000000000001</v>
      </c>
      <c r="AL2572" s="21" t="s">
        <v>1280</v>
      </c>
      <c r="AM2572" s="21">
        <f>27.349-19.126</f>
        <v>8.222999999999999</v>
      </c>
      <c r="AN2572" s="21">
        <v>3</v>
      </c>
      <c r="AO2572" s="21">
        <v>30</v>
      </c>
      <c r="AP2572" s="21">
        <v>120</v>
      </c>
      <c r="AQ2572" s="22" t="s">
        <v>3063</v>
      </c>
      <c r="AR2572" s="21" t="s">
        <v>3065</v>
      </c>
    </row>
    <row r="2573" spans="1:45" ht="15" customHeight="1" x14ac:dyDescent="0.2">
      <c r="A2573" s="21" t="s">
        <v>1666</v>
      </c>
      <c r="B2573" s="21" t="s">
        <v>1146</v>
      </c>
      <c r="C2573" s="21" t="s">
        <v>1149</v>
      </c>
      <c r="D2573" s="21" t="s">
        <v>660</v>
      </c>
      <c r="E2573" s="21" t="s">
        <v>661</v>
      </c>
      <c r="F2573" s="22"/>
      <c r="G2573" s="21" t="s">
        <v>1168</v>
      </c>
      <c r="H2573" s="21" t="s">
        <v>1168</v>
      </c>
      <c r="I2573" s="21" t="s">
        <v>3058</v>
      </c>
      <c r="J2573" s="21">
        <v>41.033333300000002</v>
      </c>
      <c r="K2573" s="21">
        <v>17.033333299999999</v>
      </c>
      <c r="L2573" s="22"/>
      <c r="M2573" s="21" t="s">
        <v>1157</v>
      </c>
      <c r="N2573" s="22"/>
      <c r="O2573" s="21">
        <v>2018</v>
      </c>
      <c r="P2573" s="22"/>
      <c r="Q2573" s="21" t="s">
        <v>3059</v>
      </c>
      <c r="R2573" s="21" t="s">
        <v>3060</v>
      </c>
      <c r="T2573" s="21">
        <v>65</v>
      </c>
      <c r="U2573" s="21" t="s">
        <v>1343</v>
      </c>
      <c r="V2573" s="21">
        <v>25</v>
      </c>
      <c r="W2573" s="21">
        <v>60</v>
      </c>
      <c r="X2573" s="23">
        <v>15</v>
      </c>
      <c r="Y2573" s="22"/>
      <c r="Z2573" s="22">
        <v>0</v>
      </c>
      <c r="AA2573" s="22"/>
      <c r="AB2573" s="22"/>
      <c r="AC2573" s="22">
        <v>0</v>
      </c>
      <c r="AD2573" s="22" t="s">
        <v>1168</v>
      </c>
      <c r="AE2573" s="22"/>
      <c r="AF2573" s="22" t="s">
        <v>153</v>
      </c>
      <c r="AG2573" s="22"/>
      <c r="AH2573" s="22"/>
      <c r="AI2573" s="21" t="s">
        <v>153</v>
      </c>
      <c r="AJ2573" s="21" t="s">
        <v>1148</v>
      </c>
      <c r="AK2573" s="21">
        <v>64.647999999999996</v>
      </c>
      <c r="AL2573" s="21" t="s">
        <v>1280</v>
      </c>
      <c r="AM2573" s="21" t="s">
        <v>3006</v>
      </c>
      <c r="AN2573" s="21">
        <v>3</v>
      </c>
      <c r="AO2573" s="21">
        <v>30</v>
      </c>
      <c r="AP2573" s="21">
        <v>150</v>
      </c>
      <c r="AQ2573" s="22" t="s">
        <v>3063</v>
      </c>
      <c r="AR2573" s="21" t="s">
        <v>3065</v>
      </c>
      <c r="AS2573" t="s">
        <v>1147</v>
      </c>
    </row>
    <row r="2574" spans="1:45" ht="15" customHeight="1" x14ac:dyDescent="0.2">
      <c r="A2574" s="21" t="s">
        <v>1666</v>
      </c>
      <c r="B2574" s="21" t="s">
        <v>1146</v>
      </c>
      <c r="C2574" s="21" t="s">
        <v>1149</v>
      </c>
      <c r="D2574" s="21" t="s">
        <v>660</v>
      </c>
      <c r="E2574" s="21" t="s">
        <v>661</v>
      </c>
      <c r="F2574" s="22"/>
      <c r="G2574" s="21" t="s">
        <v>1168</v>
      </c>
      <c r="H2574" s="21" t="s">
        <v>1168</v>
      </c>
      <c r="I2574" s="21" t="s">
        <v>3058</v>
      </c>
      <c r="J2574" s="21">
        <v>41.033333300000002</v>
      </c>
      <c r="K2574" s="21">
        <v>17.033333299999999</v>
      </c>
      <c r="L2574" s="22"/>
      <c r="M2574" s="21" t="s">
        <v>1157</v>
      </c>
      <c r="N2574" s="22"/>
      <c r="O2574" s="21">
        <v>2018</v>
      </c>
      <c r="P2574" s="22"/>
      <c r="Q2574" s="21" t="s">
        <v>3059</v>
      </c>
      <c r="R2574" s="21" t="s">
        <v>3060</v>
      </c>
      <c r="T2574" s="21">
        <v>65</v>
      </c>
      <c r="U2574" s="21" t="s">
        <v>1343</v>
      </c>
      <c r="V2574" s="21">
        <v>25</v>
      </c>
      <c r="W2574" s="21">
        <v>60</v>
      </c>
      <c r="X2574" s="23">
        <v>15</v>
      </c>
      <c r="Y2574" s="22" t="s">
        <v>3066</v>
      </c>
      <c r="Z2574" s="22">
        <v>0</v>
      </c>
      <c r="AA2574" s="22"/>
      <c r="AB2574" s="22"/>
      <c r="AC2574" s="22">
        <v>6.9444400000000001E-4</v>
      </c>
      <c r="AD2574" s="22" t="s">
        <v>1168</v>
      </c>
      <c r="AE2574" s="22"/>
      <c r="AF2574" s="22" t="s">
        <v>153</v>
      </c>
      <c r="AG2574" s="22"/>
      <c r="AH2574" s="22"/>
      <c r="AI2574" s="21" t="s">
        <v>153</v>
      </c>
      <c r="AJ2574" s="21" t="s">
        <v>1148</v>
      </c>
      <c r="AK2574" s="21">
        <v>60.094999999999999</v>
      </c>
      <c r="AL2574" s="21" t="s">
        <v>1280</v>
      </c>
      <c r="AM2574" s="21" t="s">
        <v>3006</v>
      </c>
      <c r="AN2574" s="21">
        <v>3</v>
      </c>
      <c r="AO2574" s="21">
        <v>30</v>
      </c>
      <c r="AP2574" s="21">
        <v>150</v>
      </c>
      <c r="AQ2574" s="22" t="s">
        <v>3063</v>
      </c>
      <c r="AR2574" s="21" t="s">
        <v>3065</v>
      </c>
    </row>
    <row r="2575" spans="1:45" ht="15" customHeight="1" x14ac:dyDescent="0.2">
      <c r="A2575" s="21" t="s">
        <v>1666</v>
      </c>
      <c r="B2575" s="21" t="s">
        <v>1146</v>
      </c>
      <c r="C2575" s="21" t="s">
        <v>1149</v>
      </c>
      <c r="D2575" s="21" t="s">
        <v>660</v>
      </c>
      <c r="E2575" s="21" t="s">
        <v>661</v>
      </c>
      <c r="F2575" s="22"/>
      <c r="G2575" s="21" t="s">
        <v>1168</v>
      </c>
      <c r="H2575" s="21" t="s">
        <v>1168</v>
      </c>
      <c r="I2575" s="21" t="s">
        <v>3058</v>
      </c>
      <c r="J2575" s="21">
        <v>41.033333300000002</v>
      </c>
      <c r="K2575" s="21">
        <v>17.033333299999999</v>
      </c>
      <c r="L2575" s="22"/>
      <c r="M2575" s="21" t="s">
        <v>1157</v>
      </c>
      <c r="N2575" s="22"/>
      <c r="O2575" s="21">
        <v>2018</v>
      </c>
      <c r="P2575" s="22"/>
      <c r="Q2575" s="21" t="s">
        <v>3059</v>
      </c>
      <c r="R2575" s="21" t="s">
        <v>3060</v>
      </c>
      <c r="T2575" s="21">
        <v>65</v>
      </c>
      <c r="U2575" s="21" t="s">
        <v>1343</v>
      </c>
      <c r="V2575" s="21">
        <v>25</v>
      </c>
      <c r="W2575" s="21">
        <v>60</v>
      </c>
      <c r="X2575" s="23">
        <v>15</v>
      </c>
      <c r="Y2575" s="22" t="s">
        <v>3066</v>
      </c>
      <c r="Z2575" s="22">
        <v>0</v>
      </c>
      <c r="AA2575" s="22"/>
      <c r="AB2575" s="22"/>
      <c r="AC2575" s="22">
        <v>1.0416699999999999E-2</v>
      </c>
      <c r="AD2575" s="22" t="s">
        <v>1168</v>
      </c>
      <c r="AE2575" s="22"/>
      <c r="AF2575" s="22" t="s">
        <v>153</v>
      </c>
      <c r="AG2575" s="22"/>
      <c r="AH2575" s="22"/>
      <c r="AI2575" s="21" t="s">
        <v>153</v>
      </c>
      <c r="AJ2575" s="21" t="s">
        <v>1148</v>
      </c>
      <c r="AK2575" s="21">
        <v>60.094999999999999</v>
      </c>
      <c r="AL2575" s="21" t="s">
        <v>1280</v>
      </c>
      <c r="AM2575" s="21" t="s">
        <v>3006</v>
      </c>
      <c r="AN2575" s="21">
        <v>3</v>
      </c>
      <c r="AO2575" s="21">
        <v>30</v>
      </c>
      <c r="AP2575" s="21">
        <v>150</v>
      </c>
      <c r="AQ2575" s="22" t="s">
        <v>3063</v>
      </c>
      <c r="AR2575" s="21" t="s">
        <v>3065</v>
      </c>
    </row>
    <row r="2576" spans="1:45" ht="15" customHeight="1" x14ac:dyDescent="0.2">
      <c r="A2576" s="21" t="s">
        <v>1666</v>
      </c>
      <c r="B2576" s="21" t="s">
        <v>1146</v>
      </c>
      <c r="C2576" s="21" t="s">
        <v>1149</v>
      </c>
      <c r="D2576" s="21" t="s">
        <v>660</v>
      </c>
      <c r="E2576" s="21" t="s">
        <v>661</v>
      </c>
      <c r="F2576" s="22"/>
      <c r="G2576" s="21" t="s">
        <v>1168</v>
      </c>
      <c r="H2576" s="21" t="s">
        <v>1168</v>
      </c>
      <c r="I2576" s="21" t="s">
        <v>3058</v>
      </c>
      <c r="J2576" s="21">
        <v>41.033333300000002</v>
      </c>
      <c r="K2576" s="21">
        <v>17.033333299999999</v>
      </c>
      <c r="L2576" s="22"/>
      <c r="M2576" s="21" t="s">
        <v>1157</v>
      </c>
      <c r="N2576" s="22"/>
      <c r="O2576" s="21">
        <v>2018</v>
      </c>
      <c r="P2576" s="22"/>
      <c r="Q2576" s="21" t="s">
        <v>3059</v>
      </c>
      <c r="R2576" s="21" t="s">
        <v>3060</v>
      </c>
      <c r="T2576" s="21">
        <v>65</v>
      </c>
      <c r="U2576" s="21" t="s">
        <v>1343</v>
      </c>
      <c r="V2576" s="21">
        <v>25</v>
      </c>
      <c r="W2576" s="21">
        <v>60</v>
      </c>
      <c r="X2576" s="23">
        <v>15</v>
      </c>
      <c r="Y2576" s="22" t="s">
        <v>3066</v>
      </c>
      <c r="Z2576" s="22">
        <v>0</v>
      </c>
      <c r="AA2576" s="22"/>
      <c r="AB2576" s="22"/>
      <c r="AC2576" s="22">
        <v>2.0833299999999999E-2</v>
      </c>
      <c r="AD2576" s="22" t="s">
        <v>1168</v>
      </c>
      <c r="AE2576" s="22"/>
      <c r="AF2576" s="22" t="s">
        <v>153</v>
      </c>
      <c r="AG2576" s="22"/>
      <c r="AH2576" s="22"/>
      <c r="AI2576" s="21" t="s">
        <v>153</v>
      </c>
      <c r="AJ2576" s="21" t="s">
        <v>1148</v>
      </c>
      <c r="AK2576" s="21">
        <v>23.824999999999999</v>
      </c>
      <c r="AL2576" s="21" t="s">
        <v>1280</v>
      </c>
      <c r="AM2576" s="21">
        <f>27.349-19.273</f>
        <v>8.0760000000000005</v>
      </c>
      <c r="AN2576" s="21">
        <v>3</v>
      </c>
      <c r="AO2576" s="21">
        <v>30</v>
      </c>
      <c r="AP2576" s="21">
        <v>150</v>
      </c>
      <c r="AQ2576" s="22" t="s">
        <v>3063</v>
      </c>
      <c r="AR2576" s="21" t="s">
        <v>3065</v>
      </c>
    </row>
    <row r="2577" spans="1:45" ht="15" customHeight="1" x14ac:dyDescent="0.2">
      <c r="A2577" s="21" t="s">
        <v>1666</v>
      </c>
      <c r="B2577" s="21" t="s">
        <v>1146</v>
      </c>
      <c r="C2577" s="21" t="s">
        <v>1149</v>
      </c>
      <c r="D2577" s="21" t="s">
        <v>660</v>
      </c>
      <c r="E2577" s="21" t="s">
        <v>661</v>
      </c>
      <c r="F2577" s="22"/>
      <c r="G2577" s="21" t="s">
        <v>1168</v>
      </c>
      <c r="H2577" s="21" t="s">
        <v>1168</v>
      </c>
      <c r="I2577" s="21" t="s">
        <v>3058</v>
      </c>
      <c r="J2577" s="21">
        <v>41.033333300000002</v>
      </c>
      <c r="K2577" s="21">
        <v>17.033333299999999</v>
      </c>
      <c r="L2577" s="22"/>
      <c r="M2577" s="21" t="s">
        <v>1157</v>
      </c>
      <c r="N2577" s="22"/>
      <c r="O2577" s="21">
        <v>2018</v>
      </c>
      <c r="P2577" s="22"/>
      <c r="Q2577" s="21" t="s">
        <v>3059</v>
      </c>
      <c r="R2577" s="21" t="s">
        <v>3060</v>
      </c>
      <c r="T2577" s="21">
        <v>65</v>
      </c>
      <c r="U2577" s="21" t="s">
        <v>1343</v>
      </c>
      <c r="V2577" s="21">
        <v>25</v>
      </c>
      <c r="W2577" s="21">
        <v>60</v>
      </c>
      <c r="X2577" s="23">
        <v>15</v>
      </c>
      <c r="Y2577" s="22" t="s">
        <v>3067</v>
      </c>
      <c r="Z2577" s="22">
        <v>0</v>
      </c>
      <c r="AA2577" s="22"/>
      <c r="AB2577" s="22"/>
      <c r="AC2577" s="22">
        <v>6.9444400000000001E-4</v>
      </c>
      <c r="AD2577" s="22" t="s">
        <v>1168</v>
      </c>
      <c r="AE2577" s="22"/>
      <c r="AF2577" s="22" t="s">
        <v>153</v>
      </c>
      <c r="AG2577" s="22"/>
      <c r="AH2577" s="22"/>
      <c r="AI2577" s="21" t="s">
        <v>153</v>
      </c>
      <c r="AJ2577" s="21" t="s">
        <v>1148</v>
      </c>
      <c r="AK2577" s="21">
        <v>5.28</v>
      </c>
      <c r="AL2577" s="21" t="s">
        <v>1280</v>
      </c>
      <c r="AM2577" s="21">
        <v>0</v>
      </c>
      <c r="AN2577" s="21">
        <v>3</v>
      </c>
      <c r="AO2577" s="21">
        <v>30</v>
      </c>
      <c r="AP2577" s="21">
        <v>15</v>
      </c>
      <c r="AQ2577" s="22" t="s">
        <v>3063</v>
      </c>
      <c r="AR2577" s="21" t="s">
        <v>3065</v>
      </c>
    </row>
    <row r="2578" spans="1:45" ht="15" customHeight="1" x14ac:dyDescent="0.2">
      <c r="A2578" s="21" t="s">
        <v>1666</v>
      </c>
      <c r="B2578" s="21" t="s">
        <v>1146</v>
      </c>
      <c r="C2578" s="21" t="s">
        <v>1149</v>
      </c>
      <c r="D2578" s="21" t="s">
        <v>660</v>
      </c>
      <c r="E2578" s="21" t="s">
        <v>661</v>
      </c>
      <c r="F2578" s="22"/>
      <c r="G2578" s="21" t="s">
        <v>1168</v>
      </c>
      <c r="H2578" s="21" t="s">
        <v>1168</v>
      </c>
      <c r="I2578" s="21" t="s">
        <v>3058</v>
      </c>
      <c r="J2578" s="21">
        <v>41.033333300000002</v>
      </c>
      <c r="K2578" s="21">
        <v>17.033333299999999</v>
      </c>
      <c r="L2578" s="22"/>
      <c r="M2578" s="21" t="s">
        <v>1157</v>
      </c>
      <c r="N2578" s="22"/>
      <c r="O2578" s="21">
        <v>2018</v>
      </c>
      <c r="P2578" s="22"/>
      <c r="Q2578" s="21" t="s">
        <v>3059</v>
      </c>
      <c r="R2578" s="21" t="s">
        <v>3060</v>
      </c>
      <c r="T2578" s="21">
        <v>65</v>
      </c>
      <c r="U2578" s="21" t="s">
        <v>1343</v>
      </c>
      <c r="V2578" s="21">
        <v>25</v>
      </c>
      <c r="W2578" s="21">
        <v>60</v>
      </c>
      <c r="X2578" s="23">
        <v>15</v>
      </c>
      <c r="Y2578" s="22"/>
      <c r="Z2578" s="22">
        <v>0</v>
      </c>
      <c r="AA2578" s="22"/>
      <c r="AB2578" s="22"/>
      <c r="AC2578" s="22">
        <v>0</v>
      </c>
      <c r="AD2578" s="22" t="s">
        <v>1168</v>
      </c>
      <c r="AE2578" s="22"/>
      <c r="AF2578" s="22" t="s">
        <v>153</v>
      </c>
      <c r="AG2578" s="22"/>
      <c r="AH2578" s="22"/>
      <c r="AI2578" s="21" t="s">
        <v>153</v>
      </c>
      <c r="AJ2578" s="21" t="s">
        <v>1148</v>
      </c>
      <c r="AK2578" s="21">
        <v>40.481000000000002</v>
      </c>
      <c r="AL2578" s="21" t="s">
        <v>1280</v>
      </c>
      <c r="AM2578" s="21">
        <f>43.93-36.458</f>
        <v>7.4720000000000013</v>
      </c>
      <c r="AN2578" s="21">
        <v>3</v>
      </c>
      <c r="AO2578" s="21">
        <v>30</v>
      </c>
      <c r="AP2578" s="21">
        <v>30</v>
      </c>
      <c r="AQ2578" s="22" t="s">
        <v>3063</v>
      </c>
      <c r="AR2578" s="21" t="s">
        <v>3065</v>
      </c>
      <c r="AS2578" t="s">
        <v>1147</v>
      </c>
    </row>
    <row r="2579" spans="1:45" ht="15" customHeight="1" x14ac:dyDescent="0.2">
      <c r="A2579" s="21" t="s">
        <v>1666</v>
      </c>
      <c r="B2579" s="21" t="s">
        <v>1146</v>
      </c>
      <c r="C2579" s="21" t="s">
        <v>1149</v>
      </c>
      <c r="D2579" s="21" t="s">
        <v>660</v>
      </c>
      <c r="E2579" s="21" t="s">
        <v>661</v>
      </c>
      <c r="F2579" s="22"/>
      <c r="G2579" s="21" t="s">
        <v>1168</v>
      </c>
      <c r="H2579" s="21" t="s">
        <v>1168</v>
      </c>
      <c r="I2579" s="21" t="s">
        <v>3058</v>
      </c>
      <c r="J2579" s="21">
        <v>41.033333300000002</v>
      </c>
      <c r="K2579" s="21">
        <v>17.033333299999999</v>
      </c>
      <c r="L2579" s="22"/>
      <c r="M2579" s="21" t="s">
        <v>1157</v>
      </c>
      <c r="N2579" s="22"/>
      <c r="O2579" s="21">
        <v>2018</v>
      </c>
      <c r="P2579" s="22"/>
      <c r="Q2579" s="21" t="s">
        <v>3059</v>
      </c>
      <c r="R2579" s="21" t="s">
        <v>3060</v>
      </c>
      <c r="T2579" s="21">
        <v>65</v>
      </c>
      <c r="U2579" s="21" t="s">
        <v>1343</v>
      </c>
      <c r="V2579" s="21">
        <v>25</v>
      </c>
      <c r="W2579" s="21">
        <v>60</v>
      </c>
      <c r="X2579" s="23">
        <v>15</v>
      </c>
      <c r="Y2579" s="22" t="s">
        <v>3067</v>
      </c>
      <c r="Z2579" s="22">
        <v>0</v>
      </c>
      <c r="AA2579" s="22"/>
      <c r="AB2579" s="22"/>
      <c r="AC2579" s="22">
        <v>6.9444400000000001E-4</v>
      </c>
      <c r="AD2579" s="22" t="s">
        <v>1168</v>
      </c>
      <c r="AE2579" s="22"/>
      <c r="AF2579" s="22" t="s">
        <v>153</v>
      </c>
      <c r="AG2579" s="22"/>
      <c r="AH2579" s="22"/>
      <c r="AI2579" s="21" t="s">
        <v>153</v>
      </c>
      <c r="AJ2579" s="21" t="s">
        <v>1148</v>
      </c>
      <c r="AK2579" s="21">
        <v>54.957000000000001</v>
      </c>
      <c r="AL2579" s="21" t="s">
        <v>1280</v>
      </c>
      <c r="AM2579" s="21">
        <f>58.728-50.395</f>
        <v>8.3329999999999984</v>
      </c>
      <c r="AN2579" s="21">
        <v>3</v>
      </c>
      <c r="AO2579" s="21">
        <v>30</v>
      </c>
      <c r="AP2579" s="21">
        <v>30</v>
      </c>
      <c r="AQ2579" s="22" t="s">
        <v>3063</v>
      </c>
      <c r="AR2579" s="21" t="s">
        <v>3065</v>
      </c>
    </row>
    <row r="2580" spans="1:45" ht="15" customHeight="1" x14ac:dyDescent="0.2">
      <c r="A2580" s="21" t="s">
        <v>1666</v>
      </c>
      <c r="B2580" s="21" t="s">
        <v>1146</v>
      </c>
      <c r="C2580" s="21" t="s">
        <v>1149</v>
      </c>
      <c r="D2580" s="21" t="s">
        <v>660</v>
      </c>
      <c r="E2580" s="21" t="s">
        <v>661</v>
      </c>
      <c r="F2580" s="22"/>
      <c r="G2580" s="21" t="s">
        <v>1168</v>
      </c>
      <c r="H2580" s="21" t="s">
        <v>1168</v>
      </c>
      <c r="I2580" s="21" t="s">
        <v>3058</v>
      </c>
      <c r="J2580" s="21">
        <v>41.033333300000002</v>
      </c>
      <c r="K2580" s="21">
        <v>17.033333299999999</v>
      </c>
      <c r="L2580" s="22"/>
      <c r="M2580" s="21" t="s">
        <v>1157</v>
      </c>
      <c r="N2580" s="22"/>
      <c r="O2580" s="21">
        <v>2018</v>
      </c>
      <c r="P2580" s="22"/>
      <c r="Q2580" s="21" t="s">
        <v>3059</v>
      </c>
      <c r="R2580" s="21" t="s">
        <v>3060</v>
      </c>
      <c r="T2580" s="21">
        <v>65</v>
      </c>
      <c r="U2580" s="21" t="s">
        <v>1343</v>
      </c>
      <c r="V2580" s="21">
        <v>25</v>
      </c>
      <c r="W2580" s="21">
        <v>60</v>
      </c>
      <c r="X2580" s="23">
        <v>15</v>
      </c>
      <c r="Y2580" s="22" t="s">
        <v>3067</v>
      </c>
      <c r="Z2580" s="22">
        <v>0</v>
      </c>
      <c r="AA2580" s="22"/>
      <c r="AB2580" s="22"/>
      <c r="AC2580" s="22">
        <v>1.0416699999999999E-2</v>
      </c>
      <c r="AD2580" s="22" t="s">
        <v>1168</v>
      </c>
      <c r="AE2580" s="22"/>
      <c r="AF2580" s="22" t="s">
        <v>153</v>
      </c>
      <c r="AG2580" s="22"/>
      <c r="AH2580" s="22"/>
      <c r="AI2580" s="21" t="s">
        <v>153</v>
      </c>
      <c r="AJ2580" s="21" t="s">
        <v>1148</v>
      </c>
      <c r="AK2580" s="21">
        <v>27.981000000000002</v>
      </c>
      <c r="AL2580" s="21" t="s">
        <v>1280</v>
      </c>
      <c r="AM2580" s="21">
        <f>32.723-23.24</f>
        <v>9.4830000000000005</v>
      </c>
      <c r="AN2580" s="21">
        <v>3</v>
      </c>
      <c r="AO2580" s="21">
        <v>30</v>
      </c>
      <c r="AP2580" s="21">
        <v>30</v>
      </c>
      <c r="AQ2580" s="22" t="s">
        <v>3063</v>
      </c>
      <c r="AR2580" s="21" t="s">
        <v>3065</v>
      </c>
    </row>
    <row r="2581" spans="1:45" ht="15" customHeight="1" x14ac:dyDescent="0.2">
      <c r="A2581" s="21" t="s">
        <v>1666</v>
      </c>
      <c r="B2581" s="21" t="s">
        <v>1146</v>
      </c>
      <c r="C2581" s="21" t="s">
        <v>1149</v>
      </c>
      <c r="D2581" s="21" t="s">
        <v>660</v>
      </c>
      <c r="E2581" s="21" t="s">
        <v>661</v>
      </c>
      <c r="F2581" s="22"/>
      <c r="G2581" s="21" t="s">
        <v>1168</v>
      </c>
      <c r="H2581" s="21" t="s">
        <v>1168</v>
      </c>
      <c r="I2581" s="21" t="s">
        <v>3058</v>
      </c>
      <c r="J2581" s="21">
        <v>41.033333300000002</v>
      </c>
      <c r="K2581" s="21">
        <v>17.033333299999999</v>
      </c>
      <c r="L2581" s="22"/>
      <c r="M2581" s="21" t="s">
        <v>1157</v>
      </c>
      <c r="N2581" s="22"/>
      <c r="O2581" s="21">
        <v>2018</v>
      </c>
      <c r="P2581" s="22"/>
      <c r="Q2581" s="21" t="s">
        <v>3059</v>
      </c>
      <c r="R2581" s="21" t="s">
        <v>3060</v>
      </c>
      <c r="T2581" s="21">
        <v>65</v>
      </c>
      <c r="U2581" s="21" t="s">
        <v>1343</v>
      </c>
      <c r="V2581" s="21">
        <v>25</v>
      </c>
      <c r="W2581" s="21">
        <v>60</v>
      </c>
      <c r="X2581" s="23">
        <v>15</v>
      </c>
      <c r="Y2581" s="22" t="s">
        <v>3067</v>
      </c>
      <c r="Z2581" s="22">
        <v>0</v>
      </c>
      <c r="AA2581" s="22"/>
      <c r="AB2581" s="22"/>
      <c r="AC2581" s="22">
        <v>2.0833299999999999E-2</v>
      </c>
      <c r="AD2581" s="22" t="s">
        <v>1168</v>
      </c>
      <c r="AE2581" s="22"/>
      <c r="AF2581" s="22" t="s">
        <v>153</v>
      </c>
      <c r="AG2581" s="22"/>
      <c r="AH2581" s="22"/>
      <c r="AI2581" s="21" t="s">
        <v>153</v>
      </c>
      <c r="AJ2581" s="21" t="s">
        <v>1148</v>
      </c>
      <c r="AK2581" s="21">
        <v>20.151</v>
      </c>
      <c r="AL2581" s="21" t="s">
        <v>1280</v>
      </c>
      <c r="AM2581" s="21">
        <f>23.455-16.559</f>
        <v>6.8959999999999972</v>
      </c>
      <c r="AN2581" s="21">
        <v>3</v>
      </c>
      <c r="AO2581" s="21">
        <v>30</v>
      </c>
      <c r="AP2581" s="21">
        <v>30</v>
      </c>
      <c r="AQ2581" s="22" t="s">
        <v>3063</v>
      </c>
      <c r="AR2581" s="21" t="s">
        <v>3065</v>
      </c>
    </row>
    <row r="2582" spans="1:45" ht="15" customHeight="1" x14ac:dyDescent="0.2">
      <c r="A2582" s="21" t="s">
        <v>1666</v>
      </c>
      <c r="B2582" s="21" t="s">
        <v>1146</v>
      </c>
      <c r="C2582" s="21" t="s">
        <v>1149</v>
      </c>
      <c r="D2582" s="21" t="s">
        <v>660</v>
      </c>
      <c r="E2582" s="21" t="s">
        <v>661</v>
      </c>
      <c r="F2582" s="22"/>
      <c r="G2582" s="21" t="s">
        <v>1168</v>
      </c>
      <c r="H2582" s="21" t="s">
        <v>1168</v>
      </c>
      <c r="I2582" s="21" t="s">
        <v>3058</v>
      </c>
      <c r="J2582" s="21">
        <v>41.033333300000002</v>
      </c>
      <c r="K2582" s="21">
        <v>17.033333299999999</v>
      </c>
      <c r="L2582" s="22"/>
      <c r="M2582" s="21" t="s">
        <v>1157</v>
      </c>
      <c r="N2582" s="22"/>
      <c r="O2582" s="21">
        <v>2018</v>
      </c>
      <c r="P2582" s="22"/>
      <c r="Q2582" s="21" t="s">
        <v>3059</v>
      </c>
      <c r="R2582" s="21" t="s">
        <v>3060</v>
      </c>
      <c r="T2582" s="21">
        <v>65</v>
      </c>
      <c r="U2582" s="21" t="s">
        <v>1343</v>
      </c>
      <c r="V2582" s="21">
        <v>25</v>
      </c>
      <c r="W2582" s="21">
        <v>60</v>
      </c>
      <c r="X2582" s="23">
        <v>15</v>
      </c>
      <c r="Y2582" s="22"/>
      <c r="Z2582" s="22">
        <v>0</v>
      </c>
      <c r="AA2582" s="22"/>
      <c r="AB2582" s="22"/>
      <c r="AC2582" s="22">
        <v>0</v>
      </c>
      <c r="AD2582" s="22" t="s">
        <v>1168</v>
      </c>
      <c r="AE2582" s="22"/>
      <c r="AF2582" s="22" t="s">
        <v>153</v>
      </c>
      <c r="AG2582" s="22"/>
      <c r="AH2582" s="22"/>
      <c r="AI2582" s="21" t="s">
        <v>153</v>
      </c>
      <c r="AJ2582" s="21" t="s">
        <v>1148</v>
      </c>
      <c r="AK2582" s="21">
        <v>64.188000000000002</v>
      </c>
      <c r="AL2582" s="21" t="s">
        <v>1280</v>
      </c>
      <c r="AM2582" s="21" t="s">
        <v>3006</v>
      </c>
      <c r="AN2582" s="21">
        <v>3</v>
      </c>
      <c r="AO2582" s="21">
        <v>30</v>
      </c>
      <c r="AP2582" s="21">
        <v>60</v>
      </c>
      <c r="AQ2582" s="22" t="s">
        <v>3063</v>
      </c>
      <c r="AR2582" s="21" t="s">
        <v>3065</v>
      </c>
      <c r="AS2582" t="s">
        <v>1147</v>
      </c>
    </row>
    <row r="2583" spans="1:45" ht="15" customHeight="1" x14ac:dyDescent="0.2">
      <c r="A2583" s="21" t="s">
        <v>1666</v>
      </c>
      <c r="B2583" s="21" t="s">
        <v>1146</v>
      </c>
      <c r="C2583" s="21" t="s">
        <v>1149</v>
      </c>
      <c r="D2583" s="21" t="s">
        <v>660</v>
      </c>
      <c r="E2583" s="21" t="s">
        <v>661</v>
      </c>
      <c r="F2583" s="22"/>
      <c r="G2583" s="21" t="s">
        <v>1168</v>
      </c>
      <c r="H2583" s="21" t="s">
        <v>1168</v>
      </c>
      <c r="I2583" s="21" t="s">
        <v>3058</v>
      </c>
      <c r="J2583" s="21">
        <v>41.033333300000002</v>
      </c>
      <c r="K2583" s="21">
        <v>17.033333299999999</v>
      </c>
      <c r="L2583" s="22"/>
      <c r="M2583" s="21" t="s">
        <v>1157</v>
      </c>
      <c r="N2583" s="22"/>
      <c r="O2583" s="21">
        <v>2018</v>
      </c>
      <c r="P2583" s="22"/>
      <c r="Q2583" s="21" t="s">
        <v>3059</v>
      </c>
      <c r="R2583" s="21" t="s">
        <v>3060</v>
      </c>
      <c r="T2583" s="21">
        <v>65</v>
      </c>
      <c r="U2583" s="21" t="s">
        <v>1343</v>
      </c>
      <c r="V2583" s="21">
        <v>25</v>
      </c>
      <c r="W2583" s="21">
        <v>60</v>
      </c>
      <c r="X2583" s="23">
        <v>15</v>
      </c>
      <c r="Y2583" s="22" t="s">
        <v>3067</v>
      </c>
      <c r="Z2583" s="22">
        <v>0</v>
      </c>
      <c r="AA2583" s="22"/>
      <c r="AB2583" s="22"/>
      <c r="AC2583" s="22">
        <v>6.9444400000000001E-4</v>
      </c>
      <c r="AD2583" s="22" t="s">
        <v>1168</v>
      </c>
      <c r="AE2583" s="22"/>
      <c r="AF2583" s="22" t="s">
        <v>153</v>
      </c>
      <c r="AG2583" s="22"/>
      <c r="AH2583" s="22"/>
      <c r="AI2583" s="21" t="s">
        <v>153</v>
      </c>
      <c r="AJ2583" s="21" t="s">
        <v>1148</v>
      </c>
      <c r="AK2583" s="21">
        <v>68.102999999999994</v>
      </c>
      <c r="AL2583" s="21" t="s">
        <v>1280</v>
      </c>
      <c r="AM2583" s="21" t="s">
        <v>3006</v>
      </c>
      <c r="AN2583" s="21">
        <v>3</v>
      </c>
      <c r="AO2583" s="21">
        <v>30</v>
      </c>
      <c r="AP2583" s="21">
        <v>60</v>
      </c>
      <c r="AQ2583" s="22" t="s">
        <v>3063</v>
      </c>
      <c r="AR2583" s="21" t="s">
        <v>3065</v>
      </c>
    </row>
    <row r="2584" spans="1:45" ht="15" customHeight="1" x14ac:dyDescent="0.2">
      <c r="A2584" s="21" t="s">
        <v>1666</v>
      </c>
      <c r="B2584" s="21" t="s">
        <v>1146</v>
      </c>
      <c r="C2584" s="21" t="s">
        <v>1149</v>
      </c>
      <c r="D2584" s="21" t="s">
        <v>660</v>
      </c>
      <c r="E2584" s="21" t="s">
        <v>661</v>
      </c>
      <c r="F2584" s="22"/>
      <c r="G2584" s="21" t="s">
        <v>1168</v>
      </c>
      <c r="H2584" s="21" t="s">
        <v>1168</v>
      </c>
      <c r="I2584" s="21" t="s">
        <v>3058</v>
      </c>
      <c r="J2584" s="21">
        <v>41.033333300000002</v>
      </c>
      <c r="K2584" s="21">
        <v>17.033333299999999</v>
      </c>
      <c r="L2584" s="22"/>
      <c r="M2584" s="21" t="s">
        <v>1157</v>
      </c>
      <c r="N2584" s="22"/>
      <c r="O2584" s="21">
        <v>2018</v>
      </c>
      <c r="P2584" s="22"/>
      <c r="Q2584" s="21" t="s">
        <v>3059</v>
      </c>
      <c r="R2584" s="21" t="s">
        <v>3060</v>
      </c>
      <c r="T2584" s="21">
        <v>65</v>
      </c>
      <c r="U2584" s="21" t="s">
        <v>1343</v>
      </c>
      <c r="V2584" s="21">
        <v>25</v>
      </c>
      <c r="W2584" s="21">
        <v>60</v>
      </c>
      <c r="X2584" s="23">
        <v>15</v>
      </c>
      <c r="Y2584" s="22" t="s">
        <v>3067</v>
      </c>
      <c r="Z2584" s="22">
        <v>0</v>
      </c>
      <c r="AA2584" s="22"/>
      <c r="AB2584" s="22"/>
      <c r="AC2584" s="22">
        <v>1.0416699999999999E-2</v>
      </c>
      <c r="AD2584" s="22" t="s">
        <v>1168</v>
      </c>
      <c r="AE2584" s="22"/>
      <c r="AF2584" s="22" t="s">
        <v>153</v>
      </c>
      <c r="AG2584" s="22"/>
      <c r="AH2584" s="22"/>
      <c r="AI2584" s="21" t="s">
        <v>153</v>
      </c>
      <c r="AJ2584" s="21" t="s">
        <v>1148</v>
      </c>
      <c r="AK2584" s="21">
        <v>52.765999999999998</v>
      </c>
      <c r="AL2584" s="21" t="s">
        <v>1280</v>
      </c>
      <c r="AM2584" s="21">
        <f>57.22-49.03</f>
        <v>8.1899999999999977</v>
      </c>
      <c r="AN2584" s="21">
        <v>3</v>
      </c>
      <c r="AO2584" s="21">
        <v>30</v>
      </c>
      <c r="AP2584" s="21">
        <v>60</v>
      </c>
      <c r="AQ2584" s="22" t="s">
        <v>3063</v>
      </c>
      <c r="AR2584" s="21" t="s">
        <v>3065</v>
      </c>
    </row>
    <row r="2585" spans="1:45" ht="15" customHeight="1" x14ac:dyDescent="0.2">
      <c r="A2585" s="21" t="s">
        <v>1666</v>
      </c>
      <c r="B2585" s="21" t="s">
        <v>1146</v>
      </c>
      <c r="C2585" s="21" t="s">
        <v>1149</v>
      </c>
      <c r="D2585" s="21" t="s">
        <v>660</v>
      </c>
      <c r="E2585" s="21" t="s">
        <v>661</v>
      </c>
      <c r="F2585" s="22"/>
      <c r="G2585" s="21" t="s">
        <v>1168</v>
      </c>
      <c r="H2585" s="21" t="s">
        <v>1168</v>
      </c>
      <c r="I2585" s="21" t="s">
        <v>3058</v>
      </c>
      <c r="J2585" s="21">
        <v>41.033333300000002</v>
      </c>
      <c r="K2585" s="21">
        <v>17.033333299999999</v>
      </c>
      <c r="L2585" s="22"/>
      <c r="M2585" s="21" t="s">
        <v>1157</v>
      </c>
      <c r="N2585" s="22"/>
      <c r="O2585" s="21">
        <v>2018</v>
      </c>
      <c r="P2585" s="22"/>
      <c r="Q2585" s="21" t="s">
        <v>3059</v>
      </c>
      <c r="R2585" s="21" t="s">
        <v>3060</v>
      </c>
      <c r="T2585" s="21">
        <v>65</v>
      </c>
      <c r="U2585" s="21" t="s">
        <v>1343</v>
      </c>
      <c r="V2585" s="21">
        <v>25</v>
      </c>
      <c r="W2585" s="21">
        <v>60</v>
      </c>
      <c r="X2585" s="23">
        <v>15</v>
      </c>
      <c r="Y2585" s="22" t="s">
        <v>3067</v>
      </c>
      <c r="Z2585" s="22">
        <v>0</v>
      </c>
      <c r="AA2585" s="22"/>
      <c r="AB2585" s="22"/>
      <c r="AC2585" s="22">
        <v>2.0833299999999999E-2</v>
      </c>
      <c r="AD2585" s="22" t="s">
        <v>1168</v>
      </c>
      <c r="AE2585" s="22"/>
      <c r="AF2585" s="22" t="s">
        <v>153</v>
      </c>
      <c r="AG2585" s="22"/>
      <c r="AH2585" s="22"/>
      <c r="AI2585" s="21" t="s">
        <v>153</v>
      </c>
      <c r="AJ2585" s="21" t="s">
        <v>1148</v>
      </c>
      <c r="AK2585" s="21">
        <v>44.863999999999997</v>
      </c>
      <c r="AL2585" s="21" t="s">
        <v>1280</v>
      </c>
      <c r="AM2585" s="21">
        <f>49.03-40.122</f>
        <v>8.9080000000000013</v>
      </c>
      <c r="AN2585" s="21">
        <v>3</v>
      </c>
      <c r="AO2585" s="21">
        <v>30</v>
      </c>
      <c r="AP2585" s="21">
        <v>60</v>
      </c>
      <c r="AQ2585" s="22" t="s">
        <v>3063</v>
      </c>
      <c r="AR2585" s="21" t="s">
        <v>3065</v>
      </c>
    </row>
    <row r="2586" spans="1:45" ht="15" customHeight="1" x14ac:dyDescent="0.2">
      <c r="A2586" s="21" t="s">
        <v>1666</v>
      </c>
      <c r="B2586" s="21" t="s">
        <v>1146</v>
      </c>
      <c r="C2586" s="21" t="s">
        <v>1149</v>
      </c>
      <c r="D2586" s="21" t="s">
        <v>660</v>
      </c>
      <c r="E2586" s="21" t="s">
        <v>661</v>
      </c>
      <c r="F2586" s="22"/>
      <c r="G2586" s="21" t="s">
        <v>1168</v>
      </c>
      <c r="H2586" s="21" t="s">
        <v>1168</v>
      </c>
      <c r="I2586" s="21" t="s">
        <v>3058</v>
      </c>
      <c r="J2586" s="21">
        <v>41.033333300000002</v>
      </c>
      <c r="K2586" s="21">
        <v>17.033333299999999</v>
      </c>
      <c r="L2586" s="22"/>
      <c r="M2586" s="21" t="s">
        <v>1157</v>
      </c>
      <c r="N2586" s="22"/>
      <c r="O2586" s="21">
        <v>2018</v>
      </c>
      <c r="P2586" s="22"/>
      <c r="Q2586" s="21" t="s">
        <v>3059</v>
      </c>
      <c r="R2586" s="21" t="s">
        <v>3060</v>
      </c>
      <c r="T2586" s="21">
        <v>65</v>
      </c>
      <c r="U2586" s="21" t="s">
        <v>1343</v>
      </c>
      <c r="V2586" s="21">
        <v>25</v>
      </c>
      <c r="W2586" s="21">
        <v>60</v>
      </c>
      <c r="X2586" s="23">
        <v>15</v>
      </c>
      <c r="Y2586" s="22"/>
      <c r="Z2586" s="22">
        <v>0</v>
      </c>
      <c r="AA2586" s="22"/>
      <c r="AB2586" s="22"/>
      <c r="AC2586" s="22">
        <v>0</v>
      </c>
      <c r="AD2586" s="22" t="s">
        <v>1168</v>
      </c>
      <c r="AE2586" s="22"/>
      <c r="AF2586" s="22" t="s">
        <v>153</v>
      </c>
      <c r="AG2586" s="22"/>
      <c r="AH2586" s="22"/>
      <c r="AI2586" s="21" t="s">
        <v>153</v>
      </c>
      <c r="AJ2586" s="21" t="s">
        <v>1148</v>
      </c>
      <c r="AK2586" s="21">
        <v>64.116</v>
      </c>
      <c r="AL2586" s="21" t="s">
        <v>1280</v>
      </c>
      <c r="AM2586" s="21" t="s">
        <v>3006</v>
      </c>
      <c r="AN2586" s="21">
        <v>3</v>
      </c>
      <c r="AO2586" s="21">
        <v>30</v>
      </c>
      <c r="AP2586" s="21">
        <v>90</v>
      </c>
      <c r="AQ2586" s="22" t="s">
        <v>3063</v>
      </c>
      <c r="AR2586" s="21" t="s">
        <v>3065</v>
      </c>
      <c r="AS2586" t="s">
        <v>1147</v>
      </c>
    </row>
    <row r="2587" spans="1:45" ht="15" customHeight="1" x14ac:dyDescent="0.2">
      <c r="A2587" s="21" t="s">
        <v>1666</v>
      </c>
      <c r="B2587" s="21" t="s">
        <v>1146</v>
      </c>
      <c r="C2587" s="21" t="s">
        <v>1149</v>
      </c>
      <c r="D2587" s="21" t="s">
        <v>660</v>
      </c>
      <c r="E2587" s="21" t="s">
        <v>661</v>
      </c>
      <c r="F2587" s="22"/>
      <c r="G2587" s="21" t="s">
        <v>1168</v>
      </c>
      <c r="H2587" s="21" t="s">
        <v>1168</v>
      </c>
      <c r="I2587" s="21" t="s">
        <v>3058</v>
      </c>
      <c r="J2587" s="21">
        <v>41.033333300000002</v>
      </c>
      <c r="K2587" s="21">
        <v>17.033333299999999</v>
      </c>
      <c r="L2587" s="22"/>
      <c r="M2587" s="21" t="s">
        <v>1157</v>
      </c>
      <c r="N2587" s="22"/>
      <c r="O2587" s="21">
        <v>2018</v>
      </c>
      <c r="P2587" s="22"/>
      <c r="Q2587" s="21" t="s">
        <v>3059</v>
      </c>
      <c r="R2587" s="21" t="s">
        <v>3060</v>
      </c>
      <c r="T2587" s="21">
        <v>65</v>
      </c>
      <c r="U2587" s="21" t="s">
        <v>1343</v>
      </c>
      <c r="V2587" s="21">
        <v>25</v>
      </c>
      <c r="W2587" s="21">
        <v>60</v>
      </c>
      <c r="X2587" s="23">
        <v>15</v>
      </c>
      <c r="Y2587" s="22" t="s">
        <v>3067</v>
      </c>
      <c r="Z2587" s="22">
        <v>0</v>
      </c>
      <c r="AA2587" s="22"/>
      <c r="AB2587" s="22"/>
      <c r="AC2587" s="22">
        <v>6.9444400000000001E-4</v>
      </c>
      <c r="AD2587" s="22" t="s">
        <v>1168</v>
      </c>
      <c r="AE2587" s="22"/>
      <c r="AF2587" s="22" t="s">
        <v>153</v>
      </c>
      <c r="AG2587" s="22"/>
      <c r="AH2587" s="22"/>
      <c r="AI2587" s="21" t="s">
        <v>153</v>
      </c>
      <c r="AJ2587" s="21" t="s">
        <v>1148</v>
      </c>
      <c r="AK2587" s="21">
        <v>78.016999999999996</v>
      </c>
      <c r="AL2587" s="21" t="s">
        <v>1280</v>
      </c>
      <c r="AM2587" s="21">
        <f>82.004-73.384</f>
        <v>8.6200000000000045</v>
      </c>
      <c r="AN2587" s="21">
        <v>3</v>
      </c>
      <c r="AO2587" s="21">
        <v>30</v>
      </c>
      <c r="AP2587" s="21">
        <v>90</v>
      </c>
      <c r="AQ2587" s="22" t="s">
        <v>3063</v>
      </c>
      <c r="AR2587" s="21" t="s">
        <v>3065</v>
      </c>
    </row>
    <row r="2588" spans="1:45" ht="15" customHeight="1" x14ac:dyDescent="0.2">
      <c r="A2588" s="21" t="s">
        <v>1666</v>
      </c>
      <c r="B2588" s="21" t="s">
        <v>1146</v>
      </c>
      <c r="C2588" s="21" t="s">
        <v>1149</v>
      </c>
      <c r="D2588" s="21" t="s">
        <v>660</v>
      </c>
      <c r="E2588" s="21" t="s">
        <v>661</v>
      </c>
      <c r="F2588" s="22"/>
      <c r="G2588" s="21" t="s">
        <v>1168</v>
      </c>
      <c r="H2588" s="21" t="s">
        <v>1168</v>
      </c>
      <c r="I2588" s="21" t="s">
        <v>3058</v>
      </c>
      <c r="J2588" s="21">
        <v>41.033333300000002</v>
      </c>
      <c r="K2588" s="21">
        <v>17.033333299999999</v>
      </c>
      <c r="L2588" s="22"/>
      <c r="M2588" s="21" t="s">
        <v>1157</v>
      </c>
      <c r="N2588" s="22"/>
      <c r="O2588" s="21">
        <v>2018</v>
      </c>
      <c r="P2588" s="22"/>
      <c r="Q2588" s="21" t="s">
        <v>3059</v>
      </c>
      <c r="R2588" s="21" t="s">
        <v>3060</v>
      </c>
      <c r="T2588" s="21">
        <v>65</v>
      </c>
      <c r="U2588" s="21" t="s">
        <v>1343</v>
      </c>
      <c r="V2588" s="21">
        <v>25</v>
      </c>
      <c r="W2588" s="21">
        <v>60</v>
      </c>
      <c r="X2588" s="23">
        <v>15</v>
      </c>
      <c r="Y2588" s="22" t="s">
        <v>3067</v>
      </c>
      <c r="Z2588" s="22">
        <v>0</v>
      </c>
      <c r="AA2588" s="22"/>
      <c r="AB2588" s="22"/>
      <c r="AC2588" s="22">
        <v>1.0416699999999999E-2</v>
      </c>
      <c r="AD2588" s="22" t="s">
        <v>1168</v>
      </c>
      <c r="AE2588" s="22"/>
      <c r="AF2588" s="22" t="s">
        <v>153</v>
      </c>
      <c r="AG2588" s="22"/>
      <c r="AH2588" s="22"/>
      <c r="AI2588" s="21" t="s">
        <v>153</v>
      </c>
      <c r="AJ2588" s="21" t="s">
        <v>1148</v>
      </c>
      <c r="AK2588" s="21">
        <v>64.331999999999994</v>
      </c>
      <c r="AL2588" s="21" t="s">
        <v>1280</v>
      </c>
      <c r="AM2588" s="21" t="s">
        <v>3006</v>
      </c>
      <c r="AN2588" s="21">
        <v>3</v>
      </c>
      <c r="AO2588" s="21">
        <v>30</v>
      </c>
      <c r="AP2588" s="21">
        <v>90</v>
      </c>
      <c r="AQ2588" s="22" t="s">
        <v>3063</v>
      </c>
      <c r="AR2588" s="21" t="s">
        <v>3065</v>
      </c>
    </row>
    <row r="2589" spans="1:45" ht="15" customHeight="1" x14ac:dyDescent="0.2">
      <c r="A2589" s="21" t="s">
        <v>1666</v>
      </c>
      <c r="B2589" s="21" t="s">
        <v>1146</v>
      </c>
      <c r="C2589" s="21" t="s">
        <v>1149</v>
      </c>
      <c r="D2589" s="21" t="s">
        <v>660</v>
      </c>
      <c r="E2589" s="21" t="s">
        <v>661</v>
      </c>
      <c r="F2589" s="22"/>
      <c r="G2589" s="21" t="s">
        <v>1168</v>
      </c>
      <c r="H2589" s="21" t="s">
        <v>1168</v>
      </c>
      <c r="I2589" s="21" t="s">
        <v>3058</v>
      </c>
      <c r="J2589" s="21">
        <v>41.033333300000002</v>
      </c>
      <c r="K2589" s="21">
        <v>17.033333299999999</v>
      </c>
      <c r="L2589" s="22"/>
      <c r="M2589" s="21" t="s">
        <v>1157</v>
      </c>
      <c r="N2589" s="22"/>
      <c r="O2589" s="21">
        <v>2018</v>
      </c>
      <c r="P2589" s="22"/>
      <c r="Q2589" s="21" t="s">
        <v>3059</v>
      </c>
      <c r="R2589" s="21" t="s">
        <v>3060</v>
      </c>
      <c r="T2589" s="21">
        <v>65</v>
      </c>
      <c r="U2589" s="21" t="s">
        <v>1343</v>
      </c>
      <c r="V2589" s="21">
        <v>25</v>
      </c>
      <c r="W2589" s="21">
        <v>60</v>
      </c>
      <c r="X2589" s="23">
        <v>15</v>
      </c>
      <c r="Y2589" s="22" t="s">
        <v>3067</v>
      </c>
      <c r="Z2589" s="22">
        <v>0</v>
      </c>
      <c r="AA2589" s="22"/>
      <c r="AB2589" s="22"/>
      <c r="AC2589" s="22">
        <v>2.0833299999999999E-2</v>
      </c>
      <c r="AD2589" s="22" t="s">
        <v>1168</v>
      </c>
      <c r="AE2589" s="22"/>
      <c r="AF2589" s="22" t="s">
        <v>153</v>
      </c>
      <c r="AG2589" s="22"/>
      <c r="AH2589" s="22"/>
      <c r="AI2589" s="21" t="s">
        <v>153</v>
      </c>
      <c r="AJ2589" s="21" t="s">
        <v>1148</v>
      </c>
      <c r="AK2589" s="21">
        <v>53.125</v>
      </c>
      <c r="AL2589" s="21" t="s">
        <v>1280</v>
      </c>
      <c r="AM2589" s="21">
        <f>57.435-48.671</f>
        <v>8.7640000000000029</v>
      </c>
      <c r="AN2589" s="21">
        <v>3</v>
      </c>
      <c r="AO2589" s="21">
        <v>30</v>
      </c>
      <c r="AP2589" s="21">
        <v>90</v>
      </c>
      <c r="AQ2589" s="22" t="s">
        <v>3063</v>
      </c>
      <c r="AR2589" s="21" t="s">
        <v>3065</v>
      </c>
    </row>
    <row r="2590" spans="1:45" ht="15" customHeight="1" x14ac:dyDescent="0.2">
      <c r="A2590" s="21" t="s">
        <v>1666</v>
      </c>
      <c r="B2590" s="21" t="s">
        <v>1146</v>
      </c>
      <c r="C2590" s="21" t="s">
        <v>1149</v>
      </c>
      <c r="D2590" s="21" t="s">
        <v>660</v>
      </c>
      <c r="E2590" s="21" t="s">
        <v>661</v>
      </c>
      <c r="F2590" s="22"/>
      <c r="G2590" s="21" t="s">
        <v>1168</v>
      </c>
      <c r="H2590" s="21" t="s">
        <v>1168</v>
      </c>
      <c r="I2590" s="21" t="s">
        <v>3058</v>
      </c>
      <c r="J2590" s="21">
        <v>41.033333300000002</v>
      </c>
      <c r="K2590" s="21">
        <v>17.033333299999999</v>
      </c>
      <c r="L2590" s="22"/>
      <c r="M2590" s="21" t="s">
        <v>1157</v>
      </c>
      <c r="N2590" s="22"/>
      <c r="O2590" s="21">
        <v>2018</v>
      </c>
      <c r="P2590" s="22"/>
      <c r="Q2590" s="21" t="s">
        <v>3059</v>
      </c>
      <c r="R2590" s="21" t="s">
        <v>3060</v>
      </c>
      <c r="T2590" s="21">
        <v>65</v>
      </c>
      <c r="U2590" s="21" t="s">
        <v>1343</v>
      </c>
      <c r="V2590" s="21">
        <v>25</v>
      </c>
      <c r="W2590" s="21">
        <v>60</v>
      </c>
      <c r="X2590" s="23">
        <v>15</v>
      </c>
      <c r="Y2590" s="22"/>
      <c r="Z2590" s="22">
        <v>0</v>
      </c>
      <c r="AA2590" s="22"/>
      <c r="AB2590" s="22"/>
      <c r="AC2590" s="22">
        <v>0</v>
      </c>
      <c r="AD2590" s="22" t="s">
        <v>1168</v>
      </c>
      <c r="AE2590" s="22"/>
      <c r="AF2590" s="22" t="s">
        <v>153</v>
      </c>
      <c r="AG2590" s="22"/>
      <c r="AH2590" s="22"/>
      <c r="AI2590" s="21" t="s">
        <v>153</v>
      </c>
      <c r="AJ2590" s="21" t="s">
        <v>1148</v>
      </c>
      <c r="AK2590" s="21">
        <v>64.403999999999996</v>
      </c>
      <c r="AL2590" s="21" t="s">
        <v>1280</v>
      </c>
      <c r="AM2590" s="21" t="s">
        <v>3006</v>
      </c>
      <c r="AN2590" s="21">
        <v>3</v>
      </c>
      <c r="AO2590" s="21">
        <v>30</v>
      </c>
      <c r="AP2590" s="21">
        <v>120</v>
      </c>
      <c r="AQ2590" s="22" t="s">
        <v>3063</v>
      </c>
      <c r="AR2590" s="21" t="s">
        <v>3065</v>
      </c>
      <c r="AS2590" t="s">
        <v>1147</v>
      </c>
    </row>
    <row r="2591" spans="1:45" ht="15" customHeight="1" x14ac:dyDescent="0.2">
      <c r="A2591" s="21" t="s">
        <v>1666</v>
      </c>
      <c r="B2591" s="21" t="s">
        <v>1146</v>
      </c>
      <c r="C2591" s="21" t="s">
        <v>1149</v>
      </c>
      <c r="D2591" s="21" t="s">
        <v>660</v>
      </c>
      <c r="E2591" s="21" t="s">
        <v>661</v>
      </c>
      <c r="F2591" s="22"/>
      <c r="G2591" s="21" t="s">
        <v>1168</v>
      </c>
      <c r="H2591" s="21" t="s">
        <v>1168</v>
      </c>
      <c r="I2591" s="21" t="s">
        <v>3058</v>
      </c>
      <c r="J2591" s="21">
        <v>41.033333300000002</v>
      </c>
      <c r="K2591" s="21">
        <v>17.033333299999999</v>
      </c>
      <c r="L2591" s="22"/>
      <c r="M2591" s="21" t="s">
        <v>1157</v>
      </c>
      <c r="N2591" s="22"/>
      <c r="O2591" s="21">
        <v>2018</v>
      </c>
      <c r="P2591" s="22"/>
      <c r="Q2591" s="21" t="s">
        <v>3059</v>
      </c>
      <c r="R2591" s="21" t="s">
        <v>3060</v>
      </c>
      <c r="T2591" s="21">
        <v>65</v>
      </c>
      <c r="U2591" s="21" t="s">
        <v>1343</v>
      </c>
      <c r="V2591" s="21">
        <v>25</v>
      </c>
      <c r="W2591" s="21">
        <v>60</v>
      </c>
      <c r="X2591" s="23">
        <v>15</v>
      </c>
      <c r="Y2591" s="22" t="s">
        <v>3067</v>
      </c>
      <c r="Z2591" s="22">
        <v>0</v>
      </c>
      <c r="AA2591" s="22"/>
      <c r="AB2591" s="22"/>
      <c r="AC2591" s="22">
        <v>6.9444400000000001E-4</v>
      </c>
      <c r="AD2591" s="22" t="s">
        <v>1168</v>
      </c>
      <c r="AE2591" s="22"/>
      <c r="AF2591" s="22" t="s">
        <v>153</v>
      </c>
      <c r="AG2591" s="22"/>
      <c r="AH2591" s="22"/>
      <c r="AI2591" s="21" t="s">
        <v>153</v>
      </c>
      <c r="AJ2591" s="21" t="s">
        <v>1148</v>
      </c>
      <c r="AK2591" s="21">
        <v>79.634</v>
      </c>
      <c r="AL2591" s="21" t="s">
        <v>1280</v>
      </c>
      <c r="AM2591" s="21">
        <f>83.513-75.036</f>
        <v>8.4770000000000039</v>
      </c>
      <c r="AN2591" s="21">
        <v>3</v>
      </c>
      <c r="AO2591" s="21">
        <v>30</v>
      </c>
      <c r="AP2591" s="21">
        <v>120</v>
      </c>
      <c r="AQ2591" s="22" t="s">
        <v>3063</v>
      </c>
      <c r="AR2591" s="21" t="s">
        <v>3065</v>
      </c>
    </row>
    <row r="2592" spans="1:45" ht="15" customHeight="1" x14ac:dyDescent="0.2">
      <c r="A2592" s="21" t="s">
        <v>1666</v>
      </c>
      <c r="B2592" s="21" t="s">
        <v>1146</v>
      </c>
      <c r="C2592" s="21" t="s">
        <v>1149</v>
      </c>
      <c r="D2592" s="21" t="s">
        <v>660</v>
      </c>
      <c r="E2592" s="21" t="s">
        <v>661</v>
      </c>
      <c r="F2592" s="22"/>
      <c r="G2592" s="21" t="s">
        <v>1168</v>
      </c>
      <c r="H2592" s="21" t="s">
        <v>1168</v>
      </c>
      <c r="I2592" s="21" t="s">
        <v>3058</v>
      </c>
      <c r="J2592" s="21">
        <v>41.033333300000002</v>
      </c>
      <c r="K2592" s="21">
        <v>17.033333299999999</v>
      </c>
      <c r="L2592" s="22"/>
      <c r="M2592" s="21" t="s">
        <v>1157</v>
      </c>
      <c r="N2592" s="22"/>
      <c r="O2592" s="21">
        <v>2018</v>
      </c>
      <c r="P2592" s="22"/>
      <c r="Q2592" s="21" t="s">
        <v>3059</v>
      </c>
      <c r="R2592" s="21" t="s">
        <v>3060</v>
      </c>
      <c r="T2592" s="21">
        <v>65</v>
      </c>
      <c r="U2592" s="21" t="s">
        <v>1343</v>
      </c>
      <c r="V2592" s="21">
        <v>25</v>
      </c>
      <c r="W2592" s="21">
        <v>60</v>
      </c>
      <c r="X2592" s="23">
        <v>15</v>
      </c>
      <c r="Y2592" s="22" t="s">
        <v>3067</v>
      </c>
      <c r="Z2592" s="22">
        <v>0</v>
      </c>
      <c r="AA2592" s="22"/>
      <c r="AB2592" s="22"/>
      <c r="AC2592" s="22">
        <v>1.0416699999999999E-2</v>
      </c>
      <c r="AD2592" s="22" t="s">
        <v>1168</v>
      </c>
      <c r="AE2592" s="22"/>
      <c r="AF2592" s="22" t="s">
        <v>153</v>
      </c>
      <c r="AG2592" s="22"/>
      <c r="AH2592" s="22"/>
      <c r="AI2592" s="21" t="s">
        <v>153</v>
      </c>
      <c r="AJ2592" s="21" t="s">
        <v>1148</v>
      </c>
      <c r="AK2592" s="21">
        <v>64.403999999999996</v>
      </c>
      <c r="AL2592" s="21" t="s">
        <v>1280</v>
      </c>
      <c r="AM2592" s="21" t="s">
        <v>3006</v>
      </c>
      <c r="AN2592" s="21">
        <v>3</v>
      </c>
      <c r="AO2592" s="21">
        <v>30</v>
      </c>
      <c r="AP2592" s="21">
        <v>120</v>
      </c>
      <c r="AQ2592" s="22" t="s">
        <v>3063</v>
      </c>
      <c r="AR2592" s="21" t="s">
        <v>3065</v>
      </c>
    </row>
    <row r="2593" spans="1:45" ht="15" customHeight="1" x14ac:dyDescent="0.2">
      <c r="A2593" s="21" t="s">
        <v>1666</v>
      </c>
      <c r="B2593" s="21" t="s">
        <v>1146</v>
      </c>
      <c r="C2593" s="21" t="s">
        <v>1149</v>
      </c>
      <c r="D2593" s="21" t="s">
        <v>660</v>
      </c>
      <c r="E2593" s="21" t="s">
        <v>661</v>
      </c>
      <c r="F2593" s="22"/>
      <c r="G2593" s="21" t="s">
        <v>1168</v>
      </c>
      <c r="H2593" s="21" t="s">
        <v>1168</v>
      </c>
      <c r="I2593" s="21" t="s">
        <v>3058</v>
      </c>
      <c r="J2593" s="21">
        <v>41.033333300000002</v>
      </c>
      <c r="K2593" s="21">
        <v>17.033333299999999</v>
      </c>
      <c r="L2593" s="22"/>
      <c r="M2593" s="21" t="s">
        <v>1157</v>
      </c>
      <c r="N2593" s="22"/>
      <c r="O2593" s="21">
        <v>2018</v>
      </c>
      <c r="P2593" s="22"/>
      <c r="Q2593" s="21" t="s">
        <v>3059</v>
      </c>
      <c r="R2593" s="21" t="s">
        <v>3060</v>
      </c>
      <c r="T2593" s="21">
        <v>65</v>
      </c>
      <c r="U2593" s="21" t="s">
        <v>1343</v>
      </c>
      <c r="V2593" s="21">
        <v>25</v>
      </c>
      <c r="W2593" s="21">
        <v>60</v>
      </c>
      <c r="X2593" s="23">
        <v>15</v>
      </c>
      <c r="Y2593" s="22" t="s">
        <v>3067</v>
      </c>
      <c r="Z2593" s="22">
        <v>0</v>
      </c>
      <c r="AA2593" s="22"/>
      <c r="AB2593" s="22"/>
      <c r="AC2593" s="22">
        <v>2.0833299999999999E-2</v>
      </c>
      <c r="AD2593" s="22" t="s">
        <v>1168</v>
      </c>
      <c r="AE2593" s="22"/>
      <c r="AF2593" s="22" t="s">
        <v>153</v>
      </c>
      <c r="AG2593" s="22"/>
      <c r="AH2593" s="22"/>
      <c r="AI2593" s="21" t="s">
        <v>153</v>
      </c>
      <c r="AJ2593" s="21" t="s">
        <v>1148</v>
      </c>
      <c r="AK2593" s="21">
        <v>54.920999999999999</v>
      </c>
      <c r="AL2593" s="21" t="s">
        <v>1280</v>
      </c>
      <c r="AM2593" s="21" t="s">
        <v>3006</v>
      </c>
      <c r="AN2593" s="21">
        <v>3</v>
      </c>
      <c r="AO2593" s="21">
        <v>30</v>
      </c>
      <c r="AP2593" s="21">
        <v>120</v>
      </c>
      <c r="AQ2593" s="22" t="s">
        <v>3063</v>
      </c>
      <c r="AR2593" s="21" t="s">
        <v>3065</v>
      </c>
    </row>
    <row r="2594" spans="1:45" ht="15" customHeight="1" x14ac:dyDescent="0.2">
      <c r="A2594" s="21" t="s">
        <v>1666</v>
      </c>
      <c r="B2594" s="21" t="s">
        <v>1146</v>
      </c>
      <c r="C2594" s="21" t="s">
        <v>1149</v>
      </c>
      <c r="D2594" s="21" t="s">
        <v>660</v>
      </c>
      <c r="E2594" s="21" t="s">
        <v>661</v>
      </c>
      <c r="F2594" s="22"/>
      <c r="G2594" s="21" t="s">
        <v>1168</v>
      </c>
      <c r="H2594" s="21" t="s">
        <v>1168</v>
      </c>
      <c r="I2594" s="21" t="s">
        <v>3058</v>
      </c>
      <c r="J2594" s="21">
        <v>41.033333300000002</v>
      </c>
      <c r="K2594" s="21">
        <v>17.033333299999999</v>
      </c>
      <c r="L2594" s="22"/>
      <c r="M2594" s="21" t="s">
        <v>1157</v>
      </c>
      <c r="N2594" s="22"/>
      <c r="O2594" s="21">
        <v>2018</v>
      </c>
      <c r="P2594" s="22"/>
      <c r="Q2594" s="21" t="s">
        <v>3059</v>
      </c>
      <c r="R2594" s="21" t="s">
        <v>3060</v>
      </c>
      <c r="T2594" s="21">
        <v>65</v>
      </c>
      <c r="U2594" s="21" t="s">
        <v>1343</v>
      </c>
      <c r="V2594" s="21">
        <v>25</v>
      </c>
      <c r="W2594" s="21">
        <v>60</v>
      </c>
      <c r="X2594" s="23">
        <v>15</v>
      </c>
      <c r="Y2594" s="22"/>
      <c r="Z2594" s="22">
        <v>0</v>
      </c>
      <c r="AA2594" s="22"/>
      <c r="AB2594" s="22"/>
      <c r="AC2594" s="22">
        <v>0</v>
      </c>
      <c r="AD2594" s="22" t="s">
        <v>1168</v>
      </c>
      <c r="AE2594" s="22"/>
      <c r="AF2594" s="22" t="s">
        <v>153</v>
      </c>
      <c r="AG2594" s="22"/>
      <c r="AH2594" s="22"/>
      <c r="AI2594" s="21" t="s">
        <v>153</v>
      </c>
      <c r="AJ2594" s="21" t="s">
        <v>1148</v>
      </c>
      <c r="AK2594" s="21">
        <v>64.224000000000004</v>
      </c>
      <c r="AL2594" s="21" t="s">
        <v>1280</v>
      </c>
      <c r="AM2594" s="21" t="s">
        <v>3006</v>
      </c>
      <c r="AN2594" s="21">
        <v>3</v>
      </c>
      <c r="AO2594" s="21">
        <v>30</v>
      </c>
      <c r="AP2594" s="21">
        <v>150</v>
      </c>
      <c r="AQ2594" s="22" t="s">
        <v>3063</v>
      </c>
      <c r="AR2594" s="21" t="s">
        <v>3065</v>
      </c>
      <c r="AS2594" t="s">
        <v>1147</v>
      </c>
    </row>
    <row r="2595" spans="1:45" ht="15" customHeight="1" x14ac:dyDescent="0.2">
      <c r="A2595" s="21" t="s">
        <v>1666</v>
      </c>
      <c r="B2595" s="21" t="s">
        <v>1146</v>
      </c>
      <c r="C2595" s="21" t="s">
        <v>1149</v>
      </c>
      <c r="D2595" s="21" t="s">
        <v>660</v>
      </c>
      <c r="E2595" s="21" t="s">
        <v>661</v>
      </c>
      <c r="F2595" s="22"/>
      <c r="G2595" s="21" t="s">
        <v>1168</v>
      </c>
      <c r="H2595" s="21" t="s">
        <v>1168</v>
      </c>
      <c r="I2595" s="21" t="s">
        <v>3058</v>
      </c>
      <c r="J2595" s="21">
        <v>41.033333300000002</v>
      </c>
      <c r="K2595" s="21">
        <v>17.033333299999999</v>
      </c>
      <c r="L2595" s="22"/>
      <c r="M2595" s="21" t="s">
        <v>1157</v>
      </c>
      <c r="N2595" s="22"/>
      <c r="O2595" s="21">
        <v>2018</v>
      </c>
      <c r="P2595" s="22"/>
      <c r="Q2595" s="21" t="s">
        <v>3059</v>
      </c>
      <c r="R2595" s="21" t="s">
        <v>3060</v>
      </c>
      <c r="T2595" s="21">
        <v>65</v>
      </c>
      <c r="U2595" s="21" t="s">
        <v>1343</v>
      </c>
      <c r="V2595" s="21">
        <v>25</v>
      </c>
      <c r="W2595" s="21">
        <v>60</v>
      </c>
      <c r="X2595" s="23">
        <v>15</v>
      </c>
      <c r="Y2595" s="22" t="s">
        <v>3067</v>
      </c>
      <c r="Z2595" s="22">
        <v>0</v>
      </c>
      <c r="AA2595" s="22"/>
      <c r="AB2595" s="22"/>
      <c r="AC2595" s="22">
        <v>6.9444400000000001E-4</v>
      </c>
      <c r="AD2595" s="22" t="s">
        <v>1168</v>
      </c>
      <c r="AE2595" s="22"/>
      <c r="AF2595" s="22" t="s">
        <v>153</v>
      </c>
      <c r="AG2595" s="22"/>
      <c r="AH2595" s="22"/>
      <c r="AI2595" s="21" t="s">
        <v>153</v>
      </c>
      <c r="AJ2595" s="21" t="s">
        <v>1148</v>
      </c>
      <c r="AK2595" s="21">
        <v>81.644999999999996</v>
      </c>
      <c r="AL2595" s="21" t="s">
        <v>1280</v>
      </c>
      <c r="AM2595" s="21">
        <f>86.243-76.185</f>
        <v>10.057999999999993</v>
      </c>
      <c r="AN2595" s="21">
        <v>3</v>
      </c>
      <c r="AO2595" s="21">
        <v>30</v>
      </c>
      <c r="AP2595" s="21">
        <v>150</v>
      </c>
      <c r="AQ2595" s="22" t="s">
        <v>3063</v>
      </c>
      <c r="AR2595" s="21" t="s">
        <v>3065</v>
      </c>
    </row>
    <row r="2596" spans="1:45" ht="15" customHeight="1" x14ac:dyDescent="0.2">
      <c r="A2596" s="21" t="s">
        <v>1666</v>
      </c>
      <c r="B2596" s="21" t="s">
        <v>1146</v>
      </c>
      <c r="C2596" s="21" t="s">
        <v>1149</v>
      </c>
      <c r="D2596" s="21" t="s">
        <v>660</v>
      </c>
      <c r="E2596" s="21" t="s">
        <v>661</v>
      </c>
      <c r="F2596" s="22"/>
      <c r="G2596" s="21" t="s">
        <v>1168</v>
      </c>
      <c r="H2596" s="21" t="s">
        <v>1168</v>
      </c>
      <c r="I2596" s="21" t="s">
        <v>3058</v>
      </c>
      <c r="J2596" s="21">
        <v>41.033333300000002</v>
      </c>
      <c r="K2596" s="21">
        <v>17.033333299999999</v>
      </c>
      <c r="L2596" s="22"/>
      <c r="M2596" s="21" t="s">
        <v>1157</v>
      </c>
      <c r="N2596" s="22"/>
      <c r="O2596" s="21">
        <v>2018</v>
      </c>
      <c r="P2596" s="22"/>
      <c r="Q2596" s="21" t="s">
        <v>3059</v>
      </c>
      <c r="R2596" s="21" t="s">
        <v>3060</v>
      </c>
      <c r="T2596" s="21">
        <v>65</v>
      </c>
      <c r="U2596" s="21" t="s">
        <v>1343</v>
      </c>
      <c r="V2596" s="21">
        <v>25</v>
      </c>
      <c r="W2596" s="21">
        <v>60</v>
      </c>
      <c r="X2596" s="23">
        <v>15</v>
      </c>
      <c r="Y2596" s="22" t="s">
        <v>3067</v>
      </c>
      <c r="Z2596" s="22">
        <v>0</v>
      </c>
      <c r="AA2596" s="22"/>
      <c r="AB2596" s="22"/>
      <c r="AC2596" s="22">
        <v>1.0416699999999999E-2</v>
      </c>
      <c r="AD2596" s="22" t="s">
        <v>1168</v>
      </c>
      <c r="AE2596" s="22"/>
      <c r="AF2596" s="22" t="s">
        <v>153</v>
      </c>
      <c r="AG2596" s="22"/>
      <c r="AH2596" s="22"/>
      <c r="AI2596" s="21" t="s">
        <v>153</v>
      </c>
      <c r="AJ2596" s="21" t="s">
        <v>1148</v>
      </c>
      <c r="AK2596" s="21">
        <v>64.224000000000004</v>
      </c>
      <c r="AL2596" s="21" t="s">
        <v>1280</v>
      </c>
      <c r="AM2596" s="21" t="s">
        <v>3006</v>
      </c>
      <c r="AN2596" s="21">
        <v>3</v>
      </c>
      <c r="AO2596" s="21">
        <v>30</v>
      </c>
      <c r="AP2596" s="21">
        <v>150</v>
      </c>
      <c r="AQ2596" s="22" t="s">
        <v>3063</v>
      </c>
      <c r="AR2596" s="21" t="s">
        <v>3065</v>
      </c>
    </row>
    <row r="2597" spans="1:45" ht="15" customHeight="1" x14ac:dyDescent="0.2">
      <c r="A2597" s="21" t="s">
        <v>1666</v>
      </c>
      <c r="B2597" s="21" t="s">
        <v>1146</v>
      </c>
      <c r="C2597" s="21" t="s">
        <v>1149</v>
      </c>
      <c r="D2597" s="21" t="s">
        <v>660</v>
      </c>
      <c r="E2597" s="21" t="s">
        <v>661</v>
      </c>
      <c r="F2597" s="22"/>
      <c r="G2597" s="21" t="s">
        <v>1168</v>
      </c>
      <c r="H2597" s="21" t="s">
        <v>1168</v>
      </c>
      <c r="I2597" s="21" t="s">
        <v>3058</v>
      </c>
      <c r="J2597" s="21">
        <v>41.033333300000002</v>
      </c>
      <c r="K2597" s="21">
        <v>17.033333299999999</v>
      </c>
      <c r="L2597" s="22"/>
      <c r="M2597" s="21" t="s">
        <v>1157</v>
      </c>
      <c r="N2597" s="22"/>
      <c r="O2597" s="21">
        <v>2018</v>
      </c>
      <c r="P2597" s="22"/>
      <c r="Q2597" s="21" t="s">
        <v>3059</v>
      </c>
      <c r="R2597" s="21" t="s">
        <v>3060</v>
      </c>
      <c r="T2597" s="21">
        <v>65</v>
      </c>
      <c r="U2597" s="21" t="s">
        <v>1343</v>
      </c>
      <c r="V2597" s="21">
        <v>25</v>
      </c>
      <c r="W2597" s="21">
        <v>60</v>
      </c>
      <c r="X2597" s="23">
        <v>15</v>
      </c>
      <c r="Y2597" s="22" t="s">
        <v>3067</v>
      </c>
      <c r="Z2597" s="22">
        <v>0</v>
      </c>
      <c r="AA2597" s="22"/>
      <c r="AB2597" s="22"/>
      <c r="AC2597" s="22">
        <v>2.0833299999999999E-2</v>
      </c>
      <c r="AD2597" s="22" t="s">
        <v>1168</v>
      </c>
      <c r="AE2597" s="22"/>
      <c r="AF2597" s="22" t="s">
        <v>153</v>
      </c>
      <c r="AG2597" s="22"/>
      <c r="AH2597" s="22"/>
      <c r="AI2597" s="21" t="s">
        <v>153</v>
      </c>
      <c r="AJ2597" s="21" t="s">
        <v>1148</v>
      </c>
      <c r="AK2597" s="21">
        <v>54.777000000000001</v>
      </c>
      <c r="AL2597" s="21" t="s">
        <v>1280</v>
      </c>
      <c r="AM2597" s="21" t="s">
        <v>3006</v>
      </c>
      <c r="AN2597" s="21">
        <v>3</v>
      </c>
      <c r="AO2597" s="21">
        <v>30</v>
      </c>
      <c r="AP2597" s="21">
        <v>150</v>
      </c>
      <c r="AQ2597" s="22" t="s">
        <v>3063</v>
      </c>
      <c r="AR2597" s="21" t="s">
        <v>3065</v>
      </c>
    </row>
    <row r="2598" spans="1:45" ht="15" customHeight="1" x14ac:dyDescent="0.2">
      <c r="A2598" s="21" t="s">
        <v>1666</v>
      </c>
      <c r="B2598" s="21" t="s">
        <v>1146</v>
      </c>
      <c r="C2598" s="21" t="s">
        <v>1149</v>
      </c>
      <c r="D2598" s="21" t="s">
        <v>660</v>
      </c>
      <c r="E2598" s="21" t="s">
        <v>661</v>
      </c>
      <c r="F2598" s="22"/>
      <c r="G2598" s="21" t="s">
        <v>1168</v>
      </c>
      <c r="H2598" s="21" t="s">
        <v>1168</v>
      </c>
      <c r="I2598" s="21" t="s">
        <v>3058</v>
      </c>
      <c r="J2598" s="21">
        <v>41.033333300000002</v>
      </c>
      <c r="K2598" s="21">
        <v>17.033333299999999</v>
      </c>
      <c r="L2598" s="22"/>
      <c r="M2598" s="21" t="s">
        <v>1157</v>
      </c>
      <c r="N2598" s="22"/>
      <c r="O2598" s="21">
        <v>2018</v>
      </c>
      <c r="P2598" s="22"/>
      <c r="Q2598" s="21" t="s">
        <v>3059</v>
      </c>
      <c r="R2598" s="21" t="s">
        <v>3060</v>
      </c>
      <c r="T2598" s="21">
        <v>65</v>
      </c>
      <c r="U2598" s="21" t="s">
        <v>1343</v>
      </c>
      <c r="V2598" s="21">
        <v>25</v>
      </c>
      <c r="W2598" s="21">
        <v>60</v>
      </c>
      <c r="X2598" s="23">
        <v>15</v>
      </c>
      <c r="Y2598" s="22"/>
      <c r="Z2598" s="22">
        <v>0</v>
      </c>
      <c r="AA2598" s="22"/>
      <c r="AB2598" s="22"/>
      <c r="AC2598" s="22">
        <v>0</v>
      </c>
      <c r="AD2598" s="22" t="s">
        <v>1168</v>
      </c>
      <c r="AE2598" s="22"/>
      <c r="AF2598" s="22" t="s">
        <v>153</v>
      </c>
      <c r="AG2598" s="22"/>
      <c r="AH2598" s="22"/>
      <c r="AI2598" s="21" t="s">
        <v>153</v>
      </c>
      <c r="AJ2598" s="21" t="s">
        <v>1148</v>
      </c>
      <c r="AK2598" s="21">
        <v>39.871000000000002</v>
      </c>
      <c r="AL2598" s="21" t="s">
        <v>1280</v>
      </c>
      <c r="AM2598" s="21" t="s">
        <v>3006</v>
      </c>
      <c r="AN2598" s="21">
        <v>3</v>
      </c>
      <c r="AO2598" s="21">
        <v>30</v>
      </c>
      <c r="AP2598" s="21">
        <v>30</v>
      </c>
      <c r="AQ2598" s="22" t="s">
        <v>3063</v>
      </c>
      <c r="AR2598" s="21" t="s">
        <v>3065</v>
      </c>
      <c r="AS2598" t="s">
        <v>1147</v>
      </c>
    </row>
    <row r="2599" spans="1:45" ht="15" customHeight="1" x14ac:dyDescent="0.2">
      <c r="A2599" s="21" t="s">
        <v>1666</v>
      </c>
      <c r="B2599" s="21" t="s">
        <v>1146</v>
      </c>
      <c r="C2599" s="21" t="s">
        <v>1149</v>
      </c>
      <c r="D2599" s="21" t="s">
        <v>660</v>
      </c>
      <c r="E2599" s="21" t="s">
        <v>661</v>
      </c>
      <c r="F2599" s="22"/>
      <c r="G2599" s="21" t="s">
        <v>1168</v>
      </c>
      <c r="H2599" s="21" t="s">
        <v>1168</v>
      </c>
      <c r="I2599" s="21" t="s">
        <v>3058</v>
      </c>
      <c r="J2599" s="21">
        <v>41.033333300000002</v>
      </c>
      <c r="K2599" s="21">
        <v>17.033333299999999</v>
      </c>
      <c r="L2599" s="22"/>
      <c r="M2599" s="21" t="s">
        <v>1157</v>
      </c>
      <c r="N2599" s="22"/>
      <c r="O2599" s="21">
        <v>2018</v>
      </c>
      <c r="P2599" s="22"/>
      <c r="Q2599" s="21" t="s">
        <v>3059</v>
      </c>
      <c r="R2599" s="21" t="s">
        <v>3060</v>
      </c>
      <c r="T2599" s="21">
        <v>65</v>
      </c>
      <c r="U2599" s="21" t="s">
        <v>1343</v>
      </c>
      <c r="V2599" s="21">
        <v>25</v>
      </c>
      <c r="W2599" s="21">
        <v>60</v>
      </c>
      <c r="X2599" s="23">
        <v>15</v>
      </c>
      <c r="Y2599" s="22" t="s">
        <v>3067</v>
      </c>
      <c r="Z2599" s="22">
        <v>0</v>
      </c>
      <c r="AA2599" s="22"/>
      <c r="AB2599" s="22"/>
      <c r="AC2599" s="22">
        <v>6.9444400000000001E-4</v>
      </c>
      <c r="AD2599" s="22" t="s">
        <v>1168</v>
      </c>
      <c r="AE2599" s="22"/>
      <c r="AF2599" s="22" t="s">
        <v>153</v>
      </c>
      <c r="AG2599" s="22"/>
      <c r="AH2599" s="22"/>
      <c r="AI2599" s="21" t="s">
        <v>153</v>
      </c>
      <c r="AJ2599" s="21" t="s">
        <v>1148</v>
      </c>
      <c r="AK2599" s="21">
        <v>39.871000000000002</v>
      </c>
      <c r="AL2599" s="21" t="s">
        <v>1280</v>
      </c>
      <c r="AM2599" s="21" t="s">
        <v>3006</v>
      </c>
      <c r="AN2599" s="21">
        <v>3</v>
      </c>
      <c r="AO2599" s="21">
        <v>30</v>
      </c>
      <c r="AP2599" s="21">
        <v>30</v>
      </c>
      <c r="AQ2599" s="22" t="s">
        <v>3063</v>
      </c>
      <c r="AR2599" s="21" t="s">
        <v>3065</v>
      </c>
    </row>
    <row r="2600" spans="1:45" ht="15" customHeight="1" x14ac:dyDescent="0.2">
      <c r="A2600" s="21" t="s">
        <v>1666</v>
      </c>
      <c r="B2600" s="21" t="s">
        <v>1146</v>
      </c>
      <c r="C2600" s="21" t="s">
        <v>1149</v>
      </c>
      <c r="D2600" s="21" t="s">
        <v>660</v>
      </c>
      <c r="E2600" s="21" t="s">
        <v>661</v>
      </c>
      <c r="F2600" s="22"/>
      <c r="G2600" s="21" t="s">
        <v>1168</v>
      </c>
      <c r="H2600" s="21" t="s">
        <v>1168</v>
      </c>
      <c r="I2600" s="21" t="s">
        <v>3058</v>
      </c>
      <c r="J2600" s="21">
        <v>41.033333300000002</v>
      </c>
      <c r="K2600" s="21">
        <v>17.033333299999999</v>
      </c>
      <c r="L2600" s="22"/>
      <c r="M2600" s="21" t="s">
        <v>1157</v>
      </c>
      <c r="N2600" s="22"/>
      <c r="O2600" s="21">
        <v>2018</v>
      </c>
      <c r="P2600" s="22"/>
      <c r="Q2600" s="21" t="s">
        <v>3059</v>
      </c>
      <c r="R2600" s="21" t="s">
        <v>3060</v>
      </c>
      <c r="T2600" s="21">
        <v>65</v>
      </c>
      <c r="U2600" s="21" t="s">
        <v>1343</v>
      </c>
      <c r="V2600" s="21">
        <v>25</v>
      </c>
      <c r="W2600" s="21">
        <v>60</v>
      </c>
      <c r="X2600" s="23">
        <v>15</v>
      </c>
      <c r="Y2600" s="22" t="s">
        <v>3067</v>
      </c>
      <c r="Z2600" s="22">
        <v>0</v>
      </c>
      <c r="AA2600" s="22"/>
      <c r="AB2600" s="22"/>
      <c r="AC2600" s="22">
        <v>1.0416699999999999E-2</v>
      </c>
      <c r="AD2600" s="22" t="s">
        <v>1168</v>
      </c>
      <c r="AE2600" s="22"/>
      <c r="AF2600" s="22" t="s">
        <v>153</v>
      </c>
      <c r="AG2600" s="22"/>
      <c r="AH2600" s="22"/>
      <c r="AI2600" s="21" t="s">
        <v>153</v>
      </c>
      <c r="AJ2600" s="21" t="s">
        <v>1148</v>
      </c>
      <c r="AK2600" s="21">
        <v>43.139000000000003</v>
      </c>
      <c r="AL2600" s="21" t="s">
        <v>1280</v>
      </c>
      <c r="AM2600" s="21" t="s">
        <v>3006</v>
      </c>
      <c r="AN2600" s="21">
        <v>3</v>
      </c>
      <c r="AO2600" s="21">
        <v>30</v>
      </c>
      <c r="AP2600" s="21">
        <v>30</v>
      </c>
      <c r="AQ2600" s="22" t="s">
        <v>3063</v>
      </c>
      <c r="AR2600" s="21" t="s">
        <v>3065</v>
      </c>
    </row>
    <row r="2601" spans="1:45" ht="15" customHeight="1" x14ac:dyDescent="0.2">
      <c r="A2601" s="21" t="s">
        <v>1666</v>
      </c>
      <c r="B2601" s="21" t="s">
        <v>1146</v>
      </c>
      <c r="C2601" s="21" t="s">
        <v>1149</v>
      </c>
      <c r="D2601" s="21" t="s">
        <v>660</v>
      </c>
      <c r="E2601" s="21" t="s">
        <v>661</v>
      </c>
      <c r="F2601" s="22"/>
      <c r="G2601" s="21" t="s">
        <v>1168</v>
      </c>
      <c r="H2601" s="21" t="s">
        <v>1168</v>
      </c>
      <c r="I2601" s="21" t="s">
        <v>3058</v>
      </c>
      <c r="J2601" s="21">
        <v>41.033333300000002</v>
      </c>
      <c r="K2601" s="21">
        <v>17.033333299999999</v>
      </c>
      <c r="L2601" s="22"/>
      <c r="M2601" s="21" t="s">
        <v>1157</v>
      </c>
      <c r="N2601" s="22"/>
      <c r="O2601" s="21">
        <v>2018</v>
      </c>
      <c r="P2601" s="22"/>
      <c r="Q2601" s="21" t="s">
        <v>3059</v>
      </c>
      <c r="R2601" s="21" t="s">
        <v>3060</v>
      </c>
      <c r="T2601" s="21">
        <v>65</v>
      </c>
      <c r="U2601" s="21" t="s">
        <v>1343</v>
      </c>
      <c r="V2601" s="21">
        <v>25</v>
      </c>
      <c r="W2601" s="21">
        <v>60</v>
      </c>
      <c r="X2601" s="23">
        <v>15</v>
      </c>
      <c r="Y2601" s="22" t="s">
        <v>3067</v>
      </c>
      <c r="Z2601" s="22">
        <v>0</v>
      </c>
      <c r="AA2601" s="22"/>
      <c r="AB2601" s="22"/>
      <c r="AC2601" s="22">
        <v>2.0833299999999999E-2</v>
      </c>
      <c r="AD2601" s="22" t="s">
        <v>1168</v>
      </c>
      <c r="AE2601" s="22"/>
      <c r="AF2601" s="22" t="s">
        <v>153</v>
      </c>
      <c r="AG2601" s="22"/>
      <c r="AH2601" s="22"/>
      <c r="AI2601" s="21" t="s">
        <v>153</v>
      </c>
      <c r="AJ2601" s="21" t="s">
        <v>1148</v>
      </c>
      <c r="AK2601" s="21">
        <v>23.276</v>
      </c>
      <c r="AL2601" s="21" t="s">
        <v>1280</v>
      </c>
      <c r="AM2601" s="21">
        <f>26.473-19.863</f>
        <v>6.6099999999999994</v>
      </c>
      <c r="AN2601" s="21">
        <v>3</v>
      </c>
      <c r="AO2601" s="21">
        <v>30</v>
      </c>
      <c r="AP2601" s="21">
        <v>30</v>
      </c>
      <c r="AQ2601" s="22" t="s">
        <v>3063</v>
      </c>
      <c r="AR2601" s="21" t="s">
        <v>3065</v>
      </c>
    </row>
    <row r="2602" spans="1:45" ht="15" customHeight="1" x14ac:dyDescent="0.2">
      <c r="A2602" s="21" t="s">
        <v>1666</v>
      </c>
      <c r="B2602" s="21" t="s">
        <v>1146</v>
      </c>
      <c r="C2602" s="21" t="s">
        <v>1149</v>
      </c>
      <c r="D2602" s="21" t="s">
        <v>660</v>
      </c>
      <c r="E2602" s="21" t="s">
        <v>661</v>
      </c>
      <c r="F2602" s="22"/>
      <c r="G2602" s="21" t="s">
        <v>1168</v>
      </c>
      <c r="H2602" s="21" t="s">
        <v>1168</v>
      </c>
      <c r="I2602" s="21" t="s">
        <v>3058</v>
      </c>
      <c r="J2602" s="21">
        <v>41.033333300000002</v>
      </c>
      <c r="K2602" s="21">
        <v>17.033333299999999</v>
      </c>
      <c r="L2602" s="22"/>
      <c r="M2602" s="21" t="s">
        <v>1157</v>
      </c>
      <c r="N2602" s="22"/>
      <c r="O2602" s="21">
        <v>2018</v>
      </c>
      <c r="P2602" s="22"/>
      <c r="Q2602" s="21" t="s">
        <v>3059</v>
      </c>
      <c r="R2602" s="21" t="s">
        <v>3060</v>
      </c>
      <c r="T2602" s="21">
        <v>65</v>
      </c>
      <c r="U2602" s="21" t="s">
        <v>1343</v>
      </c>
      <c r="V2602" s="21">
        <v>25</v>
      </c>
      <c r="W2602" s="21">
        <v>60</v>
      </c>
      <c r="X2602" s="23">
        <v>15</v>
      </c>
      <c r="Y2602" s="22"/>
      <c r="Z2602" s="22">
        <v>0</v>
      </c>
      <c r="AA2602" s="22"/>
      <c r="AB2602" s="22"/>
      <c r="AC2602" s="22">
        <v>0</v>
      </c>
      <c r="AD2602" s="22" t="s">
        <v>1168</v>
      </c>
      <c r="AE2602" s="22"/>
      <c r="AF2602" s="22" t="s">
        <v>153</v>
      </c>
      <c r="AG2602" s="22"/>
      <c r="AH2602" s="22"/>
      <c r="AI2602" s="21" t="s">
        <v>153</v>
      </c>
      <c r="AJ2602" s="21" t="s">
        <v>1148</v>
      </c>
      <c r="AK2602" s="21">
        <v>64.260000000000005</v>
      </c>
      <c r="AL2602" s="21" t="s">
        <v>1280</v>
      </c>
      <c r="AM2602" s="21" t="s">
        <v>3006</v>
      </c>
      <c r="AN2602" s="21">
        <v>3</v>
      </c>
      <c r="AO2602" s="21">
        <v>30</v>
      </c>
      <c r="AP2602" s="21">
        <v>60</v>
      </c>
      <c r="AQ2602" s="22" t="s">
        <v>3063</v>
      </c>
      <c r="AR2602" s="21" t="s">
        <v>3065</v>
      </c>
      <c r="AS2602" t="s">
        <v>1147</v>
      </c>
    </row>
    <row r="2603" spans="1:45" ht="15" customHeight="1" x14ac:dyDescent="0.2">
      <c r="A2603" s="21" t="s">
        <v>1666</v>
      </c>
      <c r="B2603" s="21" t="s">
        <v>1146</v>
      </c>
      <c r="C2603" s="21" t="s">
        <v>1149</v>
      </c>
      <c r="D2603" s="21" t="s">
        <v>660</v>
      </c>
      <c r="E2603" s="21" t="s">
        <v>661</v>
      </c>
      <c r="F2603" s="22"/>
      <c r="G2603" s="21" t="s">
        <v>1168</v>
      </c>
      <c r="H2603" s="21" t="s">
        <v>1168</v>
      </c>
      <c r="I2603" s="21" t="s">
        <v>3058</v>
      </c>
      <c r="J2603" s="21">
        <v>41.033333300000002</v>
      </c>
      <c r="K2603" s="21">
        <v>17.033333299999999</v>
      </c>
      <c r="L2603" s="22"/>
      <c r="M2603" s="21" t="s">
        <v>1157</v>
      </c>
      <c r="N2603" s="22"/>
      <c r="O2603" s="21">
        <v>2018</v>
      </c>
      <c r="P2603" s="22"/>
      <c r="Q2603" s="21" t="s">
        <v>3059</v>
      </c>
      <c r="R2603" s="21" t="s">
        <v>3060</v>
      </c>
      <c r="T2603" s="21">
        <v>65</v>
      </c>
      <c r="U2603" s="21" t="s">
        <v>1343</v>
      </c>
      <c r="V2603" s="21">
        <v>25</v>
      </c>
      <c r="W2603" s="21">
        <v>60</v>
      </c>
      <c r="X2603" s="23">
        <v>15</v>
      </c>
      <c r="Y2603" s="22" t="s">
        <v>3067</v>
      </c>
      <c r="Z2603" s="22">
        <v>0</v>
      </c>
      <c r="AA2603" s="22"/>
      <c r="AB2603" s="22"/>
      <c r="AC2603" s="22">
        <v>6.9444400000000001E-4</v>
      </c>
      <c r="AD2603" s="22" t="s">
        <v>1168</v>
      </c>
      <c r="AE2603" s="22"/>
      <c r="AF2603" s="22" t="s">
        <v>153</v>
      </c>
      <c r="AG2603" s="22"/>
      <c r="AH2603" s="22"/>
      <c r="AI2603" s="21" t="s">
        <v>153</v>
      </c>
      <c r="AJ2603" s="21" t="s">
        <v>1148</v>
      </c>
      <c r="AK2603" s="21">
        <v>61.673999999999999</v>
      </c>
      <c r="AL2603" s="21" t="s">
        <v>1280</v>
      </c>
      <c r="AM2603" s="21" t="s">
        <v>3006</v>
      </c>
      <c r="AN2603" s="21">
        <v>3</v>
      </c>
      <c r="AO2603" s="21">
        <v>30</v>
      </c>
      <c r="AP2603" s="21">
        <v>60</v>
      </c>
      <c r="AQ2603" s="22" t="s">
        <v>3063</v>
      </c>
      <c r="AR2603" s="21" t="s">
        <v>3065</v>
      </c>
    </row>
    <row r="2604" spans="1:45" ht="15" customHeight="1" x14ac:dyDescent="0.2">
      <c r="A2604" s="21" t="s">
        <v>1666</v>
      </c>
      <c r="B2604" s="21" t="s">
        <v>1146</v>
      </c>
      <c r="C2604" s="21" t="s">
        <v>1149</v>
      </c>
      <c r="D2604" s="21" t="s">
        <v>660</v>
      </c>
      <c r="E2604" s="21" t="s">
        <v>661</v>
      </c>
      <c r="F2604" s="22"/>
      <c r="G2604" s="21" t="s">
        <v>1168</v>
      </c>
      <c r="H2604" s="21" t="s">
        <v>1168</v>
      </c>
      <c r="I2604" s="21" t="s">
        <v>3058</v>
      </c>
      <c r="J2604" s="21">
        <v>41.033333300000002</v>
      </c>
      <c r="K2604" s="21">
        <v>17.033333299999999</v>
      </c>
      <c r="L2604" s="22"/>
      <c r="M2604" s="21" t="s">
        <v>1157</v>
      </c>
      <c r="N2604" s="22"/>
      <c r="O2604" s="21">
        <v>2018</v>
      </c>
      <c r="P2604" s="22"/>
      <c r="Q2604" s="21" t="s">
        <v>3059</v>
      </c>
      <c r="R2604" s="21" t="s">
        <v>3060</v>
      </c>
      <c r="T2604" s="21">
        <v>65</v>
      </c>
      <c r="U2604" s="21" t="s">
        <v>1343</v>
      </c>
      <c r="V2604" s="21">
        <v>25</v>
      </c>
      <c r="W2604" s="21">
        <v>60</v>
      </c>
      <c r="X2604" s="23">
        <v>15</v>
      </c>
      <c r="Y2604" s="22" t="s">
        <v>3067</v>
      </c>
      <c r="Z2604" s="22">
        <v>0</v>
      </c>
      <c r="AA2604" s="22"/>
      <c r="AB2604" s="22"/>
      <c r="AC2604" s="22">
        <v>1.0416699999999999E-2</v>
      </c>
      <c r="AD2604" s="22" t="s">
        <v>1168</v>
      </c>
      <c r="AE2604" s="22"/>
      <c r="AF2604" s="22" t="s">
        <v>153</v>
      </c>
      <c r="AG2604" s="22"/>
      <c r="AH2604" s="22"/>
      <c r="AI2604" s="21" t="s">
        <v>153</v>
      </c>
      <c r="AJ2604" s="21" t="s">
        <v>1148</v>
      </c>
      <c r="AK2604" s="21">
        <v>69.647999999999996</v>
      </c>
      <c r="AM2604" s="21" t="s">
        <v>3006</v>
      </c>
      <c r="AN2604" s="21">
        <v>3</v>
      </c>
      <c r="AO2604" s="21">
        <v>30</v>
      </c>
      <c r="AP2604" s="21">
        <v>60</v>
      </c>
      <c r="AQ2604" s="22" t="s">
        <v>3063</v>
      </c>
      <c r="AR2604" s="21" t="s">
        <v>3065</v>
      </c>
    </row>
    <row r="2605" spans="1:45" ht="15" customHeight="1" x14ac:dyDescent="0.2">
      <c r="A2605" s="21" t="s">
        <v>1666</v>
      </c>
      <c r="B2605" s="21" t="s">
        <v>1146</v>
      </c>
      <c r="C2605" s="21" t="s">
        <v>1149</v>
      </c>
      <c r="D2605" s="21" t="s">
        <v>660</v>
      </c>
      <c r="E2605" s="21" t="s">
        <v>661</v>
      </c>
      <c r="F2605" s="22"/>
      <c r="G2605" s="21" t="s">
        <v>1168</v>
      </c>
      <c r="H2605" s="21" t="s">
        <v>1168</v>
      </c>
      <c r="I2605" s="21" t="s">
        <v>3058</v>
      </c>
      <c r="J2605" s="21">
        <v>41.033333300000002</v>
      </c>
      <c r="K2605" s="21">
        <v>17.033333299999999</v>
      </c>
      <c r="L2605" s="22"/>
      <c r="M2605" s="21" t="s">
        <v>1157</v>
      </c>
      <c r="N2605" s="22"/>
      <c r="O2605" s="21">
        <v>2018</v>
      </c>
      <c r="P2605" s="22"/>
      <c r="Q2605" s="21" t="s">
        <v>3059</v>
      </c>
      <c r="R2605" s="21" t="s">
        <v>3060</v>
      </c>
      <c r="T2605" s="21">
        <v>65</v>
      </c>
      <c r="U2605" s="21" t="s">
        <v>1343</v>
      </c>
      <c r="V2605" s="21">
        <v>25</v>
      </c>
      <c r="W2605" s="21">
        <v>60</v>
      </c>
      <c r="X2605" s="23">
        <v>15</v>
      </c>
      <c r="Y2605" s="22" t="s">
        <v>3067</v>
      </c>
      <c r="Z2605" s="22">
        <v>0</v>
      </c>
      <c r="AA2605" s="22"/>
      <c r="AB2605" s="22"/>
      <c r="AC2605" s="22">
        <v>2.0833299999999999E-2</v>
      </c>
      <c r="AD2605" s="22" t="s">
        <v>1168</v>
      </c>
      <c r="AE2605" s="22"/>
      <c r="AF2605" s="22" t="s">
        <v>153</v>
      </c>
      <c r="AG2605" s="22"/>
      <c r="AH2605" s="22"/>
      <c r="AI2605" s="21" t="s">
        <v>153</v>
      </c>
      <c r="AJ2605" s="21" t="s">
        <v>1148</v>
      </c>
      <c r="AK2605" s="21">
        <v>51.509</v>
      </c>
      <c r="AL2605" s="21" t="s">
        <v>1280</v>
      </c>
      <c r="AM2605" s="21">
        <f>53.341-49.03</f>
        <v>4.3109999999999999</v>
      </c>
      <c r="AN2605" s="21">
        <v>3</v>
      </c>
      <c r="AO2605" s="21">
        <v>30</v>
      </c>
      <c r="AP2605" s="21">
        <v>60</v>
      </c>
      <c r="AQ2605" s="22" t="s">
        <v>3063</v>
      </c>
      <c r="AR2605" s="21" t="s">
        <v>3065</v>
      </c>
    </row>
    <row r="2606" spans="1:45" ht="15" customHeight="1" x14ac:dyDescent="0.2">
      <c r="A2606" s="21" t="s">
        <v>1666</v>
      </c>
      <c r="B2606" s="21" t="s">
        <v>1146</v>
      </c>
      <c r="C2606" s="21" t="s">
        <v>1149</v>
      </c>
      <c r="D2606" s="21" t="s">
        <v>660</v>
      </c>
      <c r="E2606" s="21" t="s">
        <v>661</v>
      </c>
      <c r="F2606" s="22"/>
      <c r="G2606" s="21" t="s">
        <v>1168</v>
      </c>
      <c r="H2606" s="21" t="s">
        <v>1168</v>
      </c>
      <c r="I2606" s="21" t="s">
        <v>3058</v>
      </c>
      <c r="J2606" s="21">
        <v>41.033333300000002</v>
      </c>
      <c r="K2606" s="21">
        <v>17.033333299999999</v>
      </c>
      <c r="L2606" s="22"/>
      <c r="M2606" s="21" t="s">
        <v>1157</v>
      </c>
      <c r="N2606" s="22"/>
      <c r="O2606" s="21">
        <v>2018</v>
      </c>
      <c r="P2606" s="22"/>
      <c r="Q2606" s="21" t="s">
        <v>3059</v>
      </c>
      <c r="R2606" s="21" t="s">
        <v>3060</v>
      </c>
      <c r="T2606" s="21">
        <v>65</v>
      </c>
      <c r="U2606" s="21" t="s">
        <v>1343</v>
      </c>
      <c r="V2606" s="21">
        <v>25</v>
      </c>
      <c r="W2606" s="21">
        <v>60</v>
      </c>
      <c r="X2606" s="23">
        <v>15</v>
      </c>
      <c r="Y2606" s="22"/>
      <c r="Z2606" s="22">
        <v>0</v>
      </c>
      <c r="AA2606" s="22"/>
      <c r="AB2606" s="22"/>
      <c r="AC2606" s="22">
        <v>0</v>
      </c>
      <c r="AD2606" s="22" t="s">
        <v>1168</v>
      </c>
      <c r="AE2606" s="22"/>
      <c r="AF2606" s="22" t="s">
        <v>153</v>
      </c>
      <c r="AG2606" s="22"/>
      <c r="AH2606" s="22"/>
      <c r="AI2606" s="21" t="s">
        <v>153</v>
      </c>
      <c r="AJ2606" s="21" t="s">
        <v>1148</v>
      </c>
      <c r="AK2606" s="21">
        <v>64.260000000000005</v>
      </c>
      <c r="AL2606" s="21" t="s">
        <v>1280</v>
      </c>
      <c r="AM2606" s="21" t="s">
        <v>3006</v>
      </c>
      <c r="AN2606" s="21">
        <v>3</v>
      </c>
      <c r="AO2606" s="21">
        <v>30</v>
      </c>
      <c r="AP2606" s="21">
        <v>90</v>
      </c>
      <c r="AQ2606" s="22" t="s">
        <v>3063</v>
      </c>
      <c r="AR2606" s="21" t="s">
        <v>3065</v>
      </c>
      <c r="AS2606" t="s">
        <v>1147</v>
      </c>
    </row>
    <row r="2607" spans="1:45" ht="15" customHeight="1" x14ac:dyDescent="0.2">
      <c r="A2607" s="21" t="s">
        <v>1666</v>
      </c>
      <c r="B2607" s="21" t="s">
        <v>1146</v>
      </c>
      <c r="C2607" s="21" t="s">
        <v>1149</v>
      </c>
      <c r="D2607" s="21" t="s">
        <v>660</v>
      </c>
      <c r="E2607" s="21" t="s">
        <v>661</v>
      </c>
      <c r="F2607" s="22"/>
      <c r="G2607" s="21" t="s">
        <v>1168</v>
      </c>
      <c r="H2607" s="21" t="s">
        <v>1168</v>
      </c>
      <c r="I2607" s="21" t="s">
        <v>3058</v>
      </c>
      <c r="J2607" s="21">
        <v>41.033333300000002</v>
      </c>
      <c r="K2607" s="21">
        <v>17.033333299999999</v>
      </c>
      <c r="L2607" s="22"/>
      <c r="M2607" s="21" t="s">
        <v>1157</v>
      </c>
      <c r="N2607" s="22"/>
      <c r="O2607" s="21">
        <v>2018</v>
      </c>
      <c r="P2607" s="22"/>
      <c r="Q2607" s="21" t="s">
        <v>3059</v>
      </c>
      <c r="R2607" s="21" t="s">
        <v>3060</v>
      </c>
      <c r="T2607" s="21">
        <v>65</v>
      </c>
      <c r="U2607" s="21" t="s">
        <v>1343</v>
      </c>
      <c r="V2607" s="21">
        <v>25</v>
      </c>
      <c r="W2607" s="21">
        <v>60</v>
      </c>
      <c r="X2607" s="23">
        <v>15</v>
      </c>
      <c r="Y2607" s="22" t="s">
        <v>3067</v>
      </c>
      <c r="Z2607" s="22">
        <v>0</v>
      </c>
      <c r="AA2607" s="22"/>
      <c r="AB2607" s="22"/>
      <c r="AC2607" s="22">
        <v>6.9444400000000001E-4</v>
      </c>
      <c r="AD2607" s="22" t="s">
        <v>1168</v>
      </c>
      <c r="AE2607" s="22"/>
      <c r="AF2607" s="22" t="s">
        <v>153</v>
      </c>
      <c r="AG2607" s="22"/>
      <c r="AH2607" s="22"/>
      <c r="AI2607" s="21" t="s">
        <v>153</v>
      </c>
      <c r="AJ2607" s="21" t="s">
        <v>1148</v>
      </c>
      <c r="AK2607" s="21">
        <v>69.432000000000002</v>
      </c>
      <c r="AL2607" s="21" t="s">
        <v>1280</v>
      </c>
      <c r="AM2607" s="21" t="s">
        <v>3006</v>
      </c>
      <c r="AN2607" s="21">
        <v>3</v>
      </c>
      <c r="AO2607" s="21">
        <v>30</v>
      </c>
      <c r="AP2607" s="21">
        <v>90</v>
      </c>
      <c r="AQ2607" s="22" t="s">
        <v>3063</v>
      </c>
      <c r="AR2607" s="21" t="s">
        <v>3065</v>
      </c>
    </row>
    <row r="2608" spans="1:45" ht="15" customHeight="1" x14ac:dyDescent="0.2">
      <c r="A2608" s="21" t="s">
        <v>1666</v>
      </c>
      <c r="B2608" s="21" t="s">
        <v>1146</v>
      </c>
      <c r="C2608" s="21" t="s">
        <v>1149</v>
      </c>
      <c r="D2608" s="21" t="s">
        <v>660</v>
      </c>
      <c r="E2608" s="21" t="s">
        <v>661</v>
      </c>
      <c r="F2608" s="22"/>
      <c r="G2608" s="21" t="s">
        <v>1168</v>
      </c>
      <c r="H2608" s="21" t="s">
        <v>1168</v>
      </c>
      <c r="I2608" s="21" t="s">
        <v>3058</v>
      </c>
      <c r="J2608" s="21">
        <v>41.033333300000002</v>
      </c>
      <c r="K2608" s="21">
        <v>17.033333299999999</v>
      </c>
      <c r="L2608" s="22"/>
      <c r="M2608" s="21" t="s">
        <v>1157</v>
      </c>
      <c r="N2608" s="22"/>
      <c r="O2608" s="21">
        <v>2018</v>
      </c>
      <c r="P2608" s="22"/>
      <c r="Q2608" s="21" t="s">
        <v>3059</v>
      </c>
      <c r="R2608" s="21" t="s">
        <v>3060</v>
      </c>
      <c r="T2608" s="21">
        <v>65</v>
      </c>
      <c r="U2608" s="21" t="s">
        <v>1343</v>
      </c>
      <c r="V2608" s="21">
        <v>25</v>
      </c>
      <c r="W2608" s="21">
        <v>60</v>
      </c>
      <c r="X2608" s="23">
        <v>15</v>
      </c>
      <c r="Y2608" s="22" t="s">
        <v>3067</v>
      </c>
      <c r="Z2608" s="22">
        <v>0</v>
      </c>
      <c r="AA2608" s="22"/>
      <c r="AB2608" s="22"/>
      <c r="AC2608" s="22">
        <v>1.0416699999999999E-2</v>
      </c>
      <c r="AD2608" s="22" t="s">
        <v>1168</v>
      </c>
      <c r="AE2608" s="22"/>
      <c r="AF2608" s="22" t="s">
        <v>153</v>
      </c>
      <c r="AG2608" s="22"/>
      <c r="AH2608" s="22"/>
      <c r="AI2608" s="21" t="s">
        <v>153</v>
      </c>
      <c r="AJ2608" s="21" t="s">
        <v>1148</v>
      </c>
      <c r="AK2608" s="21">
        <v>73.024000000000001</v>
      </c>
      <c r="AL2608" s="21" t="s">
        <v>1280</v>
      </c>
      <c r="AM2608" s="21" t="s">
        <v>3006</v>
      </c>
      <c r="AN2608" s="21">
        <v>3</v>
      </c>
      <c r="AO2608" s="21">
        <v>30</v>
      </c>
      <c r="AP2608" s="21">
        <v>90</v>
      </c>
      <c r="AQ2608" s="22" t="s">
        <v>3063</v>
      </c>
      <c r="AR2608" s="21" t="s">
        <v>3065</v>
      </c>
    </row>
    <row r="2609" spans="1:45" ht="15" customHeight="1" x14ac:dyDescent="0.2">
      <c r="A2609" s="21" t="s">
        <v>1666</v>
      </c>
      <c r="B2609" s="21" t="s">
        <v>1146</v>
      </c>
      <c r="C2609" s="21" t="s">
        <v>1149</v>
      </c>
      <c r="D2609" s="21" t="s">
        <v>660</v>
      </c>
      <c r="E2609" s="21" t="s">
        <v>661</v>
      </c>
      <c r="F2609" s="22"/>
      <c r="G2609" s="21" t="s">
        <v>1168</v>
      </c>
      <c r="H2609" s="21" t="s">
        <v>1168</v>
      </c>
      <c r="I2609" s="21" t="s">
        <v>3058</v>
      </c>
      <c r="J2609" s="21">
        <v>41.033333300000002</v>
      </c>
      <c r="K2609" s="21">
        <v>17.033333299999999</v>
      </c>
      <c r="L2609" s="22"/>
      <c r="M2609" s="21" t="s">
        <v>1157</v>
      </c>
      <c r="N2609" s="22"/>
      <c r="O2609" s="21">
        <v>2018</v>
      </c>
      <c r="P2609" s="22"/>
      <c r="Q2609" s="21" t="s">
        <v>3059</v>
      </c>
      <c r="R2609" s="21" t="s">
        <v>3060</v>
      </c>
      <c r="T2609" s="21">
        <v>65</v>
      </c>
      <c r="U2609" s="21" t="s">
        <v>1343</v>
      </c>
      <c r="V2609" s="21">
        <v>25</v>
      </c>
      <c r="W2609" s="21">
        <v>60</v>
      </c>
      <c r="X2609" s="23">
        <v>15</v>
      </c>
      <c r="Y2609" s="22" t="s">
        <v>3067</v>
      </c>
      <c r="Z2609" s="22">
        <v>0</v>
      </c>
      <c r="AA2609" s="22"/>
      <c r="AB2609" s="22"/>
      <c r="AC2609" s="22">
        <v>2.0833299999999999E-2</v>
      </c>
      <c r="AD2609" s="22" t="s">
        <v>1168</v>
      </c>
      <c r="AE2609" s="22"/>
      <c r="AF2609" s="22" t="s">
        <v>153</v>
      </c>
      <c r="AG2609" s="22"/>
      <c r="AH2609" s="22"/>
      <c r="AI2609" s="21" t="s">
        <v>153</v>
      </c>
      <c r="AJ2609" s="21" t="s">
        <v>1148</v>
      </c>
      <c r="AK2609" s="21">
        <v>61.673999999999999</v>
      </c>
      <c r="AL2609" s="21" t="s">
        <v>1280</v>
      </c>
      <c r="AM2609" s="21" t="s">
        <v>3006</v>
      </c>
      <c r="AN2609" s="21">
        <v>3</v>
      </c>
      <c r="AO2609" s="21">
        <v>30</v>
      </c>
      <c r="AP2609" s="21">
        <v>90</v>
      </c>
      <c r="AQ2609" s="22" t="s">
        <v>3063</v>
      </c>
      <c r="AR2609" s="21" t="s">
        <v>3065</v>
      </c>
    </row>
    <row r="2610" spans="1:45" ht="15" customHeight="1" x14ac:dyDescent="0.2">
      <c r="A2610" s="21" t="s">
        <v>1666</v>
      </c>
      <c r="B2610" s="21" t="s">
        <v>1146</v>
      </c>
      <c r="C2610" s="21" t="s">
        <v>1149</v>
      </c>
      <c r="D2610" s="21" t="s">
        <v>660</v>
      </c>
      <c r="E2610" s="21" t="s">
        <v>661</v>
      </c>
      <c r="F2610" s="22"/>
      <c r="G2610" s="21" t="s">
        <v>1168</v>
      </c>
      <c r="H2610" s="21" t="s">
        <v>1168</v>
      </c>
      <c r="I2610" s="21" t="s">
        <v>3058</v>
      </c>
      <c r="J2610" s="21">
        <v>41.033333300000002</v>
      </c>
      <c r="K2610" s="21">
        <v>17.033333299999999</v>
      </c>
      <c r="L2610" s="22"/>
      <c r="M2610" s="21" t="s">
        <v>1157</v>
      </c>
      <c r="N2610" s="22"/>
      <c r="O2610" s="21">
        <v>2018</v>
      </c>
      <c r="P2610" s="22"/>
      <c r="Q2610" s="21" t="s">
        <v>3059</v>
      </c>
      <c r="R2610" s="21" t="s">
        <v>3060</v>
      </c>
      <c r="T2610" s="21">
        <v>65</v>
      </c>
      <c r="U2610" s="21" t="s">
        <v>1343</v>
      </c>
      <c r="V2610" s="21">
        <v>25</v>
      </c>
      <c r="W2610" s="21">
        <v>60</v>
      </c>
      <c r="X2610" s="23">
        <v>15</v>
      </c>
      <c r="Y2610" s="22"/>
      <c r="Z2610" s="22">
        <v>0</v>
      </c>
      <c r="AA2610" s="22"/>
      <c r="AB2610" s="22"/>
      <c r="AC2610" s="22">
        <v>0</v>
      </c>
      <c r="AD2610" s="22" t="s">
        <v>1168</v>
      </c>
      <c r="AE2610" s="22"/>
      <c r="AF2610" s="22" t="s">
        <v>153</v>
      </c>
      <c r="AG2610" s="22"/>
      <c r="AH2610" s="22"/>
      <c r="AI2610" s="21" t="s">
        <v>153</v>
      </c>
      <c r="AJ2610" s="21" t="s">
        <v>1148</v>
      </c>
      <c r="AK2610" s="21">
        <v>64.224000000000004</v>
      </c>
      <c r="AL2610" s="21" t="s">
        <v>1280</v>
      </c>
      <c r="AM2610" s="21" t="s">
        <v>3006</v>
      </c>
      <c r="AN2610" s="21">
        <v>3</v>
      </c>
      <c r="AO2610" s="21">
        <v>30</v>
      </c>
      <c r="AP2610" s="21">
        <v>120</v>
      </c>
      <c r="AQ2610" s="22" t="s">
        <v>3063</v>
      </c>
      <c r="AR2610" s="21" t="s">
        <v>3065</v>
      </c>
      <c r="AS2610" t="s">
        <v>1147</v>
      </c>
    </row>
    <row r="2611" spans="1:45" ht="15" customHeight="1" x14ac:dyDescent="0.2">
      <c r="A2611" s="21" t="s">
        <v>1666</v>
      </c>
      <c r="B2611" s="21" t="s">
        <v>1146</v>
      </c>
      <c r="C2611" s="21" t="s">
        <v>1149</v>
      </c>
      <c r="D2611" s="21" t="s">
        <v>660</v>
      </c>
      <c r="E2611" s="21" t="s">
        <v>661</v>
      </c>
      <c r="F2611" s="22"/>
      <c r="G2611" s="21" t="s">
        <v>1168</v>
      </c>
      <c r="H2611" s="21" t="s">
        <v>1168</v>
      </c>
      <c r="I2611" s="21" t="s">
        <v>3058</v>
      </c>
      <c r="J2611" s="21">
        <v>41.033333300000002</v>
      </c>
      <c r="K2611" s="21">
        <v>17.033333299999999</v>
      </c>
      <c r="L2611" s="22"/>
      <c r="M2611" s="21" t="s">
        <v>1157</v>
      </c>
      <c r="N2611" s="22"/>
      <c r="O2611" s="21">
        <v>2018</v>
      </c>
      <c r="P2611" s="22"/>
      <c r="Q2611" s="21" t="s">
        <v>3059</v>
      </c>
      <c r="R2611" s="21" t="s">
        <v>3060</v>
      </c>
      <c r="T2611" s="21">
        <v>65</v>
      </c>
      <c r="U2611" s="21" t="s">
        <v>1343</v>
      </c>
      <c r="V2611" s="21">
        <v>25</v>
      </c>
      <c r="W2611" s="21">
        <v>60</v>
      </c>
      <c r="X2611" s="23">
        <v>15</v>
      </c>
      <c r="Y2611" s="22" t="s">
        <v>3067</v>
      </c>
      <c r="Z2611" s="22">
        <v>0</v>
      </c>
      <c r="AA2611" s="22"/>
      <c r="AB2611" s="22"/>
      <c r="AC2611" s="22">
        <v>6.9444400000000001E-4</v>
      </c>
      <c r="AD2611" s="22" t="s">
        <v>1168</v>
      </c>
      <c r="AE2611" s="22"/>
      <c r="AF2611" s="22" t="s">
        <v>153</v>
      </c>
      <c r="AG2611" s="22"/>
      <c r="AH2611" s="22"/>
      <c r="AI2611" s="21" t="s">
        <v>153</v>
      </c>
      <c r="AJ2611" s="21" t="s">
        <v>1148</v>
      </c>
      <c r="AK2611" s="21">
        <v>71.516000000000005</v>
      </c>
      <c r="AL2611" s="21" t="s">
        <v>1280</v>
      </c>
      <c r="AM2611" s="21" t="s">
        <v>3006</v>
      </c>
      <c r="AN2611" s="21">
        <v>3</v>
      </c>
      <c r="AO2611" s="21">
        <v>30</v>
      </c>
      <c r="AP2611" s="21">
        <v>120</v>
      </c>
      <c r="AQ2611" s="22" t="s">
        <v>3063</v>
      </c>
      <c r="AR2611" s="21" t="s">
        <v>3065</v>
      </c>
    </row>
    <row r="2612" spans="1:45" ht="15" customHeight="1" x14ac:dyDescent="0.2">
      <c r="A2612" s="21" t="s">
        <v>1666</v>
      </c>
      <c r="B2612" s="21" t="s">
        <v>1146</v>
      </c>
      <c r="C2612" s="21" t="s">
        <v>1149</v>
      </c>
      <c r="D2612" s="21" t="s">
        <v>660</v>
      </c>
      <c r="E2612" s="21" t="s">
        <v>661</v>
      </c>
      <c r="F2612" s="22"/>
      <c r="G2612" s="21" t="s">
        <v>1168</v>
      </c>
      <c r="H2612" s="21" t="s">
        <v>1168</v>
      </c>
      <c r="I2612" s="21" t="s">
        <v>3058</v>
      </c>
      <c r="J2612" s="21">
        <v>41.033333300000002</v>
      </c>
      <c r="K2612" s="21">
        <v>17.033333299999999</v>
      </c>
      <c r="L2612" s="22"/>
      <c r="M2612" s="21" t="s">
        <v>1157</v>
      </c>
      <c r="N2612" s="22"/>
      <c r="O2612" s="21">
        <v>2018</v>
      </c>
      <c r="P2612" s="22"/>
      <c r="Q2612" s="21" t="s">
        <v>3059</v>
      </c>
      <c r="R2612" s="21" t="s">
        <v>3060</v>
      </c>
      <c r="T2612" s="21">
        <v>65</v>
      </c>
      <c r="U2612" s="21" t="s">
        <v>1343</v>
      </c>
      <c r="V2612" s="21">
        <v>25</v>
      </c>
      <c r="W2612" s="21">
        <v>60</v>
      </c>
      <c r="X2612" s="23">
        <v>15</v>
      </c>
      <c r="Y2612" s="22" t="s">
        <v>3067</v>
      </c>
      <c r="Z2612" s="22">
        <v>0</v>
      </c>
      <c r="AA2612" s="22"/>
      <c r="AB2612" s="22"/>
      <c r="AC2612" s="22">
        <v>1.0416699999999999E-2</v>
      </c>
      <c r="AD2612" s="22" t="s">
        <v>1168</v>
      </c>
      <c r="AE2612" s="22"/>
      <c r="AF2612" s="22" t="s">
        <v>153</v>
      </c>
      <c r="AG2612" s="22"/>
      <c r="AH2612" s="22"/>
      <c r="AI2612" s="21" t="s">
        <v>153</v>
      </c>
      <c r="AJ2612" s="21" t="s">
        <v>1148</v>
      </c>
      <c r="AK2612" s="21">
        <v>72.808999999999997</v>
      </c>
      <c r="AL2612" s="21" t="s">
        <v>1280</v>
      </c>
      <c r="AM2612" s="21" t="s">
        <v>3006</v>
      </c>
      <c r="AN2612" s="21">
        <v>3</v>
      </c>
      <c r="AO2612" s="21">
        <v>30</v>
      </c>
      <c r="AP2612" s="21">
        <v>120</v>
      </c>
      <c r="AQ2612" s="22" t="s">
        <v>3063</v>
      </c>
      <c r="AR2612" s="21" t="s">
        <v>3065</v>
      </c>
    </row>
    <row r="2613" spans="1:45" ht="15" customHeight="1" x14ac:dyDescent="0.2">
      <c r="A2613" s="21" t="s">
        <v>1666</v>
      </c>
      <c r="B2613" s="21" t="s">
        <v>1146</v>
      </c>
      <c r="C2613" s="21" t="s">
        <v>1149</v>
      </c>
      <c r="D2613" s="21" t="s">
        <v>660</v>
      </c>
      <c r="E2613" s="21" t="s">
        <v>661</v>
      </c>
      <c r="F2613" s="22"/>
      <c r="G2613" s="21" t="s">
        <v>1168</v>
      </c>
      <c r="H2613" s="21" t="s">
        <v>1168</v>
      </c>
      <c r="I2613" s="21" t="s">
        <v>3058</v>
      </c>
      <c r="J2613" s="21">
        <v>41.033333300000002</v>
      </c>
      <c r="K2613" s="21">
        <v>17.033333299999999</v>
      </c>
      <c r="L2613" s="22"/>
      <c r="M2613" s="21" t="s">
        <v>1157</v>
      </c>
      <c r="N2613" s="22"/>
      <c r="O2613" s="21">
        <v>2018</v>
      </c>
      <c r="P2613" s="22"/>
      <c r="Q2613" s="21" t="s">
        <v>3059</v>
      </c>
      <c r="R2613" s="21" t="s">
        <v>3060</v>
      </c>
      <c r="T2613" s="21">
        <v>65</v>
      </c>
      <c r="U2613" s="21" t="s">
        <v>1343</v>
      </c>
      <c r="V2613" s="21">
        <v>25</v>
      </c>
      <c r="W2613" s="21">
        <v>60</v>
      </c>
      <c r="X2613" s="23">
        <v>15</v>
      </c>
      <c r="Y2613" s="22" t="s">
        <v>3067</v>
      </c>
      <c r="Z2613" s="22">
        <v>0</v>
      </c>
      <c r="AA2613" s="22"/>
      <c r="AB2613" s="22"/>
      <c r="AC2613" s="22">
        <v>2.0833299999999999E-2</v>
      </c>
      <c r="AD2613" s="22" t="s">
        <v>1168</v>
      </c>
      <c r="AE2613" s="22"/>
      <c r="AF2613" s="22" t="s">
        <v>153</v>
      </c>
      <c r="AG2613" s="22"/>
      <c r="AH2613" s="22"/>
      <c r="AI2613" s="21" t="s">
        <v>153</v>
      </c>
      <c r="AJ2613" s="21" t="s">
        <v>1148</v>
      </c>
      <c r="AK2613" s="21">
        <v>63.613</v>
      </c>
      <c r="AL2613" s="21" t="s">
        <v>1280</v>
      </c>
      <c r="AM2613" s="21" t="s">
        <v>3006</v>
      </c>
      <c r="AN2613" s="21">
        <v>3</v>
      </c>
      <c r="AO2613" s="21">
        <v>30</v>
      </c>
      <c r="AP2613" s="21">
        <v>120</v>
      </c>
      <c r="AQ2613" s="22" t="s">
        <v>3063</v>
      </c>
      <c r="AR2613" s="21" t="s">
        <v>3065</v>
      </c>
    </row>
    <row r="2614" spans="1:45" ht="15" customHeight="1" x14ac:dyDescent="0.2">
      <c r="A2614" s="21" t="s">
        <v>1666</v>
      </c>
      <c r="B2614" s="21" t="s">
        <v>1146</v>
      </c>
      <c r="C2614" s="21" t="s">
        <v>1149</v>
      </c>
      <c r="D2614" s="21" t="s">
        <v>660</v>
      </c>
      <c r="E2614" s="21" t="s">
        <v>661</v>
      </c>
      <c r="F2614" s="22"/>
      <c r="G2614" s="21" t="s">
        <v>1168</v>
      </c>
      <c r="H2614" s="21" t="s">
        <v>1168</v>
      </c>
      <c r="I2614" s="21" t="s">
        <v>3058</v>
      </c>
      <c r="J2614" s="21">
        <v>41.033333300000002</v>
      </c>
      <c r="K2614" s="21">
        <v>17.033333299999999</v>
      </c>
      <c r="L2614" s="22"/>
      <c r="M2614" s="21" t="s">
        <v>1157</v>
      </c>
      <c r="N2614" s="22"/>
      <c r="O2614" s="21">
        <v>2018</v>
      </c>
      <c r="P2614" s="22"/>
      <c r="Q2614" s="21" t="s">
        <v>3059</v>
      </c>
      <c r="R2614" s="21" t="s">
        <v>3060</v>
      </c>
      <c r="T2614" s="21">
        <v>65</v>
      </c>
      <c r="U2614" s="21" t="s">
        <v>1343</v>
      </c>
      <c r="V2614" s="21">
        <v>25</v>
      </c>
      <c r="W2614" s="21">
        <v>60</v>
      </c>
      <c r="X2614" s="23">
        <v>15</v>
      </c>
      <c r="Y2614" s="22"/>
      <c r="Z2614" s="22">
        <v>0</v>
      </c>
      <c r="AA2614" s="22"/>
      <c r="AB2614" s="22"/>
      <c r="AC2614" s="22">
        <v>0</v>
      </c>
      <c r="AD2614" s="22" t="s">
        <v>1168</v>
      </c>
      <c r="AE2614" s="22"/>
      <c r="AF2614" s="22" t="s">
        <v>153</v>
      </c>
      <c r="AG2614" s="22"/>
      <c r="AH2614" s="22"/>
      <c r="AI2614" s="21" t="s">
        <v>153</v>
      </c>
      <c r="AJ2614" s="21" t="s">
        <v>1148</v>
      </c>
      <c r="AK2614" s="21">
        <v>64.44</v>
      </c>
      <c r="AL2614" s="21" t="s">
        <v>1280</v>
      </c>
      <c r="AM2614" s="21" t="s">
        <v>3006</v>
      </c>
      <c r="AN2614" s="21">
        <v>3</v>
      </c>
      <c r="AO2614" s="21">
        <v>30</v>
      </c>
      <c r="AP2614" s="21">
        <v>150</v>
      </c>
      <c r="AQ2614" s="22" t="s">
        <v>3063</v>
      </c>
      <c r="AR2614" s="21" t="s">
        <v>3065</v>
      </c>
      <c r="AS2614" t="s">
        <v>1147</v>
      </c>
    </row>
    <row r="2615" spans="1:45" ht="15" customHeight="1" x14ac:dyDescent="0.2">
      <c r="A2615" s="21" t="s">
        <v>1666</v>
      </c>
      <c r="B2615" s="21" t="s">
        <v>1146</v>
      </c>
      <c r="C2615" s="21" t="s">
        <v>1149</v>
      </c>
      <c r="D2615" s="21" t="s">
        <v>660</v>
      </c>
      <c r="E2615" s="21" t="s">
        <v>661</v>
      </c>
      <c r="F2615" s="22"/>
      <c r="G2615" s="21" t="s">
        <v>1168</v>
      </c>
      <c r="H2615" s="21" t="s">
        <v>1168</v>
      </c>
      <c r="I2615" s="21" t="s">
        <v>3058</v>
      </c>
      <c r="J2615" s="21">
        <v>41.033333300000002</v>
      </c>
      <c r="K2615" s="21">
        <v>17.033333299999999</v>
      </c>
      <c r="L2615" s="22"/>
      <c r="M2615" s="21" t="s">
        <v>1157</v>
      </c>
      <c r="N2615" s="22"/>
      <c r="O2615" s="21">
        <v>2018</v>
      </c>
      <c r="P2615" s="22"/>
      <c r="Q2615" s="21" t="s">
        <v>3059</v>
      </c>
      <c r="R2615" s="21" t="s">
        <v>3060</v>
      </c>
      <c r="T2615" s="21">
        <v>65</v>
      </c>
      <c r="U2615" s="21" t="s">
        <v>1343</v>
      </c>
      <c r="V2615" s="21">
        <v>25</v>
      </c>
      <c r="W2615" s="21">
        <v>60</v>
      </c>
      <c r="X2615" s="23">
        <v>15</v>
      </c>
      <c r="Y2615" s="22" t="s">
        <v>3067</v>
      </c>
      <c r="Z2615" s="22">
        <v>0</v>
      </c>
      <c r="AA2615" s="22"/>
      <c r="AB2615" s="22"/>
      <c r="AC2615" s="22">
        <v>6.9444400000000001E-4</v>
      </c>
      <c r="AD2615" s="22" t="s">
        <v>1168</v>
      </c>
      <c r="AE2615" s="22"/>
      <c r="AF2615" s="22" t="s">
        <v>153</v>
      </c>
      <c r="AG2615" s="22"/>
      <c r="AH2615" s="22"/>
      <c r="AI2615" s="21" t="s">
        <v>153</v>
      </c>
      <c r="AJ2615" s="21" t="s">
        <v>1148</v>
      </c>
      <c r="AK2615" s="21">
        <v>71.516000000000005</v>
      </c>
      <c r="AL2615" s="21" t="s">
        <v>1280</v>
      </c>
      <c r="AM2615" s="21" t="s">
        <v>3006</v>
      </c>
      <c r="AN2615" s="21">
        <v>3</v>
      </c>
      <c r="AO2615" s="21">
        <v>30</v>
      </c>
      <c r="AP2615" s="21">
        <v>150</v>
      </c>
      <c r="AQ2615" s="22" t="s">
        <v>3063</v>
      </c>
      <c r="AR2615" s="21" t="s">
        <v>3065</v>
      </c>
    </row>
    <row r="2616" spans="1:45" ht="15" customHeight="1" x14ac:dyDescent="0.2">
      <c r="A2616" s="21" t="s">
        <v>1666</v>
      </c>
      <c r="B2616" s="21" t="s">
        <v>1146</v>
      </c>
      <c r="C2616" s="21" t="s">
        <v>1149</v>
      </c>
      <c r="D2616" s="21" t="s">
        <v>660</v>
      </c>
      <c r="E2616" s="21" t="s">
        <v>661</v>
      </c>
      <c r="F2616" s="22"/>
      <c r="G2616" s="21" t="s">
        <v>1168</v>
      </c>
      <c r="H2616" s="21" t="s">
        <v>1168</v>
      </c>
      <c r="I2616" s="21" t="s">
        <v>3058</v>
      </c>
      <c r="J2616" s="21">
        <v>41.033333300000002</v>
      </c>
      <c r="K2616" s="21">
        <v>17.033333299999999</v>
      </c>
      <c r="L2616" s="22"/>
      <c r="M2616" s="21" t="s">
        <v>1157</v>
      </c>
      <c r="N2616" s="22"/>
      <c r="O2616" s="21">
        <v>2018</v>
      </c>
      <c r="P2616" s="22"/>
      <c r="Q2616" s="21" t="s">
        <v>3059</v>
      </c>
      <c r="R2616" s="21" t="s">
        <v>3060</v>
      </c>
      <c r="T2616" s="21">
        <v>65</v>
      </c>
      <c r="U2616" s="21" t="s">
        <v>1343</v>
      </c>
      <c r="V2616" s="21">
        <v>25</v>
      </c>
      <c r="W2616" s="21">
        <v>60</v>
      </c>
      <c r="X2616" s="23">
        <v>15</v>
      </c>
      <c r="Y2616" s="22" t="s">
        <v>3067</v>
      </c>
      <c r="Z2616" s="22">
        <v>0</v>
      </c>
      <c r="AA2616" s="22"/>
      <c r="AB2616" s="22"/>
      <c r="AC2616" s="22">
        <v>1.0416699999999999E-2</v>
      </c>
      <c r="AD2616" s="22" t="s">
        <v>1168</v>
      </c>
      <c r="AE2616" s="22"/>
      <c r="AF2616" s="22" t="s">
        <v>153</v>
      </c>
      <c r="AG2616" s="22"/>
      <c r="AH2616" s="22"/>
      <c r="AI2616" s="21" t="s">
        <v>153</v>
      </c>
      <c r="AJ2616" s="21" t="s">
        <v>1148</v>
      </c>
      <c r="AK2616" s="21">
        <v>73.096000000000004</v>
      </c>
      <c r="AL2616" s="21" t="s">
        <v>1280</v>
      </c>
      <c r="AM2616" s="21" t="s">
        <v>3006</v>
      </c>
      <c r="AN2616" s="21">
        <v>3</v>
      </c>
      <c r="AO2616" s="21">
        <v>30</v>
      </c>
      <c r="AP2616" s="21">
        <v>150</v>
      </c>
      <c r="AQ2616" s="22" t="s">
        <v>3063</v>
      </c>
      <c r="AR2616" s="21" t="s">
        <v>3065</v>
      </c>
    </row>
    <row r="2617" spans="1:45" ht="15" customHeight="1" x14ac:dyDescent="0.2">
      <c r="A2617" s="21" t="s">
        <v>1666</v>
      </c>
      <c r="B2617" s="21" t="s">
        <v>1146</v>
      </c>
      <c r="C2617" s="21" t="s">
        <v>1149</v>
      </c>
      <c r="D2617" s="21" t="s">
        <v>660</v>
      </c>
      <c r="E2617" s="21" t="s">
        <v>661</v>
      </c>
      <c r="F2617" s="22"/>
      <c r="G2617" s="21" t="s">
        <v>1168</v>
      </c>
      <c r="H2617" s="21" t="s">
        <v>1168</v>
      </c>
      <c r="I2617" s="21" t="s">
        <v>3058</v>
      </c>
      <c r="J2617" s="21">
        <v>41.033333300000002</v>
      </c>
      <c r="K2617" s="21">
        <v>17.033333299999999</v>
      </c>
      <c r="L2617" s="22"/>
      <c r="M2617" s="21" t="s">
        <v>1157</v>
      </c>
      <c r="N2617" s="22"/>
      <c r="O2617" s="21">
        <v>2018</v>
      </c>
      <c r="P2617" s="22"/>
      <c r="Q2617" s="21" t="s">
        <v>3059</v>
      </c>
      <c r="R2617" s="21" t="s">
        <v>3060</v>
      </c>
      <c r="T2617" s="21">
        <v>65</v>
      </c>
      <c r="U2617" s="21" t="s">
        <v>1343</v>
      </c>
      <c r="V2617" s="21">
        <v>25</v>
      </c>
      <c r="W2617" s="21">
        <v>60</v>
      </c>
      <c r="X2617" s="23">
        <v>15</v>
      </c>
      <c r="Y2617" s="22" t="s">
        <v>3067</v>
      </c>
      <c r="Z2617" s="22">
        <v>0</v>
      </c>
      <c r="AA2617" s="22"/>
      <c r="AB2617" s="22"/>
      <c r="AC2617" s="22">
        <v>2.0833299999999999E-2</v>
      </c>
      <c r="AD2617" s="22" t="s">
        <v>1168</v>
      </c>
      <c r="AE2617" s="22"/>
      <c r="AF2617" s="22" t="s">
        <v>153</v>
      </c>
      <c r="AG2617" s="22"/>
      <c r="AH2617" s="22"/>
      <c r="AI2617" s="21" t="s">
        <v>153</v>
      </c>
      <c r="AJ2617" s="21" t="s">
        <v>1148</v>
      </c>
      <c r="AK2617" s="21">
        <v>63.47</v>
      </c>
      <c r="AL2617" s="21" t="s">
        <v>1280</v>
      </c>
      <c r="AM2617" s="21" t="s">
        <v>3006</v>
      </c>
      <c r="AN2617" s="21">
        <v>3</v>
      </c>
      <c r="AO2617" s="21">
        <v>30</v>
      </c>
      <c r="AP2617" s="21">
        <v>150</v>
      </c>
      <c r="AQ2617" s="22" t="s">
        <v>3063</v>
      </c>
      <c r="AR2617" s="21" t="s">
        <v>3065</v>
      </c>
    </row>
    <row r="2618" spans="1:45" x14ac:dyDescent="0.2">
      <c r="A2618" s="21" t="s">
        <v>1685</v>
      </c>
      <c r="B2618" s="21" t="s">
        <v>1146</v>
      </c>
      <c r="C2618" s="21" t="s">
        <v>1149</v>
      </c>
      <c r="D2618" s="21" t="s">
        <v>3070</v>
      </c>
      <c r="E2618" s="21" t="s">
        <v>1684</v>
      </c>
      <c r="G2618" s="21" t="s">
        <v>1168</v>
      </c>
      <c r="H2618" s="21" t="s">
        <v>1168</v>
      </c>
      <c r="I2618" s="21" t="s">
        <v>3071</v>
      </c>
      <c r="J2618">
        <v>-34.642222222222202</v>
      </c>
      <c r="K2618">
        <v>116.123611111111</v>
      </c>
      <c r="M2618" s="21" t="s">
        <v>3072</v>
      </c>
      <c r="O2618" s="21">
        <v>2011</v>
      </c>
      <c r="Q2618" s="21" t="s">
        <v>3073</v>
      </c>
      <c r="R2618">
        <v>851.66800000000001</v>
      </c>
      <c r="S2618">
        <v>15</v>
      </c>
      <c r="T2618" s="21">
        <v>15</v>
      </c>
      <c r="U2618" s="21" t="s">
        <v>1147</v>
      </c>
      <c r="X2618" s="9" t="s">
        <v>1294</v>
      </c>
      <c r="Z2618" s="22">
        <v>12</v>
      </c>
      <c r="AD2618" s="22" t="s">
        <v>1168</v>
      </c>
      <c r="AF2618" s="24" t="s">
        <v>1168</v>
      </c>
      <c r="AI2618" s="21" t="s">
        <v>153</v>
      </c>
      <c r="AJ2618" s="21" t="s">
        <v>1148</v>
      </c>
      <c r="AK2618" s="21">
        <v>88.147999999999996</v>
      </c>
      <c r="AL2618" s="21" t="s">
        <v>1266</v>
      </c>
      <c r="AM2618">
        <v>0</v>
      </c>
      <c r="AN2618" s="21">
        <v>4</v>
      </c>
      <c r="AO2618" s="21">
        <v>25</v>
      </c>
      <c r="AP2618" s="21">
        <v>15</v>
      </c>
      <c r="AQ2618" s="22" t="s">
        <v>3074</v>
      </c>
      <c r="AR2618" s="21" t="s">
        <v>1210</v>
      </c>
    </row>
    <row r="2619" spans="1:45" x14ac:dyDescent="0.2">
      <c r="A2619" s="21" t="s">
        <v>1685</v>
      </c>
      <c r="B2619" s="21" t="s">
        <v>1146</v>
      </c>
      <c r="C2619" s="21" t="s">
        <v>1149</v>
      </c>
      <c r="D2619" s="21" t="s">
        <v>3070</v>
      </c>
      <c r="E2619" s="21" t="s">
        <v>1684</v>
      </c>
      <c r="G2619" s="21" t="s">
        <v>1168</v>
      </c>
      <c r="H2619" s="21" t="s">
        <v>1168</v>
      </c>
      <c r="I2619" s="21" t="s">
        <v>3071</v>
      </c>
      <c r="J2619">
        <v>-34.642222222222202</v>
      </c>
      <c r="K2619">
        <v>116.123611111111</v>
      </c>
      <c r="M2619" s="21" t="s">
        <v>3072</v>
      </c>
      <c r="O2619" s="21">
        <v>2011</v>
      </c>
      <c r="Q2619" s="21" t="s">
        <v>3073</v>
      </c>
      <c r="R2619">
        <v>851.66800000000001</v>
      </c>
      <c r="S2619">
        <v>15</v>
      </c>
      <c r="T2619" s="21">
        <v>15</v>
      </c>
      <c r="U2619" s="21" t="s">
        <v>1147</v>
      </c>
      <c r="X2619" s="9" t="s">
        <v>1295</v>
      </c>
      <c r="Z2619" s="22">
        <v>12</v>
      </c>
      <c r="AD2619" s="22" t="s">
        <v>1168</v>
      </c>
      <c r="AF2619" s="24" t="s">
        <v>1168</v>
      </c>
      <c r="AI2619" s="21" t="s">
        <v>153</v>
      </c>
      <c r="AJ2619" s="21" t="s">
        <v>1148</v>
      </c>
      <c r="AK2619" s="21">
        <v>76.055000000000007</v>
      </c>
      <c r="AL2619" s="21" t="s">
        <v>1266</v>
      </c>
      <c r="AM2619">
        <f>81.016-71.094</f>
        <v>9.9220000000000113</v>
      </c>
      <c r="AN2619" s="21">
        <v>4</v>
      </c>
      <c r="AO2619" s="21">
        <v>25</v>
      </c>
      <c r="AP2619" s="21">
        <v>15</v>
      </c>
      <c r="AQ2619" s="22" t="s">
        <v>3074</v>
      </c>
      <c r="AR2619" s="21" t="s">
        <v>1210</v>
      </c>
    </row>
    <row r="2620" spans="1:45" x14ac:dyDescent="0.2">
      <c r="A2620" s="21" t="s">
        <v>1685</v>
      </c>
      <c r="B2620" s="21" t="s">
        <v>1146</v>
      </c>
      <c r="C2620" s="21" t="s">
        <v>1149</v>
      </c>
      <c r="D2620" s="21" t="s">
        <v>3070</v>
      </c>
      <c r="E2620" s="21" t="s">
        <v>1684</v>
      </c>
      <c r="G2620" s="21" t="s">
        <v>1168</v>
      </c>
      <c r="H2620" s="21" t="s">
        <v>1168</v>
      </c>
      <c r="I2620" s="21" t="s">
        <v>3071</v>
      </c>
      <c r="J2620">
        <v>-34.642222222222202</v>
      </c>
      <c r="K2620">
        <v>116.123611111111</v>
      </c>
      <c r="M2620" s="21" t="s">
        <v>3072</v>
      </c>
      <c r="O2620" s="21">
        <v>2011</v>
      </c>
      <c r="Q2620" s="21" t="s">
        <v>3073</v>
      </c>
      <c r="R2620">
        <v>851.66800000000001</v>
      </c>
      <c r="S2620">
        <v>15</v>
      </c>
      <c r="T2620" s="21">
        <v>15</v>
      </c>
      <c r="U2620" s="21" t="s">
        <v>1147</v>
      </c>
      <c r="X2620" s="9" t="s">
        <v>1297</v>
      </c>
      <c r="Z2620" s="22">
        <v>12</v>
      </c>
      <c r="AD2620" s="22" t="s">
        <v>1168</v>
      </c>
      <c r="AF2620" s="24" t="s">
        <v>1168</v>
      </c>
      <c r="AI2620" s="21" t="s">
        <v>153</v>
      </c>
      <c r="AJ2620" s="21" t="s">
        <v>1148</v>
      </c>
      <c r="AK2620" s="21">
        <v>90.078000000000003</v>
      </c>
      <c r="AL2620" s="21" t="s">
        <v>1266</v>
      </c>
      <c r="AM2620">
        <f>91.318-88.837</f>
        <v>2.4809999999999945</v>
      </c>
      <c r="AN2620" s="21">
        <v>4</v>
      </c>
      <c r="AO2620" s="21">
        <v>25</v>
      </c>
      <c r="AP2620" s="21">
        <v>15</v>
      </c>
      <c r="AQ2620" s="22" t="s">
        <v>3074</v>
      </c>
      <c r="AR2620" s="21" t="s">
        <v>1210</v>
      </c>
    </row>
    <row r="2621" spans="1:45" x14ac:dyDescent="0.2">
      <c r="A2621" s="21" t="s">
        <v>1685</v>
      </c>
      <c r="B2621" s="21" t="s">
        <v>1146</v>
      </c>
      <c r="C2621" s="21" t="s">
        <v>1149</v>
      </c>
      <c r="D2621" s="21" t="s">
        <v>3070</v>
      </c>
      <c r="E2621" s="21" t="s">
        <v>1684</v>
      </c>
      <c r="G2621" s="21" t="s">
        <v>1168</v>
      </c>
      <c r="H2621" s="21" t="s">
        <v>1168</v>
      </c>
      <c r="I2621" s="21" t="s">
        <v>3071</v>
      </c>
      <c r="J2621">
        <v>-34.642222222222202</v>
      </c>
      <c r="K2621">
        <v>116.123611111111</v>
      </c>
      <c r="M2621" s="21" t="s">
        <v>3072</v>
      </c>
      <c r="O2621" s="21">
        <v>2011</v>
      </c>
      <c r="Q2621" s="21" t="s">
        <v>3073</v>
      </c>
      <c r="R2621">
        <v>851.66800000000001</v>
      </c>
      <c r="S2621">
        <v>15</v>
      </c>
      <c r="T2621" s="21">
        <v>15</v>
      </c>
      <c r="U2621" s="21" t="s">
        <v>1147</v>
      </c>
      <c r="X2621" s="9" t="s">
        <v>1298</v>
      </c>
      <c r="Z2621" s="22">
        <v>12</v>
      </c>
      <c r="AD2621" s="22" t="s">
        <v>1168</v>
      </c>
      <c r="AF2621" s="24" t="s">
        <v>1168</v>
      </c>
      <c r="AI2621" s="21" t="s">
        <v>153</v>
      </c>
      <c r="AJ2621" s="21" t="s">
        <v>1148</v>
      </c>
      <c r="AK2621" s="21">
        <v>61.206000000000003</v>
      </c>
      <c r="AL2621" s="21" t="s">
        <v>1266</v>
      </c>
      <c r="AM2621">
        <f>68.786-53.213</f>
        <v>15.573</v>
      </c>
      <c r="AN2621" s="21">
        <v>4</v>
      </c>
      <c r="AO2621" s="21">
        <v>25</v>
      </c>
      <c r="AP2621" s="21">
        <v>15</v>
      </c>
      <c r="AQ2621" s="22" t="s">
        <v>3074</v>
      </c>
      <c r="AR2621" s="21" t="s">
        <v>1210</v>
      </c>
    </row>
    <row r="2622" spans="1:45" x14ac:dyDescent="0.2">
      <c r="A2622" s="21" t="s">
        <v>1685</v>
      </c>
      <c r="B2622" s="21" t="s">
        <v>1146</v>
      </c>
      <c r="C2622" s="21" t="s">
        <v>1149</v>
      </c>
      <c r="D2622" s="21" t="s">
        <v>3070</v>
      </c>
      <c r="E2622" s="21" t="s">
        <v>1684</v>
      </c>
      <c r="G2622" s="21" t="s">
        <v>1168</v>
      </c>
      <c r="H2622" s="21" t="s">
        <v>1168</v>
      </c>
      <c r="I2622" s="21" t="s">
        <v>3071</v>
      </c>
      <c r="J2622">
        <v>-34.642222222222202</v>
      </c>
      <c r="K2622">
        <v>116.123611111111</v>
      </c>
      <c r="M2622" s="21" t="s">
        <v>3072</v>
      </c>
      <c r="O2622" s="21">
        <v>2011</v>
      </c>
      <c r="Q2622" s="21" t="s">
        <v>3073</v>
      </c>
      <c r="R2622">
        <v>851.66800000000001</v>
      </c>
      <c r="S2622">
        <v>15</v>
      </c>
      <c r="T2622" s="21">
        <v>15</v>
      </c>
      <c r="U2622" s="21" t="s">
        <v>3077</v>
      </c>
      <c r="X2622" s="9" t="s">
        <v>1294</v>
      </c>
      <c r="Z2622" s="22">
        <v>12</v>
      </c>
      <c r="AD2622" s="22" t="s">
        <v>1168</v>
      </c>
      <c r="AF2622" s="24" t="s">
        <v>153</v>
      </c>
      <c r="AG2622" t="s">
        <v>3075</v>
      </c>
      <c r="AH2622">
        <f>28*24*60</f>
        <v>40320</v>
      </c>
      <c r="AI2622" s="21" t="s">
        <v>153</v>
      </c>
      <c r="AJ2622" s="21" t="s">
        <v>1148</v>
      </c>
      <c r="AK2622" s="21">
        <v>88.992000000000004</v>
      </c>
      <c r="AL2622" s="21" t="s">
        <v>1266</v>
      </c>
      <c r="AM2622">
        <f>95.177-82.911</f>
        <v>12.266000000000005</v>
      </c>
      <c r="AN2622" s="21">
        <v>4</v>
      </c>
      <c r="AO2622" s="21">
        <v>25</v>
      </c>
      <c r="AP2622" s="21">
        <v>15</v>
      </c>
      <c r="AQ2622" s="22" t="s">
        <v>3074</v>
      </c>
      <c r="AR2622" s="21" t="s">
        <v>1210</v>
      </c>
    </row>
    <row r="2623" spans="1:45" x14ac:dyDescent="0.2">
      <c r="A2623" s="21" t="s">
        <v>1685</v>
      </c>
      <c r="B2623" s="21" t="s">
        <v>1146</v>
      </c>
      <c r="C2623" s="21" t="s">
        <v>1149</v>
      </c>
      <c r="D2623" s="21" t="s">
        <v>3070</v>
      </c>
      <c r="E2623" s="21" t="s">
        <v>1684</v>
      </c>
      <c r="G2623" s="21" t="s">
        <v>1168</v>
      </c>
      <c r="H2623" s="21" t="s">
        <v>1168</v>
      </c>
      <c r="I2623" s="21" t="s">
        <v>3071</v>
      </c>
      <c r="J2623">
        <v>-34.642222222222202</v>
      </c>
      <c r="K2623">
        <v>116.123611111111</v>
      </c>
      <c r="M2623" s="21" t="s">
        <v>3072</v>
      </c>
      <c r="O2623" s="21">
        <v>2011</v>
      </c>
      <c r="Q2623" s="21" t="s">
        <v>3073</v>
      </c>
      <c r="R2623">
        <v>851.66800000000001</v>
      </c>
      <c r="S2623">
        <v>15</v>
      </c>
      <c r="T2623" s="21">
        <v>15</v>
      </c>
      <c r="U2623" s="21" t="s">
        <v>3077</v>
      </c>
      <c r="X2623" s="9" t="s">
        <v>1295</v>
      </c>
      <c r="Z2623" s="22">
        <v>12</v>
      </c>
      <c r="AD2623" s="22" t="s">
        <v>1168</v>
      </c>
      <c r="AF2623" s="24" t="s">
        <v>153</v>
      </c>
      <c r="AG2623" t="s">
        <v>3075</v>
      </c>
      <c r="AH2623">
        <f t="shared" ref="AH2623:AH2638" si="21">28*24*60</f>
        <v>40320</v>
      </c>
      <c r="AI2623" s="21" t="s">
        <v>153</v>
      </c>
      <c r="AJ2623" s="21" t="s">
        <v>1148</v>
      </c>
      <c r="AK2623" s="21">
        <v>76.158000000000001</v>
      </c>
      <c r="AL2623" s="21" t="s">
        <v>1266</v>
      </c>
      <c r="AM2623">
        <f>78.915-73.127</f>
        <v>5.7880000000000109</v>
      </c>
      <c r="AN2623" s="21">
        <v>4</v>
      </c>
      <c r="AO2623" s="21">
        <v>25</v>
      </c>
      <c r="AP2623" s="21">
        <v>15</v>
      </c>
      <c r="AQ2623" s="22" t="s">
        <v>3074</v>
      </c>
      <c r="AR2623" s="21" t="s">
        <v>1210</v>
      </c>
    </row>
    <row r="2624" spans="1:45" x14ac:dyDescent="0.2">
      <c r="A2624" s="21" t="s">
        <v>1685</v>
      </c>
      <c r="B2624" s="21" t="s">
        <v>1146</v>
      </c>
      <c r="C2624" s="21" t="s">
        <v>1149</v>
      </c>
      <c r="D2624" s="21" t="s">
        <v>3070</v>
      </c>
      <c r="E2624" s="21" t="s">
        <v>1684</v>
      </c>
      <c r="G2624" s="21" t="s">
        <v>1168</v>
      </c>
      <c r="H2624" s="21" t="s">
        <v>1168</v>
      </c>
      <c r="I2624" s="21" t="s">
        <v>3071</v>
      </c>
      <c r="J2624">
        <v>-34.642222222222202</v>
      </c>
      <c r="K2624">
        <v>116.123611111111</v>
      </c>
      <c r="M2624" s="21" t="s">
        <v>3072</v>
      </c>
      <c r="O2624" s="21">
        <v>2011</v>
      </c>
      <c r="Q2624" s="21" t="s">
        <v>3073</v>
      </c>
      <c r="R2624">
        <v>851.66800000000001</v>
      </c>
      <c r="S2624">
        <v>15</v>
      </c>
      <c r="T2624" s="21">
        <v>15</v>
      </c>
      <c r="U2624" s="21" t="s">
        <v>3077</v>
      </c>
      <c r="X2624" s="9" t="s">
        <v>1297</v>
      </c>
      <c r="Z2624" s="22">
        <v>12</v>
      </c>
      <c r="AD2624" s="22" t="s">
        <v>1168</v>
      </c>
      <c r="AF2624" s="24" t="s">
        <v>153</v>
      </c>
      <c r="AG2624" t="s">
        <v>3075</v>
      </c>
      <c r="AH2624">
        <f t="shared" si="21"/>
        <v>40320</v>
      </c>
      <c r="AI2624" s="21" t="s">
        <v>153</v>
      </c>
      <c r="AJ2624" s="21" t="s">
        <v>1148</v>
      </c>
      <c r="AK2624" s="21">
        <v>83.186999999999998</v>
      </c>
      <c r="AL2624" s="21" t="s">
        <v>1266</v>
      </c>
      <c r="AM2624">
        <f>87.321-78.915</f>
        <v>8.4059999999999917</v>
      </c>
      <c r="AN2624" s="21">
        <v>4</v>
      </c>
      <c r="AO2624" s="21">
        <v>25</v>
      </c>
      <c r="AP2624" s="21">
        <v>15</v>
      </c>
      <c r="AQ2624" s="22" t="s">
        <v>3074</v>
      </c>
      <c r="AR2624" s="21" t="s">
        <v>1210</v>
      </c>
    </row>
    <row r="2625" spans="1:45" x14ac:dyDescent="0.2">
      <c r="A2625" s="21" t="s">
        <v>1685</v>
      </c>
      <c r="B2625" s="21" t="s">
        <v>1146</v>
      </c>
      <c r="C2625" s="21" t="s">
        <v>1149</v>
      </c>
      <c r="D2625" s="21" t="s">
        <v>3070</v>
      </c>
      <c r="E2625" s="21" t="s">
        <v>1684</v>
      </c>
      <c r="G2625" s="21" t="s">
        <v>1168</v>
      </c>
      <c r="H2625" s="21" t="s">
        <v>1168</v>
      </c>
      <c r="I2625" s="21" t="s">
        <v>3071</v>
      </c>
      <c r="J2625">
        <v>-34.642222222222202</v>
      </c>
      <c r="K2625">
        <v>116.123611111111</v>
      </c>
      <c r="M2625" s="21" t="s">
        <v>3072</v>
      </c>
      <c r="O2625" s="21">
        <v>2011</v>
      </c>
      <c r="Q2625" s="21" t="s">
        <v>3073</v>
      </c>
      <c r="R2625">
        <v>851.66800000000001</v>
      </c>
      <c r="S2625">
        <v>15</v>
      </c>
      <c r="T2625" s="21">
        <v>15</v>
      </c>
      <c r="U2625" s="21" t="s">
        <v>3077</v>
      </c>
      <c r="X2625" s="9" t="s">
        <v>1298</v>
      </c>
      <c r="Z2625" s="22">
        <v>12</v>
      </c>
      <c r="AD2625" s="22" t="s">
        <v>1168</v>
      </c>
      <c r="AF2625" s="24" t="s">
        <v>153</v>
      </c>
      <c r="AG2625" t="s">
        <v>3075</v>
      </c>
      <c r="AH2625">
        <f t="shared" si="21"/>
        <v>40320</v>
      </c>
      <c r="AI2625" s="21" t="s">
        <v>153</v>
      </c>
      <c r="AJ2625" s="21" t="s">
        <v>1148</v>
      </c>
      <c r="AK2625" s="21">
        <v>61.963999999999999</v>
      </c>
      <c r="AL2625" s="21" t="s">
        <v>1266</v>
      </c>
      <c r="AM2625">
        <f>69.543-54.66</f>
        <v>14.88300000000001</v>
      </c>
      <c r="AN2625" s="21">
        <v>4</v>
      </c>
      <c r="AO2625" s="21">
        <v>25</v>
      </c>
      <c r="AP2625" s="21">
        <v>15</v>
      </c>
      <c r="AQ2625" s="22" t="s">
        <v>3074</v>
      </c>
      <c r="AR2625" s="21" t="s">
        <v>1210</v>
      </c>
    </row>
    <row r="2626" spans="1:45" x14ac:dyDescent="0.2">
      <c r="A2626" s="21" t="s">
        <v>1685</v>
      </c>
      <c r="B2626" s="21" t="s">
        <v>1146</v>
      </c>
      <c r="C2626" s="21" t="s">
        <v>1149</v>
      </c>
      <c r="D2626" s="21" t="s">
        <v>3070</v>
      </c>
      <c r="E2626" s="21" t="s">
        <v>1684</v>
      </c>
      <c r="G2626" s="21" t="s">
        <v>1168</v>
      </c>
      <c r="H2626" s="21" t="s">
        <v>1168</v>
      </c>
      <c r="I2626" s="21" t="s">
        <v>3071</v>
      </c>
      <c r="J2626">
        <v>-34.642222222222202</v>
      </c>
      <c r="K2626">
        <v>116.123611111111</v>
      </c>
      <c r="M2626" s="21" t="s">
        <v>3072</v>
      </c>
      <c r="O2626" s="21">
        <v>2011</v>
      </c>
      <c r="Q2626" s="21" t="s">
        <v>3073</v>
      </c>
      <c r="R2626">
        <v>851.66800000000001</v>
      </c>
      <c r="S2626">
        <v>15</v>
      </c>
      <c r="T2626" s="21">
        <v>15</v>
      </c>
      <c r="U2626" s="21" t="s">
        <v>3078</v>
      </c>
      <c r="X2626" s="9" t="s">
        <v>1294</v>
      </c>
      <c r="Z2626" s="22">
        <v>12</v>
      </c>
      <c r="AD2626" s="22" t="s">
        <v>1168</v>
      </c>
      <c r="AF2626" s="24" t="s">
        <v>153</v>
      </c>
      <c r="AG2626" t="s">
        <v>3075</v>
      </c>
      <c r="AH2626">
        <f t="shared" si="21"/>
        <v>40320</v>
      </c>
      <c r="AI2626" s="21" t="s">
        <v>153</v>
      </c>
      <c r="AJ2626" s="21" t="s">
        <v>1148</v>
      </c>
      <c r="AK2626" s="21">
        <v>94.108999999999995</v>
      </c>
      <c r="AL2626" s="21" t="s">
        <v>1266</v>
      </c>
      <c r="AM2626">
        <f>96.072-92.041</f>
        <v>4.0310000000000059</v>
      </c>
      <c r="AN2626" s="21">
        <v>4</v>
      </c>
      <c r="AO2626" s="21">
        <v>25</v>
      </c>
      <c r="AP2626" s="21">
        <v>15</v>
      </c>
      <c r="AQ2626" s="22" t="s">
        <v>3074</v>
      </c>
      <c r="AR2626" s="21" t="s">
        <v>1210</v>
      </c>
    </row>
    <row r="2627" spans="1:45" x14ac:dyDescent="0.2">
      <c r="A2627" s="21" t="s">
        <v>1685</v>
      </c>
      <c r="B2627" s="21" t="s">
        <v>1146</v>
      </c>
      <c r="C2627" s="21" t="s">
        <v>1149</v>
      </c>
      <c r="D2627" s="21" t="s">
        <v>3070</v>
      </c>
      <c r="E2627" s="21" t="s">
        <v>1684</v>
      </c>
      <c r="G2627" s="21" t="s">
        <v>1168</v>
      </c>
      <c r="H2627" s="21" t="s">
        <v>1168</v>
      </c>
      <c r="I2627" s="21" t="s">
        <v>3071</v>
      </c>
      <c r="J2627">
        <v>-34.642222222222202</v>
      </c>
      <c r="K2627">
        <v>116.123611111111</v>
      </c>
      <c r="M2627" s="21" t="s">
        <v>3072</v>
      </c>
      <c r="O2627" s="21">
        <v>2011</v>
      </c>
      <c r="Q2627" s="21" t="s">
        <v>3073</v>
      </c>
      <c r="R2627">
        <v>851.66800000000001</v>
      </c>
      <c r="S2627">
        <v>15</v>
      </c>
      <c r="T2627" s="21">
        <v>15</v>
      </c>
      <c r="U2627" s="21" t="s">
        <v>3078</v>
      </c>
      <c r="X2627" s="9" t="s">
        <v>1295</v>
      </c>
      <c r="Z2627" s="22">
        <v>12</v>
      </c>
      <c r="AD2627" s="22" t="s">
        <v>1168</v>
      </c>
      <c r="AF2627" s="24" t="s">
        <v>153</v>
      </c>
      <c r="AG2627" t="s">
        <v>3075</v>
      </c>
      <c r="AH2627">
        <f t="shared" si="21"/>
        <v>40320</v>
      </c>
      <c r="AI2627" s="21" t="s">
        <v>153</v>
      </c>
      <c r="AJ2627" s="21" t="s">
        <v>1148</v>
      </c>
      <c r="AK2627" s="21">
        <v>91.111000000000004</v>
      </c>
      <c r="AL2627" s="21" t="s">
        <v>1266</v>
      </c>
      <c r="AM2627">
        <f>93.592-88.527</f>
        <v>5.0649999999999977</v>
      </c>
      <c r="AN2627" s="21">
        <v>4</v>
      </c>
      <c r="AO2627" s="21">
        <v>25</v>
      </c>
      <c r="AP2627" s="21">
        <v>15</v>
      </c>
      <c r="AQ2627" s="22" t="s">
        <v>3074</v>
      </c>
      <c r="AR2627" s="21" t="s">
        <v>1210</v>
      </c>
    </row>
    <row r="2628" spans="1:45" x14ac:dyDescent="0.2">
      <c r="A2628" s="21" t="s">
        <v>1685</v>
      </c>
      <c r="B2628" s="21" t="s">
        <v>1146</v>
      </c>
      <c r="C2628" s="21" t="s">
        <v>1149</v>
      </c>
      <c r="D2628" s="21" t="s">
        <v>3070</v>
      </c>
      <c r="E2628" s="21" t="s">
        <v>1684</v>
      </c>
      <c r="G2628" s="21" t="s">
        <v>1168</v>
      </c>
      <c r="H2628" s="21" t="s">
        <v>1168</v>
      </c>
      <c r="I2628" s="21" t="s">
        <v>3071</v>
      </c>
      <c r="J2628">
        <v>-34.642222222222202</v>
      </c>
      <c r="K2628">
        <v>116.123611111111</v>
      </c>
      <c r="M2628" s="21" t="s">
        <v>3072</v>
      </c>
      <c r="O2628" s="21">
        <v>2011</v>
      </c>
      <c r="Q2628" s="21" t="s">
        <v>3073</v>
      </c>
      <c r="R2628">
        <v>851.66800000000001</v>
      </c>
      <c r="S2628">
        <v>15</v>
      </c>
      <c r="T2628" s="21">
        <v>15</v>
      </c>
      <c r="U2628" s="21" t="s">
        <v>3078</v>
      </c>
      <c r="X2628" s="9" t="s">
        <v>1297</v>
      </c>
      <c r="Z2628" s="22">
        <v>12</v>
      </c>
      <c r="AD2628" s="22" t="s">
        <v>1168</v>
      </c>
      <c r="AF2628" s="24" t="s">
        <v>153</v>
      </c>
      <c r="AG2628" t="s">
        <v>3075</v>
      </c>
      <c r="AH2628">
        <f t="shared" si="21"/>
        <v>40320</v>
      </c>
      <c r="AI2628" s="21" t="s">
        <v>153</v>
      </c>
      <c r="AJ2628" s="21" t="s">
        <v>1148</v>
      </c>
      <c r="AK2628" s="21">
        <v>94.057000000000002</v>
      </c>
      <c r="AL2628" s="21" t="s">
        <v>1266</v>
      </c>
      <c r="AM2628">
        <f>95.142-92.972</f>
        <v>2.1700000000000017</v>
      </c>
      <c r="AN2628" s="21">
        <v>4</v>
      </c>
      <c r="AO2628" s="21">
        <v>25</v>
      </c>
      <c r="AP2628" s="21">
        <v>15</v>
      </c>
      <c r="AQ2628" s="22" t="s">
        <v>3074</v>
      </c>
      <c r="AR2628" s="21" t="s">
        <v>1210</v>
      </c>
    </row>
    <row r="2629" spans="1:45" x14ac:dyDescent="0.2">
      <c r="A2629" s="21" t="s">
        <v>1685</v>
      </c>
      <c r="B2629" s="21" t="s">
        <v>1146</v>
      </c>
      <c r="C2629" s="21" t="s">
        <v>1149</v>
      </c>
      <c r="D2629" s="21" t="s">
        <v>3070</v>
      </c>
      <c r="E2629" s="21" t="s">
        <v>1684</v>
      </c>
      <c r="G2629" s="21" t="s">
        <v>1168</v>
      </c>
      <c r="H2629" s="21" t="s">
        <v>1168</v>
      </c>
      <c r="I2629" s="21" t="s">
        <v>3071</v>
      </c>
      <c r="J2629">
        <v>-34.642222222222202</v>
      </c>
      <c r="K2629">
        <v>116.123611111111</v>
      </c>
      <c r="M2629" s="21" t="s">
        <v>3072</v>
      </c>
      <c r="O2629" s="21">
        <v>2011</v>
      </c>
      <c r="Q2629" s="21" t="s">
        <v>3073</v>
      </c>
      <c r="R2629">
        <v>851.66800000000001</v>
      </c>
      <c r="S2629">
        <v>15</v>
      </c>
      <c r="T2629" s="21">
        <v>15</v>
      </c>
      <c r="U2629" s="21" t="s">
        <v>3078</v>
      </c>
      <c r="X2629" s="9" t="s">
        <v>1298</v>
      </c>
      <c r="Z2629" s="22">
        <v>12</v>
      </c>
      <c r="AD2629" s="22" t="s">
        <v>1168</v>
      </c>
      <c r="AF2629" s="24" t="s">
        <v>153</v>
      </c>
      <c r="AG2629" t="s">
        <v>3075</v>
      </c>
      <c r="AH2629">
        <f t="shared" si="21"/>
        <v>40320</v>
      </c>
      <c r="AI2629" s="21" t="s">
        <v>153</v>
      </c>
      <c r="AJ2629" s="21" t="s">
        <v>1148</v>
      </c>
      <c r="AK2629" s="21">
        <v>59.018000000000001</v>
      </c>
      <c r="AL2629" s="21" t="s">
        <v>1266</v>
      </c>
      <c r="AM2629">
        <f>64.651-53.488</f>
        <v>11.162999999999997</v>
      </c>
      <c r="AN2629" s="21">
        <v>4</v>
      </c>
      <c r="AO2629" s="21">
        <v>25</v>
      </c>
      <c r="AP2629" s="21">
        <v>15</v>
      </c>
      <c r="AQ2629" s="22" t="s">
        <v>3074</v>
      </c>
      <c r="AR2629" s="21" t="s">
        <v>1210</v>
      </c>
    </row>
    <row r="2630" spans="1:45" x14ac:dyDescent="0.2">
      <c r="A2630" s="21" t="s">
        <v>1685</v>
      </c>
      <c r="B2630" s="21" t="s">
        <v>1146</v>
      </c>
      <c r="C2630" s="21" t="s">
        <v>1149</v>
      </c>
      <c r="D2630" s="21" t="s">
        <v>3070</v>
      </c>
      <c r="E2630" s="21" t="s">
        <v>1684</v>
      </c>
      <c r="G2630" s="21" t="s">
        <v>1168</v>
      </c>
      <c r="H2630" s="21" t="s">
        <v>1168</v>
      </c>
      <c r="I2630" s="21" t="s">
        <v>3071</v>
      </c>
      <c r="J2630">
        <v>-34.642222222222202</v>
      </c>
      <c r="K2630">
        <v>116.123611111111</v>
      </c>
      <c r="M2630" s="21" t="s">
        <v>3072</v>
      </c>
      <c r="O2630" s="21">
        <v>2011</v>
      </c>
      <c r="Q2630" s="21" t="s">
        <v>3073</v>
      </c>
      <c r="R2630">
        <v>851.66800000000001</v>
      </c>
      <c r="S2630">
        <v>15</v>
      </c>
      <c r="T2630" s="21">
        <v>15</v>
      </c>
      <c r="U2630" s="21" t="s">
        <v>3079</v>
      </c>
      <c r="V2630" s="9" t="s">
        <v>1220</v>
      </c>
      <c r="W2630">
        <v>28</v>
      </c>
      <c r="X2630" s="9" t="s">
        <v>1294</v>
      </c>
      <c r="Z2630" s="22">
        <v>12</v>
      </c>
      <c r="AD2630" s="22" t="s">
        <v>1168</v>
      </c>
      <c r="AF2630" s="24" t="s">
        <v>153</v>
      </c>
      <c r="AG2630" t="s">
        <v>3075</v>
      </c>
      <c r="AH2630">
        <f t="shared" si="21"/>
        <v>40320</v>
      </c>
      <c r="AI2630" s="21" t="s">
        <v>153</v>
      </c>
      <c r="AJ2630" s="21" t="s">
        <v>1148</v>
      </c>
      <c r="AK2630" s="21">
        <v>92.438000000000002</v>
      </c>
      <c r="AL2630" s="21" t="s">
        <v>1266</v>
      </c>
      <c r="AM2630">
        <v>0</v>
      </c>
      <c r="AN2630" s="21">
        <v>4</v>
      </c>
      <c r="AO2630" s="21">
        <v>25</v>
      </c>
      <c r="AP2630" s="21">
        <f t="shared" ref="AP2630:AP2638" si="22">4*7</f>
        <v>28</v>
      </c>
      <c r="AQ2630" s="22" t="s">
        <v>3080</v>
      </c>
      <c r="AR2630" s="21" t="s">
        <v>1282</v>
      </c>
      <c r="AS2630" t="s">
        <v>3081</v>
      </c>
    </row>
    <row r="2631" spans="1:45" x14ac:dyDescent="0.2">
      <c r="A2631" s="21" t="s">
        <v>1685</v>
      </c>
      <c r="B2631" s="21" t="s">
        <v>1146</v>
      </c>
      <c r="C2631" s="21" t="s">
        <v>1149</v>
      </c>
      <c r="D2631" s="21" t="s">
        <v>3070</v>
      </c>
      <c r="E2631" s="21" t="s">
        <v>1684</v>
      </c>
      <c r="G2631" s="21" t="s">
        <v>1168</v>
      </c>
      <c r="H2631" s="21" t="s">
        <v>1168</v>
      </c>
      <c r="I2631" s="21" t="s">
        <v>3071</v>
      </c>
      <c r="J2631">
        <v>-34.642222222222202</v>
      </c>
      <c r="K2631">
        <v>116.123611111111</v>
      </c>
      <c r="M2631" s="21" t="s">
        <v>3072</v>
      </c>
      <c r="O2631" s="21">
        <v>2011</v>
      </c>
      <c r="Q2631" s="21" t="s">
        <v>3073</v>
      </c>
      <c r="R2631">
        <v>851.66800000000001</v>
      </c>
      <c r="S2631">
        <v>15</v>
      </c>
      <c r="T2631" s="21">
        <v>15</v>
      </c>
      <c r="U2631" s="21" t="s">
        <v>3079</v>
      </c>
      <c r="V2631" s="9" t="s">
        <v>1293</v>
      </c>
      <c r="W2631">
        <v>28</v>
      </c>
      <c r="X2631" s="9" t="s">
        <v>1294</v>
      </c>
      <c r="Z2631" s="22">
        <v>12</v>
      </c>
      <c r="AD2631" s="22" t="s">
        <v>1168</v>
      </c>
      <c r="AF2631" s="24" t="s">
        <v>153</v>
      </c>
      <c r="AG2631" t="s">
        <v>3075</v>
      </c>
      <c r="AH2631">
        <f t="shared" si="21"/>
        <v>40320</v>
      </c>
      <c r="AI2631" s="21" t="s">
        <v>153</v>
      </c>
      <c r="AJ2631" s="21" t="s">
        <v>1148</v>
      </c>
      <c r="AK2631" s="21">
        <v>91.430999999999997</v>
      </c>
      <c r="AL2631" s="21" t="s">
        <v>1266</v>
      </c>
      <c r="AM2631">
        <f>95.247-87.403</f>
        <v>7.8439999999999941</v>
      </c>
      <c r="AN2631" s="21">
        <v>4</v>
      </c>
      <c r="AO2631" s="21">
        <v>25</v>
      </c>
      <c r="AP2631" s="21">
        <f t="shared" si="22"/>
        <v>28</v>
      </c>
      <c r="AQ2631" s="22" t="s">
        <v>3080</v>
      </c>
      <c r="AR2631" s="21" t="s">
        <v>1282</v>
      </c>
      <c r="AS2631" t="s">
        <v>3081</v>
      </c>
    </row>
    <row r="2632" spans="1:45" x14ac:dyDescent="0.2">
      <c r="A2632" s="21" t="s">
        <v>1685</v>
      </c>
      <c r="B2632" s="21" t="s">
        <v>1146</v>
      </c>
      <c r="C2632" s="21" t="s">
        <v>1149</v>
      </c>
      <c r="D2632" s="21" t="s">
        <v>3070</v>
      </c>
      <c r="E2632" s="21" t="s">
        <v>1684</v>
      </c>
      <c r="G2632" s="21" t="s">
        <v>1168</v>
      </c>
      <c r="H2632" s="21" t="s">
        <v>1168</v>
      </c>
      <c r="I2632" s="21" t="s">
        <v>3071</v>
      </c>
      <c r="J2632">
        <v>-34.642222222222202</v>
      </c>
      <c r="K2632">
        <v>116.123611111111</v>
      </c>
      <c r="M2632" s="21" t="s">
        <v>3072</v>
      </c>
      <c r="O2632" s="21">
        <v>2011</v>
      </c>
      <c r="Q2632" s="21" t="s">
        <v>3073</v>
      </c>
      <c r="R2632">
        <v>851.66800000000001</v>
      </c>
      <c r="S2632">
        <v>15</v>
      </c>
      <c r="T2632" s="21">
        <v>15</v>
      </c>
      <c r="U2632" s="21" t="s">
        <v>1343</v>
      </c>
      <c r="V2632" s="9" t="s">
        <v>1204</v>
      </c>
      <c r="W2632">
        <v>28</v>
      </c>
      <c r="X2632" s="9" t="s">
        <v>1294</v>
      </c>
      <c r="Z2632" s="22">
        <v>12</v>
      </c>
      <c r="AD2632" s="22" t="s">
        <v>1168</v>
      </c>
      <c r="AF2632" s="24" t="s">
        <v>153</v>
      </c>
      <c r="AG2632" t="s">
        <v>3075</v>
      </c>
      <c r="AH2632">
        <f t="shared" si="21"/>
        <v>40320</v>
      </c>
      <c r="AI2632" s="21" t="s">
        <v>153</v>
      </c>
      <c r="AJ2632" s="21" t="s">
        <v>1148</v>
      </c>
      <c r="AK2632" s="21">
        <v>51.148000000000003</v>
      </c>
      <c r="AL2632" s="21" t="s">
        <v>1266</v>
      </c>
      <c r="AM2632">
        <f>57.297-45.212</f>
        <v>12.084999999999994</v>
      </c>
      <c r="AN2632" s="21">
        <v>4</v>
      </c>
      <c r="AO2632" s="21">
        <v>25</v>
      </c>
      <c r="AP2632" s="21">
        <f t="shared" si="22"/>
        <v>28</v>
      </c>
      <c r="AQ2632" s="22" t="s">
        <v>3080</v>
      </c>
      <c r="AR2632" s="21" t="s">
        <v>1282</v>
      </c>
      <c r="AS2632" t="s">
        <v>3081</v>
      </c>
    </row>
    <row r="2633" spans="1:45" x14ac:dyDescent="0.2">
      <c r="A2633" s="21" t="s">
        <v>1685</v>
      </c>
      <c r="B2633" s="21" t="s">
        <v>1146</v>
      </c>
      <c r="C2633" s="21" t="s">
        <v>1149</v>
      </c>
      <c r="D2633" s="21" t="s">
        <v>3070</v>
      </c>
      <c r="E2633" s="21" t="s">
        <v>1684</v>
      </c>
      <c r="G2633" s="21" t="s">
        <v>1168</v>
      </c>
      <c r="H2633" s="21" t="s">
        <v>1168</v>
      </c>
      <c r="I2633" s="21" t="s">
        <v>3071</v>
      </c>
      <c r="J2633">
        <v>-34.642222222222202</v>
      </c>
      <c r="K2633">
        <v>116.123611111111</v>
      </c>
      <c r="M2633" s="21" t="s">
        <v>3072</v>
      </c>
      <c r="O2633" s="21">
        <v>2011</v>
      </c>
      <c r="Q2633" s="21" t="s">
        <v>3073</v>
      </c>
      <c r="R2633">
        <v>851.66800000000001</v>
      </c>
      <c r="S2633">
        <v>15</v>
      </c>
      <c r="T2633" s="21">
        <v>15</v>
      </c>
      <c r="U2633" s="21" t="s">
        <v>3079</v>
      </c>
      <c r="V2633" s="9" t="s">
        <v>1220</v>
      </c>
      <c r="W2633">
        <v>28</v>
      </c>
      <c r="X2633" s="9" t="s">
        <v>1294</v>
      </c>
      <c r="Z2633" s="22">
        <v>12</v>
      </c>
      <c r="AD2633" s="22" t="s">
        <v>1168</v>
      </c>
      <c r="AF2633" s="24" t="s">
        <v>153</v>
      </c>
      <c r="AG2633" t="s">
        <v>3076</v>
      </c>
      <c r="AH2633">
        <f t="shared" si="21"/>
        <v>40320</v>
      </c>
      <c r="AI2633" s="21" t="s">
        <v>153</v>
      </c>
      <c r="AJ2633" s="21" t="s">
        <v>1148</v>
      </c>
      <c r="AK2633" s="21">
        <v>96.465999999999994</v>
      </c>
      <c r="AL2633" s="21" t="s">
        <v>1266</v>
      </c>
      <c r="AM2633">
        <f>98.428-94.611</f>
        <v>3.8169999999999931</v>
      </c>
      <c r="AN2633" s="21">
        <v>4</v>
      </c>
      <c r="AO2633" s="21">
        <v>25</v>
      </c>
      <c r="AP2633" s="21">
        <f t="shared" si="22"/>
        <v>28</v>
      </c>
      <c r="AQ2633" s="22" t="s">
        <v>3080</v>
      </c>
      <c r="AR2633" s="21" t="s">
        <v>1282</v>
      </c>
      <c r="AS2633" t="s">
        <v>3081</v>
      </c>
    </row>
    <row r="2634" spans="1:45" x14ac:dyDescent="0.2">
      <c r="A2634" s="21" t="s">
        <v>1685</v>
      </c>
      <c r="B2634" s="21" t="s">
        <v>1146</v>
      </c>
      <c r="C2634" s="21" t="s">
        <v>1149</v>
      </c>
      <c r="D2634" s="21" t="s">
        <v>3070</v>
      </c>
      <c r="E2634" s="21" t="s">
        <v>1684</v>
      </c>
      <c r="G2634" s="21" t="s">
        <v>1168</v>
      </c>
      <c r="H2634" s="21" t="s">
        <v>1168</v>
      </c>
      <c r="I2634" s="21" t="s">
        <v>3071</v>
      </c>
      <c r="J2634">
        <v>-34.642222222222202</v>
      </c>
      <c r="K2634">
        <v>116.123611111111</v>
      </c>
      <c r="M2634" s="21" t="s">
        <v>3072</v>
      </c>
      <c r="O2634" s="21">
        <v>2011</v>
      </c>
      <c r="Q2634" s="21" t="s">
        <v>3073</v>
      </c>
      <c r="R2634">
        <v>851.66800000000001</v>
      </c>
      <c r="S2634">
        <v>15</v>
      </c>
      <c r="T2634" s="21">
        <v>15</v>
      </c>
      <c r="U2634" s="21" t="s">
        <v>3079</v>
      </c>
      <c r="V2634" s="9" t="s">
        <v>1293</v>
      </c>
      <c r="W2634">
        <v>28</v>
      </c>
      <c r="X2634" s="9" t="s">
        <v>1294</v>
      </c>
      <c r="Z2634" s="22">
        <v>12</v>
      </c>
      <c r="AD2634" s="22" t="s">
        <v>1168</v>
      </c>
      <c r="AF2634" s="24" t="s">
        <v>153</v>
      </c>
      <c r="AG2634" t="s">
        <v>3076</v>
      </c>
      <c r="AH2634">
        <f t="shared" si="21"/>
        <v>40320</v>
      </c>
      <c r="AI2634" s="21" t="s">
        <v>153</v>
      </c>
      <c r="AJ2634" s="21" t="s">
        <v>1148</v>
      </c>
      <c r="AK2634" s="21">
        <v>96.519000000000005</v>
      </c>
      <c r="AL2634" s="21" t="s">
        <v>1266</v>
      </c>
      <c r="AM2634">
        <f>100.336-92.279</f>
        <v>8.0570000000000022</v>
      </c>
      <c r="AN2634" s="21">
        <v>4</v>
      </c>
      <c r="AO2634" s="21">
        <v>25</v>
      </c>
      <c r="AP2634" s="21">
        <f t="shared" si="22"/>
        <v>28</v>
      </c>
      <c r="AQ2634" s="22" t="s">
        <v>3080</v>
      </c>
      <c r="AR2634" s="21" t="s">
        <v>1282</v>
      </c>
      <c r="AS2634" t="s">
        <v>3081</v>
      </c>
    </row>
    <row r="2635" spans="1:45" x14ac:dyDescent="0.2">
      <c r="A2635" s="21" t="s">
        <v>1685</v>
      </c>
      <c r="B2635" s="21" t="s">
        <v>1146</v>
      </c>
      <c r="C2635" s="21" t="s">
        <v>1149</v>
      </c>
      <c r="D2635" s="21" t="s">
        <v>3070</v>
      </c>
      <c r="E2635" s="21" t="s">
        <v>1684</v>
      </c>
      <c r="G2635" s="21" t="s">
        <v>1168</v>
      </c>
      <c r="H2635" s="21" t="s">
        <v>1168</v>
      </c>
      <c r="I2635" s="21" t="s">
        <v>3071</v>
      </c>
      <c r="J2635">
        <v>-34.642222222222202</v>
      </c>
      <c r="K2635">
        <v>116.123611111111</v>
      </c>
      <c r="M2635" s="21" t="s">
        <v>3072</v>
      </c>
      <c r="O2635" s="21">
        <v>2011</v>
      </c>
      <c r="Q2635" s="21" t="s">
        <v>3073</v>
      </c>
      <c r="R2635">
        <v>851.66800000000001</v>
      </c>
      <c r="S2635">
        <v>15</v>
      </c>
      <c r="T2635" s="21">
        <v>15</v>
      </c>
      <c r="U2635" s="21" t="s">
        <v>1343</v>
      </c>
      <c r="V2635" s="9" t="s">
        <v>1204</v>
      </c>
      <c r="W2635">
        <v>28</v>
      </c>
      <c r="X2635" s="9" t="s">
        <v>1294</v>
      </c>
      <c r="Z2635" s="22">
        <v>12</v>
      </c>
      <c r="AD2635" s="22" t="s">
        <v>1168</v>
      </c>
      <c r="AF2635" s="24" t="s">
        <v>153</v>
      </c>
      <c r="AG2635" t="s">
        <v>3076</v>
      </c>
      <c r="AH2635">
        <f t="shared" si="21"/>
        <v>40320</v>
      </c>
      <c r="AI2635" s="21" t="s">
        <v>153</v>
      </c>
      <c r="AJ2635" s="21" t="s">
        <v>1148</v>
      </c>
      <c r="AK2635" s="21">
        <v>55.124000000000002</v>
      </c>
      <c r="AL2635" s="21" t="s">
        <v>1266</v>
      </c>
      <c r="AM2635">
        <f>59.205-51.148</f>
        <v>8.0569999999999951</v>
      </c>
      <c r="AN2635" s="21">
        <v>4</v>
      </c>
      <c r="AO2635" s="21">
        <v>25</v>
      </c>
      <c r="AP2635" s="21">
        <f t="shared" si="22"/>
        <v>28</v>
      </c>
      <c r="AQ2635" s="22" t="s">
        <v>3080</v>
      </c>
      <c r="AR2635" s="21" t="s">
        <v>1282</v>
      </c>
      <c r="AS2635" t="s">
        <v>3081</v>
      </c>
    </row>
    <row r="2636" spans="1:45" x14ac:dyDescent="0.2">
      <c r="A2636" s="21" t="s">
        <v>1685</v>
      </c>
      <c r="B2636" s="21" t="s">
        <v>1146</v>
      </c>
      <c r="C2636" s="21" t="s">
        <v>1149</v>
      </c>
      <c r="D2636" s="21" t="s">
        <v>3070</v>
      </c>
      <c r="E2636" s="21" t="s">
        <v>1684</v>
      </c>
      <c r="G2636" s="21" t="s">
        <v>1168</v>
      </c>
      <c r="H2636" s="21" t="s">
        <v>1168</v>
      </c>
      <c r="I2636" s="21" t="s">
        <v>3071</v>
      </c>
      <c r="J2636">
        <v>-34.642222222222202</v>
      </c>
      <c r="K2636">
        <v>116.123611111111</v>
      </c>
      <c r="M2636" s="21" t="s">
        <v>3072</v>
      </c>
      <c r="O2636" s="21">
        <v>2011</v>
      </c>
      <c r="Q2636" s="21" t="s">
        <v>3073</v>
      </c>
      <c r="R2636">
        <v>851.66800000000001</v>
      </c>
      <c r="S2636">
        <v>15</v>
      </c>
      <c r="T2636" s="21">
        <v>15</v>
      </c>
      <c r="U2636" s="21" t="s">
        <v>3079</v>
      </c>
      <c r="V2636" s="9" t="s">
        <v>1220</v>
      </c>
      <c r="W2636">
        <v>28</v>
      </c>
      <c r="X2636" s="9" t="s">
        <v>1294</v>
      </c>
      <c r="Z2636" s="22">
        <v>12</v>
      </c>
      <c r="AD2636" s="22" t="s">
        <v>1168</v>
      </c>
      <c r="AF2636" s="24" t="s">
        <v>153</v>
      </c>
      <c r="AG2636" t="s">
        <v>1160</v>
      </c>
      <c r="AH2636">
        <f t="shared" si="21"/>
        <v>40320</v>
      </c>
      <c r="AI2636" s="21" t="s">
        <v>153</v>
      </c>
      <c r="AJ2636" s="21" t="s">
        <v>1148</v>
      </c>
      <c r="AK2636" s="21">
        <v>89.522999999999996</v>
      </c>
      <c r="AL2636" s="21" t="s">
        <v>1266</v>
      </c>
      <c r="AM2636">
        <f>94.399-84.435</f>
        <v>9.9639999999999986</v>
      </c>
      <c r="AN2636" s="21">
        <v>4</v>
      </c>
      <c r="AO2636" s="21">
        <v>25</v>
      </c>
      <c r="AP2636" s="21">
        <f t="shared" si="22"/>
        <v>28</v>
      </c>
      <c r="AQ2636" s="22" t="s">
        <v>3080</v>
      </c>
      <c r="AR2636" s="21" t="s">
        <v>1282</v>
      </c>
      <c r="AS2636" t="s">
        <v>3081</v>
      </c>
    </row>
    <row r="2637" spans="1:45" x14ac:dyDescent="0.2">
      <c r="A2637" s="21" t="s">
        <v>1685</v>
      </c>
      <c r="B2637" s="21" t="s">
        <v>1146</v>
      </c>
      <c r="C2637" s="21" t="s">
        <v>1149</v>
      </c>
      <c r="D2637" s="21" t="s">
        <v>3070</v>
      </c>
      <c r="E2637" s="21" t="s">
        <v>1684</v>
      </c>
      <c r="G2637" s="21" t="s">
        <v>1168</v>
      </c>
      <c r="H2637" s="21" t="s">
        <v>1168</v>
      </c>
      <c r="I2637" s="21" t="s">
        <v>3071</v>
      </c>
      <c r="J2637">
        <v>-34.642222222222202</v>
      </c>
      <c r="K2637">
        <v>116.123611111111</v>
      </c>
      <c r="M2637" s="21" t="s">
        <v>3072</v>
      </c>
      <c r="O2637" s="21">
        <v>2011</v>
      </c>
      <c r="Q2637" s="21" t="s">
        <v>3073</v>
      </c>
      <c r="R2637">
        <v>851.66800000000001</v>
      </c>
      <c r="S2637">
        <v>15</v>
      </c>
      <c r="T2637" s="21">
        <v>15</v>
      </c>
      <c r="U2637" s="21" t="s">
        <v>3079</v>
      </c>
      <c r="V2637" s="9" t="s">
        <v>1293</v>
      </c>
      <c r="W2637">
        <v>28</v>
      </c>
      <c r="X2637" s="9" t="s">
        <v>1294</v>
      </c>
      <c r="Z2637" s="22">
        <v>12</v>
      </c>
      <c r="AD2637" s="22" t="s">
        <v>1168</v>
      </c>
      <c r="AF2637" s="24" t="s">
        <v>153</v>
      </c>
      <c r="AG2637" t="s">
        <v>1160</v>
      </c>
      <c r="AH2637">
        <f t="shared" si="21"/>
        <v>40320</v>
      </c>
      <c r="AI2637" s="21" t="s">
        <v>153</v>
      </c>
      <c r="AJ2637" s="21" t="s">
        <v>1148</v>
      </c>
      <c r="AK2637" s="21">
        <v>96.519000000000005</v>
      </c>
      <c r="AL2637" s="21" t="s">
        <v>1266</v>
      </c>
      <c r="AM2637">
        <f>98.428-94.399</f>
        <v>4.0289999999999964</v>
      </c>
      <c r="AN2637" s="21">
        <v>4</v>
      </c>
      <c r="AO2637" s="21">
        <v>25</v>
      </c>
      <c r="AP2637" s="21">
        <f t="shared" si="22"/>
        <v>28</v>
      </c>
      <c r="AQ2637" s="22" t="s">
        <v>3080</v>
      </c>
      <c r="AR2637" s="21" t="s">
        <v>1282</v>
      </c>
      <c r="AS2637" t="s">
        <v>3081</v>
      </c>
    </row>
    <row r="2638" spans="1:45" x14ac:dyDescent="0.2">
      <c r="A2638" s="21" t="s">
        <v>1685</v>
      </c>
      <c r="B2638" s="21" t="s">
        <v>1146</v>
      </c>
      <c r="C2638" s="21" t="s">
        <v>1149</v>
      </c>
      <c r="D2638" s="21" t="s">
        <v>3070</v>
      </c>
      <c r="E2638" s="21" t="s">
        <v>1684</v>
      </c>
      <c r="G2638" s="21" t="s">
        <v>1168</v>
      </c>
      <c r="H2638" s="21" t="s">
        <v>1168</v>
      </c>
      <c r="I2638" s="21" t="s">
        <v>3071</v>
      </c>
      <c r="J2638">
        <v>-34.642222222222202</v>
      </c>
      <c r="K2638">
        <v>116.123611111111</v>
      </c>
      <c r="M2638" s="21" t="s">
        <v>3072</v>
      </c>
      <c r="O2638" s="21">
        <v>2011</v>
      </c>
      <c r="Q2638" s="21" t="s">
        <v>3073</v>
      </c>
      <c r="R2638">
        <v>851.66800000000001</v>
      </c>
      <c r="S2638">
        <v>15</v>
      </c>
      <c r="T2638" s="21">
        <v>15</v>
      </c>
      <c r="U2638" s="21" t="s">
        <v>1343</v>
      </c>
      <c r="V2638" s="9" t="s">
        <v>1204</v>
      </c>
      <c r="W2638">
        <v>28</v>
      </c>
      <c r="X2638" s="9" t="s">
        <v>1294</v>
      </c>
      <c r="Z2638" s="22">
        <v>12</v>
      </c>
      <c r="AD2638" s="22" t="s">
        <v>1168</v>
      </c>
      <c r="AF2638" s="24" t="s">
        <v>153</v>
      </c>
      <c r="AG2638" t="s">
        <v>1160</v>
      </c>
      <c r="AH2638">
        <f t="shared" si="21"/>
        <v>40320</v>
      </c>
      <c r="AI2638" s="21" t="s">
        <v>153</v>
      </c>
      <c r="AJ2638" s="21" t="s">
        <v>1148</v>
      </c>
      <c r="AK2638" s="21">
        <v>47.332000000000001</v>
      </c>
      <c r="AL2638" s="21" t="s">
        <v>1266</v>
      </c>
      <c r="AM2638">
        <f>56.449-38.004</f>
        <v>18.445</v>
      </c>
      <c r="AN2638" s="21">
        <v>4</v>
      </c>
      <c r="AO2638" s="21">
        <v>25</v>
      </c>
      <c r="AP2638" s="21">
        <f t="shared" si="22"/>
        <v>28</v>
      </c>
      <c r="AQ2638" s="22" t="s">
        <v>3080</v>
      </c>
      <c r="AR2638" s="21" t="s">
        <v>1282</v>
      </c>
      <c r="AS2638" t="s">
        <v>3081</v>
      </c>
    </row>
    <row r="2639" spans="1:45" x14ac:dyDescent="0.2">
      <c r="A2639" s="21" t="s">
        <v>1685</v>
      </c>
      <c r="B2639" s="21" t="s">
        <v>1146</v>
      </c>
      <c r="C2639" s="21" t="s">
        <v>1149</v>
      </c>
      <c r="D2639" s="21" t="s">
        <v>3070</v>
      </c>
      <c r="E2639" s="21" t="s">
        <v>1684</v>
      </c>
      <c r="G2639" s="21" t="s">
        <v>1168</v>
      </c>
      <c r="H2639" s="21" t="s">
        <v>1168</v>
      </c>
      <c r="I2639" s="21" t="s">
        <v>3071</v>
      </c>
      <c r="J2639">
        <v>-34.642222222222202</v>
      </c>
      <c r="K2639">
        <v>116.123611111111</v>
      </c>
      <c r="M2639" s="21" t="s">
        <v>3072</v>
      </c>
      <c r="O2639" s="21">
        <v>2011</v>
      </c>
      <c r="Q2639" s="21" t="s">
        <v>3073</v>
      </c>
      <c r="R2639">
        <v>851.66800000000001</v>
      </c>
      <c r="S2639">
        <v>15</v>
      </c>
      <c r="T2639" s="21">
        <v>15</v>
      </c>
      <c r="U2639" s="21" t="s">
        <v>1147</v>
      </c>
      <c r="V2639" s="9" t="s">
        <v>1204</v>
      </c>
      <c r="W2639">
        <v>28</v>
      </c>
      <c r="X2639" s="9" t="s">
        <v>1294</v>
      </c>
      <c r="Z2639" s="22">
        <v>12</v>
      </c>
      <c r="AD2639" s="22" t="s">
        <v>1168</v>
      </c>
      <c r="AF2639" s="24" t="s">
        <v>153</v>
      </c>
      <c r="AG2639" t="s">
        <v>3082</v>
      </c>
      <c r="AH2639">
        <v>0</v>
      </c>
      <c r="AI2639" s="21" t="s">
        <v>153</v>
      </c>
      <c r="AJ2639" s="21" t="s">
        <v>1148</v>
      </c>
      <c r="AK2639" s="21">
        <v>0</v>
      </c>
      <c r="AL2639" s="21" t="s">
        <v>1266</v>
      </c>
      <c r="AM2639">
        <v>0</v>
      </c>
      <c r="AN2639" s="21">
        <v>4</v>
      </c>
      <c r="AO2639" s="21">
        <v>25</v>
      </c>
      <c r="AP2639" s="21">
        <v>0</v>
      </c>
      <c r="AQ2639" s="22" t="s">
        <v>3083</v>
      </c>
      <c r="AR2639" s="21" t="s">
        <v>1155</v>
      </c>
      <c r="AS2639" t="s">
        <v>3084</v>
      </c>
    </row>
    <row r="2640" spans="1:45" x14ac:dyDescent="0.2">
      <c r="A2640" s="21" t="s">
        <v>1685</v>
      </c>
      <c r="B2640" s="21" t="s">
        <v>1146</v>
      </c>
      <c r="C2640" s="21" t="s">
        <v>1149</v>
      </c>
      <c r="D2640" s="21" t="s">
        <v>3070</v>
      </c>
      <c r="E2640" s="21" t="s">
        <v>1684</v>
      </c>
      <c r="G2640" s="21" t="s">
        <v>1168</v>
      </c>
      <c r="H2640" s="21" t="s">
        <v>1168</v>
      </c>
      <c r="I2640" s="21" t="s">
        <v>3071</v>
      </c>
      <c r="J2640">
        <v>-34.642222222222202</v>
      </c>
      <c r="K2640">
        <v>116.123611111111</v>
      </c>
      <c r="M2640" s="21" t="s">
        <v>3072</v>
      </c>
      <c r="O2640" s="21">
        <v>2011</v>
      </c>
      <c r="Q2640" s="21" t="s">
        <v>3073</v>
      </c>
      <c r="R2640">
        <v>851.66800000000001</v>
      </c>
      <c r="S2640">
        <v>15</v>
      </c>
      <c r="T2640" s="21">
        <v>15</v>
      </c>
      <c r="U2640" s="21" t="s">
        <v>1147</v>
      </c>
      <c r="V2640" s="9" t="s">
        <v>1204</v>
      </c>
      <c r="W2640">
        <v>28</v>
      </c>
      <c r="X2640" s="9" t="s">
        <v>1294</v>
      </c>
      <c r="Z2640" s="22">
        <v>12</v>
      </c>
      <c r="AD2640" s="22" t="s">
        <v>1168</v>
      </c>
      <c r="AF2640" s="24" t="s">
        <v>153</v>
      </c>
      <c r="AG2640" t="s">
        <v>3082</v>
      </c>
      <c r="AH2640">
        <f>60*24</f>
        <v>1440</v>
      </c>
      <c r="AI2640" s="21" t="s">
        <v>153</v>
      </c>
      <c r="AJ2640" s="21" t="s">
        <v>1148</v>
      </c>
      <c r="AK2640" s="21">
        <v>0</v>
      </c>
      <c r="AL2640" s="21" t="s">
        <v>1266</v>
      </c>
      <c r="AM2640">
        <v>0</v>
      </c>
      <c r="AN2640" s="21">
        <v>4</v>
      </c>
      <c r="AO2640" s="21">
        <v>25</v>
      </c>
      <c r="AP2640" s="21">
        <f>1</f>
        <v>1</v>
      </c>
      <c r="AQ2640" s="22" t="s">
        <v>3083</v>
      </c>
      <c r="AR2640" s="21" t="s">
        <v>1155</v>
      </c>
      <c r="AS2640" t="s">
        <v>3084</v>
      </c>
    </row>
    <row r="2641" spans="1:45" x14ac:dyDescent="0.2">
      <c r="A2641" s="21" t="s">
        <v>1685</v>
      </c>
      <c r="B2641" s="21" t="s">
        <v>1146</v>
      </c>
      <c r="C2641" s="21" t="s">
        <v>1149</v>
      </c>
      <c r="D2641" s="21" t="s">
        <v>3070</v>
      </c>
      <c r="E2641" s="21" t="s">
        <v>1684</v>
      </c>
      <c r="G2641" s="21" t="s">
        <v>1168</v>
      </c>
      <c r="H2641" s="21" t="s">
        <v>1168</v>
      </c>
      <c r="I2641" s="21" t="s">
        <v>3071</v>
      </c>
      <c r="J2641">
        <v>-34.642222222222202</v>
      </c>
      <c r="K2641">
        <v>116.123611111111</v>
      </c>
      <c r="M2641" s="21" t="s">
        <v>3072</v>
      </c>
      <c r="O2641" s="21">
        <v>2011</v>
      </c>
      <c r="Q2641" s="21" t="s">
        <v>3073</v>
      </c>
      <c r="R2641">
        <v>851.66800000000001</v>
      </c>
      <c r="S2641">
        <v>15</v>
      </c>
      <c r="T2641" s="21">
        <v>15</v>
      </c>
      <c r="U2641" s="21" t="s">
        <v>1147</v>
      </c>
      <c r="V2641" s="9" t="s">
        <v>1204</v>
      </c>
      <c r="W2641">
        <v>28</v>
      </c>
      <c r="X2641" s="9" t="s">
        <v>1294</v>
      </c>
      <c r="Z2641" s="22">
        <v>12</v>
      </c>
      <c r="AD2641" s="22" t="s">
        <v>1168</v>
      </c>
      <c r="AF2641" s="24" t="s">
        <v>153</v>
      </c>
      <c r="AG2641" t="s">
        <v>3082</v>
      </c>
      <c r="AH2641">
        <f>60*24*2</f>
        <v>2880</v>
      </c>
      <c r="AI2641" s="21" t="s">
        <v>153</v>
      </c>
      <c r="AJ2641" s="21" t="s">
        <v>1148</v>
      </c>
      <c r="AK2641" s="21">
        <v>0</v>
      </c>
      <c r="AL2641" s="21" t="s">
        <v>1266</v>
      </c>
      <c r="AM2641">
        <v>0</v>
      </c>
      <c r="AN2641" s="21">
        <v>4</v>
      </c>
      <c r="AO2641" s="21">
        <v>25</v>
      </c>
      <c r="AP2641" s="21">
        <v>2</v>
      </c>
      <c r="AQ2641" s="22" t="s">
        <v>3083</v>
      </c>
      <c r="AR2641" s="21" t="s">
        <v>1155</v>
      </c>
      <c r="AS2641" t="s">
        <v>3084</v>
      </c>
    </row>
    <row r="2642" spans="1:45" x14ac:dyDescent="0.2">
      <c r="A2642" s="21" t="s">
        <v>1685</v>
      </c>
      <c r="B2642" s="21" t="s">
        <v>1146</v>
      </c>
      <c r="C2642" s="21" t="s">
        <v>1149</v>
      </c>
      <c r="D2642" s="21" t="s">
        <v>3070</v>
      </c>
      <c r="E2642" s="21" t="s">
        <v>1684</v>
      </c>
      <c r="G2642" s="21" t="s">
        <v>1168</v>
      </c>
      <c r="H2642" s="21" t="s">
        <v>1168</v>
      </c>
      <c r="I2642" s="21" t="s">
        <v>3071</v>
      </c>
      <c r="J2642">
        <v>-34.642222222222202</v>
      </c>
      <c r="K2642">
        <v>116.123611111111</v>
      </c>
      <c r="M2642" s="21" t="s">
        <v>3072</v>
      </c>
      <c r="O2642" s="21">
        <v>2011</v>
      </c>
      <c r="Q2642" s="21" t="s">
        <v>3073</v>
      </c>
      <c r="R2642">
        <v>851.66800000000001</v>
      </c>
      <c r="S2642">
        <v>15</v>
      </c>
      <c r="T2642" s="21">
        <v>15</v>
      </c>
      <c r="U2642" s="21" t="s">
        <v>1147</v>
      </c>
      <c r="V2642" s="9" t="s">
        <v>1204</v>
      </c>
      <c r="W2642">
        <v>28</v>
      </c>
      <c r="X2642" s="9" t="s">
        <v>1294</v>
      </c>
      <c r="Z2642" s="22">
        <v>12</v>
      </c>
      <c r="AD2642" s="22" t="s">
        <v>1168</v>
      </c>
      <c r="AF2642" s="24" t="s">
        <v>153</v>
      </c>
      <c r="AG2642" t="s">
        <v>3082</v>
      </c>
      <c r="AH2642">
        <f>60*24*3</f>
        <v>4320</v>
      </c>
      <c r="AI2642" s="21" t="s">
        <v>153</v>
      </c>
      <c r="AJ2642" s="21" t="s">
        <v>1148</v>
      </c>
      <c r="AK2642" s="21">
        <v>0</v>
      </c>
      <c r="AL2642" s="21" t="s">
        <v>1266</v>
      </c>
      <c r="AM2642">
        <v>0</v>
      </c>
      <c r="AN2642" s="21">
        <v>4</v>
      </c>
      <c r="AO2642" s="21">
        <v>25</v>
      </c>
      <c r="AP2642" s="21">
        <v>3</v>
      </c>
      <c r="AQ2642" s="22" t="s">
        <v>3083</v>
      </c>
      <c r="AR2642" s="21" t="s">
        <v>1155</v>
      </c>
      <c r="AS2642" t="s">
        <v>3084</v>
      </c>
    </row>
    <row r="2643" spans="1:45" x14ac:dyDescent="0.2">
      <c r="A2643" s="21" t="s">
        <v>1685</v>
      </c>
      <c r="B2643" s="21" t="s">
        <v>1146</v>
      </c>
      <c r="C2643" s="21" t="s">
        <v>1149</v>
      </c>
      <c r="D2643" s="21" t="s">
        <v>3070</v>
      </c>
      <c r="E2643" s="21" t="s">
        <v>1684</v>
      </c>
      <c r="G2643" s="21" t="s">
        <v>1168</v>
      </c>
      <c r="H2643" s="21" t="s">
        <v>1168</v>
      </c>
      <c r="I2643" s="21" t="s">
        <v>3071</v>
      </c>
      <c r="J2643">
        <v>-34.642222222222202</v>
      </c>
      <c r="K2643">
        <v>116.123611111111</v>
      </c>
      <c r="M2643" s="21" t="s">
        <v>3072</v>
      </c>
      <c r="O2643" s="21">
        <v>2011</v>
      </c>
      <c r="Q2643" s="21" t="s">
        <v>3073</v>
      </c>
      <c r="R2643">
        <v>851.66800000000001</v>
      </c>
      <c r="S2643">
        <v>15</v>
      </c>
      <c r="T2643" s="21">
        <v>15</v>
      </c>
      <c r="U2643" s="21" t="s">
        <v>1147</v>
      </c>
      <c r="V2643" s="9" t="s">
        <v>1204</v>
      </c>
      <c r="W2643">
        <v>28</v>
      </c>
      <c r="X2643" s="9" t="s">
        <v>1294</v>
      </c>
      <c r="Z2643" s="22">
        <v>12</v>
      </c>
      <c r="AD2643" s="22" t="s">
        <v>1168</v>
      </c>
      <c r="AF2643" s="24" t="s">
        <v>153</v>
      </c>
      <c r="AG2643" t="s">
        <v>3082</v>
      </c>
      <c r="AH2643">
        <f>60*24*4</f>
        <v>5760</v>
      </c>
      <c r="AI2643" s="21" t="s">
        <v>153</v>
      </c>
      <c r="AJ2643" s="21" t="s">
        <v>1148</v>
      </c>
      <c r="AK2643" s="21">
        <v>0</v>
      </c>
      <c r="AL2643" s="21" t="s">
        <v>1266</v>
      </c>
      <c r="AM2643">
        <v>0</v>
      </c>
      <c r="AN2643" s="21">
        <v>4</v>
      </c>
      <c r="AO2643" s="21">
        <v>25</v>
      </c>
      <c r="AP2643" s="21">
        <v>4</v>
      </c>
      <c r="AQ2643" s="22" t="s">
        <v>3083</v>
      </c>
      <c r="AR2643" s="21" t="s">
        <v>1155</v>
      </c>
      <c r="AS2643" t="s">
        <v>3084</v>
      </c>
    </row>
    <row r="2644" spans="1:45" x14ac:dyDescent="0.2">
      <c r="A2644" s="21" t="s">
        <v>1685</v>
      </c>
      <c r="B2644" s="21" t="s">
        <v>1146</v>
      </c>
      <c r="C2644" s="21" t="s">
        <v>1149</v>
      </c>
      <c r="D2644" s="21" t="s">
        <v>3070</v>
      </c>
      <c r="E2644" s="21" t="s">
        <v>1684</v>
      </c>
      <c r="G2644" s="21" t="s">
        <v>1168</v>
      </c>
      <c r="H2644" s="21" t="s">
        <v>1168</v>
      </c>
      <c r="I2644" s="21" t="s">
        <v>3071</v>
      </c>
      <c r="J2644">
        <v>-34.642222222222202</v>
      </c>
      <c r="K2644">
        <v>116.123611111111</v>
      </c>
      <c r="M2644" s="21" t="s">
        <v>3072</v>
      </c>
      <c r="O2644" s="21">
        <v>2011</v>
      </c>
      <c r="Q2644" s="21" t="s">
        <v>3073</v>
      </c>
      <c r="R2644">
        <v>851.66800000000001</v>
      </c>
      <c r="S2644">
        <v>15</v>
      </c>
      <c r="T2644" s="21">
        <v>15</v>
      </c>
      <c r="U2644" s="21" t="s">
        <v>1147</v>
      </c>
      <c r="V2644" s="9" t="s">
        <v>1204</v>
      </c>
      <c r="W2644">
        <v>28</v>
      </c>
      <c r="X2644" s="9" t="s">
        <v>1294</v>
      </c>
      <c r="Z2644" s="22">
        <v>12</v>
      </c>
      <c r="AD2644" s="22" t="s">
        <v>1168</v>
      </c>
      <c r="AF2644" s="24" t="s">
        <v>153</v>
      </c>
      <c r="AG2644" t="s">
        <v>3082</v>
      </c>
      <c r="AH2644">
        <f>60*24*5</f>
        <v>7200</v>
      </c>
      <c r="AI2644" s="21" t="s">
        <v>153</v>
      </c>
      <c r="AJ2644" s="21" t="s">
        <v>1148</v>
      </c>
      <c r="AK2644" s="21">
        <v>0</v>
      </c>
      <c r="AL2644" s="21" t="s">
        <v>1266</v>
      </c>
      <c r="AM2644">
        <v>0</v>
      </c>
      <c r="AN2644" s="21">
        <v>4</v>
      </c>
      <c r="AO2644" s="21">
        <v>25</v>
      </c>
      <c r="AP2644" s="21">
        <v>5</v>
      </c>
      <c r="AQ2644" s="22" t="s">
        <v>3083</v>
      </c>
      <c r="AR2644" s="21" t="s">
        <v>1155</v>
      </c>
      <c r="AS2644" t="s">
        <v>3084</v>
      </c>
    </row>
    <row r="2645" spans="1:45" x14ac:dyDescent="0.2">
      <c r="A2645" s="21" t="s">
        <v>1685</v>
      </c>
      <c r="B2645" s="21" t="s">
        <v>1146</v>
      </c>
      <c r="C2645" s="21" t="s">
        <v>1149</v>
      </c>
      <c r="D2645" s="21" t="s">
        <v>3070</v>
      </c>
      <c r="E2645" s="21" t="s">
        <v>1684</v>
      </c>
      <c r="G2645" s="21" t="s">
        <v>1168</v>
      </c>
      <c r="H2645" s="21" t="s">
        <v>1168</v>
      </c>
      <c r="I2645" s="21" t="s">
        <v>3071</v>
      </c>
      <c r="J2645">
        <v>-34.642222222222202</v>
      </c>
      <c r="K2645">
        <v>116.123611111111</v>
      </c>
      <c r="M2645" s="21" t="s">
        <v>3072</v>
      </c>
      <c r="O2645" s="21">
        <v>2011</v>
      </c>
      <c r="Q2645" s="21" t="s">
        <v>3073</v>
      </c>
      <c r="R2645">
        <v>851.66800000000001</v>
      </c>
      <c r="S2645">
        <v>15</v>
      </c>
      <c r="T2645" s="21">
        <v>15</v>
      </c>
      <c r="U2645" s="21" t="s">
        <v>1147</v>
      </c>
      <c r="V2645" s="9" t="s">
        <v>1204</v>
      </c>
      <c r="W2645">
        <v>28</v>
      </c>
      <c r="X2645" s="9" t="s">
        <v>1294</v>
      </c>
      <c r="Z2645" s="22">
        <v>12</v>
      </c>
      <c r="AD2645" s="22" t="s">
        <v>1168</v>
      </c>
      <c r="AF2645" s="24" t="s">
        <v>153</v>
      </c>
      <c r="AG2645" t="s">
        <v>3082</v>
      </c>
      <c r="AH2645">
        <f>60*24*6</f>
        <v>8640</v>
      </c>
      <c r="AI2645" s="21" t="s">
        <v>153</v>
      </c>
      <c r="AJ2645" s="21" t="s">
        <v>1148</v>
      </c>
      <c r="AK2645" s="21">
        <v>0</v>
      </c>
      <c r="AL2645" s="21" t="s">
        <v>1266</v>
      </c>
      <c r="AM2645">
        <v>0</v>
      </c>
      <c r="AN2645" s="21">
        <v>4</v>
      </c>
      <c r="AO2645" s="21">
        <v>25</v>
      </c>
      <c r="AP2645" s="21">
        <v>6</v>
      </c>
      <c r="AQ2645" s="22" t="s">
        <v>3083</v>
      </c>
      <c r="AR2645" s="21" t="s">
        <v>1155</v>
      </c>
      <c r="AS2645" t="s">
        <v>3084</v>
      </c>
    </row>
    <row r="2646" spans="1:45" x14ac:dyDescent="0.2">
      <c r="A2646" s="21" t="s">
        <v>1685</v>
      </c>
      <c r="B2646" s="21" t="s">
        <v>1146</v>
      </c>
      <c r="C2646" s="21" t="s">
        <v>1149</v>
      </c>
      <c r="D2646" s="21" t="s">
        <v>3070</v>
      </c>
      <c r="E2646" s="21" t="s">
        <v>1684</v>
      </c>
      <c r="G2646" s="21" t="s">
        <v>1168</v>
      </c>
      <c r="H2646" s="21" t="s">
        <v>1168</v>
      </c>
      <c r="I2646" s="21" t="s">
        <v>3071</v>
      </c>
      <c r="J2646">
        <v>-34.642222222222202</v>
      </c>
      <c r="K2646">
        <v>116.123611111111</v>
      </c>
      <c r="M2646" s="21" t="s">
        <v>3072</v>
      </c>
      <c r="O2646" s="21">
        <v>2011</v>
      </c>
      <c r="Q2646" s="21" t="s">
        <v>3073</v>
      </c>
      <c r="R2646">
        <v>851.66800000000001</v>
      </c>
      <c r="S2646">
        <v>15</v>
      </c>
      <c r="T2646" s="21">
        <v>15</v>
      </c>
      <c r="U2646" s="21" t="s">
        <v>1147</v>
      </c>
      <c r="V2646" s="9" t="s">
        <v>1204</v>
      </c>
      <c r="W2646">
        <v>28</v>
      </c>
      <c r="X2646" s="9" t="s">
        <v>1294</v>
      </c>
      <c r="Z2646" s="22">
        <v>12</v>
      </c>
      <c r="AD2646" s="22" t="s">
        <v>1168</v>
      </c>
      <c r="AF2646" s="24" t="s">
        <v>153</v>
      </c>
      <c r="AG2646" t="s">
        <v>3082</v>
      </c>
      <c r="AH2646">
        <f>60*24*7</f>
        <v>10080</v>
      </c>
      <c r="AI2646" s="21" t="s">
        <v>153</v>
      </c>
      <c r="AJ2646" s="21" t="s">
        <v>1148</v>
      </c>
      <c r="AK2646" s="21">
        <v>0</v>
      </c>
      <c r="AL2646" s="21" t="s">
        <v>1266</v>
      </c>
      <c r="AM2646">
        <v>0</v>
      </c>
      <c r="AN2646" s="21">
        <v>4</v>
      </c>
      <c r="AO2646" s="21">
        <v>25</v>
      </c>
      <c r="AP2646" s="21">
        <v>7</v>
      </c>
      <c r="AQ2646" s="22" t="s">
        <v>3083</v>
      </c>
      <c r="AR2646" s="21" t="s">
        <v>1155</v>
      </c>
      <c r="AS2646" t="s">
        <v>3084</v>
      </c>
    </row>
    <row r="2647" spans="1:45" ht="15" customHeight="1" x14ac:dyDescent="0.2">
      <c r="A2647" s="21" t="s">
        <v>1685</v>
      </c>
      <c r="B2647" s="21" t="s">
        <v>1146</v>
      </c>
      <c r="C2647" s="21" t="s">
        <v>1149</v>
      </c>
      <c r="D2647" s="21" t="s">
        <v>3070</v>
      </c>
      <c r="E2647" s="21" t="s">
        <v>1684</v>
      </c>
      <c r="G2647" s="21" t="s">
        <v>1168</v>
      </c>
      <c r="H2647" s="21" t="s">
        <v>1168</v>
      </c>
      <c r="I2647" s="21" t="s">
        <v>3071</v>
      </c>
      <c r="J2647">
        <v>-34.642222222222202</v>
      </c>
      <c r="K2647">
        <v>116.123611111111</v>
      </c>
      <c r="M2647" s="21" t="s">
        <v>3072</v>
      </c>
      <c r="O2647" s="21">
        <v>2011</v>
      </c>
      <c r="Q2647" s="21" t="s">
        <v>3073</v>
      </c>
      <c r="R2647">
        <v>851.66800000000001</v>
      </c>
      <c r="S2647">
        <v>15</v>
      </c>
      <c r="T2647" s="21">
        <v>15</v>
      </c>
      <c r="U2647" s="21" t="s">
        <v>1147</v>
      </c>
      <c r="V2647" s="9" t="s">
        <v>1204</v>
      </c>
      <c r="W2647">
        <v>28</v>
      </c>
      <c r="X2647" s="9" t="s">
        <v>1294</v>
      </c>
      <c r="Z2647" s="22">
        <v>12</v>
      </c>
      <c r="AD2647" s="22" t="s">
        <v>1168</v>
      </c>
      <c r="AF2647" s="24" t="s">
        <v>153</v>
      </c>
      <c r="AG2647" t="s">
        <v>3082</v>
      </c>
      <c r="AH2647">
        <f>60*24*8</f>
        <v>11520</v>
      </c>
      <c r="AI2647" s="21" t="s">
        <v>153</v>
      </c>
      <c r="AJ2647" s="21" t="s">
        <v>1148</v>
      </c>
      <c r="AK2647" s="21">
        <v>0</v>
      </c>
      <c r="AL2647" s="21" t="s">
        <v>1266</v>
      </c>
      <c r="AM2647">
        <v>0</v>
      </c>
      <c r="AN2647" s="21">
        <v>4</v>
      </c>
      <c r="AO2647" s="21">
        <v>25</v>
      </c>
      <c r="AP2647" s="21">
        <v>8</v>
      </c>
      <c r="AQ2647" s="22" t="s">
        <v>3083</v>
      </c>
      <c r="AR2647" s="21" t="s">
        <v>1155</v>
      </c>
      <c r="AS2647" t="s">
        <v>3084</v>
      </c>
    </row>
    <row r="2648" spans="1:45" ht="15" customHeight="1" x14ac:dyDescent="0.2">
      <c r="A2648" s="21" t="s">
        <v>1685</v>
      </c>
      <c r="B2648" s="21" t="s">
        <v>1146</v>
      </c>
      <c r="C2648" s="21" t="s">
        <v>1149</v>
      </c>
      <c r="D2648" s="21" t="s">
        <v>3070</v>
      </c>
      <c r="E2648" s="21" t="s">
        <v>1684</v>
      </c>
      <c r="G2648" s="21" t="s">
        <v>1168</v>
      </c>
      <c r="H2648" s="21" t="s">
        <v>1168</v>
      </c>
      <c r="I2648" s="21" t="s">
        <v>3071</v>
      </c>
      <c r="J2648">
        <v>-34.642222222222202</v>
      </c>
      <c r="K2648">
        <v>116.123611111111</v>
      </c>
      <c r="M2648" s="21" t="s">
        <v>3072</v>
      </c>
      <c r="O2648" s="21">
        <v>2011</v>
      </c>
      <c r="Q2648" s="21" t="s">
        <v>3073</v>
      </c>
      <c r="R2648">
        <v>851.66800000000001</v>
      </c>
      <c r="S2648">
        <v>15</v>
      </c>
      <c r="T2648" s="21">
        <v>15</v>
      </c>
      <c r="U2648" s="21" t="s">
        <v>1147</v>
      </c>
      <c r="V2648" s="9" t="s">
        <v>1204</v>
      </c>
      <c r="W2648">
        <v>28</v>
      </c>
      <c r="X2648" s="9" t="s">
        <v>1294</v>
      </c>
      <c r="Z2648" s="22">
        <v>12</v>
      </c>
      <c r="AD2648" s="22" t="s">
        <v>1168</v>
      </c>
      <c r="AF2648" s="24" t="s">
        <v>153</v>
      </c>
      <c r="AG2648" t="s">
        <v>3082</v>
      </c>
      <c r="AH2648">
        <f>60*60*9</f>
        <v>32400</v>
      </c>
      <c r="AI2648" s="21" t="s">
        <v>153</v>
      </c>
      <c r="AJ2648" s="21" t="s">
        <v>1148</v>
      </c>
      <c r="AK2648" s="21">
        <v>0</v>
      </c>
      <c r="AL2648" s="21" t="s">
        <v>1266</v>
      </c>
      <c r="AM2648">
        <v>0</v>
      </c>
      <c r="AN2648" s="21">
        <v>4</v>
      </c>
      <c r="AO2648" s="21">
        <v>25</v>
      </c>
      <c r="AP2648" s="21">
        <v>9</v>
      </c>
      <c r="AQ2648" s="22" t="s">
        <v>3083</v>
      </c>
      <c r="AR2648" s="21" t="s">
        <v>1155</v>
      </c>
      <c r="AS2648" t="s">
        <v>3084</v>
      </c>
    </row>
    <row r="2649" spans="1:45" ht="15" customHeight="1" x14ac:dyDescent="0.2">
      <c r="A2649" s="21" t="s">
        <v>1685</v>
      </c>
      <c r="B2649" s="21" t="s">
        <v>1146</v>
      </c>
      <c r="C2649" s="21" t="s">
        <v>1149</v>
      </c>
      <c r="D2649" s="21" t="s">
        <v>3070</v>
      </c>
      <c r="E2649" s="21" t="s">
        <v>1684</v>
      </c>
      <c r="G2649" s="21" t="s">
        <v>1168</v>
      </c>
      <c r="H2649" s="21" t="s">
        <v>1168</v>
      </c>
      <c r="I2649" s="21" t="s">
        <v>3071</v>
      </c>
      <c r="J2649">
        <v>-34.642222222222202</v>
      </c>
      <c r="K2649">
        <v>116.123611111111</v>
      </c>
      <c r="M2649" s="21" t="s">
        <v>3072</v>
      </c>
      <c r="O2649" s="21">
        <v>2011</v>
      </c>
      <c r="Q2649" s="21" t="s">
        <v>3073</v>
      </c>
      <c r="R2649">
        <v>851.66800000000001</v>
      </c>
      <c r="S2649">
        <v>15</v>
      </c>
      <c r="T2649" s="21">
        <v>15</v>
      </c>
      <c r="U2649" s="21" t="s">
        <v>1147</v>
      </c>
      <c r="V2649" s="9" t="s">
        <v>1204</v>
      </c>
      <c r="W2649">
        <v>28</v>
      </c>
      <c r="X2649" s="9" t="s">
        <v>1294</v>
      </c>
      <c r="Z2649" s="22">
        <v>12</v>
      </c>
      <c r="AD2649" s="22" t="s">
        <v>1168</v>
      </c>
      <c r="AF2649" s="24" t="s">
        <v>153</v>
      </c>
      <c r="AG2649" t="s">
        <v>3082</v>
      </c>
      <c r="AH2649">
        <f>60*24*10</f>
        <v>14400</v>
      </c>
      <c r="AI2649" s="21" t="s">
        <v>153</v>
      </c>
      <c r="AJ2649" s="21" t="s">
        <v>1148</v>
      </c>
      <c r="AK2649" s="21">
        <v>0</v>
      </c>
      <c r="AL2649" s="21" t="s">
        <v>1266</v>
      </c>
      <c r="AM2649">
        <v>0</v>
      </c>
      <c r="AN2649" s="21">
        <v>4</v>
      </c>
      <c r="AO2649" s="21">
        <v>25</v>
      </c>
      <c r="AP2649" s="21">
        <v>10</v>
      </c>
      <c r="AQ2649" s="22" t="s">
        <v>3083</v>
      </c>
      <c r="AR2649" s="21" t="s">
        <v>1155</v>
      </c>
      <c r="AS2649" t="s">
        <v>3084</v>
      </c>
    </row>
    <row r="2650" spans="1:45" ht="15" customHeight="1" x14ac:dyDescent="0.2">
      <c r="A2650" s="21" t="s">
        <v>1685</v>
      </c>
      <c r="B2650" s="21" t="s">
        <v>1146</v>
      </c>
      <c r="C2650" s="21" t="s">
        <v>1149</v>
      </c>
      <c r="D2650" s="21" t="s">
        <v>3070</v>
      </c>
      <c r="E2650" s="21" t="s">
        <v>1684</v>
      </c>
      <c r="G2650" s="21" t="s">
        <v>1168</v>
      </c>
      <c r="H2650" s="21" t="s">
        <v>1168</v>
      </c>
      <c r="I2650" s="21" t="s">
        <v>3071</v>
      </c>
      <c r="J2650">
        <v>-34.642222222222202</v>
      </c>
      <c r="K2650">
        <v>116.123611111111</v>
      </c>
      <c r="M2650" s="21" t="s">
        <v>3072</v>
      </c>
      <c r="O2650" s="21">
        <v>2011</v>
      </c>
      <c r="Q2650" s="21" t="s">
        <v>3073</v>
      </c>
      <c r="R2650">
        <v>851.66800000000001</v>
      </c>
      <c r="S2650">
        <v>15</v>
      </c>
      <c r="T2650" s="21">
        <v>15</v>
      </c>
      <c r="U2650" s="21" t="s">
        <v>1147</v>
      </c>
      <c r="V2650" s="9" t="s">
        <v>1204</v>
      </c>
      <c r="W2650">
        <v>28</v>
      </c>
      <c r="X2650" s="9" t="s">
        <v>1294</v>
      </c>
      <c r="Z2650" s="22">
        <v>12</v>
      </c>
      <c r="AD2650" s="22" t="s">
        <v>1168</v>
      </c>
      <c r="AF2650" s="24" t="s">
        <v>153</v>
      </c>
      <c r="AG2650" t="s">
        <v>3082</v>
      </c>
      <c r="AH2650">
        <f>60*24*11</f>
        <v>15840</v>
      </c>
      <c r="AI2650" s="21" t="s">
        <v>153</v>
      </c>
      <c r="AJ2650" s="21" t="s">
        <v>1148</v>
      </c>
      <c r="AK2650" s="21">
        <v>0</v>
      </c>
      <c r="AL2650" s="21" t="s">
        <v>1266</v>
      </c>
      <c r="AM2650">
        <v>0</v>
      </c>
      <c r="AN2650" s="21">
        <v>4</v>
      </c>
      <c r="AO2650" s="21">
        <v>25</v>
      </c>
      <c r="AP2650" s="21">
        <v>11</v>
      </c>
      <c r="AQ2650" s="22" t="s">
        <v>3083</v>
      </c>
      <c r="AR2650" s="21" t="s">
        <v>1155</v>
      </c>
      <c r="AS2650" t="s">
        <v>3084</v>
      </c>
    </row>
    <row r="2651" spans="1:45" ht="15" customHeight="1" x14ac:dyDescent="0.2">
      <c r="A2651" s="21" t="s">
        <v>1685</v>
      </c>
      <c r="B2651" s="21" t="s">
        <v>1146</v>
      </c>
      <c r="C2651" s="21" t="s">
        <v>1149</v>
      </c>
      <c r="D2651" s="21" t="s">
        <v>3070</v>
      </c>
      <c r="E2651" s="21" t="s">
        <v>1684</v>
      </c>
      <c r="G2651" s="21" t="s">
        <v>1168</v>
      </c>
      <c r="H2651" s="21" t="s">
        <v>1168</v>
      </c>
      <c r="I2651" s="21" t="s">
        <v>3071</v>
      </c>
      <c r="J2651">
        <v>-34.642222222222202</v>
      </c>
      <c r="K2651">
        <v>116.123611111111</v>
      </c>
      <c r="M2651" s="21" t="s">
        <v>3072</v>
      </c>
      <c r="O2651" s="21">
        <v>2011</v>
      </c>
      <c r="Q2651" s="21" t="s">
        <v>3073</v>
      </c>
      <c r="R2651">
        <v>851.66800000000001</v>
      </c>
      <c r="S2651">
        <v>15</v>
      </c>
      <c r="T2651" s="21">
        <v>15</v>
      </c>
      <c r="U2651" s="21" t="s">
        <v>1147</v>
      </c>
      <c r="V2651" s="9" t="s">
        <v>1204</v>
      </c>
      <c r="W2651">
        <v>28</v>
      </c>
      <c r="X2651" s="9" t="s">
        <v>1294</v>
      </c>
      <c r="Z2651" s="22">
        <v>12</v>
      </c>
      <c r="AD2651" s="22" t="s">
        <v>1168</v>
      </c>
      <c r="AF2651" s="24" t="s">
        <v>153</v>
      </c>
      <c r="AG2651" t="s">
        <v>3082</v>
      </c>
      <c r="AH2651">
        <f>60*24*12</f>
        <v>17280</v>
      </c>
      <c r="AI2651" s="21" t="s">
        <v>153</v>
      </c>
      <c r="AJ2651" s="21" t="s">
        <v>1148</v>
      </c>
      <c r="AK2651" s="21">
        <v>0</v>
      </c>
      <c r="AL2651" s="21" t="s">
        <v>1266</v>
      </c>
      <c r="AM2651">
        <v>0</v>
      </c>
      <c r="AN2651" s="21">
        <v>4</v>
      </c>
      <c r="AO2651" s="21">
        <v>25</v>
      </c>
      <c r="AP2651" s="21">
        <v>12</v>
      </c>
      <c r="AQ2651" s="22" t="s">
        <v>3083</v>
      </c>
      <c r="AR2651" s="21" t="s">
        <v>1155</v>
      </c>
      <c r="AS2651" t="s">
        <v>3084</v>
      </c>
    </row>
    <row r="2652" spans="1:45" ht="15" customHeight="1" x14ac:dyDescent="0.2">
      <c r="A2652" s="21" t="s">
        <v>1685</v>
      </c>
      <c r="B2652" s="21" t="s">
        <v>1146</v>
      </c>
      <c r="C2652" s="21" t="s">
        <v>1149</v>
      </c>
      <c r="D2652" s="21" t="s">
        <v>3070</v>
      </c>
      <c r="E2652" s="21" t="s">
        <v>1684</v>
      </c>
      <c r="G2652" s="21" t="s">
        <v>1168</v>
      </c>
      <c r="H2652" s="21" t="s">
        <v>1168</v>
      </c>
      <c r="I2652" s="21" t="s">
        <v>3071</v>
      </c>
      <c r="J2652">
        <v>-34.642222222222202</v>
      </c>
      <c r="K2652">
        <v>116.123611111111</v>
      </c>
      <c r="M2652" s="21" t="s">
        <v>3072</v>
      </c>
      <c r="O2652" s="21">
        <v>2011</v>
      </c>
      <c r="Q2652" s="21" t="s">
        <v>3073</v>
      </c>
      <c r="R2652">
        <v>851.66800000000001</v>
      </c>
      <c r="S2652">
        <v>15</v>
      </c>
      <c r="T2652" s="21">
        <v>15</v>
      </c>
      <c r="U2652" s="21" t="s">
        <v>1147</v>
      </c>
      <c r="V2652" s="9" t="s">
        <v>1204</v>
      </c>
      <c r="W2652">
        <v>28</v>
      </c>
      <c r="X2652" s="9" t="s">
        <v>1294</v>
      </c>
      <c r="Z2652" s="22">
        <v>12</v>
      </c>
      <c r="AD2652" s="22" t="s">
        <v>1168</v>
      </c>
      <c r="AF2652" s="24" t="s">
        <v>153</v>
      </c>
      <c r="AG2652" t="s">
        <v>3082</v>
      </c>
      <c r="AH2652">
        <f>60*24*13</f>
        <v>18720</v>
      </c>
      <c r="AI2652" s="21" t="s">
        <v>153</v>
      </c>
      <c r="AJ2652" s="21" t="s">
        <v>1148</v>
      </c>
      <c r="AK2652" s="21">
        <v>0</v>
      </c>
      <c r="AL2652" s="21" t="s">
        <v>1266</v>
      </c>
      <c r="AM2652">
        <v>0</v>
      </c>
      <c r="AN2652" s="21">
        <v>4</v>
      </c>
      <c r="AO2652" s="21">
        <v>25</v>
      </c>
      <c r="AP2652" s="21">
        <v>13</v>
      </c>
      <c r="AQ2652" s="22" t="s">
        <v>3083</v>
      </c>
      <c r="AR2652" s="21" t="s">
        <v>1155</v>
      </c>
      <c r="AS2652" t="s">
        <v>3084</v>
      </c>
    </row>
    <row r="2653" spans="1:45" ht="15" customHeight="1" x14ac:dyDescent="0.2">
      <c r="A2653" s="21" t="s">
        <v>1685</v>
      </c>
      <c r="B2653" s="21" t="s">
        <v>1146</v>
      </c>
      <c r="C2653" s="21" t="s">
        <v>1149</v>
      </c>
      <c r="D2653" s="21" t="s">
        <v>3070</v>
      </c>
      <c r="E2653" s="21" t="s">
        <v>1684</v>
      </c>
      <c r="G2653" s="21" t="s">
        <v>1168</v>
      </c>
      <c r="H2653" s="21" t="s">
        <v>1168</v>
      </c>
      <c r="I2653" s="21" t="s">
        <v>3071</v>
      </c>
      <c r="J2653">
        <v>-34.642222222222202</v>
      </c>
      <c r="K2653">
        <v>116.123611111111</v>
      </c>
      <c r="M2653" s="21" t="s">
        <v>3072</v>
      </c>
      <c r="O2653" s="21">
        <v>2011</v>
      </c>
      <c r="Q2653" s="21" t="s">
        <v>3073</v>
      </c>
      <c r="R2653">
        <v>851.66800000000001</v>
      </c>
      <c r="S2653">
        <v>15</v>
      </c>
      <c r="T2653" s="21">
        <v>15</v>
      </c>
      <c r="U2653" s="21" t="s">
        <v>1147</v>
      </c>
      <c r="V2653" s="9" t="s">
        <v>1204</v>
      </c>
      <c r="W2653">
        <v>28</v>
      </c>
      <c r="X2653" s="9" t="s">
        <v>1294</v>
      </c>
      <c r="Z2653" s="22">
        <v>12</v>
      </c>
      <c r="AD2653" s="22" t="s">
        <v>1168</v>
      </c>
      <c r="AF2653" s="24" t="s">
        <v>153</v>
      </c>
      <c r="AG2653" t="s">
        <v>3082</v>
      </c>
      <c r="AH2653">
        <f>60*24*14</f>
        <v>20160</v>
      </c>
      <c r="AI2653" s="21" t="s">
        <v>153</v>
      </c>
      <c r="AJ2653" s="21" t="s">
        <v>1148</v>
      </c>
      <c r="AK2653" s="21">
        <v>0</v>
      </c>
      <c r="AL2653" s="21" t="s">
        <v>1266</v>
      </c>
      <c r="AM2653">
        <v>0</v>
      </c>
      <c r="AN2653" s="21">
        <v>4</v>
      </c>
      <c r="AO2653" s="21">
        <v>25</v>
      </c>
      <c r="AP2653" s="21">
        <v>14</v>
      </c>
      <c r="AQ2653" s="22" t="s">
        <v>3083</v>
      </c>
      <c r="AR2653" s="21" t="s">
        <v>1155</v>
      </c>
      <c r="AS2653" t="s">
        <v>3084</v>
      </c>
    </row>
    <row r="2654" spans="1:45" ht="15" customHeight="1" x14ac:dyDescent="0.2">
      <c r="A2654" s="21" t="s">
        <v>1685</v>
      </c>
      <c r="B2654" s="21" t="s">
        <v>1146</v>
      </c>
      <c r="C2654" s="21" t="s">
        <v>1149</v>
      </c>
      <c r="D2654" s="21" t="s">
        <v>3070</v>
      </c>
      <c r="E2654" s="21" t="s">
        <v>1684</v>
      </c>
      <c r="G2654" s="21" t="s">
        <v>1168</v>
      </c>
      <c r="H2654" s="21" t="s">
        <v>1168</v>
      </c>
      <c r="I2654" s="21" t="s">
        <v>3071</v>
      </c>
      <c r="J2654">
        <v>-34.642222222222202</v>
      </c>
      <c r="K2654">
        <v>116.123611111111</v>
      </c>
      <c r="M2654" s="21" t="s">
        <v>3072</v>
      </c>
      <c r="O2654" s="21">
        <v>2011</v>
      </c>
      <c r="Q2654" s="21" t="s">
        <v>3073</v>
      </c>
      <c r="R2654">
        <v>851.66800000000001</v>
      </c>
      <c r="S2654">
        <v>15</v>
      </c>
      <c r="T2654" s="21">
        <v>15</v>
      </c>
      <c r="U2654" s="21" t="s">
        <v>1147</v>
      </c>
      <c r="V2654" s="9" t="s">
        <v>1204</v>
      </c>
      <c r="W2654">
        <v>28</v>
      </c>
      <c r="X2654" s="9" t="s">
        <v>1294</v>
      </c>
      <c r="Z2654" s="22">
        <v>12</v>
      </c>
      <c r="AD2654" s="22" t="s">
        <v>1168</v>
      </c>
      <c r="AF2654" s="24" t="s">
        <v>153</v>
      </c>
      <c r="AG2654" t="s">
        <v>3082</v>
      </c>
      <c r="AH2654">
        <f>60*24*15</f>
        <v>21600</v>
      </c>
      <c r="AI2654" s="21" t="s">
        <v>153</v>
      </c>
      <c r="AJ2654" s="21" t="s">
        <v>1148</v>
      </c>
      <c r="AK2654" s="21">
        <v>0</v>
      </c>
      <c r="AL2654" s="21" t="s">
        <v>1266</v>
      </c>
      <c r="AM2654">
        <v>0</v>
      </c>
      <c r="AN2654" s="21">
        <v>4</v>
      </c>
      <c r="AO2654" s="21">
        <v>25</v>
      </c>
      <c r="AP2654" s="21">
        <v>15</v>
      </c>
      <c r="AQ2654" s="22" t="s">
        <v>3083</v>
      </c>
      <c r="AR2654" s="21" t="s">
        <v>1155</v>
      </c>
      <c r="AS2654" t="s">
        <v>3084</v>
      </c>
    </row>
    <row r="2655" spans="1:45" ht="15" customHeight="1" x14ac:dyDescent="0.2">
      <c r="A2655" s="21" t="s">
        <v>1685</v>
      </c>
      <c r="B2655" s="21" t="s">
        <v>1146</v>
      </c>
      <c r="C2655" s="21" t="s">
        <v>1149</v>
      </c>
      <c r="D2655" s="21" t="s">
        <v>3070</v>
      </c>
      <c r="E2655" s="21" t="s">
        <v>1684</v>
      </c>
      <c r="G2655" s="21" t="s">
        <v>1168</v>
      </c>
      <c r="H2655" s="21" t="s">
        <v>1168</v>
      </c>
      <c r="I2655" s="21" t="s">
        <v>3071</v>
      </c>
      <c r="J2655">
        <v>-34.642222222222202</v>
      </c>
      <c r="K2655">
        <v>116.123611111111</v>
      </c>
      <c r="M2655" s="21" t="s">
        <v>3072</v>
      </c>
      <c r="O2655" s="21">
        <v>2011</v>
      </c>
      <c r="Q2655" s="21" t="s">
        <v>3073</v>
      </c>
      <c r="R2655">
        <v>851.66800000000001</v>
      </c>
      <c r="S2655">
        <v>15</v>
      </c>
      <c r="T2655" s="21">
        <v>15</v>
      </c>
      <c r="U2655" s="21" t="s">
        <v>1147</v>
      </c>
      <c r="V2655" s="9" t="s">
        <v>1204</v>
      </c>
      <c r="W2655">
        <v>28</v>
      </c>
      <c r="X2655" s="9" t="s">
        <v>1294</v>
      </c>
      <c r="Z2655" s="22">
        <v>12</v>
      </c>
      <c r="AD2655" s="22" t="s">
        <v>1168</v>
      </c>
      <c r="AF2655" s="24" t="s">
        <v>153</v>
      </c>
      <c r="AG2655" t="s">
        <v>3082</v>
      </c>
      <c r="AH2655">
        <f>60*24*16</f>
        <v>23040</v>
      </c>
      <c r="AI2655" s="21" t="s">
        <v>153</v>
      </c>
      <c r="AJ2655" s="21" t="s">
        <v>1148</v>
      </c>
      <c r="AK2655" s="21">
        <v>0</v>
      </c>
      <c r="AL2655" s="21" t="s">
        <v>1266</v>
      </c>
      <c r="AM2655">
        <v>0</v>
      </c>
      <c r="AN2655" s="21">
        <v>4</v>
      </c>
      <c r="AO2655" s="21">
        <v>25</v>
      </c>
      <c r="AP2655" s="21">
        <v>16</v>
      </c>
      <c r="AQ2655" s="22" t="s">
        <v>3083</v>
      </c>
      <c r="AR2655" s="21" t="s">
        <v>1155</v>
      </c>
      <c r="AS2655" t="s">
        <v>3084</v>
      </c>
    </row>
    <row r="2656" spans="1:45" ht="15" customHeight="1" x14ac:dyDescent="0.2">
      <c r="A2656" s="21" t="s">
        <v>1685</v>
      </c>
      <c r="B2656" s="21" t="s">
        <v>1146</v>
      </c>
      <c r="C2656" s="21" t="s">
        <v>1149</v>
      </c>
      <c r="D2656" s="21" t="s">
        <v>3070</v>
      </c>
      <c r="E2656" s="21" t="s">
        <v>1684</v>
      </c>
      <c r="G2656" s="21" t="s">
        <v>1168</v>
      </c>
      <c r="H2656" s="21" t="s">
        <v>1168</v>
      </c>
      <c r="I2656" s="21" t="s">
        <v>3071</v>
      </c>
      <c r="J2656">
        <v>-34.642222222222202</v>
      </c>
      <c r="K2656">
        <v>116.123611111111</v>
      </c>
      <c r="M2656" s="21" t="s">
        <v>3072</v>
      </c>
      <c r="O2656" s="21">
        <v>2011</v>
      </c>
      <c r="Q2656" s="21" t="s">
        <v>3073</v>
      </c>
      <c r="R2656">
        <v>851.66800000000001</v>
      </c>
      <c r="S2656">
        <v>15</v>
      </c>
      <c r="T2656" s="21">
        <v>15</v>
      </c>
      <c r="U2656" s="21" t="s">
        <v>1147</v>
      </c>
      <c r="V2656" s="9" t="s">
        <v>1204</v>
      </c>
      <c r="W2656">
        <v>28</v>
      </c>
      <c r="X2656" s="9" t="s">
        <v>1294</v>
      </c>
      <c r="Z2656" s="22">
        <v>12</v>
      </c>
      <c r="AD2656" s="22" t="s">
        <v>1168</v>
      </c>
      <c r="AF2656" s="24" t="s">
        <v>153</v>
      </c>
      <c r="AG2656" t="s">
        <v>3082</v>
      </c>
      <c r="AH2656">
        <f>60*24*17</f>
        <v>24480</v>
      </c>
      <c r="AI2656" s="21" t="s">
        <v>153</v>
      </c>
      <c r="AJ2656" s="21" t="s">
        <v>1148</v>
      </c>
      <c r="AK2656" s="21">
        <v>0</v>
      </c>
      <c r="AL2656" s="21" t="s">
        <v>1266</v>
      </c>
      <c r="AM2656">
        <v>0</v>
      </c>
      <c r="AN2656" s="21">
        <v>4</v>
      </c>
      <c r="AO2656" s="21">
        <v>25</v>
      </c>
      <c r="AP2656" s="21">
        <v>17</v>
      </c>
      <c r="AQ2656" s="22" t="s">
        <v>3083</v>
      </c>
      <c r="AR2656" s="21" t="s">
        <v>1155</v>
      </c>
      <c r="AS2656" t="s">
        <v>3084</v>
      </c>
    </row>
    <row r="2657" spans="1:45" ht="15" customHeight="1" x14ac:dyDescent="0.2">
      <c r="A2657" s="21" t="s">
        <v>1685</v>
      </c>
      <c r="B2657" s="21" t="s">
        <v>1146</v>
      </c>
      <c r="C2657" s="21" t="s">
        <v>1149</v>
      </c>
      <c r="D2657" s="21" t="s">
        <v>3070</v>
      </c>
      <c r="E2657" s="21" t="s">
        <v>1684</v>
      </c>
      <c r="G2657" s="21" t="s">
        <v>1168</v>
      </c>
      <c r="H2657" s="21" t="s">
        <v>1168</v>
      </c>
      <c r="I2657" s="21" t="s">
        <v>3071</v>
      </c>
      <c r="J2657">
        <v>-34.642222222222202</v>
      </c>
      <c r="K2657">
        <v>116.123611111111</v>
      </c>
      <c r="M2657" s="21" t="s">
        <v>3072</v>
      </c>
      <c r="O2657" s="21">
        <v>2011</v>
      </c>
      <c r="Q2657" s="21" t="s">
        <v>3073</v>
      </c>
      <c r="R2657">
        <v>851.66800000000001</v>
      </c>
      <c r="S2657">
        <v>15</v>
      </c>
      <c r="T2657" s="21">
        <v>15</v>
      </c>
      <c r="U2657" s="21" t="s">
        <v>1147</v>
      </c>
      <c r="V2657" s="9" t="s">
        <v>1204</v>
      </c>
      <c r="W2657">
        <v>28</v>
      </c>
      <c r="X2657" s="9" t="s">
        <v>1294</v>
      </c>
      <c r="Z2657" s="22">
        <v>12</v>
      </c>
      <c r="AD2657" s="22" t="s">
        <v>1168</v>
      </c>
      <c r="AF2657" s="24" t="s">
        <v>153</v>
      </c>
      <c r="AG2657" t="s">
        <v>3082</v>
      </c>
      <c r="AH2657">
        <f>60*24*18</f>
        <v>25920</v>
      </c>
      <c r="AI2657" s="21" t="s">
        <v>153</v>
      </c>
      <c r="AJ2657" s="21" t="s">
        <v>1148</v>
      </c>
      <c r="AK2657" s="21">
        <v>6.6520000000000001</v>
      </c>
      <c r="AL2657" s="21" t="s">
        <v>1266</v>
      </c>
      <c r="AM2657">
        <f>10.478-3</f>
        <v>7.4779999999999998</v>
      </c>
      <c r="AN2657" s="21">
        <v>4</v>
      </c>
      <c r="AO2657" s="21">
        <v>25</v>
      </c>
      <c r="AP2657" s="21">
        <v>18</v>
      </c>
      <c r="AQ2657" s="22" t="s">
        <v>3083</v>
      </c>
      <c r="AR2657" s="21" t="s">
        <v>1155</v>
      </c>
      <c r="AS2657" t="s">
        <v>3084</v>
      </c>
    </row>
    <row r="2658" spans="1:45" ht="15" customHeight="1" x14ac:dyDescent="0.2">
      <c r="A2658" s="21" t="s">
        <v>1685</v>
      </c>
      <c r="B2658" s="21" t="s">
        <v>1146</v>
      </c>
      <c r="C2658" s="21" t="s">
        <v>1149</v>
      </c>
      <c r="D2658" s="21" t="s">
        <v>3070</v>
      </c>
      <c r="E2658" s="21" t="s">
        <v>1684</v>
      </c>
      <c r="G2658" s="21" t="s">
        <v>1168</v>
      </c>
      <c r="H2658" s="21" t="s">
        <v>1168</v>
      </c>
      <c r="I2658" s="21" t="s">
        <v>3071</v>
      </c>
      <c r="J2658">
        <v>-34.642222222222202</v>
      </c>
      <c r="K2658">
        <v>116.123611111111</v>
      </c>
      <c r="M2658" s="21" t="s">
        <v>3072</v>
      </c>
      <c r="O2658" s="21">
        <v>2011</v>
      </c>
      <c r="Q2658" s="21" t="s">
        <v>3073</v>
      </c>
      <c r="R2658">
        <v>851.66800000000001</v>
      </c>
      <c r="S2658">
        <v>15</v>
      </c>
      <c r="T2658" s="21">
        <v>15</v>
      </c>
      <c r="U2658" s="21" t="s">
        <v>1147</v>
      </c>
      <c r="V2658" s="9" t="s">
        <v>1204</v>
      </c>
      <c r="W2658">
        <v>28</v>
      </c>
      <c r="X2658" s="9" t="s">
        <v>1294</v>
      </c>
      <c r="Z2658" s="22">
        <v>12</v>
      </c>
      <c r="AD2658" s="22" t="s">
        <v>1168</v>
      </c>
      <c r="AF2658" s="24" t="s">
        <v>153</v>
      </c>
      <c r="AG2658" t="s">
        <v>3082</v>
      </c>
      <c r="AH2658">
        <f>60*24*19</f>
        <v>27360</v>
      </c>
      <c r="AI2658" s="21" t="s">
        <v>153</v>
      </c>
      <c r="AJ2658" s="21" t="s">
        <v>1148</v>
      </c>
      <c r="AK2658" s="21">
        <v>12.522</v>
      </c>
      <c r="AL2658" s="21" t="s">
        <v>1266</v>
      </c>
      <c r="AM2658">
        <f>15.348-9.609</f>
        <v>5.7390000000000008</v>
      </c>
      <c r="AN2658" s="21">
        <v>4</v>
      </c>
      <c r="AO2658" s="21">
        <v>25</v>
      </c>
      <c r="AP2658" s="21">
        <v>19</v>
      </c>
      <c r="AQ2658" s="22" t="s">
        <v>3083</v>
      </c>
      <c r="AR2658" s="21" t="s">
        <v>1155</v>
      </c>
      <c r="AS2658" t="s">
        <v>3084</v>
      </c>
    </row>
    <row r="2659" spans="1:45" ht="15" customHeight="1" x14ac:dyDescent="0.2">
      <c r="A2659" s="21" t="s">
        <v>1685</v>
      </c>
      <c r="B2659" s="21" t="s">
        <v>1146</v>
      </c>
      <c r="C2659" s="21" t="s">
        <v>1149</v>
      </c>
      <c r="D2659" s="21" t="s">
        <v>3070</v>
      </c>
      <c r="E2659" s="21" t="s">
        <v>1684</v>
      </c>
      <c r="G2659" s="21" t="s">
        <v>1168</v>
      </c>
      <c r="H2659" s="21" t="s">
        <v>1168</v>
      </c>
      <c r="I2659" s="21" t="s">
        <v>3071</v>
      </c>
      <c r="J2659">
        <v>-34.642222222222202</v>
      </c>
      <c r="K2659">
        <v>116.123611111111</v>
      </c>
      <c r="M2659" s="21" t="s">
        <v>3072</v>
      </c>
      <c r="O2659" s="21">
        <v>2011</v>
      </c>
      <c r="Q2659" s="21" t="s">
        <v>3073</v>
      </c>
      <c r="R2659">
        <v>851.66800000000001</v>
      </c>
      <c r="S2659">
        <v>15</v>
      </c>
      <c r="T2659" s="21">
        <v>15</v>
      </c>
      <c r="U2659" s="21" t="s">
        <v>1147</v>
      </c>
      <c r="V2659" s="9" t="s">
        <v>1204</v>
      </c>
      <c r="W2659">
        <v>28</v>
      </c>
      <c r="X2659" s="9" t="s">
        <v>1294</v>
      </c>
      <c r="Z2659" s="22">
        <v>12</v>
      </c>
      <c r="AD2659" s="22" t="s">
        <v>1168</v>
      </c>
      <c r="AF2659" s="24" t="s">
        <v>153</v>
      </c>
      <c r="AG2659" t="s">
        <v>3082</v>
      </c>
      <c r="AH2659">
        <f>60*24*20</f>
        <v>28800</v>
      </c>
      <c r="AI2659" s="21" t="s">
        <v>153</v>
      </c>
      <c r="AJ2659" s="21" t="s">
        <v>1148</v>
      </c>
      <c r="AK2659" s="21">
        <v>40.738999999999997</v>
      </c>
      <c r="AL2659" s="21" t="s">
        <v>1266</v>
      </c>
      <c r="AM2659">
        <f>47.522-34.13</f>
        <v>13.391999999999996</v>
      </c>
      <c r="AN2659" s="21">
        <v>4</v>
      </c>
      <c r="AO2659" s="21">
        <v>25</v>
      </c>
      <c r="AP2659" s="21">
        <v>20</v>
      </c>
      <c r="AQ2659" s="22" t="s">
        <v>3083</v>
      </c>
      <c r="AR2659" s="21" t="s">
        <v>1155</v>
      </c>
      <c r="AS2659" t="s">
        <v>3084</v>
      </c>
    </row>
    <row r="2660" spans="1:45" ht="15" customHeight="1" x14ac:dyDescent="0.2">
      <c r="A2660" s="21" t="s">
        <v>1685</v>
      </c>
      <c r="B2660" s="21" t="s">
        <v>1146</v>
      </c>
      <c r="C2660" s="21" t="s">
        <v>1149</v>
      </c>
      <c r="D2660" s="21" t="s">
        <v>3070</v>
      </c>
      <c r="E2660" s="21" t="s">
        <v>1684</v>
      </c>
      <c r="G2660" s="21" t="s">
        <v>1168</v>
      </c>
      <c r="H2660" s="21" t="s">
        <v>1168</v>
      </c>
      <c r="I2660" s="21" t="s">
        <v>3071</v>
      </c>
      <c r="J2660">
        <v>-34.642222222222202</v>
      </c>
      <c r="K2660">
        <v>116.123611111111</v>
      </c>
      <c r="M2660" s="21" t="s">
        <v>3072</v>
      </c>
      <c r="O2660" s="21">
        <v>2011</v>
      </c>
      <c r="Q2660" s="21" t="s">
        <v>3073</v>
      </c>
      <c r="R2660">
        <v>851.66800000000001</v>
      </c>
      <c r="S2660">
        <v>15</v>
      </c>
      <c r="T2660" s="21">
        <v>15</v>
      </c>
      <c r="U2660" s="21" t="s">
        <v>1147</v>
      </c>
      <c r="V2660" s="9" t="s">
        <v>1204</v>
      </c>
      <c r="W2660">
        <v>28</v>
      </c>
      <c r="X2660" s="9" t="s">
        <v>1294</v>
      </c>
      <c r="Z2660" s="22">
        <v>12</v>
      </c>
      <c r="AD2660" s="22" t="s">
        <v>1168</v>
      </c>
      <c r="AF2660" s="24" t="s">
        <v>153</v>
      </c>
      <c r="AG2660" t="s">
        <v>3082</v>
      </c>
      <c r="AH2660">
        <f>60*24*21</f>
        <v>30240</v>
      </c>
      <c r="AI2660" s="21" t="s">
        <v>153</v>
      </c>
      <c r="AJ2660" s="21" t="s">
        <v>1148</v>
      </c>
      <c r="AK2660" s="21">
        <v>43.695999999999998</v>
      </c>
      <c r="AL2660" s="21" t="s">
        <v>1266</v>
      </c>
      <c r="AM2660">
        <f>51.174-36.217</f>
        <v>14.957000000000001</v>
      </c>
      <c r="AN2660" s="21">
        <v>4</v>
      </c>
      <c r="AO2660" s="21">
        <v>25</v>
      </c>
      <c r="AP2660" s="21">
        <v>21</v>
      </c>
      <c r="AQ2660" s="22" t="s">
        <v>3083</v>
      </c>
      <c r="AR2660" s="21" t="s">
        <v>1155</v>
      </c>
      <c r="AS2660" t="s">
        <v>3084</v>
      </c>
    </row>
    <row r="2661" spans="1:45" ht="15" customHeight="1" x14ac:dyDescent="0.2">
      <c r="A2661" s="21" t="s">
        <v>1685</v>
      </c>
      <c r="B2661" s="21" t="s">
        <v>1146</v>
      </c>
      <c r="C2661" s="21" t="s">
        <v>1149</v>
      </c>
      <c r="D2661" s="21" t="s">
        <v>3070</v>
      </c>
      <c r="E2661" s="21" t="s">
        <v>1684</v>
      </c>
      <c r="G2661" s="21" t="s">
        <v>1168</v>
      </c>
      <c r="H2661" s="21" t="s">
        <v>1168</v>
      </c>
      <c r="I2661" s="21" t="s">
        <v>3071</v>
      </c>
      <c r="J2661">
        <v>-34.642222222222202</v>
      </c>
      <c r="K2661">
        <v>116.123611111111</v>
      </c>
      <c r="M2661" s="21" t="s">
        <v>3072</v>
      </c>
      <c r="O2661" s="21">
        <v>2011</v>
      </c>
      <c r="Q2661" s="21" t="s">
        <v>3073</v>
      </c>
      <c r="R2661">
        <v>851.66800000000001</v>
      </c>
      <c r="S2661">
        <v>15</v>
      </c>
      <c r="T2661" s="21">
        <v>15</v>
      </c>
      <c r="U2661" s="21" t="s">
        <v>1147</v>
      </c>
      <c r="V2661" s="9" t="s">
        <v>1204</v>
      </c>
      <c r="W2661">
        <v>28</v>
      </c>
      <c r="X2661" s="9" t="s">
        <v>1294</v>
      </c>
      <c r="Z2661" s="22">
        <v>12</v>
      </c>
      <c r="AD2661" s="22" t="s">
        <v>1168</v>
      </c>
      <c r="AF2661" s="24" t="s">
        <v>153</v>
      </c>
      <c r="AG2661" t="s">
        <v>3082</v>
      </c>
      <c r="AH2661">
        <f>60*24*23</f>
        <v>33120</v>
      </c>
      <c r="AI2661" s="21" t="s">
        <v>153</v>
      </c>
      <c r="AJ2661" s="21" t="s">
        <v>1148</v>
      </c>
      <c r="AK2661" s="21">
        <v>68.87</v>
      </c>
      <c r="AL2661" s="21" t="s">
        <v>1266</v>
      </c>
      <c r="AM2661">
        <f>73.609-64.391</f>
        <v>9.2179999999999893</v>
      </c>
      <c r="AN2661" s="21">
        <v>4</v>
      </c>
      <c r="AO2661" s="21">
        <v>25</v>
      </c>
      <c r="AP2661" s="21">
        <v>23</v>
      </c>
      <c r="AQ2661" s="22" t="s">
        <v>3083</v>
      </c>
      <c r="AR2661" s="21" t="s">
        <v>1155</v>
      </c>
      <c r="AS2661" t="s">
        <v>3084</v>
      </c>
    </row>
    <row r="2662" spans="1:45" ht="15" customHeight="1" x14ac:dyDescent="0.2">
      <c r="A2662" s="21" t="s">
        <v>1685</v>
      </c>
      <c r="B2662" s="21" t="s">
        <v>1146</v>
      </c>
      <c r="C2662" s="21" t="s">
        <v>1149</v>
      </c>
      <c r="D2662" s="21" t="s">
        <v>3070</v>
      </c>
      <c r="E2662" s="21" t="s">
        <v>1684</v>
      </c>
      <c r="G2662" s="21" t="s">
        <v>1168</v>
      </c>
      <c r="H2662" s="21" t="s">
        <v>1168</v>
      </c>
      <c r="I2662" s="21" t="s">
        <v>3071</v>
      </c>
      <c r="J2662">
        <v>-34.642222222222202</v>
      </c>
      <c r="K2662">
        <v>116.123611111111</v>
      </c>
      <c r="M2662" s="21" t="s">
        <v>3072</v>
      </c>
      <c r="O2662" s="21">
        <v>2011</v>
      </c>
      <c r="Q2662" s="21" t="s">
        <v>3073</v>
      </c>
      <c r="R2662">
        <v>851.66800000000001</v>
      </c>
      <c r="S2662">
        <v>15</v>
      </c>
      <c r="T2662" s="21">
        <v>15</v>
      </c>
      <c r="U2662" s="21" t="s">
        <v>1147</v>
      </c>
      <c r="V2662" s="9" t="s">
        <v>1204</v>
      </c>
      <c r="W2662">
        <v>28</v>
      </c>
      <c r="X2662" s="9" t="s">
        <v>1294</v>
      </c>
      <c r="Z2662" s="22">
        <v>12</v>
      </c>
      <c r="AD2662" s="22" t="s">
        <v>1168</v>
      </c>
      <c r="AF2662" s="24" t="s">
        <v>153</v>
      </c>
      <c r="AG2662" t="s">
        <v>3082</v>
      </c>
      <c r="AH2662">
        <f>60*24*25</f>
        <v>36000</v>
      </c>
      <c r="AI2662" s="21" t="s">
        <v>153</v>
      </c>
      <c r="AJ2662" s="21" t="s">
        <v>1148</v>
      </c>
      <c r="AK2662" s="21">
        <v>80.739000000000004</v>
      </c>
      <c r="AL2662" s="21" t="s">
        <v>1266</v>
      </c>
      <c r="AM2662">
        <f>84.043-77.261</f>
        <v>6.7820000000000107</v>
      </c>
      <c r="AN2662" s="21">
        <v>4</v>
      </c>
      <c r="AO2662" s="21">
        <v>25</v>
      </c>
      <c r="AP2662" s="21">
        <v>25</v>
      </c>
      <c r="AQ2662" s="22" t="s">
        <v>3083</v>
      </c>
      <c r="AR2662" s="21" t="s">
        <v>1155</v>
      </c>
      <c r="AS2662" t="s">
        <v>3084</v>
      </c>
    </row>
    <row r="2663" spans="1:45" ht="15" customHeight="1" x14ac:dyDescent="0.2">
      <c r="A2663" s="21" t="s">
        <v>1685</v>
      </c>
      <c r="B2663" s="21" t="s">
        <v>1146</v>
      </c>
      <c r="C2663" s="21" t="s">
        <v>1149</v>
      </c>
      <c r="D2663" s="21" t="s">
        <v>3070</v>
      </c>
      <c r="E2663" s="21" t="s">
        <v>1684</v>
      </c>
      <c r="G2663" s="21" t="s">
        <v>1168</v>
      </c>
      <c r="H2663" s="21" t="s">
        <v>1168</v>
      </c>
      <c r="I2663" s="21" t="s">
        <v>3071</v>
      </c>
      <c r="J2663">
        <v>-34.642222222222202</v>
      </c>
      <c r="K2663">
        <v>116.123611111111</v>
      </c>
      <c r="M2663" s="21" t="s">
        <v>3072</v>
      </c>
      <c r="O2663" s="21">
        <v>2011</v>
      </c>
      <c r="Q2663" s="21" t="s">
        <v>3073</v>
      </c>
      <c r="R2663">
        <v>851.66800000000001</v>
      </c>
      <c r="S2663">
        <v>15</v>
      </c>
      <c r="T2663" s="21">
        <v>15</v>
      </c>
      <c r="U2663" s="21" t="s">
        <v>1147</v>
      </c>
      <c r="V2663" s="9" t="s">
        <v>1204</v>
      </c>
      <c r="W2663">
        <v>28</v>
      </c>
      <c r="X2663" s="9" t="s">
        <v>1294</v>
      </c>
      <c r="Z2663" s="22">
        <v>12</v>
      </c>
      <c r="AD2663" s="22" t="s">
        <v>1168</v>
      </c>
      <c r="AF2663" s="24" t="s">
        <v>153</v>
      </c>
      <c r="AG2663" t="s">
        <v>3082</v>
      </c>
      <c r="AH2663">
        <f>60*24*26</f>
        <v>37440</v>
      </c>
      <c r="AI2663" s="21" t="s">
        <v>153</v>
      </c>
      <c r="AJ2663" s="21" t="s">
        <v>1148</v>
      </c>
      <c r="AK2663" s="21">
        <v>80.564999999999998</v>
      </c>
      <c r="AL2663" s="21" t="s">
        <v>1266</v>
      </c>
      <c r="AM2663">
        <f>84.043-77.261</f>
        <v>6.7820000000000107</v>
      </c>
      <c r="AN2663" s="21">
        <v>4</v>
      </c>
      <c r="AO2663" s="21">
        <v>25</v>
      </c>
      <c r="AP2663" s="21">
        <v>26</v>
      </c>
      <c r="AQ2663" s="22" t="s">
        <v>3083</v>
      </c>
      <c r="AR2663" s="21" t="s">
        <v>1155</v>
      </c>
      <c r="AS2663" t="s">
        <v>3084</v>
      </c>
    </row>
    <row r="2664" spans="1:45" ht="15" customHeight="1" x14ac:dyDescent="0.2">
      <c r="A2664" s="21" t="s">
        <v>1685</v>
      </c>
      <c r="B2664" s="21" t="s">
        <v>1146</v>
      </c>
      <c r="C2664" s="21" t="s">
        <v>1149</v>
      </c>
      <c r="D2664" s="21" t="s">
        <v>3070</v>
      </c>
      <c r="E2664" s="21" t="s">
        <v>1684</v>
      </c>
      <c r="G2664" s="21" t="s">
        <v>1168</v>
      </c>
      <c r="H2664" s="21" t="s">
        <v>1168</v>
      </c>
      <c r="I2664" s="21" t="s">
        <v>3071</v>
      </c>
      <c r="J2664">
        <v>-34.642222222222202</v>
      </c>
      <c r="K2664">
        <v>116.123611111111</v>
      </c>
      <c r="M2664" s="21" t="s">
        <v>3072</v>
      </c>
      <c r="O2664" s="21">
        <v>2011</v>
      </c>
      <c r="Q2664" s="21" t="s">
        <v>3073</v>
      </c>
      <c r="R2664">
        <v>851.66800000000001</v>
      </c>
      <c r="S2664">
        <v>15</v>
      </c>
      <c r="T2664" s="21">
        <v>15</v>
      </c>
      <c r="U2664" s="21" t="s">
        <v>1147</v>
      </c>
      <c r="V2664" s="9" t="s">
        <v>1204</v>
      </c>
      <c r="W2664">
        <v>28</v>
      </c>
      <c r="X2664" s="9" t="s">
        <v>1294</v>
      </c>
      <c r="Z2664" s="22">
        <v>12</v>
      </c>
      <c r="AD2664" s="22" t="s">
        <v>1168</v>
      </c>
      <c r="AF2664" s="24" t="s">
        <v>153</v>
      </c>
      <c r="AG2664" t="s">
        <v>3082</v>
      </c>
      <c r="AH2664">
        <f>60*24*27</f>
        <v>38880</v>
      </c>
      <c r="AI2664" s="21" t="s">
        <v>153</v>
      </c>
      <c r="AJ2664" s="21" t="s">
        <v>1148</v>
      </c>
      <c r="AK2664" s="21">
        <v>82.652000000000001</v>
      </c>
      <c r="AL2664" s="21" t="s">
        <v>1266</v>
      </c>
      <c r="AM2664">
        <f>86.304-79</f>
        <v>7.304000000000002</v>
      </c>
      <c r="AN2664" s="21">
        <v>4</v>
      </c>
      <c r="AO2664" s="21">
        <v>25</v>
      </c>
      <c r="AP2664" s="21">
        <v>27</v>
      </c>
      <c r="AQ2664" s="22" t="s">
        <v>3083</v>
      </c>
      <c r="AR2664" s="21" t="s">
        <v>1155</v>
      </c>
      <c r="AS2664" t="s">
        <v>3084</v>
      </c>
    </row>
    <row r="2665" spans="1:45" ht="15" customHeight="1" x14ac:dyDescent="0.2">
      <c r="A2665" s="21" t="s">
        <v>1685</v>
      </c>
      <c r="B2665" s="21" t="s">
        <v>1146</v>
      </c>
      <c r="C2665" s="21" t="s">
        <v>1149</v>
      </c>
      <c r="D2665" s="21" t="s">
        <v>3070</v>
      </c>
      <c r="E2665" s="21" t="s">
        <v>1684</v>
      </c>
      <c r="G2665" s="21" t="s">
        <v>1168</v>
      </c>
      <c r="H2665" s="21" t="s">
        <v>1168</v>
      </c>
      <c r="I2665" s="21" t="s">
        <v>3071</v>
      </c>
      <c r="J2665">
        <v>-34.642222222222202</v>
      </c>
      <c r="K2665">
        <v>116.123611111111</v>
      </c>
      <c r="M2665" s="21" t="s">
        <v>3072</v>
      </c>
      <c r="O2665" s="21">
        <v>2011</v>
      </c>
      <c r="Q2665" s="21" t="s">
        <v>3073</v>
      </c>
      <c r="R2665">
        <v>851.66800000000001</v>
      </c>
      <c r="S2665">
        <v>15</v>
      </c>
      <c r="T2665" s="21">
        <v>15</v>
      </c>
      <c r="U2665" s="21" t="s">
        <v>1147</v>
      </c>
      <c r="V2665" s="9" t="s">
        <v>1204</v>
      </c>
      <c r="W2665">
        <v>28</v>
      </c>
      <c r="X2665" s="9" t="s">
        <v>1294</v>
      </c>
      <c r="Z2665" s="22">
        <v>12</v>
      </c>
      <c r="AD2665" s="22" t="s">
        <v>1168</v>
      </c>
      <c r="AF2665" s="24" t="s">
        <v>153</v>
      </c>
      <c r="AG2665" t="s">
        <v>3082</v>
      </c>
      <c r="AH2665">
        <f>60*24*28</f>
        <v>40320</v>
      </c>
      <c r="AI2665" s="21" t="s">
        <v>153</v>
      </c>
      <c r="AJ2665" s="21" t="s">
        <v>1148</v>
      </c>
      <c r="AK2665" s="21">
        <v>83.522000000000006</v>
      </c>
      <c r="AL2665" s="21" t="s">
        <v>1266</v>
      </c>
      <c r="AM2665">
        <f>86.304-80.739</f>
        <v>5.5649999999999977</v>
      </c>
      <c r="AN2665" s="21">
        <v>4</v>
      </c>
      <c r="AO2665" s="21">
        <v>25</v>
      </c>
      <c r="AP2665" s="21">
        <v>28</v>
      </c>
      <c r="AQ2665" s="22" t="s">
        <v>3083</v>
      </c>
      <c r="AR2665" s="21" t="s">
        <v>1155</v>
      </c>
      <c r="AS2665" t="s">
        <v>3084</v>
      </c>
    </row>
    <row r="2666" spans="1:45" x14ac:dyDescent="0.2">
      <c r="A2666" s="21" t="s">
        <v>1685</v>
      </c>
      <c r="B2666" s="21" t="s">
        <v>1146</v>
      </c>
      <c r="C2666" s="21" t="s">
        <v>1149</v>
      </c>
      <c r="D2666" s="21" t="s">
        <v>3070</v>
      </c>
      <c r="E2666" s="21" t="s">
        <v>1684</v>
      </c>
      <c r="G2666" s="21" t="s">
        <v>1168</v>
      </c>
      <c r="H2666" s="21" t="s">
        <v>1168</v>
      </c>
      <c r="I2666" s="21" t="s">
        <v>3071</v>
      </c>
      <c r="J2666">
        <v>-34.642222222222202</v>
      </c>
      <c r="K2666">
        <v>116.123611111111</v>
      </c>
      <c r="M2666" s="21" t="s">
        <v>3072</v>
      </c>
      <c r="O2666" s="21">
        <v>2011</v>
      </c>
      <c r="Q2666" s="21" t="s">
        <v>3073</v>
      </c>
      <c r="R2666">
        <v>851.66800000000001</v>
      </c>
      <c r="S2666">
        <v>15</v>
      </c>
      <c r="T2666" s="21">
        <v>15</v>
      </c>
      <c r="U2666" s="21" t="s">
        <v>1147</v>
      </c>
      <c r="V2666" s="9" t="s">
        <v>1204</v>
      </c>
      <c r="W2666">
        <v>28</v>
      </c>
      <c r="X2666" s="9" t="s">
        <v>1294</v>
      </c>
      <c r="Z2666" s="22">
        <v>12</v>
      </c>
      <c r="AD2666" s="22" t="s">
        <v>1168</v>
      </c>
      <c r="AF2666" s="24" t="s">
        <v>153</v>
      </c>
      <c r="AG2666" t="s">
        <v>3085</v>
      </c>
      <c r="AH2666">
        <v>0</v>
      </c>
      <c r="AI2666" s="21" t="s">
        <v>153</v>
      </c>
      <c r="AJ2666" s="21" t="s">
        <v>1148</v>
      </c>
      <c r="AK2666" s="21">
        <v>0</v>
      </c>
      <c r="AL2666" s="21" t="s">
        <v>1266</v>
      </c>
      <c r="AM2666">
        <v>0</v>
      </c>
      <c r="AN2666" s="21">
        <v>4</v>
      </c>
      <c r="AO2666" s="21">
        <v>25</v>
      </c>
      <c r="AP2666" s="21">
        <v>0</v>
      </c>
      <c r="AQ2666" s="22" t="s">
        <v>3083</v>
      </c>
      <c r="AR2666" s="21" t="s">
        <v>1155</v>
      </c>
      <c r="AS2666" t="s">
        <v>3084</v>
      </c>
    </row>
    <row r="2667" spans="1:45" x14ac:dyDescent="0.2">
      <c r="A2667" s="21" t="s">
        <v>1685</v>
      </c>
      <c r="B2667" s="21" t="s">
        <v>1146</v>
      </c>
      <c r="C2667" s="21" t="s">
        <v>1149</v>
      </c>
      <c r="D2667" s="21" t="s">
        <v>3070</v>
      </c>
      <c r="E2667" s="21" t="s">
        <v>1684</v>
      </c>
      <c r="G2667" s="21" t="s">
        <v>1168</v>
      </c>
      <c r="H2667" s="21" t="s">
        <v>1168</v>
      </c>
      <c r="I2667" s="21" t="s">
        <v>3071</v>
      </c>
      <c r="J2667">
        <v>-34.642222222222202</v>
      </c>
      <c r="K2667">
        <v>116.123611111111</v>
      </c>
      <c r="M2667" s="21" t="s">
        <v>3072</v>
      </c>
      <c r="O2667" s="21">
        <v>2011</v>
      </c>
      <c r="Q2667" s="21" t="s">
        <v>3073</v>
      </c>
      <c r="R2667">
        <v>851.66800000000001</v>
      </c>
      <c r="S2667">
        <v>15</v>
      </c>
      <c r="T2667" s="21">
        <v>15</v>
      </c>
      <c r="U2667" s="21" t="s">
        <v>1147</v>
      </c>
      <c r="V2667" s="9" t="s">
        <v>1204</v>
      </c>
      <c r="W2667">
        <v>28</v>
      </c>
      <c r="X2667" s="9" t="s">
        <v>1294</v>
      </c>
      <c r="Z2667" s="22">
        <v>12</v>
      </c>
      <c r="AD2667" s="22" t="s">
        <v>1168</v>
      </c>
      <c r="AF2667" s="24" t="s">
        <v>153</v>
      </c>
      <c r="AG2667" t="s">
        <v>3085</v>
      </c>
      <c r="AH2667">
        <f>60*24</f>
        <v>1440</v>
      </c>
      <c r="AI2667" s="21" t="s">
        <v>153</v>
      </c>
      <c r="AJ2667" s="21" t="s">
        <v>1148</v>
      </c>
      <c r="AK2667" s="21">
        <v>0</v>
      </c>
      <c r="AL2667" s="21" t="s">
        <v>1266</v>
      </c>
      <c r="AM2667">
        <v>0</v>
      </c>
      <c r="AN2667" s="21">
        <v>4</v>
      </c>
      <c r="AO2667" s="21">
        <v>25</v>
      </c>
      <c r="AP2667" s="21">
        <v>1</v>
      </c>
      <c r="AQ2667" s="22" t="s">
        <v>3083</v>
      </c>
      <c r="AR2667" s="21" t="s">
        <v>1155</v>
      </c>
      <c r="AS2667" t="s">
        <v>3084</v>
      </c>
    </row>
    <row r="2668" spans="1:45" x14ac:dyDescent="0.2">
      <c r="A2668" s="21" t="s">
        <v>1685</v>
      </c>
      <c r="B2668" s="21" t="s">
        <v>1146</v>
      </c>
      <c r="C2668" s="21" t="s">
        <v>1149</v>
      </c>
      <c r="D2668" s="21" t="s">
        <v>3070</v>
      </c>
      <c r="E2668" s="21" t="s">
        <v>1684</v>
      </c>
      <c r="G2668" s="21" t="s">
        <v>1168</v>
      </c>
      <c r="H2668" s="21" t="s">
        <v>1168</v>
      </c>
      <c r="I2668" s="21" t="s">
        <v>3071</v>
      </c>
      <c r="J2668">
        <v>-34.642222222222202</v>
      </c>
      <c r="K2668">
        <v>116.123611111111</v>
      </c>
      <c r="M2668" s="21" t="s">
        <v>3072</v>
      </c>
      <c r="O2668" s="21">
        <v>2011</v>
      </c>
      <c r="Q2668" s="21" t="s">
        <v>3073</v>
      </c>
      <c r="R2668">
        <v>851.66800000000001</v>
      </c>
      <c r="S2668">
        <v>15</v>
      </c>
      <c r="T2668" s="21">
        <v>15</v>
      </c>
      <c r="U2668" s="21" t="s">
        <v>1147</v>
      </c>
      <c r="V2668" s="9" t="s">
        <v>1204</v>
      </c>
      <c r="W2668">
        <v>28</v>
      </c>
      <c r="X2668" s="9" t="s">
        <v>1294</v>
      </c>
      <c r="Z2668" s="22">
        <v>12</v>
      </c>
      <c r="AD2668" s="22" t="s">
        <v>1168</v>
      </c>
      <c r="AF2668" s="24" t="s">
        <v>153</v>
      </c>
      <c r="AG2668" t="s">
        <v>3085</v>
      </c>
      <c r="AH2668">
        <f>60*24*2</f>
        <v>2880</v>
      </c>
      <c r="AI2668" s="21" t="s">
        <v>153</v>
      </c>
      <c r="AJ2668" s="21" t="s">
        <v>1148</v>
      </c>
      <c r="AK2668" s="21">
        <v>0</v>
      </c>
      <c r="AL2668" s="21" t="s">
        <v>1266</v>
      </c>
      <c r="AM2668">
        <v>0</v>
      </c>
      <c r="AN2668" s="21">
        <v>4</v>
      </c>
      <c r="AO2668" s="21">
        <v>25</v>
      </c>
      <c r="AP2668" s="21">
        <v>2</v>
      </c>
      <c r="AQ2668" s="22" t="s">
        <v>3083</v>
      </c>
      <c r="AR2668" s="21" t="s">
        <v>1155</v>
      </c>
      <c r="AS2668" t="s">
        <v>3084</v>
      </c>
    </row>
    <row r="2669" spans="1:45" x14ac:dyDescent="0.2">
      <c r="A2669" s="21" t="s">
        <v>1685</v>
      </c>
      <c r="B2669" s="21" t="s">
        <v>1146</v>
      </c>
      <c r="C2669" s="21" t="s">
        <v>1149</v>
      </c>
      <c r="D2669" s="21" t="s">
        <v>3070</v>
      </c>
      <c r="E2669" s="21" t="s">
        <v>1684</v>
      </c>
      <c r="G2669" s="21" t="s">
        <v>1168</v>
      </c>
      <c r="H2669" s="21" t="s">
        <v>1168</v>
      </c>
      <c r="I2669" s="21" t="s">
        <v>3071</v>
      </c>
      <c r="J2669">
        <v>-34.642222222222202</v>
      </c>
      <c r="K2669">
        <v>116.123611111111</v>
      </c>
      <c r="M2669" s="21" t="s">
        <v>3072</v>
      </c>
      <c r="O2669" s="21">
        <v>2011</v>
      </c>
      <c r="Q2669" s="21" t="s">
        <v>3073</v>
      </c>
      <c r="R2669">
        <v>851.66800000000001</v>
      </c>
      <c r="S2669">
        <v>15</v>
      </c>
      <c r="T2669" s="21">
        <v>15</v>
      </c>
      <c r="U2669" s="21" t="s">
        <v>1147</v>
      </c>
      <c r="V2669" s="9" t="s">
        <v>1204</v>
      </c>
      <c r="W2669">
        <v>28</v>
      </c>
      <c r="X2669" s="9" t="s">
        <v>1294</v>
      </c>
      <c r="Z2669" s="22">
        <v>12</v>
      </c>
      <c r="AD2669" s="22" t="s">
        <v>1168</v>
      </c>
      <c r="AF2669" s="24" t="s">
        <v>153</v>
      </c>
      <c r="AG2669" t="s">
        <v>3085</v>
      </c>
      <c r="AH2669">
        <f>60*24*3</f>
        <v>4320</v>
      </c>
      <c r="AI2669" s="21" t="s">
        <v>153</v>
      </c>
      <c r="AJ2669" s="21" t="s">
        <v>1148</v>
      </c>
      <c r="AK2669" s="21">
        <v>0</v>
      </c>
      <c r="AL2669" s="21" t="s">
        <v>1266</v>
      </c>
      <c r="AM2669">
        <v>0</v>
      </c>
      <c r="AN2669" s="21">
        <v>4</v>
      </c>
      <c r="AO2669" s="21">
        <v>25</v>
      </c>
      <c r="AP2669" s="21">
        <v>3</v>
      </c>
      <c r="AQ2669" s="22" t="s">
        <v>3083</v>
      </c>
      <c r="AR2669" s="21" t="s">
        <v>1155</v>
      </c>
      <c r="AS2669" t="s">
        <v>3084</v>
      </c>
    </row>
    <row r="2670" spans="1:45" x14ac:dyDescent="0.2">
      <c r="A2670" s="21" t="s">
        <v>1685</v>
      </c>
      <c r="B2670" s="21" t="s">
        <v>1146</v>
      </c>
      <c r="C2670" s="21" t="s">
        <v>1149</v>
      </c>
      <c r="D2670" s="21" t="s">
        <v>3070</v>
      </c>
      <c r="E2670" s="21" t="s">
        <v>1684</v>
      </c>
      <c r="G2670" s="21" t="s">
        <v>1168</v>
      </c>
      <c r="H2670" s="21" t="s">
        <v>1168</v>
      </c>
      <c r="I2670" s="21" t="s">
        <v>3071</v>
      </c>
      <c r="J2670">
        <v>-34.642222222222202</v>
      </c>
      <c r="K2670">
        <v>116.123611111111</v>
      </c>
      <c r="M2670" s="21" t="s">
        <v>3072</v>
      </c>
      <c r="O2670" s="21">
        <v>2011</v>
      </c>
      <c r="Q2670" s="21" t="s">
        <v>3073</v>
      </c>
      <c r="R2670">
        <v>851.66800000000001</v>
      </c>
      <c r="S2670">
        <v>15</v>
      </c>
      <c r="T2670" s="21">
        <v>15</v>
      </c>
      <c r="U2670" s="21" t="s">
        <v>1147</v>
      </c>
      <c r="V2670" s="9" t="s">
        <v>1204</v>
      </c>
      <c r="W2670">
        <v>28</v>
      </c>
      <c r="X2670" s="9" t="s">
        <v>1294</v>
      </c>
      <c r="Z2670" s="22">
        <v>12</v>
      </c>
      <c r="AD2670" s="22" t="s">
        <v>1168</v>
      </c>
      <c r="AF2670" s="24" t="s">
        <v>153</v>
      </c>
      <c r="AG2670" t="s">
        <v>3085</v>
      </c>
      <c r="AH2670">
        <f>60*24*4</f>
        <v>5760</v>
      </c>
      <c r="AI2670" s="21" t="s">
        <v>153</v>
      </c>
      <c r="AJ2670" s="21" t="s">
        <v>1148</v>
      </c>
      <c r="AK2670" s="21">
        <v>0</v>
      </c>
      <c r="AL2670" s="21" t="s">
        <v>1266</v>
      </c>
      <c r="AM2670">
        <v>0</v>
      </c>
      <c r="AN2670" s="21">
        <v>4</v>
      </c>
      <c r="AO2670" s="21">
        <v>25</v>
      </c>
      <c r="AP2670" s="21">
        <v>4</v>
      </c>
      <c r="AQ2670" s="22" t="s">
        <v>3083</v>
      </c>
      <c r="AR2670" s="21" t="s">
        <v>1155</v>
      </c>
      <c r="AS2670" t="s">
        <v>3084</v>
      </c>
    </row>
    <row r="2671" spans="1:45" x14ac:dyDescent="0.2">
      <c r="A2671" s="21" t="s">
        <v>1685</v>
      </c>
      <c r="B2671" s="21" t="s">
        <v>1146</v>
      </c>
      <c r="C2671" s="21" t="s">
        <v>1149</v>
      </c>
      <c r="D2671" s="21" t="s">
        <v>3070</v>
      </c>
      <c r="E2671" s="21" t="s">
        <v>1684</v>
      </c>
      <c r="G2671" s="21" t="s">
        <v>1168</v>
      </c>
      <c r="H2671" s="21" t="s">
        <v>1168</v>
      </c>
      <c r="I2671" s="21" t="s">
        <v>3071</v>
      </c>
      <c r="J2671">
        <v>-34.642222222222202</v>
      </c>
      <c r="K2671">
        <v>116.123611111111</v>
      </c>
      <c r="M2671" s="21" t="s">
        <v>3072</v>
      </c>
      <c r="O2671" s="21">
        <v>2011</v>
      </c>
      <c r="Q2671" s="21" t="s">
        <v>3073</v>
      </c>
      <c r="R2671">
        <v>851.66800000000001</v>
      </c>
      <c r="S2671">
        <v>15</v>
      </c>
      <c r="T2671" s="21">
        <v>15</v>
      </c>
      <c r="U2671" s="21" t="s">
        <v>1147</v>
      </c>
      <c r="V2671" s="9" t="s">
        <v>1204</v>
      </c>
      <c r="W2671">
        <v>28</v>
      </c>
      <c r="X2671" s="9" t="s">
        <v>1294</v>
      </c>
      <c r="Z2671" s="22">
        <v>12</v>
      </c>
      <c r="AD2671" s="22" t="s">
        <v>1168</v>
      </c>
      <c r="AF2671" s="24" t="s">
        <v>153</v>
      </c>
      <c r="AG2671" t="s">
        <v>3085</v>
      </c>
      <c r="AH2671">
        <f>60*24*5</f>
        <v>7200</v>
      </c>
      <c r="AI2671" s="21" t="s">
        <v>153</v>
      </c>
      <c r="AJ2671" s="21" t="s">
        <v>1148</v>
      </c>
      <c r="AK2671" s="21">
        <v>0</v>
      </c>
      <c r="AL2671" s="21" t="s">
        <v>1266</v>
      </c>
      <c r="AM2671">
        <v>0</v>
      </c>
      <c r="AN2671" s="21">
        <v>4</v>
      </c>
      <c r="AO2671" s="21">
        <v>25</v>
      </c>
      <c r="AP2671" s="21">
        <v>5</v>
      </c>
      <c r="AQ2671" s="22" t="s">
        <v>3083</v>
      </c>
      <c r="AR2671" s="21" t="s">
        <v>1155</v>
      </c>
      <c r="AS2671" t="s">
        <v>3084</v>
      </c>
    </row>
    <row r="2672" spans="1:45" x14ac:dyDescent="0.2">
      <c r="A2672" s="21" t="s">
        <v>1685</v>
      </c>
      <c r="B2672" s="21" t="s">
        <v>1146</v>
      </c>
      <c r="C2672" s="21" t="s">
        <v>1149</v>
      </c>
      <c r="D2672" s="21" t="s">
        <v>3070</v>
      </c>
      <c r="E2672" s="21" t="s">
        <v>1684</v>
      </c>
      <c r="G2672" s="21" t="s">
        <v>1168</v>
      </c>
      <c r="H2672" s="21" t="s">
        <v>1168</v>
      </c>
      <c r="I2672" s="21" t="s">
        <v>3071</v>
      </c>
      <c r="J2672">
        <v>-34.642222222222202</v>
      </c>
      <c r="K2672">
        <v>116.123611111111</v>
      </c>
      <c r="M2672" s="21" t="s">
        <v>3072</v>
      </c>
      <c r="O2672" s="21">
        <v>2011</v>
      </c>
      <c r="Q2672" s="21" t="s">
        <v>3073</v>
      </c>
      <c r="R2672">
        <v>851.66800000000001</v>
      </c>
      <c r="S2672">
        <v>15</v>
      </c>
      <c r="T2672" s="21">
        <v>15</v>
      </c>
      <c r="U2672" s="21" t="s">
        <v>1147</v>
      </c>
      <c r="V2672" s="9" t="s">
        <v>1204</v>
      </c>
      <c r="W2672">
        <v>28</v>
      </c>
      <c r="X2672" s="9" t="s">
        <v>1294</v>
      </c>
      <c r="Z2672" s="22">
        <v>12</v>
      </c>
      <c r="AD2672" s="22" t="s">
        <v>1168</v>
      </c>
      <c r="AF2672" s="24" t="s">
        <v>153</v>
      </c>
      <c r="AG2672" t="s">
        <v>3085</v>
      </c>
      <c r="AH2672">
        <f>60*24*6</f>
        <v>8640</v>
      </c>
      <c r="AI2672" s="21" t="s">
        <v>153</v>
      </c>
      <c r="AJ2672" s="21" t="s">
        <v>1148</v>
      </c>
      <c r="AK2672" s="21">
        <v>0</v>
      </c>
      <c r="AL2672" s="21" t="s">
        <v>1266</v>
      </c>
      <c r="AM2672">
        <v>0</v>
      </c>
      <c r="AN2672" s="21">
        <v>4</v>
      </c>
      <c r="AO2672" s="21">
        <v>25</v>
      </c>
      <c r="AP2672" s="21">
        <v>6</v>
      </c>
      <c r="AQ2672" s="22" t="s">
        <v>3083</v>
      </c>
      <c r="AR2672" s="21" t="s">
        <v>1155</v>
      </c>
      <c r="AS2672" t="s">
        <v>3084</v>
      </c>
    </row>
    <row r="2673" spans="1:45" x14ac:dyDescent="0.2">
      <c r="A2673" s="21" t="s">
        <v>1685</v>
      </c>
      <c r="B2673" s="21" t="s">
        <v>1146</v>
      </c>
      <c r="C2673" s="21" t="s">
        <v>1149</v>
      </c>
      <c r="D2673" s="21" t="s">
        <v>3070</v>
      </c>
      <c r="E2673" s="21" t="s">
        <v>1684</v>
      </c>
      <c r="G2673" s="21" t="s">
        <v>1168</v>
      </c>
      <c r="H2673" s="21" t="s">
        <v>1168</v>
      </c>
      <c r="I2673" s="21" t="s">
        <v>3071</v>
      </c>
      <c r="J2673">
        <v>-34.642222222222202</v>
      </c>
      <c r="K2673">
        <v>116.123611111111</v>
      </c>
      <c r="M2673" s="21" t="s">
        <v>3072</v>
      </c>
      <c r="O2673" s="21">
        <v>2011</v>
      </c>
      <c r="Q2673" s="21" t="s">
        <v>3073</v>
      </c>
      <c r="R2673">
        <v>851.66800000000001</v>
      </c>
      <c r="S2673">
        <v>15</v>
      </c>
      <c r="T2673" s="21">
        <v>15</v>
      </c>
      <c r="U2673" s="21" t="s">
        <v>1147</v>
      </c>
      <c r="V2673" s="9" t="s">
        <v>1204</v>
      </c>
      <c r="W2673">
        <v>28</v>
      </c>
      <c r="X2673" s="9" t="s">
        <v>1294</v>
      </c>
      <c r="Z2673" s="22">
        <v>12</v>
      </c>
      <c r="AD2673" s="22" t="s">
        <v>1168</v>
      </c>
      <c r="AF2673" s="24" t="s">
        <v>153</v>
      </c>
      <c r="AG2673" t="s">
        <v>3085</v>
      </c>
      <c r="AH2673">
        <f>60*24*7</f>
        <v>10080</v>
      </c>
      <c r="AI2673" s="21" t="s">
        <v>153</v>
      </c>
      <c r="AJ2673" s="21" t="s">
        <v>1148</v>
      </c>
      <c r="AK2673" s="21">
        <v>0</v>
      </c>
      <c r="AL2673" s="21" t="s">
        <v>1266</v>
      </c>
      <c r="AM2673">
        <v>0</v>
      </c>
      <c r="AN2673" s="21">
        <v>4</v>
      </c>
      <c r="AO2673" s="21">
        <v>25</v>
      </c>
      <c r="AP2673" s="21">
        <v>7</v>
      </c>
      <c r="AQ2673" s="22" t="s">
        <v>3083</v>
      </c>
      <c r="AR2673" s="21" t="s">
        <v>1155</v>
      </c>
      <c r="AS2673" t="s">
        <v>3084</v>
      </c>
    </row>
    <row r="2674" spans="1:45" ht="15" customHeight="1" x14ac:dyDescent="0.2">
      <c r="A2674" s="21" t="s">
        <v>1685</v>
      </c>
      <c r="B2674" s="21" t="s">
        <v>1146</v>
      </c>
      <c r="C2674" s="21" t="s">
        <v>1149</v>
      </c>
      <c r="D2674" s="21" t="s">
        <v>3070</v>
      </c>
      <c r="E2674" s="21" t="s">
        <v>1684</v>
      </c>
      <c r="G2674" s="21" t="s">
        <v>1168</v>
      </c>
      <c r="H2674" s="21" t="s">
        <v>1168</v>
      </c>
      <c r="I2674" s="21" t="s">
        <v>3071</v>
      </c>
      <c r="J2674">
        <v>-34.642222222222202</v>
      </c>
      <c r="K2674">
        <v>116.123611111111</v>
      </c>
      <c r="M2674" s="21" t="s">
        <v>3072</v>
      </c>
      <c r="O2674" s="21">
        <v>2011</v>
      </c>
      <c r="Q2674" s="21" t="s">
        <v>3073</v>
      </c>
      <c r="R2674">
        <v>851.66800000000001</v>
      </c>
      <c r="S2674">
        <v>15</v>
      </c>
      <c r="T2674" s="21">
        <v>15</v>
      </c>
      <c r="U2674" s="21" t="s">
        <v>1147</v>
      </c>
      <c r="V2674" s="9" t="s">
        <v>1204</v>
      </c>
      <c r="W2674">
        <v>28</v>
      </c>
      <c r="X2674" s="9" t="s">
        <v>1294</v>
      </c>
      <c r="Z2674" s="22">
        <v>12</v>
      </c>
      <c r="AD2674" s="22" t="s">
        <v>1168</v>
      </c>
      <c r="AF2674" s="24" t="s">
        <v>153</v>
      </c>
      <c r="AG2674" t="s">
        <v>3085</v>
      </c>
      <c r="AH2674">
        <f>60*24*8</f>
        <v>11520</v>
      </c>
      <c r="AI2674" s="21" t="s">
        <v>153</v>
      </c>
      <c r="AJ2674" s="21" t="s">
        <v>1148</v>
      </c>
      <c r="AK2674" s="21">
        <v>0</v>
      </c>
      <c r="AL2674" s="21" t="s">
        <v>1266</v>
      </c>
      <c r="AM2674">
        <v>0</v>
      </c>
      <c r="AN2674" s="21">
        <v>4</v>
      </c>
      <c r="AO2674" s="21">
        <v>25</v>
      </c>
      <c r="AP2674" s="21">
        <v>8</v>
      </c>
      <c r="AQ2674" s="22" t="s">
        <v>3083</v>
      </c>
      <c r="AR2674" s="21" t="s">
        <v>1155</v>
      </c>
      <c r="AS2674" t="s">
        <v>3084</v>
      </c>
    </row>
    <row r="2675" spans="1:45" ht="15" customHeight="1" x14ac:dyDescent="0.2">
      <c r="A2675" s="21" t="s">
        <v>1685</v>
      </c>
      <c r="B2675" s="21" t="s">
        <v>1146</v>
      </c>
      <c r="C2675" s="21" t="s">
        <v>1149</v>
      </c>
      <c r="D2675" s="21" t="s">
        <v>3070</v>
      </c>
      <c r="E2675" s="21" t="s">
        <v>1684</v>
      </c>
      <c r="G2675" s="21" t="s">
        <v>1168</v>
      </c>
      <c r="H2675" s="21" t="s">
        <v>1168</v>
      </c>
      <c r="I2675" s="21" t="s">
        <v>3071</v>
      </c>
      <c r="J2675">
        <v>-34.642222222222202</v>
      </c>
      <c r="K2675">
        <v>116.123611111111</v>
      </c>
      <c r="M2675" s="21" t="s">
        <v>3072</v>
      </c>
      <c r="O2675" s="21">
        <v>2011</v>
      </c>
      <c r="Q2675" s="21" t="s">
        <v>3073</v>
      </c>
      <c r="R2675">
        <v>851.66800000000001</v>
      </c>
      <c r="S2675">
        <v>15</v>
      </c>
      <c r="T2675" s="21">
        <v>15</v>
      </c>
      <c r="U2675" s="21" t="s">
        <v>1147</v>
      </c>
      <c r="V2675" s="9" t="s">
        <v>1204</v>
      </c>
      <c r="W2675">
        <v>28</v>
      </c>
      <c r="X2675" s="9" t="s">
        <v>1294</v>
      </c>
      <c r="Z2675" s="22">
        <v>12</v>
      </c>
      <c r="AD2675" s="22" t="s">
        <v>1168</v>
      </c>
      <c r="AF2675" s="24" t="s">
        <v>153</v>
      </c>
      <c r="AG2675" t="s">
        <v>3085</v>
      </c>
      <c r="AH2675">
        <f>60*24*9</f>
        <v>12960</v>
      </c>
      <c r="AI2675" s="21" t="s">
        <v>153</v>
      </c>
      <c r="AJ2675" s="21" t="s">
        <v>1148</v>
      </c>
      <c r="AK2675" s="21">
        <v>0</v>
      </c>
      <c r="AL2675" s="21" t="s">
        <v>1266</v>
      </c>
      <c r="AM2675">
        <v>0</v>
      </c>
      <c r="AN2675" s="21">
        <v>4</v>
      </c>
      <c r="AO2675" s="21">
        <v>25</v>
      </c>
      <c r="AP2675" s="21">
        <v>9</v>
      </c>
      <c r="AQ2675" s="22" t="s">
        <v>3083</v>
      </c>
      <c r="AR2675" s="21" t="s">
        <v>1155</v>
      </c>
      <c r="AS2675" t="s">
        <v>3084</v>
      </c>
    </row>
    <row r="2676" spans="1:45" ht="15" customHeight="1" x14ac:dyDescent="0.2">
      <c r="A2676" s="21" t="s">
        <v>1685</v>
      </c>
      <c r="B2676" s="21" t="s">
        <v>1146</v>
      </c>
      <c r="C2676" s="21" t="s">
        <v>1149</v>
      </c>
      <c r="D2676" s="21" t="s">
        <v>3070</v>
      </c>
      <c r="E2676" s="21" t="s">
        <v>1684</v>
      </c>
      <c r="G2676" s="21" t="s">
        <v>1168</v>
      </c>
      <c r="H2676" s="21" t="s">
        <v>1168</v>
      </c>
      <c r="I2676" s="21" t="s">
        <v>3071</v>
      </c>
      <c r="J2676">
        <v>-34.642222222222202</v>
      </c>
      <c r="K2676">
        <v>116.123611111111</v>
      </c>
      <c r="M2676" s="21" t="s">
        <v>3072</v>
      </c>
      <c r="O2676" s="21">
        <v>2011</v>
      </c>
      <c r="Q2676" s="21" t="s">
        <v>3073</v>
      </c>
      <c r="R2676">
        <v>851.66800000000001</v>
      </c>
      <c r="S2676">
        <v>15</v>
      </c>
      <c r="T2676" s="21">
        <v>15</v>
      </c>
      <c r="U2676" s="21" t="s">
        <v>1147</v>
      </c>
      <c r="V2676" s="9" t="s">
        <v>1204</v>
      </c>
      <c r="W2676">
        <v>28</v>
      </c>
      <c r="X2676" s="9" t="s">
        <v>1294</v>
      </c>
      <c r="Z2676" s="22">
        <v>12</v>
      </c>
      <c r="AD2676" s="22" t="s">
        <v>1168</v>
      </c>
      <c r="AF2676" s="24" t="s">
        <v>153</v>
      </c>
      <c r="AG2676" t="s">
        <v>3085</v>
      </c>
      <c r="AH2676">
        <f>60*24*10</f>
        <v>14400</v>
      </c>
      <c r="AI2676" s="21" t="s">
        <v>153</v>
      </c>
      <c r="AJ2676" s="21" t="s">
        <v>1148</v>
      </c>
      <c r="AK2676" s="21">
        <v>0</v>
      </c>
      <c r="AL2676" s="21" t="s">
        <v>1266</v>
      </c>
      <c r="AM2676">
        <v>0</v>
      </c>
      <c r="AN2676" s="21">
        <v>4</v>
      </c>
      <c r="AO2676" s="21">
        <v>25</v>
      </c>
      <c r="AP2676" s="21">
        <v>10</v>
      </c>
      <c r="AQ2676" s="22" t="s">
        <v>3083</v>
      </c>
      <c r="AR2676" s="21" t="s">
        <v>1155</v>
      </c>
      <c r="AS2676" t="s">
        <v>3084</v>
      </c>
    </row>
    <row r="2677" spans="1:45" ht="15" customHeight="1" x14ac:dyDescent="0.2">
      <c r="A2677" s="21" t="s">
        <v>1685</v>
      </c>
      <c r="B2677" s="21" t="s">
        <v>1146</v>
      </c>
      <c r="C2677" s="21" t="s">
        <v>1149</v>
      </c>
      <c r="D2677" s="21" t="s">
        <v>3070</v>
      </c>
      <c r="E2677" s="21" t="s">
        <v>1684</v>
      </c>
      <c r="G2677" s="21" t="s">
        <v>1168</v>
      </c>
      <c r="H2677" s="21" t="s">
        <v>1168</v>
      </c>
      <c r="I2677" s="21" t="s">
        <v>3071</v>
      </c>
      <c r="J2677">
        <v>-34.642222222222202</v>
      </c>
      <c r="K2677">
        <v>116.123611111111</v>
      </c>
      <c r="M2677" s="21" t="s">
        <v>3072</v>
      </c>
      <c r="O2677" s="21">
        <v>2011</v>
      </c>
      <c r="Q2677" s="21" t="s">
        <v>3073</v>
      </c>
      <c r="R2677">
        <v>851.66800000000001</v>
      </c>
      <c r="S2677">
        <v>15</v>
      </c>
      <c r="T2677" s="21">
        <v>15</v>
      </c>
      <c r="U2677" s="21" t="s">
        <v>1147</v>
      </c>
      <c r="V2677" s="9" t="s">
        <v>1204</v>
      </c>
      <c r="W2677">
        <v>28</v>
      </c>
      <c r="X2677" s="9" t="s">
        <v>1294</v>
      </c>
      <c r="Z2677" s="22">
        <v>12</v>
      </c>
      <c r="AD2677" s="22" t="s">
        <v>1168</v>
      </c>
      <c r="AF2677" s="24" t="s">
        <v>153</v>
      </c>
      <c r="AG2677" t="s">
        <v>3085</v>
      </c>
      <c r="AH2677">
        <f>60*24*11</f>
        <v>15840</v>
      </c>
      <c r="AI2677" s="21" t="s">
        <v>153</v>
      </c>
      <c r="AJ2677" s="21" t="s">
        <v>1148</v>
      </c>
      <c r="AK2677" s="21">
        <v>0</v>
      </c>
      <c r="AL2677" s="21" t="s">
        <v>1266</v>
      </c>
      <c r="AM2677">
        <v>0</v>
      </c>
      <c r="AN2677" s="21">
        <v>4</v>
      </c>
      <c r="AO2677" s="21">
        <v>25</v>
      </c>
      <c r="AP2677" s="21">
        <v>11</v>
      </c>
      <c r="AQ2677" s="22" t="s">
        <v>3083</v>
      </c>
      <c r="AR2677" s="21" t="s">
        <v>1155</v>
      </c>
      <c r="AS2677" t="s">
        <v>3084</v>
      </c>
    </row>
    <row r="2678" spans="1:45" ht="15" customHeight="1" x14ac:dyDescent="0.2">
      <c r="A2678" s="21" t="s">
        <v>1685</v>
      </c>
      <c r="B2678" s="21" t="s">
        <v>1146</v>
      </c>
      <c r="C2678" s="21" t="s">
        <v>1149</v>
      </c>
      <c r="D2678" s="21" t="s">
        <v>3070</v>
      </c>
      <c r="E2678" s="21" t="s">
        <v>1684</v>
      </c>
      <c r="G2678" s="21" t="s">
        <v>1168</v>
      </c>
      <c r="H2678" s="21" t="s">
        <v>1168</v>
      </c>
      <c r="I2678" s="21" t="s">
        <v>3071</v>
      </c>
      <c r="J2678">
        <v>-34.642222222222202</v>
      </c>
      <c r="K2678">
        <v>116.123611111111</v>
      </c>
      <c r="M2678" s="21" t="s">
        <v>3072</v>
      </c>
      <c r="O2678" s="21">
        <v>2011</v>
      </c>
      <c r="Q2678" s="21" t="s">
        <v>3073</v>
      </c>
      <c r="R2678">
        <v>851.66800000000001</v>
      </c>
      <c r="S2678">
        <v>15</v>
      </c>
      <c r="T2678" s="21">
        <v>15</v>
      </c>
      <c r="U2678" s="21" t="s">
        <v>1147</v>
      </c>
      <c r="V2678" s="9" t="s">
        <v>1204</v>
      </c>
      <c r="W2678">
        <v>28</v>
      </c>
      <c r="X2678" s="9" t="s">
        <v>1294</v>
      </c>
      <c r="Z2678" s="22">
        <v>12</v>
      </c>
      <c r="AD2678" s="22" t="s">
        <v>1168</v>
      </c>
      <c r="AF2678" s="24" t="s">
        <v>153</v>
      </c>
      <c r="AG2678" t="s">
        <v>3085</v>
      </c>
      <c r="AH2678">
        <f>60*24*12</f>
        <v>17280</v>
      </c>
      <c r="AI2678" s="21" t="s">
        <v>153</v>
      </c>
      <c r="AJ2678" s="21" t="s">
        <v>1148</v>
      </c>
      <c r="AK2678" s="21">
        <v>0</v>
      </c>
      <c r="AL2678" s="21" t="s">
        <v>1266</v>
      </c>
      <c r="AM2678">
        <v>0</v>
      </c>
      <c r="AN2678" s="21">
        <v>4</v>
      </c>
      <c r="AO2678" s="21">
        <v>25</v>
      </c>
      <c r="AP2678" s="21">
        <v>12</v>
      </c>
      <c r="AQ2678" s="22" t="s">
        <v>3083</v>
      </c>
      <c r="AR2678" s="21" t="s">
        <v>1155</v>
      </c>
      <c r="AS2678" t="s">
        <v>3084</v>
      </c>
    </row>
    <row r="2679" spans="1:45" ht="15" customHeight="1" x14ac:dyDescent="0.2">
      <c r="A2679" s="21" t="s">
        <v>1685</v>
      </c>
      <c r="B2679" s="21" t="s">
        <v>1146</v>
      </c>
      <c r="C2679" s="21" t="s">
        <v>1149</v>
      </c>
      <c r="D2679" s="21" t="s">
        <v>3070</v>
      </c>
      <c r="E2679" s="21" t="s">
        <v>1684</v>
      </c>
      <c r="G2679" s="21" t="s">
        <v>1168</v>
      </c>
      <c r="H2679" s="21" t="s">
        <v>1168</v>
      </c>
      <c r="I2679" s="21" t="s">
        <v>3071</v>
      </c>
      <c r="J2679">
        <v>-34.642222222222202</v>
      </c>
      <c r="K2679">
        <v>116.123611111111</v>
      </c>
      <c r="M2679" s="21" t="s">
        <v>3072</v>
      </c>
      <c r="O2679" s="21">
        <v>2011</v>
      </c>
      <c r="Q2679" s="21" t="s">
        <v>3073</v>
      </c>
      <c r="R2679">
        <v>851.66800000000001</v>
      </c>
      <c r="S2679">
        <v>15</v>
      </c>
      <c r="T2679" s="21">
        <v>15</v>
      </c>
      <c r="U2679" s="21" t="s">
        <v>1147</v>
      </c>
      <c r="V2679" s="9" t="s">
        <v>1204</v>
      </c>
      <c r="W2679">
        <v>28</v>
      </c>
      <c r="X2679" s="9" t="s">
        <v>1294</v>
      </c>
      <c r="Z2679" s="22">
        <v>12</v>
      </c>
      <c r="AD2679" s="22" t="s">
        <v>1168</v>
      </c>
      <c r="AF2679" s="24" t="s">
        <v>153</v>
      </c>
      <c r="AG2679" t="s">
        <v>3085</v>
      </c>
      <c r="AH2679">
        <f>60*24*13</f>
        <v>18720</v>
      </c>
      <c r="AI2679" s="21" t="s">
        <v>153</v>
      </c>
      <c r="AJ2679" s="21" t="s">
        <v>1148</v>
      </c>
      <c r="AK2679" s="21">
        <v>0</v>
      </c>
      <c r="AL2679" s="21" t="s">
        <v>1266</v>
      </c>
      <c r="AM2679">
        <v>0</v>
      </c>
      <c r="AN2679" s="21">
        <v>4</v>
      </c>
      <c r="AO2679" s="21">
        <v>25</v>
      </c>
      <c r="AP2679" s="21">
        <v>13</v>
      </c>
      <c r="AQ2679" s="22" t="s">
        <v>3083</v>
      </c>
      <c r="AR2679" s="21" t="s">
        <v>1155</v>
      </c>
      <c r="AS2679" t="s">
        <v>3084</v>
      </c>
    </row>
    <row r="2680" spans="1:45" ht="15" customHeight="1" x14ac:dyDescent="0.2">
      <c r="A2680" s="21" t="s">
        <v>1685</v>
      </c>
      <c r="B2680" s="21" t="s">
        <v>1146</v>
      </c>
      <c r="C2680" s="21" t="s">
        <v>1149</v>
      </c>
      <c r="D2680" s="21" t="s">
        <v>3070</v>
      </c>
      <c r="E2680" s="21" t="s">
        <v>1684</v>
      </c>
      <c r="G2680" s="21" t="s">
        <v>1168</v>
      </c>
      <c r="H2680" s="21" t="s">
        <v>1168</v>
      </c>
      <c r="I2680" s="21" t="s">
        <v>3071</v>
      </c>
      <c r="J2680">
        <v>-34.642222222222202</v>
      </c>
      <c r="K2680">
        <v>116.123611111111</v>
      </c>
      <c r="M2680" s="21" t="s">
        <v>3072</v>
      </c>
      <c r="O2680" s="21">
        <v>2011</v>
      </c>
      <c r="Q2680" s="21" t="s">
        <v>3073</v>
      </c>
      <c r="R2680">
        <v>851.66800000000001</v>
      </c>
      <c r="S2680">
        <v>15</v>
      </c>
      <c r="T2680" s="21">
        <v>15</v>
      </c>
      <c r="U2680" s="21" t="s">
        <v>1147</v>
      </c>
      <c r="V2680" s="9" t="s">
        <v>1204</v>
      </c>
      <c r="W2680">
        <v>28</v>
      </c>
      <c r="X2680" s="9" t="s">
        <v>1294</v>
      </c>
      <c r="Z2680" s="22">
        <v>12</v>
      </c>
      <c r="AD2680" s="22" t="s">
        <v>1168</v>
      </c>
      <c r="AF2680" s="24" t="s">
        <v>153</v>
      </c>
      <c r="AG2680" t="s">
        <v>3085</v>
      </c>
      <c r="AH2680">
        <f>60*24*14</f>
        <v>20160</v>
      </c>
      <c r="AI2680" s="21" t="s">
        <v>153</v>
      </c>
      <c r="AJ2680" s="21" t="s">
        <v>1148</v>
      </c>
      <c r="AK2680" s="21">
        <v>0</v>
      </c>
      <c r="AL2680" s="21" t="s">
        <v>1266</v>
      </c>
      <c r="AM2680">
        <v>0</v>
      </c>
      <c r="AN2680" s="21">
        <v>4</v>
      </c>
      <c r="AO2680" s="21">
        <v>25</v>
      </c>
      <c r="AP2680" s="21">
        <v>14</v>
      </c>
      <c r="AQ2680" s="22" t="s">
        <v>3083</v>
      </c>
      <c r="AR2680" s="21" t="s">
        <v>1155</v>
      </c>
      <c r="AS2680" t="s">
        <v>3084</v>
      </c>
    </row>
    <row r="2681" spans="1:45" ht="15" customHeight="1" x14ac:dyDescent="0.2">
      <c r="A2681" s="21" t="s">
        <v>1685</v>
      </c>
      <c r="B2681" s="21" t="s">
        <v>1146</v>
      </c>
      <c r="C2681" s="21" t="s">
        <v>1149</v>
      </c>
      <c r="D2681" s="21" t="s">
        <v>3070</v>
      </c>
      <c r="E2681" s="21" t="s">
        <v>1684</v>
      </c>
      <c r="G2681" s="21" t="s">
        <v>1168</v>
      </c>
      <c r="H2681" s="21" t="s">
        <v>1168</v>
      </c>
      <c r="I2681" s="21" t="s">
        <v>3071</v>
      </c>
      <c r="J2681">
        <v>-34.642222222222202</v>
      </c>
      <c r="K2681">
        <v>116.123611111111</v>
      </c>
      <c r="M2681" s="21" t="s">
        <v>3072</v>
      </c>
      <c r="O2681" s="21">
        <v>2011</v>
      </c>
      <c r="Q2681" s="21" t="s">
        <v>3073</v>
      </c>
      <c r="R2681">
        <v>851.66800000000001</v>
      </c>
      <c r="S2681">
        <v>15</v>
      </c>
      <c r="T2681" s="21">
        <v>15</v>
      </c>
      <c r="U2681" s="21" t="s">
        <v>1147</v>
      </c>
      <c r="V2681" s="9" t="s">
        <v>1204</v>
      </c>
      <c r="W2681">
        <v>28</v>
      </c>
      <c r="X2681" s="9" t="s">
        <v>1294</v>
      </c>
      <c r="Z2681" s="22">
        <v>12</v>
      </c>
      <c r="AD2681" s="22" t="s">
        <v>1168</v>
      </c>
      <c r="AF2681" s="24" t="s">
        <v>153</v>
      </c>
      <c r="AG2681" t="s">
        <v>3085</v>
      </c>
      <c r="AH2681">
        <f>60*24*15</f>
        <v>21600</v>
      </c>
      <c r="AI2681" s="21" t="s">
        <v>153</v>
      </c>
      <c r="AJ2681" s="21" t="s">
        <v>1148</v>
      </c>
      <c r="AK2681" s="21">
        <v>0</v>
      </c>
      <c r="AL2681" s="21" t="s">
        <v>1266</v>
      </c>
      <c r="AM2681">
        <v>0</v>
      </c>
      <c r="AN2681" s="21">
        <v>4</v>
      </c>
      <c r="AO2681" s="21">
        <v>25</v>
      </c>
      <c r="AP2681" s="21">
        <v>15</v>
      </c>
      <c r="AQ2681" s="22" t="s">
        <v>3083</v>
      </c>
      <c r="AR2681" s="21" t="s">
        <v>1155</v>
      </c>
      <c r="AS2681" t="s">
        <v>3084</v>
      </c>
    </row>
    <row r="2682" spans="1:45" ht="15" customHeight="1" x14ac:dyDescent="0.2">
      <c r="A2682" s="21" t="s">
        <v>1685</v>
      </c>
      <c r="B2682" s="21" t="s">
        <v>1146</v>
      </c>
      <c r="C2682" s="21" t="s">
        <v>1149</v>
      </c>
      <c r="D2682" s="21" t="s">
        <v>3070</v>
      </c>
      <c r="E2682" s="21" t="s">
        <v>1684</v>
      </c>
      <c r="G2682" s="21" t="s">
        <v>1168</v>
      </c>
      <c r="H2682" s="21" t="s">
        <v>1168</v>
      </c>
      <c r="I2682" s="21" t="s">
        <v>3071</v>
      </c>
      <c r="J2682">
        <v>-34.642222222222202</v>
      </c>
      <c r="K2682">
        <v>116.123611111111</v>
      </c>
      <c r="M2682" s="21" t="s">
        <v>3072</v>
      </c>
      <c r="O2682" s="21">
        <v>2011</v>
      </c>
      <c r="Q2682" s="21" t="s">
        <v>3073</v>
      </c>
      <c r="R2682">
        <v>851.66800000000001</v>
      </c>
      <c r="S2682">
        <v>15</v>
      </c>
      <c r="T2682" s="21">
        <v>15</v>
      </c>
      <c r="U2682" s="21" t="s">
        <v>1147</v>
      </c>
      <c r="V2682" s="9" t="s">
        <v>1204</v>
      </c>
      <c r="W2682">
        <v>28</v>
      </c>
      <c r="X2682" s="9" t="s">
        <v>1294</v>
      </c>
      <c r="Z2682" s="22">
        <v>12</v>
      </c>
      <c r="AD2682" s="22" t="s">
        <v>1168</v>
      </c>
      <c r="AF2682" s="24" t="s">
        <v>153</v>
      </c>
      <c r="AG2682" t="s">
        <v>3085</v>
      </c>
      <c r="AH2682">
        <f>60*24*16</f>
        <v>23040</v>
      </c>
      <c r="AI2682" s="21" t="s">
        <v>153</v>
      </c>
      <c r="AJ2682" s="21" t="s">
        <v>1148</v>
      </c>
      <c r="AK2682" s="21">
        <v>5.7830000000000004</v>
      </c>
      <c r="AL2682" s="21" t="s">
        <v>1266</v>
      </c>
      <c r="AM2682">
        <f>7.348-4.043</f>
        <v>3.3049999999999997</v>
      </c>
      <c r="AN2682" s="21">
        <v>4</v>
      </c>
      <c r="AO2682" s="21">
        <v>25</v>
      </c>
      <c r="AP2682" s="21">
        <v>16</v>
      </c>
      <c r="AQ2682" s="22" t="s">
        <v>3083</v>
      </c>
      <c r="AR2682" s="21" t="s">
        <v>1155</v>
      </c>
      <c r="AS2682" t="s">
        <v>3084</v>
      </c>
    </row>
    <row r="2683" spans="1:45" ht="15" customHeight="1" x14ac:dyDescent="0.2">
      <c r="A2683" s="21" t="s">
        <v>1685</v>
      </c>
      <c r="B2683" s="21" t="s">
        <v>1146</v>
      </c>
      <c r="C2683" s="21" t="s">
        <v>1149</v>
      </c>
      <c r="D2683" s="21" t="s">
        <v>3070</v>
      </c>
      <c r="E2683" s="21" t="s">
        <v>1684</v>
      </c>
      <c r="G2683" s="21" t="s">
        <v>1168</v>
      </c>
      <c r="H2683" s="21" t="s">
        <v>1168</v>
      </c>
      <c r="I2683" s="21" t="s">
        <v>3071</v>
      </c>
      <c r="J2683">
        <v>-34.642222222222202</v>
      </c>
      <c r="K2683">
        <v>116.123611111111</v>
      </c>
      <c r="M2683" s="21" t="s">
        <v>3072</v>
      </c>
      <c r="O2683" s="21">
        <v>2011</v>
      </c>
      <c r="Q2683" s="21" t="s">
        <v>3073</v>
      </c>
      <c r="R2683">
        <v>851.66800000000001</v>
      </c>
      <c r="S2683">
        <v>15</v>
      </c>
      <c r="T2683" s="21">
        <v>15</v>
      </c>
      <c r="U2683" s="21" t="s">
        <v>1147</v>
      </c>
      <c r="V2683" s="9" t="s">
        <v>1204</v>
      </c>
      <c r="W2683">
        <v>28</v>
      </c>
      <c r="X2683" s="9" t="s">
        <v>1294</v>
      </c>
      <c r="Z2683" s="22">
        <v>12</v>
      </c>
      <c r="AD2683" s="22" t="s">
        <v>1168</v>
      </c>
      <c r="AF2683" s="24" t="s">
        <v>153</v>
      </c>
      <c r="AG2683" t="s">
        <v>3085</v>
      </c>
      <c r="AH2683">
        <f>60*24*17</f>
        <v>24480</v>
      </c>
      <c r="AI2683" s="21" t="s">
        <v>153</v>
      </c>
      <c r="AJ2683" s="21" t="s">
        <v>1148</v>
      </c>
      <c r="AK2683" s="21">
        <v>8.7390000000000008</v>
      </c>
      <c r="AL2683" s="21" t="s">
        <v>1266</v>
      </c>
      <c r="AM2683">
        <f>11.174-6.13</f>
        <v>5.0439999999999996</v>
      </c>
      <c r="AN2683" s="21">
        <v>4</v>
      </c>
      <c r="AO2683" s="21">
        <v>25</v>
      </c>
      <c r="AP2683" s="21">
        <v>17</v>
      </c>
      <c r="AQ2683" s="22" t="s">
        <v>3083</v>
      </c>
      <c r="AR2683" s="21" t="s">
        <v>1155</v>
      </c>
      <c r="AS2683" t="s">
        <v>3084</v>
      </c>
    </row>
    <row r="2684" spans="1:45" ht="15" customHeight="1" x14ac:dyDescent="0.2">
      <c r="A2684" s="21" t="s">
        <v>1685</v>
      </c>
      <c r="B2684" s="21" t="s">
        <v>1146</v>
      </c>
      <c r="C2684" s="21" t="s">
        <v>1149</v>
      </c>
      <c r="D2684" s="21" t="s">
        <v>3070</v>
      </c>
      <c r="E2684" s="21" t="s">
        <v>1684</v>
      </c>
      <c r="G2684" s="21" t="s">
        <v>1168</v>
      </c>
      <c r="H2684" s="21" t="s">
        <v>1168</v>
      </c>
      <c r="I2684" s="21" t="s">
        <v>3071</v>
      </c>
      <c r="J2684">
        <v>-34.642222222222202</v>
      </c>
      <c r="K2684">
        <v>116.123611111111</v>
      </c>
      <c r="M2684" s="21" t="s">
        <v>3072</v>
      </c>
      <c r="O2684" s="21">
        <v>2011</v>
      </c>
      <c r="Q2684" s="21" t="s">
        <v>3073</v>
      </c>
      <c r="R2684">
        <v>851.66800000000001</v>
      </c>
      <c r="S2684">
        <v>15</v>
      </c>
      <c r="T2684" s="21">
        <v>15</v>
      </c>
      <c r="U2684" s="21" t="s">
        <v>1147</v>
      </c>
      <c r="V2684" s="9" t="s">
        <v>1204</v>
      </c>
      <c r="W2684">
        <v>28</v>
      </c>
      <c r="X2684" s="9" t="s">
        <v>1294</v>
      </c>
      <c r="Z2684" s="22">
        <v>12</v>
      </c>
      <c r="AD2684" s="22" t="s">
        <v>1168</v>
      </c>
      <c r="AF2684" s="24" t="s">
        <v>153</v>
      </c>
      <c r="AG2684" t="s">
        <v>3085</v>
      </c>
      <c r="AH2684">
        <f>60*24*18</f>
        <v>25920</v>
      </c>
      <c r="AI2684" s="21" t="s">
        <v>153</v>
      </c>
      <c r="AJ2684" s="21" t="s">
        <v>1148</v>
      </c>
      <c r="AK2684" s="21">
        <v>12.522</v>
      </c>
      <c r="AL2684" s="21" t="s">
        <v>1266</v>
      </c>
      <c r="AM2684">
        <v>0</v>
      </c>
      <c r="AN2684" s="21">
        <v>4</v>
      </c>
      <c r="AO2684" s="21">
        <v>25</v>
      </c>
      <c r="AP2684" s="21">
        <v>18</v>
      </c>
      <c r="AQ2684" s="22" t="s">
        <v>3083</v>
      </c>
      <c r="AR2684" s="21" t="s">
        <v>1155</v>
      </c>
      <c r="AS2684" t="s">
        <v>3084</v>
      </c>
    </row>
    <row r="2685" spans="1:45" ht="15" customHeight="1" x14ac:dyDescent="0.2">
      <c r="A2685" s="21" t="s">
        <v>1685</v>
      </c>
      <c r="B2685" s="21" t="s">
        <v>1146</v>
      </c>
      <c r="C2685" s="21" t="s">
        <v>1149</v>
      </c>
      <c r="D2685" s="21" t="s">
        <v>3070</v>
      </c>
      <c r="E2685" s="21" t="s">
        <v>1684</v>
      </c>
      <c r="G2685" s="21" t="s">
        <v>1168</v>
      </c>
      <c r="H2685" s="21" t="s">
        <v>1168</v>
      </c>
      <c r="I2685" s="21" t="s">
        <v>3071</v>
      </c>
      <c r="J2685">
        <v>-34.642222222222202</v>
      </c>
      <c r="K2685">
        <v>116.123611111111</v>
      </c>
      <c r="M2685" s="21" t="s">
        <v>3072</v>
      </c>
      <c r="O2685" s="21">
        <v>2011</v>
      </c>
      <c r="Q2685" s="21" t="s">
        <v>3073</v>
      </c>
      <c r="R2685">
        <v>851.66800000000001</v>
      </c>
      <c r="S2685">
        <v>15</v>
      </c>
      <c r="T2685" s="21">
        <v>15</v>
      </c>
      <c r="U2685" s="21" t="s">
        <v>1147</v>
      </c>
      <c r="V2685" s="9" t="s">
        <v>1204</v>
      </c>
      <c r="W2685">
        <v>28</v>
      </c>
      <c r="X2685" s="9" t="s">
        <v>1294</v>
      </c>
      <c r="Z2685" s="22">
        <v>12</v>
      </c>
      <c r="AD2685" s="22" t="s">
        <v>1168</v>
      </c>
      <c r="AF2685" s="24" t="s">
        <v>153</v>
      </c>
      <c r="AG2685" t="s">
        <v>3085</v>
      </c>
      <c r="AH2685">
        <f>60*24*19</f>
        <v>27360</v>
      </c>
      <c r="AI2685" s="21" t="s">
        <v>153</v>
      </c>
      <c r="AJ2685" s="21" t="s">
        <v>1148</v>
      </c>
      <c r="AK2685" s="21">
        <v>17.390999999999998</v>
      </c>
      <c r="AL2685" s="21" t="s">
        <v>1266</v>
      </c>
      <c r="AM2685">
        <f>19-15.87</f>
        <v>3.1300000000000008</v>
      </c>
      <c r="AN2685" s="21">
        <v>4</v>
      </c>
      <c r="AO2685" s="21">
        <v>25</v>
      </c>
      <c r="AP2685" s="21">
        <v>19</v>
      </c>
      <c r="AQ2685" s="22" t="s">
        <v>3083</v>
      </c>
      <c r="AR2685" s="21" t="s">
        <v>1155</v>
      </c>
      <c r="AS2685" t="s">
        <v>3084</v>
      </c>
    </row>
    <row r="2686" spans="1:45" ht="15" customHeight="1" x14ac:dyDescent="0.2">
      <c r="A2686" s="21" t="s">
        <v>1685</v>
      </c>
      <c r="B2686" s="21" t="s">
        <v>1146</v>
      </c>
      <c r="C2686" s="21" t="s">
        <v>1149</v>
      </c>
      <c r="D2686" s="21" t="s">
        <v>3070</v>
      </c>
      <c r="E2686" s="21" t="s">
        <v>1684</v>
      </c>
      <c r="G2686" s="21" t="s">
        <v>1168</v>
      </c>
      <c r="H2686" s="21" t="s">
        <v>1168</v>
      </c>
      <c r="I2686" s="21" t="s">
        <v>3071</v>
      </c>
      <c r="J2686">
        <v>-34.642222222222202</v>
      </c>
      <c r="K2686">
        <v>116.123611111111</v>
      </c>
      <c r="M2686" s="21" t="s">
        <v>3072</v>
      </c>
      <c r="O2686" s="21">
        <v>2011</v>
      </c>
      <c r="Q2686" s="21" t="s">
        <v>3073</v>
      </c>
      <c r="R2686">
        <v>851.66800000000001</v>
      </c>
      <c r="S2686">
        <v>15</v>
      </c>
      <c r="T2686" s="21">
        <v>15</v>
      </c>
      <c r="U2686" s="21" t="s">
        <v>1147</v>
      </c>
      <c r="V2686" s="9" t="s">
        <v>1204</v>
      </c>
      <c r="W2686">
        <v>28</v>
      </c>
      <c r="X2686" s="9" t="s">
        <v>1294</v>
      </c>
      <c r="Z2686" s="22">
        <v>12</v>
      </c>
      <c r="AD2686" s="22" t="s">
        <v>1168</v>
      </c>
      <c r="AF2686" s="24" t="s">
        <v>153</v>
      </c>
      <c r="AG2686" t="s">
        <v>3085</v>
      </c>
      <c r="AH2686">
        <f>60*24*20</f>
        <v>28800</v>
      </c>
      <c r="AI2686" s="21" t="s">
        <v>153</v>
      </c>
      <c r="AJ2686" s="21" t="s">
        <v>1148</v>
      </c>
      <c r="AK2686" s="21">
        <v>20.347999999999999</v>
      </c>
      <c r="AL2686" s="21" t="s">
        <v>1266</v>
      </c>
      <c r="AM2686">
        <f>22.304-18.478</f>
        <v>3.825999999999997</v>
      </c>
      <c r="AN2686" s="21">
        <v>4</v>
      </c>
      <c r="AO2686" s="21">
        <v>25</v>
      </c>
      <c r="AP2686" s="21">
        <v>20</v>
      </c>
      <c r="AQ2686" s="22" t="s">
        <v>3083</v>
      </c>
      <c r="AR2686" s="21" t="s">
        <v>1155</v>
      </c>
      <c r="AS2686" t="s">
        <v>3084</v>
      </c>
    </row>
    <row r="2687" spans="1:45" ht="15" customHeight="1" x14ac:dyDescent="0.2">
      <c r="A2687" s="21" t="s">
        <v>1685</v>
      </c>
      <c r="B2687" s="21" t="s">
        <v>1146</v>
      </c>
      <c r="C2687" s="21" t="s">
        <v>1149</v>
      </c>
      <c r="D2687" s="21" t="s">
        <v>3070</v>
      </c>
      <c r="E2687" s="21" t="s">
        <v>1684</v>
      </c>
      <c r="G2687" s="21" t="s">
        <v>1168</v>
      </c>
      <c r="H2687" s="21" t="s">
        <v>1168</v>
      </c>
      <c r="I2687" s="21" t="s">
        <v>3071</v>
      </c>
      <c r="J2687">
        <v>-34.642222222222202</v>
      </c>
      <c r="K2687">
        <v>116.123611111111</v>
      </c>
      <c r="M2687" s="21" t="s">
        <v>3072</v>
      </c>
      <c r="O2687" s="21">
        <v>2011</v>
      </c>
      <c r="Q2687" s="21" t="s">
        <v>3073</v>
      </c>
      <c r="R2687">
        <v>851.66800000000001</v>
      </c>
      <c r="S2687">
        <v>15</v>
      </c>
      <c r="T2687" s="21">
        <v>15</v>
      </c>
      <c r="U2687" s="21" t="s">
        <v>1147</v>
      </c>
      <c r="V2687" s="9" t="s">
        <v>1204</v>
      </c>
      <c r="W2687">
        <v>28</v>
      </c>
      <c r="X2687" s="9" t="s">
        <v>1294</v>
      </c>
      <c r="Z2687" s="22">
        <v>12</v>
      </c>
      <c r="AD2687" s="22" t="s">
        <v>1168</v>
      </c>
      <c r="AF2687" s="24" t="s">
        <v>153</v>
      </c>
      <c r="AG2687" t="s">
        <v>3085</v>
      </c>
      <c r="AH2687">
        <f>60*24*21</f>
        <v>30240</v>
      </c>
      <c r="AI2687" s="21" t="s">
        <v>153</v>
      </c>
      <c r="AJ2687" s="21" t="s">
        <v>1148</v>
      </c>
      <c r="AK2687" s="21">
        <v>23.347999999999999</v>
      </c>
      <c r="AL2687" s="21" t="s">
        <v>1266</v>
      </c>
      <c r="AM2687">
        <f>25.261-21.261</f>
        <v>4</v>
      </c>
      <c r="AN2687" s="21">
        <v>4</v>
      </c>
      <c r="AO2687" s="21">
        <v>25</v>
      </c>
      <c r="AP2687" s="21">
        <v>21</v>
      </c>
      <c r="AQ2687" s="22" t="s">
        <v>3083</v>
      </c>
      <c r="AR2687" s="21" t="s">
        <v>1155</v>
      </c>
      <c r="AS2687" t="s">
        <v>3084</v>
      </c>
    </row>
    <row r="2688" spans="1:45" ht="15" customHeight="1" x14ac:dyDescent="0.2">
      <c r="A2688" s="21" t="s">
        <v>1685</v>
      </c>
      <c r="B2688" s="21" t="s">
        <v>1146</v>
      </c>
      <c r="C2688" s="21" t="s">
        <v>1149</v>
      </c>
      <c r="D2688" s="21" t="s">
        <v>3070</v>
      </c>
      <c r="E2688" s="21" t="s">
        <v>1684</v>
      </c>
      <c r="G2688" s="21" t="s">
        <v>1168</v>
      </c>
      <c r="H2688" s="21" t="s">
        <v>1168</v>
      </c>
      <c r="I2688" s="21" t="s">
        <v>3071</v>
      </c>
      <c r="J2688">
        <v>-34.642222222222202</v>
      </c>
      <c r="K2688">
        <v>116.123611111111</v>
      </c>
      <c r="M2688" s="21" t="s">
        <v>3072</v>
      </c>
      <c r="O2688" s="21">
        <v>2011</v>
      </c>
      <c r="Q2688" s="21" t="s">
        <v>3073</v>
      </c>
      <c r="R2688">
        <v>851.66800000000001</v>
      </c>
      <c r="S2688">
        <v>15</v>
      </c>
      <c r="T2688" s="21">
        <v>15</v>
      </c>
      <c r="U2688" s="21" t="s">
        <v>1147</v>
      </c>
      <c r="V2688" s="9" t="s">
        <v>1204</v>
      </c>
      <c r="W2688">
        <v>28</v>
      </c>
      <c r="X2688" s="9" t="s">
        <v>1294</v>
      </c>
      <c r="Z2688" s="22">
        <v>12</v>
      </c>
      <c r="AD2688" s="22" t="s">
        <v>1168</v>
      </c>
      <c r="AF2688" s="24" t="s">
        <v>153</v>
      </c>
      <c r="AG2688" t="s">
        <v>3085</v>
      </c>
      <c r="AH2688">
        <f>60*24*23</f>
        <v>33120</v>
      </c>
      <c r="AI2688" s="21" t="s">
        <v>153</v>
      </c>
      <c r="AJ2688" s="21" t="s">
        <v>1148</v>
      </c>
      <c r="AK2688" s="21">
        <v>32.869999999999997</v>
      </c>
      <c r="AL2688" s="21" t="s">
        <v>1266</v>
      </c>
      <c r="AM2688">
        <f>34.652-31.348</f>
        <v>3.304000000000002</v>
      </c>
      <c r="AN2688" s="21">
        <v>4</v>
      </c>
      <c r="AO2688" s="21">
        <v>25</v>
      </c>
      <c r="AP2688" s="21">
        <v>23</v>
      </c>
      <c r="AQ2688" s="22" t="s">
        <v>3083</v>
      </c>
      <c r="AR2688" s="21" t="s">
        <v>1155</v>
      </c>
      <c r="AS2688" t="s">
        <v>3084</v>
      </c>
    </row>
    <row r="2689" spans="1:45" ht="15" customHeight="1" x14ac:dyDescent="0.2">
      <c r="A2689" s="21" t="s">
        <v>1685</v>
      </c>
      <c r="B2689" s="21" t="s">
        <v>1146</v>
      </c>
      <c r="C2689" s="21" t="s">
        <v>1149</v>
      </c>
      <c r="D2689" s="21" t="s">
        <v>3070</v>
      </c>
      <c r="E2689" s="21" t="s">
        <v>1684</v>
      </c>
      <c r="G2689" s="21" t="s">
        <v>1168</v>
      </c>
      <c r="H2689" s="21" t="s">
        <v>1168</v>
      </c>
      <c r="I2689" s="21" t="s">
        <v>3071</v>
      </c>
      <c r="J2689">
        <v>-34.642222222222202</v>
      </c>
      <c r="K2689">
        <v>116.123611111111</v>
      </c>
      <c r="M2689" s="21" t="s">
        <v>3072</v>
      </c>
      <c r="O2689" s="21">
        <v>2011</v>
      </c>
      <c r="Q2689" s="21" t="s">
        <v>3073</v>
      </c>
      <c r="R2689">
        <v>851.66800000000001</v>
      </c>
      <c r="S2689">
        <v>15</v>
      </c>
      <c r="T2689" s="21">
        <v>15</v>
      </c>
      <c r="U2689" s="21" t="s">
        <v>1147</v>
      </c>
      <c r="V2689" s="9" t="s">
        <v>1204</v>
      </c>
      <c r="W2689">
        <v>28</v>
      </c>
      <c r="X2689" s="9" t="s">
        <v>1294</v>
      </c>
      <c r="Z2689" s="22">
        <v>12</v>
      </c>
      <c r="AD2689" s="22" t="s">
        <v>1168</v>
      </c>
      <c r="AF2689" s="24" t="s">
        <v>153</v>
      </c>
      <c r="AG2689" t="s">
        <v>3085</v>
      </c>
      <c r="AH2689">
        <f>60*24*25</f>
        <v>36000</v>
      </c>
      <c r="AI2689" s="21" t="s">
        <v>153</v>
      </c>
      <c r="AJ2689" s="21" t="s">
        <v>1148</v>
      </c>
      <c r="AK2689" s="21">
        <v>38.957000000000001</v>
      </c>
      <c r="AL2689" s="21" t="s">
        <v>1266</v>
      </c>
      <c r="AM2689">
        <f>43-34.826</f>
        <v>8.1739999999999995</v>
      </c>
      <c r="AN2689" s="21">
        <v>4</v>
      </c>
      <c r="AO2689" s="21">
        <v>25</v>
      </c>
      <c r="AP2689" s="21">
        <v>25</v>
      </c>
      <c r="AQ2689" s="22" t="s">
        <v>3083</v>
      </c>
      <c r="AR2689" s="21" t="s">
        <v>1155</v>
      </c>
      <c r="AS2689" t="s">
        <v>3084</v>
      </c>
    </row>
    <row r="2690" spans="1:45" ht="15" customHeight="1" x14ac:dyDescent="0.2">
      <c r="A2690" s="21" t="s">
        <v>1685</v>
      </c>
      <c r="B2690" s="21" t="s">
        <v>1146</v>
      </c>
      <c r="C2690" s="21" t="s">
        <v>1149</v>
      </c>
      <c r="D2690" s="21" t="s">
        <v>3070</v>
      </c>
      <c r="E2690" s="21" t="s">
        <v>1684</v>
      </c>
      <c r="G2690" s="21" t="s">
        <v>1168</v>
      </c>
      <c r="H2690" s="21" t="s">
        <v>1168</v>
      </c>
      <c r="I2690" s="21" t="s">
        <v>3071</v>
      </c>
      <c r="J2690">
        <v>-34.642222222222202</v>
      </c>
      <c r="K2690">
        <v>116.123611111111</v>
      </c>
      <c r="M2690" s="21" t="s">
        <v>3072</v>
      </c>
      <c r="O2690" s="21">
        <v>2011</v>
      </c>
      <c r="Q2690" s="21" t="s">
        <v>3073</v>
      </c>
      <c r="R2690">
        <v>851.66800000000001</v>
      </c>
      <c r="S2690">
        <v>15</v>
      </c>
      <c r="T2690" s="21">
        <v>15</v>
      </c>
      <c r="U2690" s="21" t="s">
        <v>1147</v>
      </c>
      <c r="V2690" s="9" t="s">
        <v>1204</v>
      </c>
      <c r="W2690">
        <v>28</v>
      </c>
      <c r="X2690" s="9" t="s">
        <v>1294</v>
      </c>
      <c r="Z2690" s="22">
        <v>12</v>
      </c>
      <c r="AD2690" s="22" t="s">
        <v>1168</v>
      </c>
      <c r="AF2690" s="24" t="s">
        <v>153</v>
      </c>
      <c r="AG2690" t="s">
        <v>3085</v>
      </c>
      <c r="AH2690">
        <f>60*24*26</f>
        <v>37440</v>
      </c>
      <c r="AI2690" s="21" t="s">
        <v>153</v>
      </c>
      <c r="AJ2690" s="21" t="s">
        <v>1148</v>
      </c>
      <c r="AK2690" s="21">
        <v>39</v>
      </c>
      <c r="AL2690" s="21" t="s">
        <v>1266</v>
      </c>
      <c r="AM2690" s="21">
        <f>43-34.652</f>
        <v>8.347999999999999</v>
      </c>
      <c r="AN2690" s="21">
        <v>4</v>
      </c>
      <c r="AO2690" s="21">
        <v>25</v>
      </c>
      <c r="AP2690" s="21">
        <v>26</v>
      </c>
      <c r="AQ2690" s="22" t="s">
        <v>3083</v>
      </c>
      <c r="AR2690" s="21" t="s">
        <v>1155</v>
      </c>
      <c r="AS2690" t="s">
        <v>3084</v>
      </c>
    </row>
    <row r="2691" spans="1:45" ht="15" customHeight="1" x14ac:dyDescent="0.2">
      <c r="A2691" s="21" t="s">
        <v>1685</v>
      </c>
      <c r="B2691" s="21" t="s">
        <v>1146</v>
      </c>
      <c r="C2691" s="21" t="s">
        <v>1149</v>
      </c>
      <c r="D2691" s="21" t="s">
        <v>3070</v>
      </c>
      <c r="E2691" s="21" t="s">
        <v>1684</v>
      </c>
      <c r="G2691" s="21" t="s">
        <v>1168</v>
      </c>
      <c r="H2691" s="21" t="s">
        <v>1168</v>
      </c>
      <c r="I2691" s="21" t="s">
        <v>3071</v>
      </c>
      <c r="J2691">
        <v>-34.642222222222202</v>
      </c>
      <c r="K2691">
        <v>116.123611111111</v>
      </c>
      <c r="M2691" s="21" t="s">
        <v>3072</v>
      </c>
      <c r="O2691" s="21">
        <v>2011</v>
      </c>
      <c r="Q2691" s="21" t="s">
        <v>3073</v>
      </c>
      <c r="R2691">
        <v>851.66800000000001</v>
      </c>
      <c r="S2691">
        <v>15</v>
      </c>
      <c r="T2691" s="21">
        <v>15</v>
      </c>
      <c r="U2691" s="21" t="s">
        <v>1147</v>
      </c>
      <c r="V2691" s="9" t="s">
        <v>1204</v>
      </c>
      <c r="W2691">
        <v>28</v>
      </c>
      <c r="X2691" s="9" t="s">
        <v>1294</v>
      </c>
      <c r="Z2691" s="22">
        <v>12</v>
      </c>
      <c r="AD2691" s="22" t="s">
        <v>1168</v>
      </c>
      <c r="AF2691" s="24" t="s">
        <v>153</v>
      </c>
      <c r="AG2691" t="s">
        <v>3085</v>
      </c>
      <c r="AH2691">
        <f>60*24*27</f>
        <v>38880</v>
      </c>
      <c r="AI2691" s="21" t="s">
        <v>153</v>
      </c>
      <c r="AJ2691" s="21" t="s">
        <v>1148</v>
      </c>
      <c r="AK2691" s="21">
        <v>40.695999999999998</v>
      </c>
      <c r="AL2691" s="21" t="s">
        <v>1266</v>
      </c>
      <c r="AM2691">
        <f>44.391-37.261</f>
        <v>7.1299999999999955</v>
      </c>
      <c r="AN2691" s="21">
        <v>4</v>
      </c>
      <c r="AO2691" s="21">
        <v>25</v>
      </c>
      <c r="AP2691" s="21">
        <f>27</f>
        <v>27</v>
      </c>
      <c r="AQ2691" s="22" t="s">
        <v>3083</v>
      </c>
      <c r="AR2691" s="21" t="s">
        <v>1155</v>
      </c>
      <c r="AS2691" t="s">
        <v>3084</v>
      </c>
    </row>
    <row r="2692" spans="1:45" ht="15" customHeight="1" x14ac:dyDescent="0.2">
      <c r="A2692" s="21" t="s">
        <v>1685</v>
      </c>
      <c r="B2692" s="21" t="s">
        <v>1146</v>
      </c>
      <c r="C2692" s="21" t="s">
        <v>1149</v>
      </c>
      <c r="D2692" s="21" t="s">
        <v>3070</v>
      </c>
      <c r="E2692" s="21" t="s">
        <v>1684</v>
      </c>
      <c r="G2692" s="21" t="s">
        <v>1168</v>
      </c>
      <c r="H2692" s="21" t="s">
        <v>1168</v>
      </c>
      <c r="I2692" s="21" t="s">
        <v>3071</v>
      </c>
      <c r="J2692">
        <v>-34.642222222222202</v>
      </c>
      <c r="K2692">
        <v>116.123611111111</v>
      </c>
      <c r="M2692" s="21" t="s">
        <v>3072</v>
      </c>
      <c r="O2692" s="21">
        <v>2011</v>
      </c>
      <c r="Q2692" s="21" t="s">
        <v>3073</v>
      </c>
      <c r="R2692">
        <v>851.66800000000001</v>
      </c>
      <c r="S2692">
        <v>15</v>
      </c>
      <c r="T2692" s="21">
        <v>15</v>
      </c>
      <c r="U2692" s="21" t="s">
        <v>1147</v>
      </c>
      <c r="V2692" s="9" t="s">
        <v>1204</v>
      </c>
      <c r="W2692">
        <v>28</v>
      </c>
      <c r="X2692" s="9" t="s">
        <v>1294</v>
      </c>
      <c r="Z2692" s="22">
        <v>12</v>
      </c>
      <c r="AD2692" s="22" t="s">
        <v>1168</v>
      </c>
      <c r="AF2692" s="24" t="s">
        <v>153</v>
      </c>
      <c r="AG2692" t="s">
        <v>3085</v>
      </c>
      <c r="AH2692">
        <f>60*24*28</f>
        <v>40320</v>
      </c>
      <c r="AI2692" s="21" t="s">
        <v>153</v>
      </c>
      <c r="AJ2692" s="21" t="s">
        <v>1148</v>
      </c>
      <c r="AK2692" s="21">
        <v>41.738999999999997</v>
      </c>
      <c r="AL2692" s="21" t="s">
        <v>1266</v>
      </c>
      <c r="AM2692">
        <f>45.087-38.478</f>
        <v>6.6090000000000018</v>
      </c>
      <c r="AN2692" s="21">
        <v>4</v>
      </c>
      <c r="AO2692" s="21">
        <v>25</v>
      </c>
      <c r="AP2692" s="21">
        <v>28</v>
      </c>
      <c r="AQ2692" s="22" t="s">
        <v>3083</v>
      </c>
      <c r="AR2692" s="21" t="s">
        <v>1155</v>
      </c>
      <c r="AS2692" t="s">
        <v>3084</v>
      </c>
    </row>
    <row r="2693" spans="1:45" x14ac:dyDescent="0.2">
      <c r="A2693" s="21" t="s">
        <v>1688</v>
      </c>
      <c r="B2693" s="21" t="s">
        <v>1146</v>
      </c>
      <c r="C2693" s="21" t="s">
        <v>1149</v>
      </c>
      <c r="D2693" s="21" t="s">
        <v>420</v>
      </c>
      <c r="E2693" s="21" t="s">
        <v>3086</v>
      </c>
      <c r="G2693" s="21" t="s">
        <v>153</v>
      </c>
      <c r="H2693" s="21" t="s">
        <v>1168</v>
      </c>
      <c r="I2693" s="21" t="s">
        <v>3089</v>
      </c>
      <c r="J2693" s="21">
        <v>55.266666666666602</v>
      </c>
      <c r="K2693">
        <v>-128.4</v>
      </c>
      <c r="L2693">
        <v>1100</v>
      </c>
      <c r="M2693" s="21" t="s">
        <v>3037</v>
      </c>
      <c r="O2693" s="21">
        <v>1992</v>
      </c>
      <c r="Q2693" s="21" t="s">
        <v>3088</v>
      </c>
      <c r="T2693" s="21">
        <v>-20</v>
      </c>
      <c r="U2693" s="21" t="s">
        <v>1221</v>
      </c>
      <c r="V2693" s="9" t="s">
        <v>1250</v>
      </c>
      <c r="W2693">
        <f>56</f>
        <v>56</v>
      </c>
      <c r="X2693" s="9" t="s">
        <v>3090</v>
      </c>
      <c r="Z2693" s="22">
        <v>8</v>
      </c>
      <c r="AD2693" s="22" t="s">
        <v>1168</v>
      </c>
      <c r="AF2693" s="24" t="s">
        <v>153</v>
      </c>
      <c r="AG2693" t="s">
        <v>1160</v>
      </c>
      <c r="AH2693">
        <f>24*60*3</f>
        <v>4320</v>
      </c>
      <c r="AI2693" s="21" t="s">
        <v>153</v>
      </c>
      <c r="AJ2693" s="21" t="s">
        <v>1148</v>
      </c>
      <c r="AK2693" s="21">
        <v>0</v>
      </c>
      <c r="AL2693" s="21" t="s">
        <v>1324</v>
      </c>
      <c r="AM2693">
        <v>0</v>
      </c>
      <c r="AN2693" s="21">
        <v>3</v>
      </c>
      <c r="AO2693" s="21">
        <v>50</v>
      </c>
      <c r="AP2693" s="21">
        <v>3</v>
      </c>
      <c r="AQ2693" s="22" t="s">
        <v>3019</v>
      </c>
      <c r="AR2693" s="21" t="s">
        <v>1155</v>
      </c>
      <c r="AS2693" t="s">
        <v>3087</v>
      </c>
    </row>
    <row r="2694" spans="1:45" x14ac:dyDescent="0.2">
      <c r="A2694" s="21" t="s">
        <v>1688</v>
      </c>
      <c r="B2694" s="21" t="s">
        <v>1146</v>
      </c>
      <c r="C2694" s="21" t="s">
        <v>1149</v>
      </c>
      <c r="D2694" s="21" t="s">
        <v>420</v>
      </c>
      <c r="E2694" s="21" t="s">
        <v>3086</v>
      </c>
      <c r="G2694" s="21" t="s">
        <v>153</v>
      </c>
      <c r="H2694" s="21" t="s">
        <v>1168</v>
      </c>
      <c r="I2694" s="21" t="s">
        <v>3089</v>
      </c>
      <c r="J2694" s="21">
        <v>55.266666666666602</v>
      </c>
      <c r="K2694">
        <v>-128.4</v>
      </c>
      <c r="L2694">
        <v>1100</v>
      </c>
      <c r="M2694" s="21" t="s">
        <v>3037</v>
      </c>
      <c r="O2694" s="21">
        <v>1992</v>
      </c>
      <c r="Q2694" s="21" t="s">
        <v>3088</v>
      </c>
      <c r="T2694" s="21">
        <v>-20</v>
      </c>
      <c r="U2694" s="21" t="s">
        <v>1221</v>
      </c>
      <c r="V2694" s="9" t="s">
        <v>1250</v>
      </c>
      <c r="W2694">
        <f>56</f>
        <v>56</v>
      </c>
      <c r="X2694" s="9" t="s">
        <v>3090</v>
      </c>
      <c r="Z2694" s="22">
        <v>8</v>
      </c>
      <c r="AD2694" s="22" t="s">
        <v>1168</v>
      </c>
      <c r="AF2694" s="24" t="s">
        <v>153</v>
      </c>
      <c r="AG2694" t="s">
        <v>1160</v>
      </c>
      <c r="AH2694">
        <f>24*60*3</f>
        <v>4320</v>
      </c>
      <c r="AI2694" s="21" t="s">
        <v>153</v>
      </c>
      <c r="AJ2694" s="21" t="s">
        <v>1148</v>
      </c>
      <c r="AK2694" s="21">
        <v>8.5370000000000008</v>
      </c>
      <c r="AL2694" s="21" t="s">
        <v>1324</v>
      </c>
      <c r="AM2694">
        <v>0</v>
      </c>
      <c r="AN2694" s="21">
        <v>3</v>
      </c>
      <c r="AO2694" s="21">
        <v>50</v>
      </c>
      <c r="AP2694" s="21">
        <v>6</v>
      </c>
      <c r="AQ2694" s="22" t="s">
        <v>3019</v>
      </c>
      <c r="AR2694" s="21" t="s">
        <v>1155</v>
      </c>
      <c r="AS2694" t="s">
        <v>3087</v>
      </c>
    </row>
    <row r="2695" spans="1:45" x14ac:dyDescent="0.2">
      <c r="A2695" s="21" t="s">
        <v>1688</v>
      </c>
      <c r="B2695" s="21" t="s">
        <v>1146</v>
      </c>
      <c r="C2695" s="21" t="s">
        <v>1149</v>
      </c>
      <c r="D2695" s="21" t="s">
        <v>420</v>
      </c>
      <c r="E2695" s="21" t="s">
        <v>3086</v>
      </c>
      <c r="G2695" s="21" t="s">
        <v>153</v>
      </c>
      <c r="H2695" s="21" t="s">
        <v>1168</v>
      </c>
      <c r="I2695" s="21" t="s">
        <v>3089</v>
      </c>
      <c r="J2695" s="21">
        <v>55.266666666666602</v>
      </c>
      <c r="K2695">
        <v>-128.4</v>
      </c>
      <c r="L2695">
        <v>1100</v>
      </c>
      <c r="M2695" s="21" t="s">
        <v>3037</v>
      </c>
      <c r="O2695" s="21">
        <v>1992</v>
      </c>
      <c r="Q2695" s="21" t="s">
        <v>3088</v>
      </c>
      <c r="T2695" s="21">
        <v>-20</v>
      </c>
      <c r="U2695" s="21" t="s">
        <v>1221</v>
      </c>
      <c r="V2695" s="9" t="s">
        <v>1250</v>
      </c>
      <c r="W2695">
        <f>56</f>
        <v>56</v>
      </c>
      <c r="X2695" s="9" t="s">
        <v>3090</v>
      </c>
      <c r="Z2695" s="22">
        <v>8</v>
      </c>
      <c r="AD2695" s="22" t="s">
        <v>1168</v>
      </c>
      <c r="AF2695" s="24" t="s">
        <v>153</v>
      </c>
      <c r="AG2695" t="s">
        <v>1160</v>
      </c>
      <c r="AH2695">
        <f>24*60*3</f>
        <v>4320</v>
      </c>
      <c r="AI2695" s="21" t="s">
        <v>153</v>
      </c>
      <c r="AJ2695" s="21" t="s">
        <v>1148</v>
      </c>
      <c r="AK2695" s="21">
        <v>15.122</v>
      </c>
      <c r="AL2695" s="21" t="s">
        <v>1324</v>
      </c>
      <c r="AM2695">
        <f>17.846-15.122</f>
        <v>2.7240000000000002</v>
      </c>
      <c r="AN2695" s="21">
        <v>3</v>
      </c>
      <c r="AO2695" s="21">
        <v>50</v>
      </c>
      <c r="AP2695" s="21">
        <v>9</v>
      </c>
      <c r="AQ2695" s="22" t="s">
        <v>3019</v>
      </c>
      <c r="AR2695" s="21" t="s">
        <v>1155</v>
      </c>
      <c r="AS2695" t="s">
        <v>3087</v>
      </c>
    </row>
    <row r="2696" spans="1:45" x14ac:dyDescent="0.2">
      <c r="A2696" s="21" t="s">
        <v>1688</v>
      </c>
      <c r="B2696" s="21" t="s">
        <v>1146</v>
      </c>
      <c r="C2696" s="21" t="s">
        <v>1149</v>
      </c>
      <c r="D2696" s="21" t="s">
        <v>420</v>
      </c>
      <c r="E2696" s="21" t="s">
        <v>3086</v>
      </c>
      <c r="G2696" s="21" t="s">
        <v>153</v>
      </c>
      <c r="H2696" s="21" t="s">
        <v>1168</v>
      </c>
      <c r="I2696" s="21" t="s">
        <v>3089</v>
      </c>
      <c r="J2696" s="21">
        <v>55.266666666666602</v>
      </c>
      <c r="K2696">
        <v>-128.4</v>
      </c>
      <c r="L2696">
        <v>1100</v>
      </c>
      <c r="M2696" s="21" t="s">
        <v>3037</v>
      </c>
      <c r="O2696" s="21">
        <v>1992</v>
      </c>
      <c r="Q2696" s="21" t="s">
        <v>3088</v>
      </c>
      <c r="T2696" s="21">
        <v>-20</v>
      </c>
      <c r="U2696" s="21" t="s">
        <v>1221</v>
      </c>
      <c r="V2696" s="9" t="s">
        <v>1250</v>
      </c>
      <c r="W2696">
        <f>56</f>
        <v>56</v>
      </c>
      <c r="X2696" s="9" t="s">
        <v>3090</v>
      </c>
      <c r="Z2696" s="22">
        <v>8</v>
      </c>
      <c r="AD2696" s="22" t="s">
        <v>1168</v>
      </c>
      <c r="AF2696" s="24" t="s">
        <v>153</v>
      </c>
      <c r="AG2696" t="s">
        <v>1160</v>
      </c>
      <c r="AH2696">
        <f>24*60*3</f>
        <v>4320</v>
      </c>
      <c r="AI2696" s="21" t="s">
        <v>153</v>
      </c>
      <c r="AJ2696" s="21" t="s">
        <v>1148</v>
      </c>
      <c r="AK2696" s="21">
        <v>26.829000000000001</v>
      </c>
      <c r="AL2696" s="21" t="s">
        <v>1324</v>
      </c>
      <c r="AM2696">
        <f>29.065-26.829</f>
        <v>2.2360000000000007</v>
      </c>
      <c r="AN2696" s="21">
        <v>3</v>
      </c>
      <c r="AO2696" s="21">
        <v>50</v>
      </c>
      <c r="AP2696" s="21">
        <v>12</v>
      </c>
      <c r="AQ2696" s="22" t="s">
        <v>3019</v>
      </c>
      <c r="AR2696" s="21" t="s">
        <v>1155</v>
      </c>
      <c r="AS2696" t="s">
        <v>3087</v>
      </c>
    </row>
    <row r="2697" spans="1:45" x14ac:dyDescent="0.2">
      <c r="A2697" s="21" t="s">
        <v>1688</v>
      </c>
      <c r="B2697" s="21" t="s">
        <v>1146</v>
      </c>
      <c r="C2697" s="21" t="s">
        <v>1149</v>
      </c>
      <c r="D2697" s="21" t="s">
        <v>420</v>
      </c>
      <c r="E2697" s="21" t="s">
        <v>3086</v>
      </c>
      <c r="G2697" s="21" t="s">
        <v>153</v>
      </c>
      <c r="H2697" s="21" t="s">
        <v>1168</v>
      </c>
      <c r="I2697" s="21" t="s">
        <v>3089</v>
      </c>
      <c r="J2697" s="21">
        <v>55.266666666666602</v>
      </c>
      <c r="K2697">
        <v>-128.4</v>
      </c>
      <c r="L2697">
        <v>1100</v>
      </c>
      <c r="M2697" s="21" t="s">
        <v>3037</v>
      </c>
      <c r="O2697" s="21">
        <v>1992</v>
      </c>
      <c r="Q2697" s="21" t="s">
        <v>3088</v>
      </c>
      <c r="T2697" s="21">
        <v>-20</v>
      </c>
      <c r="U2697" s="21" t="s">
        <v>1221</v>
      </c>
      <c r="V2697" s="9" t="s">
        <v>1250</v>
      </c>
      <c r="W2697">
        <f>56</f>
        <v>56</v>
      </c>
      <c r="X2697" s="9" t="s">
        <v>3090</v>
      </c>
      <c r="Z2697" s="22">
        <v>8</v>
      </c>
      <c r="AD2697" s="22" t="s">
        <v>1168</v>
      </c>
      <c r="AF2697" s="24" t="s">
        <v>153</v>
      </c>
      <c r="AG2697" t="s">
        <v>1160</v>
      </c>
      <c r="AH2697">
        <f>24*60*3</f>
        <v>4320</v>
      </c>
      <c r="AI2697" s="21" t="s">
        <v>153</v>
      </c>
      <c r="AJ2697" s="21" t="s">
        <v>1148</v>
      </c>
      <c r="AK2697" s="21">
        <v>36.057000000000002</v>
      </c>
      <c r="AL2697" s="21" t="s">
        <v>1324</v>
      </c>
      <c r="AM2697">
        <f>38.171-36.057</f>
        <v>2.1139999999999972</v>
      </c>
      <c r="AN2697" s="21">
        <v>3</v>
      </c>
      <c r="AO2697" s="21">
        <v>50</v>
      </c>
      <c r="AP2697" s="21">
        <v>15</v>
      </c>
      <c r="AQ2697" s="22" t="s">
        <v>3019</v>
      </c>
      <c r="AR2697" s="21" t="s">
        <v>1155</v>
      </c>
      <c r="AS2697" t="s">
        <v>3087</v>
      </c>
    </row>
    <row r="2698" spans="1:45" x14ac:dyDescent="0.2">
      <c r="A2698" s="21" t="s">
        <v>1688</v>
      </c>
      <c r="B2698" s="21" t="s">
        <v>1146</v>
      </c>
      <c r="C2698" s="21" t="s">
        <v>1149</v>
      </c>
      <c r="D2698" s="21" t="s">
        <v>420</v>
      </c>
      <c r="E2698" s="21" t="s">
        <v>3086</v>
      </c>
      <c r="G2698" s="21" t="s">
        <v>153</v>
      </c>
      <c r="H2698" s="21" t="s">
        <v>1168</v>
      </c>
      <c r="I2698" s="21" t="s">
        <v>3089</v>
      </c>
      <c r="J2698" s="21">
        <v>55.266666666666602</v>
      </c>
      <c r="K2698">
        <v>-128.4</v>
      </c>
      <c r="L2698">
        <v>1100</v>
      </c>
      <c r="M2698" s="21" t="s">
        <v>3037</v>
      </c>
      <c r="O2698" s="21">
        <v>1992</v>
      </c>
      <c r="Q2698" s="21" t="s">
        <v>3088</v>
      </c>
      <c r="T2698" s="21">
        <v>-20</v>
      </c>
      <c r="U2698" s="21" t="s">
        <v>1221</v>
      </c>
      <c r="V2698" s="9" t="s">
        <v>1250</v>
      </c>
      <c r="W2698">
        <f>56</f>
        <v>56</v>
      </c>
      <c r="X2698" s="9" t="s">
        <v>3090</v>
      </c>
      <c r="Z2698" s="22">
        <v>8</v>
      </c>
      <c r="AD2698" s="22" t="s">
        <v>1168</v>
      </c>
      <c r="AF2698" s="24" t="s">
        <v>153</v>
      </c>
      <c r="AG2698" t="s">
        <v>1160</v>
      </c>
      <c r="AH2698">
        <f>24*60*3</f>
        <v>4320</v>
      </c>
      <c r="AI2698" s="21" t="s">
        <v>153</v>
      </c>
      <c r="AJ2698" s="21" t="s">
        <v>1148</v>
      </c>
      <c r="AK2698" s="21">
        <v>38.292999999999999</v>
      </c>
      <c r="AL2698" s="21" t="s">
        <v>1324</v>
      </c>
      <c r="AM2698">
        <f>40.122-38.293</f>
        <v>1.8290000000000006</v>
      </c>
      <c r="AN2698" s="21">
        <v>3</v>
      </c>
      <c r="AO2698" s="21">
        <v>50</v>
      </c>
      <c r="AP2698" s="21">
        <v>18</v>
      </c>
      <c r="AQ2698" s="22" t="s">
        <v>3019</v>
      </c>
      <c r="AR2698" s="21" t="s">
        <v>1155</v>
      </c>
      <c r="AS2698" t="s">
        <v>3087</v>
      </c>
    </row>
    <row r="2699" spans="1:45" x14ac:dyDescent="0.2">
      <c r="A2699" s="21" t="s">
        <v>1688</v>
      </c>
      <c r="B2699" s="21" t="s">
        <v>1146</v>
      </c>
      <c r="C2699" s="21" t="s">
        <v>1149</v>
      </c>
      <c r="D2699" s="21" t="s">
        <v>420</v>
      </c>
      <c r="E2699" s="21" t="s">
        <v>3086</v>
      </c>
      <c r="G2699" s="21" t="s">
        <v>153</v>
      </c>
      <c r="H2699" s="21" t="s">
        <v>1168</v>
      </c>
      <c r="I2699" s="21" t="s">
        <v>3089</v>
      </c>
      <c r="J2699" s="21">
        <v>55.266666666666602</v>
      </c>
      <c r="K2699">
        <v>-128.4</v>
      </c>
      <c r="L2699">
        <v>1100</v>
      </c>
      <c r="M2699" s="21" t="s">
        <v>3037</v>
      </c>
      <c r="O2699" s="21">
        <v>1992</v>
      </c>
      <c r="Q2699" s="21" t="s">
        <v>3088</v>
      </c>
      <c r="T2699" s="21">
        <v>-20</v>
      </c>
      <c r="U2699" s="21" t="s">
        <v>1221</v>
      </c>
      <c r="V2699" s="9" t="s">
        <v>1250</v>
      </c>
      <c r="W2699">
        <f>56</f>
        <v>56</v>
      </c>
      <c r="X2699" s="9" t="s">
        <v>3090</v>
      </c>
      <c r="Z2699" s="22">
        <v>8</v>
      </c>
      <c r="AD2699" s="22" t="s">
        <v>1168</v>
      </c>
      <c r="AF2699" s="24" t="s">
        <v>153</v>
      </c>
      <c r="AG2699" t="s">
        <v>1160</v>
      </c>
      <c r="AH2699">
        <f>24*60*3</f>
        <v>4320</v>
      </c>
      <c r="AI2699" s="21" t="s">
        <v>153</v>
      </c>
      <c r="AJ2699" s="21" t="s">
        <v>1148</v>
      </c>
      <c r="AK2699" s="21">
        <v>42.073</v>
      </c>
      <c r="AL2699" s="21" t="s">
        <v>1324</v>
      </c>
      <c r="AM2699">
        <f>43.699-42.073</f>
        <v>1.6259999999999977</v>
      </c>
      <c r="AN2699" s="21">
        <v>3</v>
      </c>
      <c r="AO2699" s="21">
        <v>50</v>
      </c>
      <c r="AP2699" s="21">
        <v>21</v>
      </c>
      <c r="AQ2699" s="22" t="s">
        <v>3019</v>
      </c>
      <c r="AR2699" s="21" t="s">
        <v>1155</v>
      </c>
      <c r="AS2699" t="s">
        <v>3087</v>
      </c>
    </row>
    <row r="2700" spans="1:45" x14ac:dyDescent="0.2">
      <c r="A2700" s="21" t="s">
        <v>1688</v>
      </c>
      <c r="B2700" s="21" t="s">
        <v>1146</v>
      </c>
      <c r="C2700" s="21" t="s">
        <v>1149</v>
      </c>
      <c r="D2700" s="21" t="s">
        <v>420</v>
      </c>
      <c r="E2700" s="21" t="s">
        <v>3086</v>
      </c>
      <c r="G2700" s="21" t="s">
        <v>153</v>
      </c>
      <c r="H2700" s="21" t="s">
        <v>1168</v>
      </c>
      <c r="I2700" s="21" t="s">
        <v>3089</v>
      </c>
      <c r="J2700" s="21">
        <v>55.266666666666602</v>
      </c>
      <c r="K2700">
        <v>-128.4</v>
      </c>
      <c r="L2700">
        <v>1100</v>
      </c>
      <c r="M2700" s="21" t="s">
        <v>3037</v>
      </c>
      <c r="O2700" s="21">
        <v>1992</v>
      </c>
      <c r="Q2700" s="21" t="s">
        <v>3088</v>
      </c>
      <c r="T2700" s="21">
        <v>-20</v>
      </c>
      <c r="U2700" s="21" t="s">
        <v>1221</v>
      </c>
      <c r="V2700" s="9" t="s">
        <v>1250</v>
      </c>
      <c r="W2700">
        <f>56</f>
        <v>56</v>
      </c>
      <c r="X2700" s="9" t="s">
        <v>3090</v>
      </c>
      <c r="Z2700" s="22">
        <v>8</v>
      </c>
      <c r="AD2700" s="22" t="s">
        <v>1168</v>
      </c>
      <c r="AF2700" s="24" t="s">
        <v>153</v>
      </c>
      <c r="AG2700" t="s">
        <v>1160</v>
      </c>
      <c r="AH2700">
        <f>24*60*3</f>
        <v>4320</v>
      </c>
      <c r="AI2700" s="21" t="s">
        <v>153</v>
      </c>
      <c r="AJ2700" s="21" t="s">
        <v>1148</v>
      </c>
      <c r="AK2700" s="21">
        <v>43.454999999999998</v>
      </c>
      <c r="AL2700" s="21" t="s">
        <v>1324</v>
      </c>
      <c r="AM2700">
        <f>45.569-43.455</f>
        <v>2.1140000000000043</v>
      </c>
      <c r="AN2700" s="21">
        <v>3</v>
      </c>
      <c r="AO2700" s="21">
        <v>50</v>
      </c>
      <c r="AP2700" s="21">
        <v>24</v>
      </c>
      <c r="AQ2700" s="22" t="s">
        <v>3019</v>
      </c>
      <c r="AR2700" s="21" t="s">
        <v>1155</v>
      </c>
      <c r="AS2700" t="s">
        <v>3087</v>
      </c>
    </row>
    <row r="2701" spans="1:45" x14ac:dyDescent="0.2">
      <c r="A2701" s="21" t="s">
        <v>1688</v>
      </c>
      <c r="B2701" s="21" t="s">
        <v>1146</v>
      </c>
      <c r="C2701" s="21" t="s">
        <v>1149</v>
      </c>
      <c r="D2701" s="21" t="s">
        <v>420</v>
      </c>
      <c r="E2701" s="21" t="s">
        <v>3086</v>
      </c>
      <c r="G2701" s="21" t="s">
        <v>153</v>
      </c>
      <c r="H2701" s="21" t="s">
        <v>1168</v>
      </c>
      <c r="I2701" s="21" t="s">
        <v>3089</v>
      </c>
      <c r="J2701" s="21">
        <v>55.266666666666602</v>
      </c>
      <c r="K2701">
        <v>-128.4</v>
      </c>
      <c r="L2701">
        <v>1100</v>
      </c>
      <c r="M2701" s="21" t="s">
        <v>3037</v>
      </c>
      <c r="O2701" s="21">
        <v>1992</v>
      </c>
      <c r="Q2701" s="21" t="s">
        <v>3088</v>
      </c>
      <c r="T2701" s="21">
        <v>-20</v>
      </c>
      <c r="U2701" s="21" t="s">
        <v>1221</v>
      </c>
      <c r="V2701" s="9" t="s">
        <v>1250</v>
      </c>
      <c r="W2701">
        <f>56</f>
        <v>56</v>
      </c>
      <c r="X2701" s="9" t="s">
        <v>3090</v>
      </c>
      <c r="Z2701" s="22">
        <v>8</v>
      </c>
      <c r="AD2701" s="22" t="s">
        <v>1168</v>
      </c>
      <c r="AF2701" s="24" t="s">
        <v>153</v>
      </c>
      <c r="AG2701" t="s">
        <v>1160</v>
      </c>
      <c r="AH2701">
        <f>24*60*3</f>
        <v>4320</v>
      </c>
      <c r="AI2701" s="21" t="s">
        <v>153</v>
      </c>
      <c r="AJ2701" s="21" t="s">
        <v>1148</v>
      </c>
      <c r="AK2701" s="21">
        <v>43.292999999999999</v>
      </c>
      <c r="AL2701" s="21" t="s">
        <v>1324</v>
      </c>
      <c r="AM2701">
        <f>45.732-43.293</f>
        <v>2.4390000000000001</v>
      </c>
      <c r="AN2701" s="21">
        <v>3</v>
      </c>
      <c r="AO2701" s="21">
        <v>50</v>
      </c>
      <c r="AP2701" s="21">
        <v>27</v>
      </c>
      <c r="AQ2701" s="22" t="s">
        <v>3019</v>
      </c>
      <c r="AR2701" s="21" t="s">
        <v>1155</v>
      </c>
      <c r="AS2701" t="s">
        <v>3087</v>
      </c>
    </row>
    <row r="2702" spans="1:45" x14ac:dyDescent="0.2">
      <c r="A2702" s="21" t="s">
        <v>1688</v>
      </c>
      <c r="B2702" s="21" t="s">
        <v>1146</v>
      </c>
      <c r="C2702" s="21" t="s">
        <v>1149</v>
      </c>
      <c r="D2702" s="21" t="s">
        <v>420</v>
      </c>
      <c r="E2702" s="21" t="s">
        <v>3086</v>
      </c>
      <c r="G2702" s="21" t="s">
        <v>153</v>
      </c>
      <c r="H2702" s="21" t="s">
        <v>1168</v>
      </c>
      <c r="I2702" s="21" t="s">
        <v>3089</v>
      </c>
      <c r="J2702" s="21">
        <v>55.266666666666602</v>
      </c>
      <c r="K2702">
        <v>-128.4</v>
      </c>
      <c r="L2702">
        <v>1100</v>
      </c>
      <c r="M2702" s="21" t="s">
        <v>3037</v>
      </c>
      <c r="O2702" s="21">
        <v>1992</v>
      </c>
      <c r="Q2702" s="21" t="s">
        <v>3088</v>
      </c>
      <c r="T2702" s="21">
        <v>-20</v>
      </c>
      <c r="U2702" s="21" t="s">
        <v>1221</v>
      </c>
      <c r="V2702" s="9" t="s">
        <v>1250</v>
      </c>
      <c r="W2702">
        <f>56</f>
        <v>56</v>
      </c>
      <c r="X2702" s="9" t="s">
        <v>3090</v>
      </c>
      <c r="Y2702" t="s">
        <v>3091</v>
      </c>
      <c r="Z2702" s="22">
        <v>8</v>
      </c>
      <c r="AD2702" s="22" t="s">
        <v>1168</v>
      </c>
      <c r="AF2702" s="24" t="s">
        <v>153</v>
      </c>
      <c r="AG2702" t="s">
        <v>1160</v>
      </c>
      <c r="AH2702">
        <f>24*60*3</f>
        <v>4320</v>
      </c>
      <c r="AI2702" s="21" t="s">
        <v>153</v>
      </c>
      <c r="AJ2702" s="21" t="s">
        <v>1148</v>
      </c>
      <c r="AK2702" s="21">
        <v>0</v>
      </c>
      <c r="AL2702" s="21" t="s">
        <v>1324</v>
      </c>
      <c r="AM2702">
        <v>0</v>
      </c>
      <c r="AN2702" s="21">
        <v>3</v>
      </c>
      <c r="AO2702" s="21">
        <v>50</v>
      </c>
      <c r="AP2702" s="21">
        <v>3</v>
      </c>
      <c r="AQ2702" s="22" t="s">
        <v>3019</v>
      </c>
      <c r="AR2702" s="21" t="s">
        <v>1155</v>
      </c>
      <c r="AS2702" t="s">
        <v>3087</v>
      </c>
    </row>
    <row r="2703" spans="1:45" x14ac:dyDescent="0.2">
      <c r="A2703" s="21" t="s">
        <v>1688</v>
      </c>
      <c r="B2703" s="21" t="s">
        <v>1146</v>
      </c>
      <c r="C2703" s="21" t="s">
        <v>1149</v>
      </c>
      <c r="D2703" s="21" t="s">
        <v>420</v>
      </c>
      <c r="E2703" s="21" t="s">
        <v>3086</v>
      </c>
      <c r="G2703" s="21" t="s">
        <v>153</v>
      </c>
      <c r="H2703" s="21" t="s">
        <v>1168</v>
      </c>
      <c r="I2703" s="21" t="s">
        <v>3089</v>
      </c>
      <c r="J2703" s="21">
        <v>55.266666666666602</v>
      </c>
      <c r="K2703">
        <v>-128.4</v>
      </c>
      <c r="L2703">
        <v>1100</v>
      </c>
      <c r="M2703" s="21" t="s">
        <v>3037</v>
      </c>
      <c r="O2703" s="21">
        <v>1992</v>
      </c>
      <c r="Q2703" s="21" t="s">
        <v>3088</v>
      </c>
      <c r="T2703" s="21">
        <v>-20</v>
      </c>
      <c r="U2703" s="21" t="s">
        <v>1221</v>
      </c>
      <c r="V2703" s="9" t="s">
        <v>1250</v>
      </c>
      <c r="W2703">
        <f>56</f>
        <v>56</v>
      </c>
      <c r="X2703" s="9" t="s">
        <v>3090</v>
      </c>
      <c r="Y2703" t="s">
        <v>3091</v>
      </c>
      <c r="Z2703" s="22">
        <v>8</v>
      </c>
      <c r="AD2703" s="22" t="s">
        <v>1168</v>
      </c>
      <c r="AF2703" s="24" t="s">
        <v>153</v>
      </c>
      <c r="AG2703" t="s">
        <v>1160</v>
      </c>
      <c r="AH2703">
        <f>24*60*3</f>
        <v>4320</v>
      </c>
      <c r="AI2703" s="21" t="s">
        <v>153</v>
      </c>
      <c r="AJ2703" s="21" t="s">
        <v>1148</v>
      </c>
      <c r="AK2703" s="21">
        <v>14.919</v>
      </c>
      <c r="AL2703" s="21" t="s">
        <v>1324</v>
      </c>
      <c r="AM2703" t="s">
        <v>3006</v>
      </c>
      <c r="AN2703" s="21">
        <v>3</v>
      </c>
      <c r="AO2703" s="21">
        <v>50</v>
      </c>
      <c r="AP2703" s="21">
        <v>6</v>
      </c>
      <c r="AQ2703" s="22" t="s">
        <v>3019</v>
      </c>
      <c r="AR2703" s="21" t="s">
        <v>1155</v>
      </c>
      <c r="AS2703" t="s">
        <v>3087</v>
      </c>
    </row>
    <row r="2704" spans="1:45" x14ac:dyDescent="0.2">
      <c r="A2704" s="21" t="s">
        <v>1688</v>
      </c>
      <c r="B2704" s="21" t="s">
        <v>1146</v>
      </c>
      <c r="C2704" s="21" t="s">
        <v>1149</v>
      </c>
      <c r="D2704" s="21" t="s">
        <v>420</v>
      </c>
      <c r="E2704" s="21" t="s">
        <v>3086</v>
      </c>
      <c r="G2704" s="21" t="s">
        <v>153</v>
      </c>
      <c r="H2704" s="21" t="s">
        <v>1168</v>
      </c>
      <c r="I2704" s="21" t="s">
        <v>3089</v>
      </c>
      <c r="J2704" s="21">
        <v>55.266666666666602</v>
      </c>
      <c r="K2704">
        <v>-128.4</v>
      </c>
      <c r="L2704">
        <v>1100</v>
      </c>
      <c r="M2704" s="21" t="s">
        <v>3037</v>
      </c>
      <c r="O2704" s="21">
        <v>1992</v>
      </c>
      <c r="Q2704" s="21" t="s">
        <v>3088</v>
      </c>
      <c r="T2704" s="21">
        <v>-20</v>
      </c>
      <c r="U2704" s="21" t="s">
        <v>1221</v>
      </c>
      <c r="V2704" s="9" t="s">
        <v>1250</v>
      </c>
      <c r="W2704">
        <f>56</f>
        <v>56</v>
      </c>
      <c r="X2704" s="9" t="s">
        <v>3090</v>
      </c>
      <c r="Y2704" t="s">
        <v>3091</v>
      </c>
      <c r="Z2704" s="22">
        <v>8</v>
      </c>
      <c r="AD2704" s="22" t="s">
        <v>1168</v>
      </c>
      <c r="AF2704" s="24" t="s">
        <v>153</v>
      </c>
      <c r="AG2704" t="s">
        <v>1160</v>
      </c>
      <c r="AH2704">
        <f>24*60*3</f>
        <v>4320</v>
      </c>
      <c r="AI2704" s="21" t="s">
        <v>153</v>
      </c>
      <c r="AJ2704" s="21" t="s">
        <v>1148</v>
      </c>
      <c r="AK2704" s="21">
        <v>35.569000000000003</v>
      </c>
      <c r="AL2704" s="21" t="s">
        <v>1324</v>
      </c>
      <c r="AM2704" t="s">
        <v>3006</v>
      </c>
      <c r="AN2704" s="21">
        <v>3</v>
      </c>
      <c r="AO2704" s="21">
        <v>50</v>
      </c>
      <c r="AP2704" s="21">
        <v>9</v>
      </c>
      <c r="AQ2704" s="22" t="s">
        <v>3019</v>
      </c>
      <c r="AR2704" s="21" t="s">
        <v>1155</v>
      </c>
      <c r="AS2704" t="s">
        <v>3087</v>
      </c>
    </row>
    <row r="2705" spans="1:45" x14ac:dyDescent="0.2">
      <c r="A2705" s="21" t="s">
        <v>1688</v>
      </c>
      <c r="B2705" s="21" t="s">
        <v>1146</v>
      </c>
      <c r="C2705" s="21" t="s">
        <v>1149</v>
      </c>
      <c r="D2705" s="21" t="s">
        <v>420</v>
      </c>
      <c r="E2705" s="21" t="s">
        <v>3086</v>
      </c>
      <c r="G2705" s="21" t="s">
        <v>153</v>
      </c>
      <c r="H2705" s="21" t="s">
        <v>1168</v>
      </c>
      <c r="I2705" s="21" t="s">
        <v>3089</v>
      </c>
      <c r="J2705" s="21">
        <v>55.266666666666602</v>
      </c>
      <c r="K2705">
        <v>-128.4</v>
      </c>
      <c r="L2705">
        <v>1100</v>
      </c>
      <c r="M2705" s="21" t="s">
        <v>3037</v>
      </c>
      <c r="O2705" s="21">
        <v>1992</v>
      </c>
      <c r="Q2705" s="21" t="s">
        <v>3088</v>
      </c>
      <c r="T2705" s="21">
        <v>-20</v>
      </c>
      <c r="U2705" s="21" t="s">
        <v>1221</v>
      </c>
      <c r="V2705" s="9" t="s">
        <v>1250</v>
      </c>
      <c r="W2705">
        <f>56</f>
        <v>56</v>
      </c>
      <c r="X2705" s="9" t="s">
        <v>3090</v>
      </c>
      <c r="Y2705" t="s">
        <v>3091</v>
      </c>
      <c r="Z2705" s="22">
        <v>8</v>
      </c>
      <c r="AD2705" s="22" t="s">
        <v>1168</v>
      </c>
      <c r="AF2705" s="24" t="s">
        <v>153</v>
      </c>
      <c r="AG2705" t="s">
        <v>1160</v>
      </c>
      <c r="AH2705">
        <f>24*60*3</f>
        <v>4320</v>
      </c>
      <c r="AI2705" s="21" t="s">
        <v>153</v>
      </c>
      <c r="AJ2705" s="21" t="s">
        <v>1148</v>
      </c>
      <c r="AK2705" s="21">
        <v>54.878</v>
      </c>
      <c r="AL2705" s="21" t="s">
        <v>1324</v>
      </c>
      <c r="AM2705" s="21" t="s">
        <v>3006</v>
      </c>
      <c r="AN2705" s="21">
        <v>3</v>
      </c>
      <c r="AO2705" s="21">
        <v>50</v>
      </c>
      <c r="AP2705" s="21">
        <v>12</v>
      </c>
      <c r="AQ2705" s="22" t="s">
        <v>3019</v>
      </c>
      <c r="AR2705" s="21" t="s">
        <v>1155</v>
      </c>
      <c r="AS2705" t="s">
        <v>3087</v>
      </c>
    </row>
    <row r="2706" spans="1:45" x14ac:dyDescent="0.2">
      <c r="A2706" s="21" t="s">
        <v>1688</v>
      </c>
      <c r="B2706" s="21" t="s">
        <v>1146</v>
      </c>
      <c r="C2706" s="21" t="s">
        <v>1149</v>
      </c>
      <c r="D2706" s="21" t="s">
        <v>420</v>
      </c>
      <c r="E2706" s="21" t="s">
        <v>3086</v>
      </c>
      <c r="G2706" s="21" t="s">
        <v>153</v>
      </c>
      <c r="H2706" s="21" t="s">
        <v>1168</v>
      </c>
      <c r="I2706" s="21" t="s">
        <v>3089</v>
      </c>
      <c r="J2706" s="21">
        <v>55.266666666666602</v>
      </c>
      <c r="K2706">
        <v>-128.4</v>
      </c>
      <c r="L2706">
        <v>1100</v>
      </c>
      <c r="M2706" s="21" t="s">
        <v>3037</v>
      </c>
      <c r="O2706" s="21">
        <v>1992</v>
      </c>
      <c r="Q2706" s="21" t="s">
        <v>3088</v>
      </c>
      <c r="T2706" s="21">
        <v>-20</v>
      </c>
      <c r="U2706" s="21" t="s">
        <v>1221</v>
      </c>
      <c r="V2706" s="9" t="s">
        <v>1250</v>
      </c>
      <c r="W2706">
        <f>56</f>
        <v>56</v>
      </c>
      <c r="X2706" s="9" t="s">
        <v>3090</v>
      </c>
      <c r="Y2706" t="s">
        <v>3091</v>
      </c>
      <c r="Z2706" s="22">
        <v>8</v>
      </c>
      <c r="AD2706" s="22" t="s">
        <v>1168</v>
      </c>
      <c r="AF2706" s="24" t="s">
        <v>153</v>
      </c>
      <c r="AG2706" t="s">
        <v>1160</v>
      </c>
      <c r="AH2706">
        <f>24*60*3</f>
        <v>4320</v>
      </c>
      <c r="AI2706" s="21" t="s">
        <v>153</v>
      </c>
      <c r="AJ2706" s="21" t="s">
        <v>1148</v>
      </c>
      <c r="AK2706" s="21">
        <v>58.984000000000002</v>
      </c>
      <c r="AL2706" s="21" t="s">
        <v>1324</v>
      </c>
      <c r="AM2706" s="21" t="s">
        <v>3006</v>
      </c>
      <c r="AN2706" s="21">
        <v>3</v>
      </c>
      <c r="AO2706" s="21">
        <v>50</v>
      </c>
      <c r="AP2706" s="21">
        <v>15</v>
      </c>
      <c r="AQ2706" s="22" t="s">
        <v>3019</v>
      </c>
      <c r="AR2706" s="21" t="s">
        <v>1155</v>
      </c>
      <c r="AS2706" t="s">
        <v>3087</v>
      </c>
    </row>
    <row r="2707" spans="1:45" x14ac:dyDescent="0.2">
      <c r="A2707" s="21" t="s">
        <v>1688</v>
      </c>
      <c r="B2707" s="21" t="s">
        <v>1146</v>
      </c>
      <c r="C2707" s="21" t="s">
        <v>1149</v>
      </c>
      <c r="D2707" s="21" t="s">
        <v>420</v>
      </c>
      <c r="E2707" s="21" t="s">
        <v>3086</v>
      </c>
      <c r="G2707" s="21" t="s">
        <v>153</v>
      </c>
      <c r="H2707" s="21" t="s">
        <v>1168</v>
      </c>
      <c r="I2707" s="21" t="s">
        <v>3089</v>
      </c>
      <c r="J2707" s="21">
        <v>55.266666666666602</v>
      </c>
      <c r="K2707">
        <v>-128.4</v>
      </c>
      <c r="L2707">
        <v>1100</v>
      </c>
      <c r="M2707" s="21" t="s">
        <v>3037</v>
      </c>
      <c r="O2707" s="21">
        <v>1992</v>
      </c>
      <c r="Q2707" s="21" t="s">
        <v>3088</v>
      </c>
      <c r="T2707" s="21">
        <v>-20</v>
      </c>
      <c r="U2707" s="21" t="s">
        <v>1221</v>
      </c>
      <c r="V2707" s="9" t="s">
        <v>1250</v>
      </c>
      <c r="W2707">
        <f>56</f>
        <v>56</v>
      </c>
      <c r="X2707" s="9" t="s">
        <v>3090</v>
      </c>
      <c r="Y2707" t="s">
        <v>3091</v>
      </c>
      <c r="Z2707" s="22">
        <v>8</v>
      </c>
      <c r="AD2707" s="22" t="s">
        <v>1168</v>
      </c>
      <c r="AF2707" s="24" t="s">
        <v>153</v>
      </c>
      <c r="AG2707" t="s">
        <v>1160</v>
      </c>
      <c r="AH2707">
        <f>24*60*3</f>
        <v>4320</v>
      </c>
      <c r="AI2707" s="21" t="s">
        <v>153</v>
      </c>
      <c r="AJ2707" s="21" t="s">
        <v>1148</v>
      </c>
      <c r="AK2707" s="21">
        <v>58.902000000000001</v>
      </c>
      <c r="AL2707" s="21" t="s">
        <v>1324</v>
      </c>
      <c r="AM2707" s="21" t="s">
        <v>3006</v>
      </c>
      <c r="AN2707" s="21">
        <v>3</v>
      </c>
      <c r="AO2707" s="21">
        <v>50</v>
      </c>
      <c r="AP2707" s="21">
        <v>18</v>
      </c>
      <c r="AQ2707" s="22" t="s">
        <v>3019</v>
      </c>
      <c r="AR2707" s="21" t="s">
        <v>1155</v>
      </c>
      <c r="AS2707" t="s">
        <v>3087</v>
      </c>
    </row>
    <row r="2708" spans="1:45" x14ac:dyDescent="0.2">
      <c r="A2708" s="21" t="s">
        <v>1688</v>
      </c>
      <c r="B2708" s="21" t="s">
        <v>1146</v>
      </c>
      <c r="C2708" s="21" t="s">
        <v>1149</v>
      </c>
      <c r="D2708" s="21" t="s">
        <v>420</v>
      </c>
      <c r="E2708" s="21" t="s">
        <v>3086</v>
      </c>
      <c r="G2708" s="21" t="s">
        <v>153</v>
      </c>
      <c r="H2708" s="21" t="s">
        <v>1168</v>
      </c>
      <c r="I2708" s="21" t="s">
        <v>3089</v>
      </c>
      <c r="J2708" s="21">
        <v>55.266666666666602</v>
      </c>
      <c r="K2708">
        <v>-128.4</v>
      </c>
      <c r="L2708">
        <v>1100</v>
      </c>
      <c r="M2708" s="21" t="s">
        <v>3037</v>
      </c>
      <c r="O2708" s="21">
        <v>1992</v>
      </c>
      <c r="Q2708" s="21" t="s">
        <v>3088</v>
      </c>
      <c r="T2708" s="21">
        <v>-20</v>
      </c>
      <c r="U2708" s="21" t="s">
        <v>1221</v>
      </c>
      <c r="V2708" s="9" t="s">
        <v>1250</v>
      </c>
      <c r="W2708">
        <f>56</f>
        <v>56</v>
      </c>
      <c r="X2708" s="9" t="s">
        <v>3090</v>
      </c>
      <c r="Y2708" t="s">
        <v>3091</v>
      </c>
      <c r="Z2708" s="22">
        <v>8</v>
      </c>
      <c r="AD2708" s="22" t="s">
        <v>1168</v>
      </c>
      <c r="AF2708" s="24" t="s">
        <v>153</v>
      </c>
      <c r="AG2708" t="s">
        <v>1160</v>
      </c>
      <c r="AH2708">
        <f>24*60*3</f>
        <v>4320</v>
      </c>
      <c r="AI2708" s="21" t="s">
        <v>153</v>
      </c>
      <c r="AJ2708" s="21" t="s">
        <v>1148</v>
      </c>
      <c r="AK2708" s="21">
        <v>62.154000000000003</v>
      </c>
      <c r="AL2708" s="21" t="s">
        <v>1324</v>
      </c>
      <c r="AM2708" s="21" t="s">
        <v>3006</v>
      </c>
      <c r="AN2708" s="21">
        <v>3</v>
      </c>
      <c r="AO2708" s="21">
        <v>50</v>
      </c>
      <c r="AP2708" s="21">
        <v>21</v>
      </c>
      <c r="AQ2708" s="22" t="s">
        <v>3019</v>
      </c>
      <c r="AR2708" s="21" t="s">
        <v>1155</v>
      </c>
      <c r="AS2708" t="s">
        <v>3087</v>
      </c>
    </row>
    <row r="2709" spans="1:45" x14ac:dyDescent="0.2">
      <c r="A2709" s="21" t="s">
        <v>1688</v>
      </c>
      <c r="B2709" s="21" t="s">
        <v>1146</v>
      </c>
      <c r="C2709" s="21" t="s">
        <v>1149</v>
      </c>
      <c r="D2709" s="21" t="s">
        <v>420</v>
      </c>
      <c r="E2709" s="21" t="s">
        <v>3086</v>
      </c>
      <c r="G2709" s="21" t="s">
        <v>153</v>
      </c>
      <c r="H2709" s="21" t="s">
        <v>1168</v>
      </c>
      <c r="I2709" s="21" t="s">
        <v>3089</v>
      </c>
      <c r="J2709" s="21">
        <v>55.266666666666602</v>
      </c>
      <c r="K2709">
        <v>-128.4</v>
      </c>
      <c r="L2709">
        <v>1100</v>
      </c>
      <c r="M2709" s="21" t="s">
        <v>3037</v>
      </c>
      <c r="O2709" s="21">
        <v>1992</v>
      </c>
      <c r="Q2709" s="21" t="s">
        <v>3088</v>
      </c>
      <c r="T2709" s="21">
        <v>-20</v>
      </c>
      <c r="U2709" s="21" t="s">
        <v>1221</v>
      </c>
      <c r="V2709" s="9" t="s">
        <v>1250</v>
      </c>
      <c r="W2709">
        <f>56</f>
        <v>56</v>
      </c>
      <c r="X2709" s="9" t="s">
        <v>3090</v>
      </c>
      <c r="Y2709" t="s">
        <v>3091</v>
      </c>
      <c r="Z2709" s="22">
        <v>8</v>
      </c>
      <c r="AD2709" s="22" t="s">
        <v>1168</v>
      </c>
      <c r="AF2709" s="24" t="s">
        <v>153</v>
      </c>
      <c r="AG2709" t="s">
        <v>1160</v>
      </c>
      <c r="AH2709">
        <f>24*60*3</f>
        <v>4320</v>
      </c>
      <c r="AI2709" s="21" t="s">
        <v>153</v>
      </c>
      <c r="AJ2709" s="21" t="s">
        <v>1148</v>
      </c>
      <c r="AK2709" s="21">
        <v>63.414999999999999</v>
      </c>
      <c r="AL2709" s="21" t="s">
        <v>1324</v>
      </c>
      <c r="AM2709" s="21">
        <f>66.87-60.528</f>
        <v>6.3420000000000059</v>
      </c>
      <c r="AN2709" s="21">
        <v>3</v>
      </c>
      <c r="AO2709" s="21">
        <v>50</v>
      </c>
      <c r="AP2709" s="21">
        <v>24</v>
      </c>
      <c r="AQ2709" s="22" t="s">
        <v>3019</v>
      </c>
      <c r="AR2709" s="21" t="s">
        <v>1155</v>
      </c>
      <c r="AS2709" t="s">
        <v>3087</v>
      </c>
    </row>
    <row r="2710" spans="1:45" x14ac:dyDescent="0.2">
      <c r="A2710" s="21" t="s">
        <v>1688</v>
      </c>
      <c r="B2710" s="21" t="s">
        <v>1146</v>
      </c>
      <c r="C2710" s="21" t="s">
        <v>1149</v>
      </c>
      <c r="D2710" s="21" t="s">
        <v>420</v>
      </c>
      <c r="E2710" s="21" t="s">
        <v>3086</v>
      </c>
      <c r="G2710" s="21" t="s">
        <v>153</v>
      </c>
      <c r="H2710" s="21" t="s">
        <v>1168</v>
      </c>
      <c r="I2710" s="21" t="s">
        <v>3089</v>
      </c>
      <c r="J2710" s="21">
        <v>55.266666666666602</v>
      </c>
      <c r="K2710">
        <v>-128.4</v>
      </c>
      <c r="L2710">
        <v>1100</v>
      </c>
      <c r="M2710" s="21" t="s">
        <v>3037</v>
      </c>
      <c r="O2710" s="21">
        <v>1992</v>
      </c>
      <c r="Q2710" s="21" t="s">
        <v>3088</v>
      </c>
      <c r="T2710" s="21">
        <v>-20</v>
      </c>
      <c r="U2710" s="21" t="s">
        <v>1221</v>
      </c>
      <c r="V2710" s="9" t="s">
        <v>1250</v>
      </c>
      <c r="W2710">
        <f>56</f>
        <v>56</v>
      </c>
      <c r="X2710" s="9" t="s">
        <v>3090</v>
      </c>
      <c r="Y2710" t="s">
        <v>3091</v>
      </c>
      <c r="Z2710" s="22">
        <v>8</v>
      </c>
      <c r="AD2710" s="22" t="s">
        <v>1168</v>
      </c>
      <c r="AF2710" s="24" t="s">
        <v>153</v>
      </c>
      <c r="AG2710" t="s">
        <v>1160</v>
      </c>
      <c r="AH2710">
        <f>24*60*3</f>
        <v>4320</v>
      </c>
      <c r="AI2710" s="21" t="s">
        <v>153</v>
      </c>
      <c r="AJ2710" s="21" t="s">
        <v>1148</v>
      </c>
      <c r="AK2710" s="21">
        <v>63.942999999999998</v>
      </c>
      <c r="AL2710" s="21" t="s">
        <v>1324</v>
      </c>
      <c r="AM2710" s="21" t="s">
        <v>3006</v>
      </c>
      <c r="AN2710" s="21">
        <v>3</v>
      </c>
      <c r="AO2710" s="21">
        <v>50</v>
      </c>
      <c r="AP2710" s="21">
        <v>27</v>
      </c>
      <c r="AQ2710" s="22" t="s">
        <v>3019</v>
      </c>
      <c r="AR2710" s="21" t="s">
        <v>1155</v>
      </c>
      <c r="AS2710" t="s">
        <v>3087</v>
      </c>
    </row>
    <row r="2711" spans="1:45" x14ac:dyDescent="0.2">
      <c r="A2711" s="21" t="s">
        <v>1688</v>
      </c>
      <c r="B2711" s="21" t="s">
        <v>1146</v>
      </c>
      <c r="C2711" s="21" t="s">
        <v>1149</v>
      </c>
      <c r="D2711" s="21" t="s">
        <v>420</v>
      </c>
      <c r="E2711" s="21" t="s">
        <v>3086</v>
      </c>
      <c r="G2711" s="21" t="s">
        <v>153</v>
      </c>
      <c r="H2711" s="21" t="s">
        <v>1168</v>
      </c>
      <c r="I2711" s="21" t="s">
        <v>3089</v>
      </c>
      <c r="J2711" s="21">
        <v>55.266666666666602</v>
      </c>
      <c r="K2711">
        <v>-128.4</v>
      </c>
      <c r="L2711">
        <v>1100</v>
      </c>
      <c r="M2711" s="21" t="s">
        <v>3037</v>
      </c>
      <c r="O2711" s="21">
        <v>1992</v>
      </c>
      <c r="Q2711" s="21" t="s">
        <v>3088</v>
      </c>
      <c r="T2711" s="21">
        <v>-20</v>
      </c>
      <c r="U2711" s="21" t="s">
        <v>1221</v>
      </c>
      <c r="V2711" s="9" t="s">
        <v>1250</v>
      </c>
      <c r="W2711">
        <f>56</f>
        <v>56</v>
      </c>
      <c r="X2711" s="9" t="s">
        <v>3090</v>
      </c>
      <c r="Y2711" t="s">
        <v>3091</v>
      </c>
      <c r="Z2711" s="22">
        <v>8</v>
      </c>
      <c r="AD2711" s="22" t="s">
        <v>1168</v>
      </c>
      <c r="AF2711" s="24" t="s">
        <v>153</v>
      </c>
      <c r="AG2711" t="s">
        <v>1160</v>
      </c>
      <c r="AH2711">
        <f>24*60*3</f>
        <v>4320</v>
      </c>
      <c r="AI2711" s="21" t="s">
        <v>153</v>
      </c>
      <c r="AJ2711" s="21" t="s">
        <v>1148</v>
      </c>
      <c r="AK2711" s="21">
        <v>64.105999999999995</v>
      </c>
      <c r="AL2711" s="21" t="s">
        <v>1324</v>
      </c>
      <c r="AM2711" s="21" t="s">
        <v>3006</v>
      </c>
      <c r="AN2711" s="21">
        <v>3</v>
      </c>
      <c r="AO2711" s="21">
        <v>50</v>
      </c>
      <c r="AP2711" s="21">
        <v>30</v>
      </c>
      <c r="AQ2711" s="22" t="s">
        <v>3019</v>
      </c>
      <c r="AR2711" s="21" t="s">
        <v>1155</v>
      </c>
      <c r="AS2711" t="s">
        <v>3087</v>
      </c>
    </row>
    <row r="2712" spans="1:45" x14ac:dyDescent="0.2">
      <c r="A2712" s="21" t="s">
        <v>1688</v>
      </c>
      <c r="B2712" s="21" t="s">
        <v>1146</v>
      </c>
      <c r="C2712" s="21" t="s">
        <v>1149</v>
      </c>
      <c r="D2712" s="21" t="s">
        <v>420</v>
      </c>
      <c r="E2712" s="21" t="s">
        <v>3086</v>
      </c>
      <c r="G2712" s="21" t="s">
        <v>153</v>
      </c>
      <c r="H2712" s="21" t="s">
        <v>1168</v>
      </c>
      <c r="I2712" s="21" t="s">
        <v>3089</v>
      </c>
      <c r="J2712" s="21">
        <v>55.266666666666602</v>
      </c>
      <c r="K2712">
        <v>-128.4</v>
      </c>
      <c r="L2712">
        <v>1100</v>
      </c>
      <c r="M2712" s="21" t="s">
        <v>3037</v>
      </c>
      <c r="O2712" s="21">
        <v>1992</v>
      </c>
      <c r="Q2712" s="21" t="s">
        <v>3088</v>
      </c>
      <c r="T2712" s="21">
        <v>-20</v>
      </c>
      <c r="U2712" s="21" t="s">
        <v>1221</v>
      </c>
      <c r="V2712" s="9" t="s">
        <v>1250</v>
      </c>
      <c r="W2712">
        <f>56</f>
        <v>56</v>
      </c>
      <c r="X2712" s="9" t="s">
        <v>3090</v>
      </c>
      <c r="Y2712" t="s">
        <v>3092</v>
      </c>
      <c r="Z2712" s="22">
        <v>8</v>
      </c>
      <c r="AD2712" s="22" t="s">
        <v>1168</v>
      </c>
      <c r="AF2712" s="24" t="s">
        <v>153</v>
      </c>
      <c r="AG2712" t="s">
        <v>1160</v>
      </c>
      <c r="AH2712">
        <f>24*60*3</f>
        <v>4320</v>
      </c>
      <c r="AI2712" s="21" t="s">
        <v>153</v>
      </c>
      <c r="AJ2712" s="21" t="s">
        <v>1148</v>
      </c>
      <c r="AK2712" s="21">
        <v>0</v>
      </c>
      <c r="AL2712" s="21" t="s">
        <v>1324</v>
      </c>
      <c r="AM2712" s="21">
        <v>0</v>
      </c>
      <c r="AN2712" s="21">
        <v>3</v>
      </c>
      <c r="AO2712" s="21">
        <v>50</v>
      </c>
      <c r="AP2712" s="21">
        <v>3</v>
      </c>
      <c r="AQ2712" s="22" t="s">
        <v>3019</v>
      </c>
      <c r="AR2712" s="21" t="s">
        <v>1155</v>
      </c>
      <c r="AS2712" t="s">
        <v>3087</v>
      </c>
    </row>
    <row r="2713" spans="1:45" x14ac:dyDescent="0.2">
      <c r="A2713" s="21" t="s">
        <v>1688</v>
      </c>
      <c r="B2713" s="21" t="s">
        <v>1146</v>
      </c>
      <c r="C2713" s="21" t="s">
        <v>1149</v>
      </c>
      <c r="D2713" s="21" t="s">
        <v>420</v>
      </c>
      <c r="E2713" s="21" t="s">
        <v>3086</v>
      </c>
      <c r="G2713" s="21" t="s">
        <v>153</v>
      </c>
      <c r="H2713" s="21" t="s">
        <v>1168</v>
      </c>
      <c r="I2713" s="21" t="s">
        <v>3089</v>
      </c>
      <c r="J2713" s="21">
        <v>55.266666666666602</v>
      </c>
      <c r="K2713">
        <v>-128.4</v>
      </c>
      <c r="L2713">
        <v>1100</v>
      </c>
      <c r="M2713" s="21" t="s">
        <v>3037</v>
      </c>
      <c r="O2713" s="21">
        <v>1992</v>
      </c>
      <c r="Q2713" s="21" t="s">
        <v>3088</v>
      </c>
      <c r="T2713" s="21">
        <v>-20</v>
      </c>
      <c r="U2713" s="21" t="s">
        <v>1221</v>
      </c>
      <c r="V2713" s="9" t="s">
        <v>1250</v>
      </c>
      <c r="W2713">
        <f>56</f>
        <v>56</v>
      </c>
      <c r="X2713" s="9" t="s">
        <v>3090</v>
      </c>
      <c r="Y2713" t="s">
        <v>3092</v>
      </c>
      <c r="Z2713" s="22">
        <v>8</v>
      </c>
      <c r="AD2713" s="22" t="s">
        <v>1168</v>
      </c>
      <c r="AF2713" s="24" t="s">
        <v>153</v>
      </c>
      <c r="AG2713" t="s">
        <v>1160</v>
      </c>
      <c r="AH2713">
        <f>24*60*3</f>
        <v>4320</v>
      </c>
      <c r="AI2713" s="21" t="s">
        <v>153</v>
      </c>
      <c r="AJ2713" s="21" t="s">
        <v>1148</v>
      </c>
      <c r="AK2713" s="21">
        <v>10.244</v>
      </c>
      <c r="AL2713" s="21" t="s">
        <v>1324</v>
      </c>
      <c r="AM2713" s="21" t="s">
        <v>3006</v>
      </c>
      <c r="AN2713" s="21">
        <v>3</v>
      </c>
      <c r="AO2713" s="21">
        <v>50</v>
      </c>
      <c r="AP2713" s="21">
        <v>6</v>
      </c>
      <c r="AQ2713" s="22" t="s">
        <v>3019</v>
      </c>
      <c r="AR2713" s="21" t="s">
        <v>1155</v>
      </c>
      <c r="AS2713" t="s">
        <v>3087</v>
      </c>
    </row>
    <row r="2714" spans="1:45" x14ac:dyDescent="0.2">
      <c r="A2714" s="21" t="s">
        <v>1688</v>
      </c>
      <c r="B2714" s="21" t="s">
        <v>1146</v>
      </c>
      <c r="C2714" s="21" t="s">
        <v>1149</v>
      </c>
      <c r="D2714" s="21" t="s">
        <v>420</v>
      </c>
      <c r="E2714" s="21" t="s">
        <v>3086</v>
      </c>
      <c r="G2714" s="21" t="s">
        <v>153</v>
      </c>
      <c r="H2714" s="21" t="s">
        <v>1168</v>
      </c>
      <c r="I2714" s="21" t="s">
        <v>3089</v>
      </c>
      <c r="J2714" s="21">
        <v>55.266666666666602</v>
      </c>
      <c r="K2714">
        <v>-128.4</v>
      </c>
      <c r="L2714">
        <v>1100</v>
      </c>
      <c r="M2714" s="21" t="s">
        <v>3037</v>
      </c>
      <c r="O2714" s="21">
        <v>1992</v>
      </c>
      <c r="Q2714" s="21" t="s">
        <v>3088</v>
      </c>
      <c r="T2714" s="21">
        <v>-20</v>
      </c>
      <c r="U2714" s="21" t="s">
        <v>1221</v>
      </c>
      <c r="V2714" s="9" t="s">
        <v>1250</v>
      </c>
      <c r="W2714">
        <f>56</f>
        <v>56</v>
      </c>
      <c r="X2714" s="9" t="s">
        <v>3090</v>
      </c>
      <c r="Y2714" t="s">
        <v>3092</v>
      </c>
      <c r="Z2714" s="22">
        <v>8</v>
      </c>
      <c r="AD2714" s="22" t="s">
        <v>1168</v>
      </c>
      <c r="AF2714" s="24" t="s">
        <v>153</v>
      </c>
      <c r="AG2714" t="s">
        <v>1160</v>
      </c>
      <c r="AH2714">
        <f>24*60*3</f>
        <v>4320</v>
      </c>
      <c r="AI2714" s="21" t="s">
        <v>153</v>
      </c>
      <c r="AJ2714" s="21" t="s">
        <v>1148</v>
      </c>
      <c r="AK2714" s="21">
        <v>32.195</v>
      </c>
      <c r="AL2714" s="21" t="s">
        <v>1324</v>
      </c>
      <c r="AM2714" s="21" t="s">
        <v>3006</v>
      </c>
      <c r="AN2714" s="21">
        <v>3</v>
      </c>
      <c r="AO2714" s="21">
        <v>50</v>
      </c>
      <c r="AP2714" s="21">
        <v>9</v>
      </c>
      <c r="AQ2714" s="22" t="s">
        <v>3019</v>
      </c>
      <c r="AR2714" s="21" t="s">
        <v>1155</v>
      </c>
      <c r="AS2714" t="s">
        <v>3087</v>
      </c>
    </row>
    <row r="2715" spans="1:45" x14ac:dyDescent="0.2">
      <c r="A2715" s="21" t="s">
        <v>1688</v>
      </c>
      <c r="B2715" s="21" t="s">
        <v>1146</v>
      </c>
      <c r="C2715" s="21" t="s">
        <v>1149</v>
      </c>
      <c r="D2715" s="21" t="s">
        <v>420</v>
      </c>
      <c r="E2715" s="21" t="s">
        <v>3086</v>
      </c>
      <c r="G2715" s="21" t="s">
        <v>153</v>
      </c>
      <c r="H2715" s="21" t="s">
        <v>1168</v>
      </c>
      <c r="I2715" s="21" t="s">
        <v>3089</v>
      </c>
      <c r="J2715" s="21">
        <v>55.266666666666602</v>
      </c>
      <c r="K2715">
        <v>-128.4</v>
      </c>
      <c r="L2715">
        <v>1100</v>
      </c>
      <c r="M2715" s="21" t="s">
        <v>3037</v>
      </c>
      <c r="O2715" s="21">
        <v>1992</v>
      </c>
      <c r="Q2715" s="21" t="s">
        <v>3088</v>
      </c>
      <c r="T2715" s="21">
        <v>-20</v>
      </c>
      <c r="U2715" s="21" t="s">
        <v>1221</v>
      </c>
      <c r="V2715" s="9" t="s">
        <v>1250</v>
      </c>
      <c r="W2715">
        <f>56</f>
        <v>56</v>
      </c>
      <c r="X2715" s="9" t="s">
        <v>3090</v>
      </c>
      <c r="Y2715" t="s">
        <v>3092</v>
      </c>
      <c r="Z2715" s="22">
        <v>8</v>
      </c>
      <c r="AD2715" s="22" t="s">
        <v>1168</v>
      </c>
      <c r="AF2715" s="24" t="s">
        <v>153</v>
      </c>
      <c r="AG2715" t="s">
        <v>1160</v>
      </c>
      <c r="AH2715">
        <f>24*60*3</f>
        <v>4320</v>
      </c>
      <c r="AI2715" s="21" t="s">
        <v>153</v>
      </c>
      <c r="AJ2715" s="21" t="s">
        <v>1148</v>
      </c>
      <c r="AK2715" s="21">
        <v>45.731999999999999</v>
      </c>
      <c r="AL2715" s="21" t="s">
        <v>1324</v>
      </c>
      <c r="AM2715" s="21" t="s">
        <v>3006</v>
      </c>
      <c r="AN2715" s="21">
        <v>3</v>
      </c>
      <c r="AO2715" s="21">
        <v>50</v>
      </c>
      <c r="AP2715" s="21">
        <v>12</v>
      </c>
      <c r="AQ2715" s="22" t="s">
        <v>3019</v>
      </c>
      <c r="AR2715" s="21" t="s">
        <v>1155</v>
      </c>
      <c r="AS2715" t="s">
        <v>3087</v>
      </c>
    </row>
    <row r="2716" spans="1:45" x14ac:dyDescent="0.2">
      <c r="A2716" s="21" t="s">
        <v>1688</v>
      </c>
      <c r="B2716" s="21" t="s">
        <v>1146</v>
      </c>
      <c r="C2716" s="21" t="s">
        <v>1149</v>
      </c>
      <c r="D2716" s="21" t="s">
        <v>420</v>
      </c>
      <c r="E2716" s="21" t="s">
        <v>3086</v>
      </c>
      <c r="G2716" s="21" t="s">
        <v>153</v>
      </c>
      <c r="H2716" s="21" t="s">
        <v>1168</v>
      </c>
      <c r="I2716" s="21" t="s">
        <v>3089</v>
      </c>
      <c r="J2716" s="21">
        <v>55.266666666666602</v>
      </c>
      <c r="K2716">
        <v>-128.4</v>
      </c>
      <c r="L2716">
        <v>1100</v>
      </c>
      <c r="M2716" s="21" t="s">
        <v>3037</v>
      </c>
      <c r="O2716" s="21">
        <v>1992</v>
      </c>
      <c r="Q2716" s="21" t="s">
        <v>3088</v>
      </c>
      <c r="T2716" s="21">
        <v>-20</v>
      </c>
      <c r="U2716" s="21" t="s">
        <v>1221</v>
      </c>
      <c r="V2716" s="9" t="s">
        <v>1250</v>
      </c>
      <c r="W2716">
        <f>56</f>
        <v>56</v>
      </c>
      <c r="X2716" s="9" t="s">
        <v>3090</v>
      </c>
      <c r="Y2716" t="s">
        <v>3092</v>
      </c>
      <c r="Z2716" s="22">
        <v>8</v>
      </c>
      <c r="AD2716" s="22" t="s">
        <v>1168</v>
      </c>
      <c r="AF2716" s="24" t="s">
        <v>153</v>
      </c>
      <c r="AG2716" t="s">
        <v>1160</v>
      </c>
      <c r="AH2716">
        <f>24*60*3</f>
        <v>4320</v>
      </c>
      <c r="AI2716" s="21" t="s">
        <v>153</v>
      </c>
      <c r="AJ2716" s="21" t="s">
        <v>1148</v>
      </c>
      <c r="AK2716" s="21">
        <v>53.658999999999999</v>
      </c>
      <c r="AL2716" s="21" t="s">
        <v>1324</v>
      </c>
      <c r="AM2716" s="21" t="s">
        <v>3006</v>
      </c>
      <c r="AN2716" s="21">
        <v>3</v>
      </c>
      <c r="AO2716" s="21">
        <v>50</v>
      </c>
      <c r="AP2716" s="21">
        <v>15</v>
      </c>
      <c r="AQ2716" s="22" t="s">
        <v>3019</v>
      </c>
      <c r="AR2716" s="21" t="s">
        <v>1155</v>
      </c>
      <c r="AS2716" t="s">
        <v>3087</v>
      </c>
    </row>
    <row r="2717" spans="1:45" x14ac:dyDescent="0.2">
      <c r="A2717" s="21" t="s">
        <v>1688</v>
      </c>
      <c r="B2717" s="21" t="s">
        <v>1146</v>
      </c>
      <c r="C2717" s="21" t="s">
        <v>1149</v>
      </c>
      <c r="D2717" s="21" t="s">
        <v>420</v>
      </c>
      <c r="E2717" s="21" t="s">
        <v>3086</v>
      </c>
      <c r="G2717" s="21" t="s">
        <v>153</v>
      </c>
      <c r="H2717" s="21" t="s">
        <v>1168</v>
      </c>
      <c r="I2717" s="21" t="s">
        <v>3089</v>
      </c>
      <c r="J2717" s="21">
        <v>55.266666666666602</v>
      </c>
      <c r="K2717">
        <v>-128.4</v>
      </c>
      <c r="L2717">
        <v>1100</v>
      </c>
      <c r="M2717" s="21" t="s">
        <v>3037</v>
      </c>
      <c r="O2717" s="21">
        <v>1992</v>
      </c>
      <c r="Q2717" s="21" t="s">
        <v>3088</v>
      </c>
      <c r="T2717" s="21">
        <v>-20</v>
      </c>
      <c r="U2717" s="21" t="s">
        <v>1221</v>
      </c>
      <c r="V2717" s="9" t="s">
        <v>1250</v>
      </c>
      <c r="W2717">
        <f>56</f>
        <v>56</v>
      </c>
      <c r="X2717" s="9" t="s">
        <v>3090</v>
      </c>
      <c r="Y2717" t="s">
        <v>3092</v>
      </c>
      <c r="Z2717" s="22">
        <v>8</v>
      </c>
      <c r="AD2717" s="22" t="s">
        <v>1168</v>
      </c>
      <c r="AF2717" s="24" t="s">
        <v>153</v>
      </c>
      <c r="AG2717" t="s">
        <v>1160</v>
      </c>
      <c r="AH2717">
        <f>24*60*3</f>
        <v>4320</v>
      </c>
      <c r="AI2717" s="21" t="s">
        <v>153</v>
      </c>
      <c r="AJ2717" s="21" t="s">
        <v>1148</v>
      </c>
      <c r="AK2717" s="21">
        <v>53.658999999999999</v>
      </c>
      <c r="AL2717" s="21" t="s">
        <v>1324</v>
      </c>
      <c r="AM2717" s="21" t="s">
        <v>3006</v>
      </c>
      <c r="AN2717" s="21">
        <v>3</v>
      </c>
      <c r="AO2717" s="21">
        <v>50</v>
      </c>
      <c r="AP2717" s="21">
        <v>18</v>
      </c>
      <c r="AQ2717" s="22" t="s">
        <v>3019</v>
      </c>
      <c r="AR2717" s="21" t="s">
        <v>1155</v>
      </c>
      <c r="AS2717" t="s">
        <v>3087</v>
      </c>
    </row>
    <row r="2718" spans="1:45" x14ac:dyDescent="0.2">
      <c r="A2718" s="21" t="s">
        <v>1688</v>
      </c>
      <c r="B2718" s="21" t="s">
        <v>1146</v>
      </c>
      <c r="C2718" s="21" t="s">
        <v>1149</v>
      </c>
      <c r="D2718" s="21" t="s">
        <v>420</v>
      </c>
      <c r="E2718" s="21" t="s">
        <v>3086</v>
      </c>
      <c r="G2718" s="21" t="s">
        <v>153</v>
      </c>
      <c r="H2718" s="21" t="s">
        <v>1168</v>
      </c>
      <c r="I2718" s="21" t="s">
        <v>3089</v>
      </c>
      <c r="J2718" s="21">
        <v>55.266666666666602</v>
      </c>
      <c r="K2718">
        <v>-128.4</v>
      </c>
      <c r="L2718">
        <v>1100</v>
      </c>
      <c r="M2718" s="21" t="s">
        <v>3037</v>
      </c>
      <c r="O2718" s="21">
        <v>1992</v>
      </c>
      <c r="Q2718" s="21" t="s">
        <v>3088</v>
      </c>
      <c r="T2718" s="21">
        <v>-20</v>
      </c>
      <c r="U2718" s="21" t="s">
        <v>1221</v>
      </c>
      <c r="V2718" s="9" t="s">
        <v>1250</v>
      </c>
      <c r="W2718">
        <f>56</f>
        <v>56</v>
      </c>
      <c r="X2718" s="9" t="s">
        <v>3090</v>
      </c>
      <c r="Y2718" t="s">
        <v>3092</v>
      </c>
      <c r="Z2718" s="22">
        <v>8</v>
      </c>
      <c r="AD2718" s="22" t="s">
        <v>1168</v>
      </c>
      <c r="AF2718" s="24" t="s">
        <v>153</v>
      </c>
      <c r="AG2718" t="s">
        <v>1160</v>
      </c>
      <c r="AH2718">
        <f>24*60*3</f>
        <v>4320</v>
      </c>
      <c r="AI2718" s="21" t="s">
        <v>153</v>
      </c>
      <c r="AJ2718" s="21" t="s">
        <v>1148</v>
      </c>
      <c r="AK2718" s="21">
        <v>62.073</v>
      </c>
      <c r="AL2718" s="21" t="s">
        <v>1324</v>
      </c>
      <c r="AM2718" s="21" t="s">
        <v>3006</v>
      </c>
      <c r="AN2718" s="21">
        <v>3</v>
      </c>
      <c r="AO2718" s="21">
        <v>50</v>
      </c>
      <c r="AP2718" s="21">
        <v>21</v>
      </c>
      <c r="AQ2718" s="22" t="s">
        <v>3019</v>
      </c>
      <c r="AR2718" s="21" t="s">
        <v>1155</v>
      </c>
      <c r="AS2718" t="s">
        <v>3087</v>
      </c>
    </row>
    <row r="2719" spans="1:45" x14ac:dyDescent="0.2">
      <c r="A2719" s="21" t="s">
        <v>1688</v>
      </c>
      <c r="B2719" s="21" t="s">
        <v>1146</v>
      </c>
      <c r="C2719" s="21" t="s">
        <v>1149</v>
      </c>
      <c r="D2719" s="21" t="s">
        <v>420</v>
      </c>
      <c r="E2719" s="21" t="s">
        <v>3086</v>
      </c>
      <c r="G2719" s="21" t="s">
        <v>153</v>
      </c>
      <c r="H2719" s="21" t="s">
        <v>1168</v>
      </c>
      <c r="I2719" s="21" t="s">
        <v>3089</v>
      </c>
      <c r="J2719" s="21">
        <v>55.266666666666602</v>
      </c>
      <c r="K2719">
        <v>-128.4</v>
      </c>
      <c r="L2719">
        <v>1100</v>
      </c>
      <c r="M2719" s="21" t="s">
        <v>3037</v>
      </c>
      <c r="O2719" s="21">
        <v>1992</v>
      </c>
      <c r="Q2719" s="21" t="s">
        <v>3088</v>
      </c>
      <c r="T2719" s="21">
        <v>-20</v>
      </c>
      <c r="U2719" s="21" t="s">
        <v>1221</v>
      </c>
      <c r="V2719" s="9" t="s">
        <v>1250</v>
      </c>
      <c r="W2719">
        <f>56</f>
        <v>56</v>
      </c>
      <c r="X2719" s="9" t="s">
        <v>3090</v>
      </c>
      <c r="Y2719" t="s">
        <v>3092</v>
      </c>
      <c r="Z2719" s="22">
        <v>8</v>
      </c>
      <c r="AD2719" s="22" t="s">
        <v>1168</v>
      </c>
      <c r="AF2719" s="24" t="s">
        <v>153</v>
      </c>
      <c r="AG2719" t="s">
        <v>1160</v>
      </c>
      <c r="AH2719">
        <f>24*60*3</f>
        <v>4320</v>
      </c>
      <c r="AI2719" s="21" t="s">
        <v>153</v>
      </c>
      <c r="AJ2719" s="21" t="s">
        <v>1148</v>
      </c>
      <c r="AK2719" s="21">
        <v>63.170999999999999</v>
      </c>
      <c r="AL2719" s="21" t="s">
        <v>1324</v>
      </c>
      <c r="AM2719" s="21" t="s">
        <v>3006</v>
      </c>
      <c r="AN2719" s="21">
        <v>3</v>
      </c>
      <c r="AO2719" s="21">
        <v>50</v>
      </c>
      <c r="AP2719" s="21">
        <v>24</v>
      </c>
      <c r="AQ2719" s="22" t="s">
        <v>3019</v>
      </c>
      <c r="AR2719" s="21" t="s">
        <v>1155</v>
      </c>
      <c r="AS2719" t="s">
        <v>3087</v>
      </c>
    </row>
    <row r="2720" spans="1:45" x14ac:dyDescent="0.2">
      <c r="A2720" s="21" t="s">
        <v>1688</v>
      </c>
      <c r="B2720" s="21" t="s">
        <v>1146</v>
      </c>
      <c r="C2720" s="21" t="s">
        <v>1149</v>
      </c>
      <c r="D2720" s="21" t="s">
        <v>420</v>
      </c>
      <c r="E2720" s="21" t="s">
        <v>3086</v>
      </c>
      <c r="G2720" s="21" t="s">
        <v>153</v>
      </c>
      <c r="H2720" s="21" t="s">
        <v>1168</v>
      </c>
      <c r="I2720" s="21" t="s">
        <v>3089</v>
      </c>
      <c r="J2720" s="21">
        <v>55.266666666666602</v>
      </c>
      <c r="K2720">
        <v>-128.4</v>
      </c>
      <c r="L2720">
        <v>1100</v>
      </c>
      <c r="M2720" s="21" t="s">
        <v>3037</v>
      </c>
      <c r="O2720" s="21">
        <v>1992</v>
      </c>
      <c r="Q2720" s="21" t="s">
        <v>3088</v>
      </c>
      <c r="T2720" s="21">
        <v>-20</v>
      </c>
      <c r="U2720" s="21" t="s">
        <v>1221</v>
      </c>
      <c r="V2720" s="9" t="s">
        <v>1250</v>
      </c>
      <c r="W2720">
        <f>56</f>
        <v>56</v>
      </c>
      <c r="X2720" s="9" t="s">
        <v>3090</v>
      </c>
      <c r="Y2720" t="s">
        <v>3092</v>
      </c>
      <c r="Z2720" s="22">
        <v>8</v>
      </c>
      <c r="AD2720" s="22" t="s">
        <v>1168</v>
      </c>
      <c r="AF2720" s="24" t="s">
        <v>153</v>
      </c>
      <c r="AG2720" t="s">
        <v>1160</v>
      </c>
      <c r="AH2720">
        <f>24*60*3</f>
        <v>4320</v>
      </c>
      <c r="AI2720" s="21" t="s">
        <v>153</v>
      </c>
      <c r="AJ2720" s="21" t="s">
        <v>1148</v>
      </c>
      <c r="AK2720" s="21">
        <v>63.902000000000001</v>
      </c>
      <c r="AL2720" s="21" t="s">
        <v>1324</v>
      </c>
      <c r="AM2720" s="21" t="s">
        <v>3006</v>
      </c>
      <c r="AN2720" s="21">
        <v>3</v>
      </c>
      <c r="AO2720" s="21">
        <v>50</v>
      </c>
      <c r="AP2720" s="21">
        <v>27</v>
      </c>
      <c r="AQ2720" s="22" t="s">
        <v>3019</v>
      </c>
      <c r="AR2720" s="21" t="s">
        <v>1155</v>
      </c>
      <c r="AS2720" t="s">
        <v>3087</v>
      </c>
    </row>
    <row r="2721" spans="1:45" x14ac:dyDescent="0.2">
      <c r="A2721" s="21" t="s">
        <v>1688</v>
      </c>
      <c r="B2721" s="21" t="s">
        <v>1146</v>
      </c>
      <c r="C2721" s="21" t="s">
        <v>1149</v>
      </c>
      <c r="D2721" s="21" t="s">
        <v>420</v>
      </c>
      <c r="E2721" s="21" t="s">
        <v>3086</v>
      </c>
      <c r="G2721" s="21" t="s">
        <v>153</v>
      </c>
      <c r="H2721" s="21" t="s">
        <v>1168</v>
      </c>
      <c r="I2721" s="21" t="s">
        <v>3089</v>
      </c>
      <c r="J2721" s="21">
        <v>55.266666666666602</v>
      </c>
      <c r="K2721">
        <v>-128.4</v>
      </c>
      <c r="L2721">
        <v>1100</v>
      </c>
      <c r="M2721" s="21" t="s">
        <v>3037</v>
      </c>
      <c r="O2721" s="21">
        <v>1992</v>
      </c>
      <c r="Q2721" s="21" t="s">
        <v>3088</v>
      </c>
      <c r="T2721" s="21">
        <v>-20</v>
      </c>
      <c r="U2721" s="21" t="s">
        <v>1221</v>
      </c>
      <c r="V2721" s="9" t="s">
        <v>1250</v>
      </c>
      <c r="W2721">
        <f>56</f>
        <v>56</v>
      </c>
      <c r="X2721" s="9" t="s">
        <v>3090</v>
      </c>
      <c r="Y2721" t="s">
        <v>3092</v>
      </c>
      <c r="Z2721" s="22">
        <v>8</v>
      </c>
      <c r="AD2721" s="22" t="s">
        <v>1168</v>
      </c>
      <c r="AF2721" s="24" t="s">
        <v>153</v>
      </c>
      <c r="AG2721" t="s">
        <v>1160</v>
      </c>
      <c r="AH2721">
        <f>24*60*3</f>
        <v>4320</v>
      </c>
      <c r="AI2721" s="21" t="s">
        <v>153</v>
      </c>
      <c r="AJ2721" s="21" t="s">
        <v>1148</v>
      </c>
      <c r="AK2721" s="21">
        <v>65.61</v>
      </c>
      <c r="AL2721" s="21" t="s">
        <v>1324</v>
      </c>
      <c r="AM2721" s="21" t="s">
        <v>3006</v>
      </c>
      <c r="AN2721" s="21">
        <v>3</v>
      </c>
      <c r="AO2721" s="21">
        <v>50</v>
      </c>
      <c r="AP2721" s="21">
        <v>30</v>
      </c>
      <c r="AQ2721" s="22" t="s">
        <v>3019</v>
      </c>
      <c r="AR2721" s="21" t="s">
        <v>1155</v>
      </c>
      <c r="AS2721" t="s">
        <v>3087</v>
      </c>
    </row>
    <row r="2722" spans="1:45" x14ac:dyDescent="0.2">
      <c r="A2722" s="21" t="s">
        <v>1688</v>
      </c>
      <c r="B2722" s="21" t="s">
        <v>1146</v>
      </c>
      <c r="C2722" s="21" t="s">
        <v>1149</v>
      </c>
      <c r="D2722" s="21" t="s">
        <v>420</v>
      </c>
      <c r="E2722" s="21" t="s">
        <v>3086</v>
      </c>
      <c r="G2722" s="21" t="s">
        <v>153</v>
      </c>
      <c r="H2722" s="21" t="s">
        <v>1168</v>
      </c>
      <c r="I2722" s="21" t="s">
        <v>3089</v>
      </c>
      <c r="J2722" s="21">
        <v>55.266666666666602</v>
      </c>
      <c r="K2722">
        <v>-128.4</v>
      </c>
      <c r="L2722">
        <v>1100</v>
      </c>
      <c r="M2722" s="21" t="s">
        <v>3037</v>
      </c>
      <c r="O2722" s="21">
        <v>1992</v>
      </c>
      <c r="Q2722" s="21" t="s">
        <v>3088</v>
      </c>
      <c r="T2722" s="21">
        <v>-20</v>
      </c>
      <c r="U2722" s="21" t="s">
        <v>1221</v>
      </c>
      <c r="V2722" s="9" t="s">
        <v>1250</v>
      </c>
      <c r="W2722">
        <f>56</f>
        <v>56</v>
      </c>
      <c r="X2722" s="9" t="s">
        <v>3090</v>
      </c>
      <c r="Y2722" t="s">
        <v>3093</v>
      </c>
      <c r="Z2722" s="22">
        <v>8</v>
      </c>
      <c r="AD2722" s="22" t="s">
        <v>1168</v>
      </c>
      <c r="AF2722" s="24" t="s">
        <v>153</v>
      </c>
      <c r="AG2722" t="s">
        <v>1160</v>
      </c>
      <c r="AH2722">
        <f>24*60*3</f>
        <v>4320</v>
      </c>
      <c r="AI2722" s="21" t="s">
        <v>153</v>
      </c>
      <c r="AJ2722" s="21" t="s">
        <v>1148</v>
      </c>
      <c r="AK2722">
        <v>0</v>
      </c>
      <c r="AL2722" s="21" t="s">
        <v>1324</v>
      </c>
      <c r="AM2722">
        <v>0</v>
      </c>
      <c r="AN2722" s="21">
        <v>3</v>
      </c>
      <c r="AO2722" s="21">
        <v>50</v>
      </c>
      <c r="AP2722" s="21">
        <v>3</v>
      </c>
      <c r="AQ2722" s="22" t="s">
        <v>3019</v>
      </c>
      <c r="AR2722" s="21" t="s">
        <v>1155</v>
      </c>
      <c r="AS2722" t="s">
        <v>3087</v>
      </c>
    </row>
    <row r="2723" spans="1:45" x14ac:dyDescent="0.2">
      <c r="A2723" s="21" t="s">
        <v>1688</v>
      </c>
      <c r="B2723" s="21" t="s">
        <v>1146</v>
      </c>
      <c r="C2723" s="21" t="s">
        <v>1149</v>
      </c>
      <c r="D2723" s="21" t="s">
        <v>420</v>
      </c>
      <c r="E2723" s="21" t="s">
        <v>3086</v>
      </c>
      <c r="G2723" s="21" t="s">
        <v>153</v>
      </c>
      <c r="H2723" s="21" t="s">
        <v>1168</v>
      </c>
      <c r="I2723" s="21" t="s">
        <v>3089</v>
      </c>
      <c r="J2723" s="21">
        <v>55.266666666666602</v>
      </c>
      <c r="K2723">
        <v>-128.4</v>
      </c>
      <c r="L2723">
        <v>1100</v>
      </c>
      <c r="M2723" s="21" t="s">
        <v>3037</v>
      </c>
      <c r="O2723" s="21">
        <v>1992</v>
      </c>
      <c r="Q2723" s="21" t="s">
        <v>3088</v>
      </c>
      <c r="T2723" s="21">
        <v>-20</v>
      </c>
      <c r="U2723" s="21" t="s">
        <v>1221</v>
      </c>
      <c r="V2723" s="9" t="s">
        <v>1250</v>
      </c>
      <c r="W2723">
        <f>56</f>
        <v>56</v>
      </c>
      <c r="X2723" s="9" t="s">
        <v>3090</v>
      </c>
      <c r="Y2723" t="s">
        <v>3093</v>
      </c>
      <c r="Z2723" s="22">
        <v>8</v>
      </c>
      <c r="AD2723" s="22" t="s">
        <v>1168</v>
      </c>
      <c r="AF2723" s="24" t="s">
        <v>153</v>
      </c>
      <c r="AG2723" t="s">
        <v>1160</v>
      </c>
      <c r="AH2723">
        <f>24*60*3</f>
        <v>4320</v>
      </c>
      <c r="AI2723" s="21" t="s">
        <v>153</v>
      </c>
      <c r="AJ2723" s="21" t="s">
        <v>1148</v>
      </c>
      <c r="AK2723" s="21">
        <v>23.170999999999999</v>
      </c>
      <c r="AL2723" s="21" t="s">
        <v>1324</v>
      </c>
      <c r="AM2723" s="21">
        <f>25-21.22</f>
        <v>3.7800000000000011</v>
      </c>
      <c r="AN2723" s="21">
        <v>3</v>
      </c>
      <c r="AO2723" s="21">
        <v>50</v>
      </c>
      <c r="AP2723" s="21">
        <v>6</v>
      </c>
      <c r="AQ2723" s="22" t="s">
        <v>3019</v>
      </c>
      <c r="AR2723" s="21" t="s">
        <v>1155</v>
      </c>
      <c r="AS2723" t="s">
        <v>3087</v>
      </c>
    </row>
    <row r="2724" spans="1:45" x14ac:dyDescent="0.2">
      <c r="A2724" s="21" t="s">
        <v>1688</v>
      </c>
      <c r="B2724" s="21" t="s">
        <v>1146</v>
      </c>
      <c r="C2724" s="21" t="s">
        <v>1149</v>
      </c>
      <c r="D2724" s="21" t="s">
        <v>420</v>
      </c>
      <c r="E2724" s="21" t="s">
        <v>3086</v>
      </c>
      <c r="G2724" s="21" t="s">
        <v>153</v>
      </c>
      <c r="H2724" s="21" t="s">
        <v>1168</v>
      </c>
      <c r="I2724" s="21" t="s">
        <v>3089</v>
      </c>
      <c r="J2724" s="21">
        <v>55.266666666666602</v>
      </c>
      <c r="K2724">
        <v>-128.4</v>
      </c>
      <c r="L2724">
        <v>1100</v>
      </c>
      <c r="M2724" s="21" t="s">
        <v>3037</v>
      </c>
      <c r="O2724" s="21">
        <v>1992</v>
      </c>
      <c r="Q2724" s="21" t="s">
        <v>3088</v>
      </c>
      <c r="T2724" s="21">
        <v>-20</v>
      </c>
      <c r="U2724" s="21" t="s">
        <v>1221</v>
      </c>
      <c r="V2724" s="9" t="s">
        <v>1250</v>
      </c>
      <c r="W2724">
        <f>56</f>
        <v>56</v>
      </c>
      <c r="X2724" s="9" t="s">
        <v>3090</v>
      </c>
      <c r="Y2724" t="s">
        <v>3093</v>
      </c>
      <c r="Z2724" s="22">
        <v>8</v>
      </c>
      <c r="AD2724" s="22" t="s">
        <v>1168</v>
      </c>
      <c r="AF2724" s="24" t="s">
        <v>153</v>
      </c>
      <c r="AG2724" t="s">
        <v>1160</v>
      </c>
      <c r="AH2724">
        <f>24*60*3</f>
        <v>4320</v>
      </c>
      <c r="AI2724" s="21" t="s">
        <v>153</v>
      </c>
      <c r="AJ2724" s="21" t="s">
        <v>1148</v>
      </c>
      <c r="AK2724" s="21">
        <v>37.805</v>
      </c>
      <c r="AL2724" s="21" t="s">
        <v>1324</v>
      </c>
      <c r="AM2724" s="21" t="s">
        <v>3006</v>
      </c>
      <c r="AN2724" s="21">
        <v>3</v>
      </c>
      <c r="AO2724" s="21">
        <v>50</v>
      </c>
      <c r="AP2724" s="21">
        <v>9</v>
      </c>
      <c r="AQ2724" s="22" t="s">
        <v>3019</v>
      </c>
      <c r="AR2724" s="21" t="s">
        <v>1155</v>
      </c>
      <c r="AS2724" t="s">
        <v>3087</v>
      </c>
    </row>
    <row r="2725" spans="1:45" x14ac:dyDescent="0.2">
      <c r="A2725" s="21" t="s">
        <v>1688</v>
      </c>
      <c r="B2725" s="21" t="s">
        <v>1146</v>
      </c>
      <c r="C2725" s="21" t="s">
        <v>1149</v>
      </c>
      <c r="D2725" s="21" t="s">
        <v>420</v>
      </c>
      <c r="E2725" s="21" t="s">
        <v>3086</v>
      </c>
      <c r="G2725" s="21" t="s">
        <v>153</v>
      </c>
      <c r="H2725" s="21" t="s">
        <v>1168</v>
      </c>
      <c r="I2725" s="21" t="s">
        <v>3089</v>
      </c>
      <c r="J2725" s="21">
        <v>55.266666666666602</v>
      </c>
      <c r="K2725">
        <v>-128.4</v>
      </c>
      <c r="L2725">
        <v>1100</v>
      </c>
      <c r="M2725" s="21" t="s">
        <v>3037</v>
      </c>
      <c r="O2725" s="21">
        <v>1992</v>
      </c>
      <c r="Q2725" s="21" t="s">
        <v>3088</v>
      </c>
      <c r="T2725" s="21">
        <v>-20</v>
      </c>
      <c r="U2725" s="21" t="s">
        <v>1221</v>
      </c>
      <c r="V2725" s="9" t="s">
        <v>1250</v>
      </c>
      <c r="W2725">
        <f>56</f>
        <v>56</v>
      </c>
      <c r="X2725" s="9" t="s">
        <v>3090</v>
      </c>
      <c r="Y2725" t="s">
        <v>3093</v>
      </c>
      <c r="Z2725" s="22">
        <v>8</v>
      </c>
      <c r="AD2725" s="22" t="s">
        <v>1168</v>
      </c>
      <c r="AF2725" s="24" t="s">
        <v>153</v>
      </c>
      <c r="AG2725" t="s">
        <v>1160</v>
      </c>
      <c r="AH2725">
        <f>24*60*3</f>
        <v>4320</v>
      </c>
      <c r="AI2725" s="21" t="s">
        <v>153</v>
      </c>
      <c r="AJ2725" s="21" t="s">
        <v>1148</v>
      </c>
      <c r="AK2725" s="21">
        <v>49.024000000000001</v>
      </c>
      <c r="AL2725" s="21" t="s">
        <v>1324</v>
      </c>
      <c r="AM2725" s="21" t="s">
        <v>3006</v>
      </c>
      <c r="AN2725" s="21">
        <v>3</v>
      </c>
      <c r="AO2725" s="21">
        <v>50</v>
      </c>
      <c r="AP2725" s="21">
        <v>12</v>
      </c>
      <c r="AQ2725" s="22" t="s">
        <v>3019</v>
      </c>
      <c r="AR2725" s="21" t="s">
        <v>1155</v>
      </c>
      <c r="AS2725" t="s">
        <v>3087</v>
      </c>
    </row>
    <row r="2726" spans="1:45" x14ac:dyDescent="0.2">
      <c r="A2726" s="21" t="s">
        <v>1688</v>
      </c>
      <c r="B2726" s="21" t="s">
        <v>1146</v>
      </c>
      <c r="C2726" s="21" t="s">
        <v>1149</v>
      </c>
      <c r="D2726" s="21" t="s">
        <v>420</v>
      </c>
      <c r="E2726" s="21" t="s">
        <v>3086</v>
      </c>
      <c r="G2726" s="21" t="s">
        <v>153</v>
      </c>
      <c r="H2726" s="21" t="s">
        <v>1168</v>
      </c>
      <c r="I2726" s="21" t="s">
        <v>3089</v>
      </c>
      <c r="J2726" s="21">
        <v>55.266666666666602</v>
      </c>
      <c r="K2726">
        <v>-128.4</v>
      </c>
      <c r="L2726">
        <v>1100</v>
      </c>
      <c r="M2726" s="21" t="s">
        <v>3037</v>
      </c>
      <c r="O2726" s="21">
        <v>1992</v>
      </c>
      <c r="Q2726" s="21" t="s">
        <v>3088</v>
      </c>
      <c r="T2726" s="21">
        <v>-20</v>
      </c>
      <c r="U2726" s="21" t="s">
        <v>1221</v>
      </c>
      <c r="V2726" s="9" t="s">
        <v>1250</v>
      </c>
      <c r="W2726">
        <f>56</f>
        <v>56</v>
      </c>
      <c r="X2726" s="9" t="s">
        <v>3090</v>
      </c>
      <c r="Y2726" t="s">
        <v>3093</v>
      </c>
      <c r="Z2726" s="22">
        <v>8</v>
      </c>
      <c r="AD2726" s="22" t="s">
        <v>1168</v>
      </c>
      <c r="AF2726" s="24" t="s">
        <v>153</v>
      </c>
      <c r="AG2726" t="s">
        <v>1160</v>
      </c>
      <c r="AH2726">
        <f>24*60*3</f>
        <v>4320</v>
      </c>
      <c r="AI2726" s="21" t="s">
        <v>153</v>
      </c>
      <c r="AJ2726" s="21" t="s">
        <v>1148</v>
      </c>
      <c r="AK2726" s="21">
        <v>58.78</v>
      </c>
      <c r="AL2726" s="21" t="s">
        <v>1324</v>
      </c>
      <c r="AM2726" s="21" t="s">
        <v>3006</v>
      </c>
      <c r="AN2726" s="21">
        <v>3</v>
      </c>
      <c r="AO2726" s="21">
        <v>50</v>
      </c>
      <c r="AP2726" s="21">
        <v>15</v>
      </c>
      <c r="AQ2726" s="22" t="s">
        <v>3019</v>
      </c>
      <c r="AR2726" s="21" t="s">
        <v>1155</v>
      </c>
      <c r="AS2726" t="s">
        <v>3087</v>
      </c>
    </row>
    <row r="2727" spans="1:45" x14ac:dyDescent="0.2">
      <c r="A2727" s="21" t="s">
        <v>1688</v>
      </c>
      <c r="B2727" s="21" t="s">
        <v>1146</v>
      </c>
      <c r="C2727" s="21" t="s">
        <v>1149</v>
      </c>
      <c r="D2727" s="21" t="s">
        <v>420</v>
      </c>
      <c r="E2727" s="21" t="s">
        <v>3086</v>
      </c>
      <c r="G2727" s="21" t="s">
        <v>153</v>
      </c>
      <c r="H2727" s="21" t="s">
        <v>1168</v>
      </c>
      <c r="I2727" s="21" t="s">
        <v>3089</v>
      </c>
      <c r="J2727" s="21">
        <v>55.266666666666602</v>
      </c>
      <c r="K2727">
        <v>-128.4</v>
      </c>
      <c r="L2727">
        <v>1100</v>
      </c>
      <c r="M2727" s="21" t="s">
        <v>3037</v>
      </c>
      <c r="O2727" s="21">
        <v>1992</v>
      </c>
      <c r="Q2727" s="21" t="s">
        <v>3088</v>
      </c>
      <c r="T2727" s="21">
        <v>-20</v>
      </c>
      <c r="U2727" s="21" t="s">
        <v>1221</v>
      </c>
      <c r="V2727" s="9" t="s">
        <v>1250</v>
      </c>
      <c r="W2727">
        <f>56</f>
        <v>56</v>
      </c>
      <c r="X2727" s="9" t="s">
        <v>3090</v>
      </c>
      <c r="Y2727" t="s">
        <v>3093</v>
      </c>
      <c r="Z2727" s="22">
        <v>8</v>
      </c>
      <c r="AD2727" s="22" t="s">
        <v>1168</v>
      </c>
      <c r="AF2727" s="24" t="s">
        <v>153</v>
      </c>
      <c r="AG2727" t="s">
        <v>1160</v>
      </c>
      <c r="AH2727">
        <f>24*60*3</f>
        <v>4320</v>
      </c>
      <c r="AI2727" s="21" t="s">
        <v>153</v>
      </c>
      <c r="AJ2727" s="21" t="s">
        <v>1148</v>
      </c>
      <c r="AK2727" s="21">
        <v>66.584999999999994</v>
      </c>
      <c r="AL2727" s="21" t="s">
        <v>1324</v>
      </c>
      <c r="AM2727" s="21">
        <f>67.195-65.61</f>
        <v>1.5849999999999937</v>
      </c>
      <c r="AN2727" s="21">
        <v>3</v>
      </c>
      <c r="AO2727" s="21">
        <v>50</v>
      </c>
      <c r="AP2727" s="21">
        <v>18</v>
      </c>
      <c r="AQ2727" s="22" t="s">
        <v>3019</v>
      </c>
      <c r="AR2727" s="21" t="s">
        <v>1155</v>
      </c>
      <c r="AS2727" t="s">
        <v>3087</v>
      </c>
    </row>
    <row r="2728" spans="1:45" x14ac:dyDescent="0.2">
      <c r="A2728" s="21" t="s">
        <v>1688</v>
      </c>
      <c r="B2728" s="21" t="s">
        <v>1146</v>
      </c>
      <c r="C2728" s="21" t="s">
        <v>1149</v>
      </c>
      <c r="D2728" s="21" t="s">
        <v>420</v>
      </c>
      <c r="E2728" s="21" t="s">
        <v>3086</v>
      </c>
      <c r="G2728" s="21" t="s">
        <v>153</v>
      </c>
      <c r="H2728" s="21" t="s">
        <v>1168</v>
      </c>
      <c r="I2728" s="21" t="s">
        <v>3089</v>
      </c>
      <c r="J2728" s="21">
        <v>55.266666666666602</v>
      </c>
      <c r="K2728">
        <v>-128.4</v>
      </c>
      <c r="L2728">
        <v>1100</v>
      </c>
      <c r="M2728" s="21" t="s">
        <v>3037</v>
      </c>
      <c r="O2728" s="21">
        <v>1992</v>
      </c>
      <c r="Q2728" s="21" t="s">
        <v>3088</v>
      </c>
      <c r="T2728" s="21">
        <v>-20</v>
      </c>
      <c r="U2728" s="21" t="s">
        <v>1221</v>
      </c>
      <c r="V2728" s="9" t="s">
        <v>1250</v>
      </c>
      <c r="W2728">
        <f>56</f>
        <v>56</v>
      </c>
      <c r="X2728" s="9" t="s">
        <v>3090</v>
      </c>
      <c r="Y2728" t="s">
        <v>3093</v>
      </c>
      <c r="Z2728" s="22">
        <v>8</v>
      </c>
      <c r="AD2728" s="22" t="s">
        <v>1168</v>
      </c>
      <c r="AF2728" s="24" t="s">
        <v>153</v>
      </c>
      <c r="AG2728" t="s">
        <v>1160</v>
      </c>
      <c r="AH2728">
        <f>24*60*3</f>
        <v>4320</v>
      </c>
      <c r="AI2728" s="21" t="s">
        <v>153</v>
      </c>
      <c r="AJ2728" s="21" t="s">
        <v>1148</v>
      </c>
      <c r="AK2728" s="21">
        <v>71.950999999999993</v>
      </c>
      <c r="AL2728" s="21" t="s">
        <v>1324</v>
      </c>
      <c r="AM2728" s="21">
        <f>72.927-71.098</f>
        <v>1.8290000000000077</v>
      </c>
      <c r="AN2728" s="21">
        <v>3</v>
      </c>
      <c r="AO2728" s="21">
        <v>50</v>
      </c>
      <c r="AP2728" s="21">
        <v>21</v>
      </c>
      <c r="AQ2728" s="22" t="s">
        <v>3019</v>
      </c>
      <c r="AR2728" s="21" t="s">
        <v>1155</v>
      </c>
      <c r="AS2728" t="s">
        <v>3087</v>
      </c>
    </row>
    <row r="2729" spans="1:45" x14ac:dyDescent="0.2">
      <c r="A2729" s="21" t="s">
        <v>1688</v>
      </c>
      <c r="B2729" s="21" t="s">
        <v>1146</v>
      </c>
      <c r="C2729" s="21" t="s">
        <v>1149</v>
      </c>
      <c r="D2729" s="21" t="s">
        <v>420</v>
      </c>
      <c r="E2729" s="21" t="s">
        <v>3086</v>
      </c>
      <c r="G2729" s="21" t="s">
        <v>153</v>
      </c>
      <c r="H2729" s="21" t="s">
        <v>1168</v>
      </c>
      <c r="I2729" s="21" t="s">
        <v>3089</v>
      </c>
      <c r="J2729" s="21">
        <v>55.266666666666602</v>
      </c>
      <c r="K2729">
        <v>-128.4</v>
      </c>
      <c r="L2729">
        <v>1100</v>
      </c>
      <c r="M2729" s="21" t="s">
        <v>3037</v>
      </c>
      <c r="O2729" s="21">
        <v>1992</v>
      </c>
      <c r="Q2729" s="21" t="s">
        <v>3088</v>
      </c>
      <c r="T2729" s="21">
        <v>-20</v>
      </c>
      <c r="U2729" s="21" t="s">
        <v>1221</v>
      </c>
      <c r="V2729" s="9" t="s">
        <v>1250</v>
      </c>
      <c r="W2729">
        <f>56</f>
        <v>56</v>
      </c>
      <c r="X2729" s="9" t="s">
        <v>3090</v>
      </c>
      <c r="Y2729" t="s">
        <v>3093</v>
      </c>
      <c r="Z2729" s="22">
        <v>8</v>
      </c>
      <c r="AD2729" s="22" t="s">
        <v>1168</v>
      </c>
      <c r="AF2729" s="24" t="s">
        <v>153</v>
      </c>
      <c r="AG2729" t="s">
        <v>1160</v>
      </c>
      <c r="AH2729">
        <f>24*60*3</f>
        <v>4320</v>
      </c>
      <c r="AI2729" s="21" t="s">
        <v>153</v>
      </c>
      <c r="AJ2729" s="21" t="s">
        <v>1148</v>
      </c>
      <c r="AK2729" s="21">
        <v>75.366</v>
      </c>
      <c r="AL2729" s="21" t="s">
        <v>1324</v>
      </c>
      <c r="AM2729" s="21">
        <f>77.317-73.537</f>
        <v>3.7799999999999869</v>
      </c>
      <c r="AN2729" s="21">
        <v>3</v>
      </c>
      <c r="AO2729" s="21">
        <v>50</v>
      </c>
      <c r="AP2729" s="21">
        <v>24</v>
      </c>
      <c r="AQ2729" s="22" t="s">
        <v>3019</v>
      </c>
      <c r="AR2729" s="21" t="s">
        <v>1155</v>
      </c>
      <c r="AS2729" t="s">
        <v>3087</v>
      </c>
    </row>
    <row r="2730" spans="1:45" x14ac:dyDescent="0.2">
      <c r="A2730" s="21" t="s">
        <v>1688</v>
      </c>
      <c r="B2730" s="21" t="s">
        <v>1146</v>
      </c>
      <c r="C2730" s="21" t="s">
        <v>1149</v>
      </c>
      <c r="D2730" s="21" t="s">
        <v>420</v>
      </c>
      <c r="E2730" s="21" t="s">
        <v>3086</v>
      </c>
      <c r="G2730" s="21" t="s">
        <v>153</v>
      </c>
      <c r="H2730" s="21" t="s">
        <v>1168</v>
      </c>
      <c r="I2730" s="21" t="s">
        <v>3089</v>
      </c>
      <c r="J2730" s="21">
        <v>55.266666666666602</v>
      </c>
      <c r="K2730">
        <v>-128.4</v>
      </c>
      <c r="L2730">
        <v>1100</v>
      </c>
      <c r="M2730" s="21" t="s">
        <v>3037</v>
      </c>
      <c r="O2730" s="21">
        <v>1992</v>
      </c>
      <c r="Q2730" s="21" t="s">
        <v>3088</v>
      </c>
      <c r="T2730" s="21">
        <v>-20</v>
      </c>
      <c r="U2730" s="21" t="s">
        <v>1221</v>
      </c>
      <c r="V2730" s="9" t="s">
        <v>1250</v>
      </c>
      <c r="W2730">
        <f>56</f>
        <v>56</v>
      </c>
      <c r="X2730" s="9" t="s">
        <v>3090</v>
      </c>
      <c r="Y2730" t="s">
        <v>3093</v>
      </c>
      <c r="Z2730" s="22">
        <v>8</v>
      </c>
      <c r="AD2730" s="22" t="s">
        <v>1168</v>
      </c>
      <c r="AF2730" s="24" t="s">
        <v>153</v>
      </c>
      <c r="AG2730" t="s">
        <v>1160</v>
      </c>
      <c r="AH2730">
        <f>24*60*3</f>
        <v>4320</v>
      </c>
      <c r="AI2730" s="21" t="s">
        <v>153</v>
      </c>
      <c r="AJ2730" s="21" t="s">
        <v>1148</v>
      </c>
      <c r="AK2730" s="21">
        <v>77.561000000000007</v>
      </c>
      <c r="AL2730" s="21" t="s">
        <v>1324</v>
      </c>
      <c r="AM2730" s="21">
        <f>79.512-75.61</f>
        <v>3.902000000000001</v>
      </c>
      <c r="AN2730" s="21">
        <v>3</v>
      </c>
      <c r="AO2730" s="21">
        <v>50</v>
      </c>
      <c r="AP2730" s="21">
        <v>27</v>
      </c>
      <c r="AQ2730" s="22" t="s">
        <v>3019</v>
      </c>
      <c r="AR2730" s="21" t="s">
        <v>1155</v>
      </c>
      <c r="AS2730" t="s">
        <v>3087</v>
      </c>
    </row>
    <row r="2731" spans="1:45" x14ac:dyDescent="0.2">
      <c r="A2731" s="21" t="s">
        <v>1688</v>
      </c>
      <c r="B2731" s="21" t="s">
        <v>1146</v>
      </c>
      <c r="C2731" s="21" t="s">
        <v>1149</v>
      </c>
      <c r="D2731" s="21" t="s">
        <v>420</v>
      </c>
      <c r="E2731" s="21" t="s">
        <v>3086</v>
      </c>
      <c r="G2731" s="21" t="s">
        <v>153</v>
      </c>
      <c r="H2731" s="21" t="s">
        <v>1168</v>
      </c>
      <c r="I2731" s="21" t="s">
        <v>3089</v>
      </c>
      <c r="J2731" s="21">
        <v>55.266666666666602</v>
      </c>
      <c r="K2731">
        <v>-128.4</v>
      </c>
      <c r="L2731">
        <v>1100</v>
      </c>
      <c r="M2731" s="21" t="s">
        <v>3037</v>
      </c>
      <c r="O2731" s="21">
        <v>1992</v>
      </c>
      <c r="Q2731" s="21" t="s">
        <v>3088</v>
      </c>
      <c r="T2731" s="21">
        <v>-20</v>
      </c>
      <c r="U2731" s="21" t="s">
        <v>1221</v>
      </c>
      <c r="V2731" s="9" t="s">
        <v>1250</v>
      </c>
      <c r="W2731">
        <f>56</f>
        <v>56</v>
      </c>
      <c r="X2731" s="9" t="s">
        <v>3090</v>
      </c>
      <c r="Y2731" t="s">
        <v>3093</v>
      </c>
      <c r="Z2731" s="22">
        <v>8</v>
      </c>
      <c r="AD2731" s="22" t="s">
        <v>1168</v>
      </c>
      <c r="AF2731" s="24" t="s">
        <v>153</v>
      </c>
      <c r="AG2731" t="s">
        <v>1160</v>
      </c>
      <c r="AH2731">
        <f>24*60*3</f>
        <v>4320</v>
      </c>
      <c r="AI2731" s="21" t="s">
        <v>153</v>
      </c>
      <c r="AJ2731" s="21" t="s">
        <v>1148</v>
      </c>
      <c r="AK2731" s="21">
        <v>79.634</v>
      </c>
      <c r="AL2731" s="21" t="s">
        <v>1324</v>
      </c>
      <c r="AM2731" s="21">
        <f>81.463-77.683</f>
        <v>3.7799999999999869</v>
      </c>
      <c r="AN2731" s="21">
        <v>3</v>
      </c>
      <c r="AO2731" s="21">
        <v>50</v>
      </c>
      <c r="AP2731" s="21">
        <v>30</v>
      </c>
      <c r="AQ2731" s="22" t="s">
        <v>3019</v>
      </c>
      <c r="AR2731" s="21" t="s">
        <v>1155</v>
      </c>
      <c r="AS2731" t="s">
        <v>3087</v>
      </c>
    </row>
    <row r="2732" spans="1:45" x14ac:dyDescent="0.2">
      <c r="A2732" s="21" t="s">
        <v>1688</v>
      </c>
      <c r="B2732" s="21" t="s">
        <v>1146</v>
      </c>
      <c r="C2732" s="21" t="s">
        <v>1149</v>
      </c>
      <c r="D2732" s="21" t="s">
        <v>420</v>
      </c>
      <c r="E2732" s="21" t="s">
        <v>3086</v>
      </c>
      <c r="G2732" s="21" t="s">
        <v>153</v>
      </c>
      <c r="H2732" s="21" t="s">
        <v>1168</v>
      </c>
      <c r="I2732" s="21" t="s">
        <v>3089</v>
      </c>
      <c r="J2732" s="21">
        <v>55.266666666666602</v>
      </c>
      <c r="K2732">
        <v>-128.4</v>
      </c>
      <c r="L2732">
        <v>1100</v>
      </c>
      <c r="M2732" s="21" t="s">
        <v>3037</v>
      </c>
      <c r="O2732" s="21">
        <v>1992</v>
      </c>
      <c r="Q2732" s="21" t="s">
        <v>3088</v>
      </c>
      <c r="T2732" s="21">
        <v>-20</v>
      </c>
      <c r="U2732" s="21" t="s">
        <v>1147</v>
      </c>
      <c r="X2732" s="9" t="s">
        <v>3090</v>
      </c>
      <c r="Z2732" s="22">
        <v>8</v>
      </c>
      <c r="AD2732" s="22" t="s">
        <v>1168</v>
      </c>
      <c r="AF2732" s="24" t="s">
        <v>153</v>
      </c>
      <c r="AG2732" t="s">
        <v>1160</v>
      </c>
      <c r="AH2732">
        <f>24*60*3</f>
        <v>4320</v>
      </c>
      <c r="AI2732" s="21" t="s">
        <v>153</v>
      </c>
      <c r="AJ2732" s="21" t="s">
        <v>1148</v>
      </c>
      <c r="AK2732">
        <v>0</v>
      </c>
      <c r="AL2732" s="21" t="s">
        <v>1324</v>
      </c>
      <c r="AM2732">
        <v>0</v>
      </c>
      <c r="AN2732" s="21">
        <v>3</v>
      </c>
      <c r="AO2732" s="21">
        <v>50</v>
      </c>
      <c r="AP2732" s="21">
        <v>3</v>
      </c>
      <c r="AQ2732" s="22" t="s">
        <v>3094</v>
      </c>
      <c r="AR2732" s="21" t="s">
        <v>1155</v>
      </c>
      <c r="AS2732" t="s">
        <v>3087</v>
      </c>
    </row>
    <row r="2733" spans="1:45" x14ac:dyDescent="0.2">
      <c r="A2733" s="21" t="s">
        <v>1688</v>
      </c>
      <c r="B2733" s="21" t="s">
        <v>1146</v>
      </c>
      <c r="C2733" s="21" t="s">
        <v>1149</v>
      </c>
      <c r="D2733" s="21" t="s">
        <v>420</v>
      </c>
      <c r="E2733" s="21" t="s">
        <v>3086</v>
      </c>
      <c r="G2733" s="21" t="s">
        <v>153</v>
      </c>
      <c r="H2733" s="21" t="s">
        <v>1168</v>
      </c>
      <c r="I2733" s="21" t="s">
        <v>3089</v>
      </c>
      <c r="J2733" s="21">
        <v>55.266666666666602</v>
      </c>
      <c r="K2733">
        <v>-128.4</v>
      </c>
      <c r="L2733">
        <v>1100</v>
      </c>
      <c r="M2733" s="21" t="s">
        <v>3037</v>
      </c>
      <c r="O2733" s="21">
        <v>1992</v>
      </c>
      <c r="Q2733" s="21" t="s">
        <v>3088</v>
      </c>
      <c r="T2733" s="21">
        <v>-20</v>
      </c>
      <c r="U2733" s="21" t="s">
        <v>1147</v>
      </c>
      <c r="X2733" s="9" t="s">
        <v>3090</v>
      </c>
      <c r="Z2733" s="22">
        <v>8</v>
      </c>
      <c r="AD2733" s="22" t="s">
        <v>1168</v>
      </c>
      <c r="AF2733" s="24" t="s">
        <v>153</v>
      </c>
      <c r="AG2733" t="s">
        <v>1160</v>
      </c>
      <c r="AH2733">
        <f>24*60*3</f>
        <v>4320</v>
      </c>
      <c r="AI2733" s="21" t="s">
        <v>153</v>
      </c>
      <c r="AJ2733" s="21" t="s">
        <v>1148</v>
      </c>
      <c r="AK2733" s="21">
        <v>0</v>
      </c>
      <c r="AL2733" s="21" t="s">
        <v>1324</v>
      </c>
      <c r="AM2733" s="21">
        <v>0</v>
      </c>
      <c r="AN2733" s="21">
        <v>3</v>
      </c>
      <c r="AO2733" s="21">
        <v>50</v>
      </c>
      <c r="AP2733" s="21">
        <v>6</v>
      </c>
      <c r="AQ2733" s="22" t="s">
        <v>3094</v>
      </c>
      <c r="AR2733" s="21" t="s">
        <v>1155</v>
      </c>
      <c r="AS2733" t="s">
        <v>3087</v>
      </c>
    </row>
    <row r="2734" spans="1:45" x14ac:dyDescent="0.2">
      <c r="A2734" s="21" t="s">
        <v>1688</v>
      </c>
      <c r="B2734" s="21" t="s">
        <v>1146</v>
      </c>
      <c r="C2734" s="21" t="s">
        <v>1149</v>
      </c>
      <c r="D2734" s="21" t="s">
        <v>420</v>
      </c>
      <c r="E2734" s="21" t="s">
        <v>3086</v>
      </c>
      <c r="G2734" s="21" t="s">
        <v>153</v>
      </c>
      <c r="H2734" s="21" t="s">
        <v>1168</v>
      </c>
      <c r="I2734" s="21" t="s">
        <v>3089</v>
      </c>
      <c r="J2734" s="21">
        <v>55.266666666666602</v>
      </c>
      <c r="K2734">
        <v>-128.4</v>
      </c>
      <c r="L2734">
        <v>1100</v>
      </c>
      <c r="M2734" s="21" t="s">
        <v>3037</v>
      </c>
      <c r="O2734" s="21">
        <v>1992</v>
      </c>
      <c r="Q2734" s="21" t="s">
        <v>3088</v>
      </c>
      <c r="T2734" s="21">
        <v>-20</v>
      </c>
      <c r="U2734" s="21" t="s">
        <v>1147</v>
      </c>
      <c r="X2734" s="9" t="s">
        <v>3090</v>
      </c>
      <c r="Z2734" s="22">
        <v>8</v>
      </c>
      <c r="AD2734" s="22" t="s">
        <v>1168</v>
      </c>
      <c r="AF2734" s="24" t="s">
        <v>153</v>
      </c>
      <c r="AG2734" t="s">
        <v>1160</v>
      </c>
      <c r="AH2734">
        <f>24*60*3</f>
        <v>4320</v>
      </c>
      <c r="AI2734" s="21" t="s">
        <v>153</v>
      </c>
      <c r="AJ2734" s="21" t="s">
        <v>1148</v>
      </c>
      <c r="AK2734" s="21">
        <v>0</v>
      </c>
      <c r="AL2734" s="21" t="s">
        <v>1324</v>
      </c>
      <c r="AM2734" s="21">
        <v>0</v>
      </c>
      <c r="AN2734" s="21">
        <v>3</v>
      </c>
      <c r="AO2734" s="21">
        <v>50</v>
      </c>
      <c r="AP2734" s="21">
        <v>9</v>
      </c>
      <c r="AQ2734" s="22" t="s">
        <v>3094</v>
      </c>
      <c r="AR2734" s="21" t="s">
        <v>1155</v>
      </c>
      <c r="AS2734" t="s">
        <v>3087</v>
      </c>
    </row>
    <row r="2735" spans="1:45" x14ac:dyDescent="0.2">
      <c r="A2735" s="21" t="s">
        <v>1688</v>
      </c>
      <c r="B2735" s="21" t="s">
        <v>1146</v>
      </c>
      <c r="C2735" s="21" t="s">
        <v>1149</v>
      </c>
      <c r="D2735" s="21" t="s">
        <v>420</v>
      </c>
      <c r="E2735" s="21" t="s">
        <v>3086</v>
      </c>
      <c r="G2735" s="21" t="s">
        <v>153</v>
      </c>
      <c r="H2735" s="21" t="s">
        <v>1168</v>
      </c>
      <c r="I2735" s="21" t="s">
        <v>3089</v>
      </c>
      <c r="J2735" s="21">
        <v>55.266666666666602</v>
      </c>
      <c r="K2735">
        <v>-128.4</v>
      </c>
      <c r="L2735">
        <v>1100</v>
      </c>
      <c r="M2735" s="21" t="s">
        <v>3037</v>
      </c>
      <c r="O2735" s="21">
        <v>1992</v>
      </c>
      <c r="Q2735" s="21" t="s">
        <v>3088</v>
      </c>
      <c r="T2735" s="21">
        <v>-20</v>
      </c>
      <c r="U2735" s="21" t="s">
        <v>1147</v>
      </c>
      <c r="X2735" s="9" t="s">
        <v>3090</v>
      </c>
      <c r="Z2735" s="22">
        <v>8</v>
      </c>
      <c r="AD2735" s="22" t="s">
        <v>1168</v>
      </c>
      <c r="AF2735" s="24" t="s">
        <v>153</v>
      </c>
      <c r="AG2735" t="s">
        <v>1160</v>
      </c>
      <c r="AH2735">
        <f>24*60*3</f>
        <v>4320</v>
      </c>
      <c r="AI2735" s="21" t="s">
        <v>153</v>
      </c>
      <c r="AJ2735" s="21" t="s">
        <v>1148</v>
      </c>
      <c r="AK2735" s="21">
        <v>0</v>
      </c>
      <c r="AL2735" s="21" t="s">
        <v>1324</v>
      </c>
      <c r="AM2735" s="21">
        <v>0</v>
      </c>
      <c r="AN2735" s="21">
        <v>3</v>
      </c>
      <c r="AO2735" s="21">
        <v>50</v>
      </c>
      <c r="AP2735" s="21">
        <v>12</v>
      </c>
      <c r="AQ2735" s="22" t="s">
        <v>3094</v>
      </c>
      <c r="AR2735" s="21" t="s">
        <v>1155</v>
      </c>
      <c r="AS2735" t="s">
        <v>3087</v>
      </c>
    </row>
    <row r="2736" spans="1:45" x14ac:dyDescent="0.2">
      <c r="A2736" s="21" t="s">
        <v>1688</v>
      </c>
      <c r="B2736" s="21" t="s">
        <v>1146</v>
      </c>
      <c r="C2736" s="21" t="s">
        <v>1149</v>
      </c>
      <c r="D2736" s="21" t="s">
        <v>420</v>
      </c>
      <c r="E2736" s="21" t="s">
        <v>3086</v>
      </c>
      <c r="G2736" s="21" t="s">
        <v>153</v>
      </c>
      <c r="H2736" s="21" t="s">
        <v>1168</v>
      </c>
      <c r="I2736" s="21" t="s">
        <v>3089</v>
      </c>
      <c r="J2736" s="21">
        <v>55.266666666666602</v>
      </c>
      <c r="K2736">
        <v>-128.4</v>
      </c>
      <c r="L2736">
        <v>1100</v>
      </c>
      <c r="M2736" s="21" t="s">
        <v>3037</v>
      </c>
      <c r="O2736" s="21">
        <v>1992</v>
      </c>
      <c r="Q2736" s="21" t="s">
        <v>3088</v>
      </c>
      <c r="T2736" s="21">
        <v>-20</v>
      </c>
      <c r="U2736" s="21" t="s">
        <v>1147</v>
      </c>
      <c r="X2736" s="9" t="s">
        <v>3090</v>
      </c>
      <c r="Z2736" s="22">
        <v>8</v>
      </c>
      <c r="AD2736" s="22" t="s">
        <v>1168</v>
      </c>
      <c r="AF2736" s="24" t="s">
        <v>153</v>
      </c>
      <c r="AG2736" t="s">
        <v>1160</v>
      </c>
      <c r="AH2736">
        <f>24*60*3</f>
        <v>4320</v>
      </c>
      <c r="AI2736" s="21" t="s">
        <v>153</v>
      </c>
      <c r="AJ2736" s="21" t="s">
        <v>1148</v>
      </c>
      <c r="AK2736" s="21">
        <v>0</v>
      </c>
      <c r="AL2736" s="21" t="s">
        <v>1324</v>
      </c>
      <c r="AM2736" s="21">
        <v>0</v>
      </c>
      <c r="AN2736" s="21">
        <v>3</v>
      </c>
      <c r="AO2736" s="21">
        <v>50</v>
      </c>
      <c r="AP2736" s="21">
        <v>15</v>
      </c>
      <c r="AQ2736" s="22" t="s">
        <v>3094</v>
      </c>
      <c r="AR2736" s="21" t="s">
        <v>1155</v>
      </c>
      <c r="AS2736" t="s">
        <v>3087</v>
      </c>
    </row>
    <row r="2737" spans="1:45" x14ac:dyDescent="0.2">
      <c r="A2737" s="21" t="s">
        <v>1688</v>
      </c>
      <c r="B2737" s="21" t="s">
        <v>1146</v>
      </c>
      <c r="C2737" s="21" t="s">
        <v>1149</v>
      </c>
      <c r="D2737" s="21" t="s">
        <v>420</v>
      </c>
      <c r="E2737" s="21" t="s">
        <v>3086</v>
      </c>
      <c r="G2737" s="21" t="s">
        <v>153</v>
      </c>
      <c r="H2737" s="21" t="s">
        <v>1168</v>
      </c>
      <c r="I2737" s="21" t="s">
        <v>3089</v>
      </c>
      <c r="J2737" s="21">
        <v>55.266666666666602</v>
      </c>
      <c r="K2737">
        <v>-128.4</v>
      </c>
      <c r="L2737">
        <v>1100</v>
      </c>
      <c r="M2737" s="21" t="s">
        <v>3037</v>
      </c>
      <c r="O2737" s="21">
        <v>1992</v>
      </c>
      <c r="Q2737" s="21" t="s">
        <v>3088</v>
      </c>
      <c r="T2737" s="21">
        <v>-20</v>
      </c>
      <c r="U2737" s="21" t="s">
        <v>1147</v>
      </c>
      <c r="X2737" s="9" t="s">
        <v>3090</v>
      </c>
      <c r="Z2737" s="22">
        <v>8</v>
      </c>
      <c r="AD2737" s="22" t="s">
        <v>1168</v>
      </c>
      <c r="AF2737" s="24" t="s">
        <v>153</v>
      </c>
      <c r="AG2737" t="s">
        <v>1160</v>
      </c>
      <c r="AH2737">
        <f>24*60*3</f>
        <v>4320</v>
      </c>
      <c r="AI2737" s="21" t="s">
        <v>153</v>
      </c>
      <c r="AJ2737" s="21" t="s">
        <v>1148</v>
      </c>
      <c r="AK2737" s="21">
        <v>0</v>
      </c>
      <c r="AL2737" s="21" t="s">
        <v>1324</v>
      </c>
      <c r="AM2737" s="21">
        <v>0</v>
      </c>
      <c r="AN2737" s="21">
        <v>3</v>
      </c>
      <c r="AO2737" s="21">
        <v>50</v>
      </c>
      <c r="AP2737" s="21">
        <v>18</v>
      </c>
      <c r="AQ2737" s="22" t="s">
        <v>3094</v>
      </c>
      <c r="AR2737" s="21" t="s">
        <v>1155</v>
      </c>
      <c r="AS2737" t="s">
        <v>3087</v>
      </c>
    </row>
    <row r="2738" spans="1:45" x14ac:dyDescent="0.2">
      <c r="A2738" s="21" t="s">
        <v>1688</v>
      </c>
      <c r="B2738" s="21" t="s">
        <v>1146</v>
      </c>
      <c r="C2738" s="21" t="s">
        <v>1149</v>
      </c>
      <c r="D2738" s="21" t="s">
        <v>420</v>
      </c>
      <c r="E2738" s="21" t="s">
        <v>3086</v>
      </c>
      <c r="G2738" s="21" t="s">
        <v>153</v>
      </c>
      <c r="H2738" s="21" t="s">
        <v>1168</v>
      </c>
      <c r="I2738" s="21" t="s">
        <v>3089</v>
      </c>
      <c r="J2738" s="21">
        <v>55.266666666666602</v>
      </c>
      <c r="K2738">
        <v>-128.4</v>
      </c>
      <c r="L2738">
        <v>1100</v>
      </c>
      <c r="M2738" s="21" t="s">
        <v>3037</v>
      </c>
      <c r="O2738" s="21">
        <v>1992</v>
      </c>
      <c r="Q2738" s="21" t="s">
        <v>3088</v>
      </c>
      <c r="T2738" s="21">
        <v>-20</v>
      </c>
      <c r="U2738" s="21" t="s">
        <v>1147</v>
      </c>
      <c r="X2738" s="9" t="s">
        <v>3090</v>
      </c>
      <c r="Z2738" s="22">
        <v>8</v>
      </c>
      <c r="AD2738" s="22" t="s">
        <v>1168</v>
      </c>
      <c r="AF2738" s="24" t="s">
        <v>153</v>
      </c>
      <c r="AG2738" t="s">
        <v>1160</v>
      </c>
      <c r="AH2738">
        <f>24*60*3</f>
        <v>4320</v>
      </c>
      <c r="AI2738" s="21" t="s">
        <v>153</v>
      </c>
      <c r="AJ2738" s="21" t="s">
        <v>1148</v>
      </c>
      <c r="AK2738" s="21">
        <v>0</v>
      </c>
      <c r="AL2738" s="21" t="s">
        <v>1324</v>
      </c>
      <c r="AM2738" s="21">
        <v>0</v>
      </c>
      <c r="AN2738" s="21">
        <v>3</v>
      </c>
      <c r="AO2738" s="21">
        <v>50</v>
      </c>
      <c r="AP2738" s="21">
        <v>21</v>
      </c>
      <c r="AQ2738" s="22" t="s">
        <v>3094</v>
      </c>
      <c r="AR2738" s="21" t="s">
        <v>1155</v>
      </c>
      <c r="AS2738" t="s">
        <v>3087</v>
      </c>
    </row>
    <row r="2739" spans="1:45" x14ac:dyDescent="0.2">
      <c r="A2739" s="21" t="s">
        <v>1688</v>
      </c>
      <c r="B2739" s="21" t="s">
        <v>1146</v>
      </c>
      <c r="C2739" s="21" t="s">
        <v>1149</v>
      </c>
      <c r="D2739" s="21" t="s">
        <v>420</v>
      </c>
      <c r="E2739" s="21" t="s">
        <v>3086</v>
      </c>
      <c r="G2739" s="21" t="s">
        <v>153</v>
      </c>
      <c r="H2739" s="21" t="s">
        <v>1168</v>
      </c>
      <c r="I2739" s="21" t="s">
        <v>3089</v>
      </c>
      <c r="J2739" s="21">
        <v>55.266666666666602</v>
      </c>
      <c r="K2739">
        <v>-128.4</v>
      </c>
      <c r="L2739">
        <v>1100</v>
      </c>
      <c r="M2739" s="21" t="s">
        <v>3037</v>
      </c>
      <c r="O2739" s="21">
        <v>1992</v>
      </c>
      <c r="Q2739" s="21" t="s">
        <v>3088</v>
      </c>
      <c r="T2739" s="21">
        <v>-20</v>
      </c>
      <c r="U2739" s="21" t="s">
        <v>1147</v>
      </c>
      <c r="X2739" s="9" t="s">
        <v>3090</v>
      </c>
      <c r="Z2739" s="22">
        <v>8</v>
      </c>
      <c r="AD2739" s="22" t="s">
        <v>1168</v>
      </c>
      <c r="AF2739" s="24" t="s">
        <v>153</v>
      </c>
      <c r="AG2739" t="s">
        <v>1160</v>
      </c>
      <c r="AH2739">
        <f>24*60*3</f>
        <v>4320</v>
      </c>
      <c r="AI2739" s="21" t="s">
        <v>153</v>
      </c>
      <c r="AJ2739" s="21" t="s">
        <v>1148</v>
      </c>
      <c r="AK2739" s="21">
        <v>1.341</v>
      </c>
      <c r="AL2739" s="21" t="s">
        <v>1324</v>
      </c>
      <c r="AM2739" s="21">
        <v>0</v>
      </c>
      <c r="AN2739" s="21">
        <v>3</v>
      </c>
      <c r="AO2739" s="21">
        <v>50</v>
      </c>
      <c r="AP2739" s="21">
        <v>24</v>
      </c>
      <c r="AQ2739" s="22" t="s">
        <v>3094</v>
      </c>
      <c r="AR2739" s="21" t="s">
        <v>1155</v>
      </c>
      <c r="AS2739" t="s">
        <v>3087</v>
      </c>
    </row>
    <row r="2740" spans="1:45" x14ac:dyDescent="0.2">
      <c r="A2740" s="21" t="s">
        <v>1688</v>
      </c>
      <c r="B2740" s="21" t="s">
        <v>1146</v>
      </c>
      <c r="C2740" s="21" t="s">
        <v>1149</v>
      </c>
      <c r="D2740" s="21" t="s">
        <v>420</v>
      </c>
      <c r="E2740" s="21" t="s">
        <v>3086</v>
      </c>
      <c r="G2740" s="21" t="s">
        <v>153</v>
      </c>
      <c r="H2740" s="21" t="s">
        <v>1168</v>
      </c>
      <c r="I2740" s="21" t="s">
        <v>3089</v>
      </c>
      <c r="J2740" s="21">
        <v>55.266666666666602</v>
      </c>
      <c r="K2740">
        <v>-128.4</v>
      </c>
      <c r="L2740">
        <v>1100</v>
      </c>
      <c r="M2740" s="21" t="s">
        <v>3037</v>
      </c>
      <c r="O2740" s="21">
        <v>1992</v>
      </c>
      <c r="Q2740" s="21" t="s">
        <v>3088</v>
      </c>
      <c r="T2740" s="21">
        <v>-20</v>
      </c>
      <c r="U2740" s="21" t="s">
        <v>1147</v>
      </c>
      <c r="X2740" s="9" t="s">
        <v>3090</v>
      </c>
      <c r="Z2740" s="22">
        <v>8</v>
      </c>
      <c r="AD2740" s="22" t="s">
        <v>1168</v>
      </c>
      <c r="AF2740" s="24" t="s">
        <v>153</v>
      </c>
      <c r="AG2740" t="s">
        <v>1160</v>
      </c>
      <c r="AH2740">
        <f>24*60*3</f>
        <v>4320</v>
      </c>
      <c r="AI2740" s="21" t="s">
        <v>153</v>
      </c>
      <c r="AJ2740" s="21" t="s">
        <v>1148</v>
      </c>
      <c r="AK2740" s="21">
        <v>1.585</v>
      </c>
      <c r="AL2740" s="21" t="s">
        <v>1324</v>
      </c>
      <c r="AM2740" s="21">
        <f>3.293-(-0.366)</f>
        <v>3.6590000000000003</v>
      </c>
      <c r="AN2740" s="21">
        <v>3</v>
      </c>
      <c r="AO2740" s="21">
        <v>50</v>
      </c>
      <c r="AP2740" s="21">
        <v>27</v>
      </c>
      <c r="AQ2740" s="22" t="s">
        <v>3094</v>
      </c>
      <c r="AR2740" s="21" t="s">
        <v>1155</v>
      </c>
      <c r="AS2740" t="s">
        <v>3087</v>
      </c>
    </row>
    <row r="2741" spans="1:45" x14ac:dyDescent="0.2">
      <c r="A2741" s="21" t="s">
        <v>1688</v>
      </c>
      <c r="B2741" s="21" t="s">
        <v>1146</v>
      </c>
      <c r="C2741" s="21" t="s">
        <v>1149</v>
      </c>
      <c r="D2741" s="21" t="s">
        <v>420</v>
      </c>
      <c r="E2741" s="21" t="s">
        <v>3086</v>
      </c>
      <c r="G2741" s="21" t="s">
        <v>153</v>
      </c>
      <c r="H2741" s="21" t="s">
        <v>1168</v>
      </c>
      <c r="I2741" s="21" t="s">
        <v>3089</v>
      </c>
      <c r="J2741" s="21">
        <v>55.266666666666602</v>
      </c>
      <c r="K2741">
        <v>-128.4</v>
      </c>
      <c r="L2741">
        <v>1100</v>
      </c>
      <c r="M2741" s="21" t="s">
        <v>3037</v>
      </c>
      <c r="O2741" s="21">
        <v>1992</v>
      </c>
      <c r="Q2741" s="21" t="s">
        <v>3088</v>
      </c>
      <c r="T2741" s="21">
        <v>-20</v>
      </c>
      <c r="U2741" s="21" t="s">
        <v>1147</v>
      </c>
      <c r="X2741" s="9" t="s">
        <v>3090</v>
      </c>
      <c r="Z2741" s="22">
        <v>8</v>
      </c>
      <c r="AD2741" s="22" t="s">
        <v>1168</v>
      </c>
      <c r="AF2741" s="24" t="s">
        <v>153</v>
      </c>
      <c r="AG2741" t="s">
        <v>1160</v>
      </c>
      <c r="AH2741">
        <f>24*60*3</f>
        <v>4320</v>
      </c>
      <c r="AI2741" s="21" t="s">
        <v>153</v>
      </c>
      <c r="AJ2741" s="21" t="s">
        <v>1148</v>
      </c>
      <c r="AK2741" s="21">
        <v>2.4390000000000001</v>
      </c>
      <c r="AL2741" s="21" t="s">
        <v>1324</v>
      </c>
      <c r="AM2741" s="21">
        <v>0</v>
      </c>
      <c r="AN2741" s="21">
        <v>3</v>
      </c>
      <c r="AO2741" s="21">
        <v>50</v>
      </c>
      <c r="AP2741" s="21">
        <v>30</v>
      </c>
      <c r="AQ2741" s="22" t="s">
        <v>3094</v>
      </c>
      <c r="AR2741" s="21" t="s">
        <v>1155</v>
      </c>
      <c r="AS2741" t="s">
        <v>3087</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2022-10-17T23:24:24Z</dcterms:modified>
</cp:coreProperties>
</file>