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1AB05532-1AA9-6541-A96C-87338EA3D424}" xr6:coauthVersionLast="47" xr6:coauthVersionMax="47" xr10:uidLastSave="{00000000-0000-0000-0000-000000000000}"/>
  <bookViews>
    <workbookView xWindow="7300" yWindow="460" windowWidth="23200" windowHeight="1354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4173" i="3" l="1"/>
  <c r="AM4025" i="3"/>
  <c r="AM4024" i="3"/>
  <c r="AM3950" i="3"/>
  <c r="AM3949" i="3"/>
  <c r="AM3948" i="3"/>
  <c r="AM3947" i="3"/>
  <c r="AM3946" i="3"/>
  <c r="AM3945" i="3"/>
  <c r="AM3944" i="3"/>
  <c r="AM3943" i="3"/>
  <c r="AM3942" i="3"/>
  <c r="AM3941" i="3"/>
  <c r="AM3940" i="3"/>
  <c r="AM3939" i="3"/>
  <c r="AM3938" i="3"/>
  <c r="AM3937" i="3"/>
  <c r="AM3936" i="3"/>
  <c r="AM3935" i="3"/>
  <c r="AM3934" i="3"/>
  <c r="AM3933" i="3"/>
  <c r="AM3932" i="3"/>
  <c r="AM3931" i="3"/>
  <c r="R3950" i="3"/>
  <c r="R3949" i="3"/>
  <c r="W3948" i="3"/>
  <c r="R3948" i="3"/>
  <c r="R3947" i="3"/>
  <c r="R3946" i="3"/>
  <c r="R3945" i="3"/>
  <c r="R3944" i="3"/>
  <c r="W3943" i="3"/>
  <c r="R3943" i="3"/>
  <c r="R3942" i="3"/>
  <c r="R3941" i="3"/>
  <c r="R3940" i="3"/>
  <c r="R3939" i="3"/>
  <c r="W3938" i="3"/>
  <c r="R3938" i="3"/>
  <c r="R3937" i="3"/>
  <c r="R3936" i="3"/>
  <c r="R3935" i="3"/>
  <c r="R3934" i="3"/>
  <c r="W3933" i="3"/>
  <c r="R3933" i="3"/>
  <c r="R3932" i="3"/>
  <c r="R3931" i="3"/>
  <c r="R3930" i="3"/>
  <c r="R3929" i="3"/>
  <c r="W3928" i="3"/>
  <c r="R3928" i="3"/>
  <c r="R3927" i="3"/>
  <c r="R3926" i="3"/>
  <c r="R3925" i="3"/>
  <c r="R3924" i="3"/>
  <c r="W3923" i="3"/>
  <c r="R3923" i="3"/>
  <c r="R3922" i="3"/>
  <c r="R3921" i="3"/>
  <c r="R3920" i="3"/>
  <c r="R3919" i="3"/>
  <c r="W3918" i="3"/>
  <c r="R3918" i="3"/>
  <c r="R3917" i="3"/>
  <c r="R3916" i="3"/>
  <c r="R3915" i="3"/>
  <c r="R3914" i="3"/>
  <c r="W3913" i="3"/>
  <c r="R3913" i="3"/>
  <c r="R3912" i="3"/>
  <c r="R3911" i="3"/>
  <c r="AM3910" i="3"/>
  <c r="AM3909" i="3"/>
  <c r="AM3908" i="3"/>
  <c r="AM3907" i="3"/>
  <c r="AM3906" i="3"/>
  <c r="R3910" i="3"/>
  <c r="R3909" i="3"/>
  <c r="W3908" i="3"/>
  <c r="R3908" i="3"/>
  <c r="R3907" i="3"/>
  <c r="R3906" i="3"/>
  <c r="AM3905" i="3"/>
  <c r="AM3904" i="3"/>
  <c r="AM3903" i="3"/>
  <c r="AM3902" i="3"/>
  <c r="AM3901" i="3"/>
  <c r="R3905" i="3"/>
  <c r="R3904" i="3"/>
  <c r="W3903" i="3"/>
  <c r="R3903" i="3"/>
  <c r="R3902" i="3"/>
  <c r="R3901" i="3"/>
  <c r="AM3900" i="3"/>
  <c r="AM3899" i="3"/>
  <c r="AM3898" i="3"/>
  <c r="AM3897" i="3"/>
  <c r="AM3896" i="3"/>
  <c r="R3900" i="3"/>
  <c r="R3899" i="3"/>
  <c r="W3898" i="3"/>
  <c r="R3898" i="3"/>
  <c r="R3897" i="3"/>
  <c r="R3896" i="3"/>
  <c r="AM3895" i="3"/>
  <c r="R3895" i="3"/>
  <c r="AM3894" i="3"/>
  <c r="R3894" i="3"/>
  <c r="AM3893" i="3"/>
  <c r="W3893" i="3"/>
  <c r="R3893" i="3"/>
  <c r="AM3892" i="3"/>
  <c r="R3892" i="3"/>
  <c r="R3891" i="3"/>
  <c r="AM3891" i="3"/>
  <c r="AH3887" i="3"/>
  <c r="AH3886" i="3"/>
  <c r="AH3885" i="3"/>
  <c r="AH3884" i="3"/>
  <c r="AH3883" i="3"/>
  <c r="AH3882" i="3"/>
  <c r="AH3881" i="3"/>
  <c r="AH3880" i="3"/>
  <c r="AH3879" i="3"/>
  <c r="R3878" i="3"/>
  <c r="R3877" i="3"/>
  <c r="R3876" i="3"/>
  <c r="R3875" i="3"/>
  <c r="R3874" i="3"/>
  <c r="R3873" i="3"/>
  <c r="R3872" i="3"/>
  <c r="R3871" i="3"/>
  <c r="R3870" i="3"/>
  <c r="R3869" i="3"/>
  <c r="R3868" i="3"/>
  <c r="R3867" i="3"/>
  <c r="AM3270" i="3"/>
  <c r="AM3269" i="3"/>
  <c r="AM3246" i="3"/>
  <c r="AM3245" i="3"/>
  <c r="AM3244" i="3"/>
  <c r="AM3242" i="3"/>
  <c r="AM3241" i="3"/>
  <c r="AM3238" i="3"/>
  <c r="AM3237" i="3"/>
  <c r="AH3273" i="3"/>
  <c r="AH3272" i="3"/>
  <c r="AH3271" i="3"/>
  <c r="AH3270" i="3"/>
  <c r="AH3269" i="3"/>
  <c r="AH3268" i="3"/>
  <c r="AH3267" i="3"/>
  <c r="AH3266" i="3"/>
  <c r="AH3265" i="3"/>
  <c r="AH3264" i="3"/>
  <c r="AH3263" i="3"/>
  <c r="AH3262" i="3"/>
  <c r="AH3261" i="3"/>
  <c r="AH3260" i="3"/>
  <c r="AH3259" i="3"/>
  <c r="AH3258" i="3"/>
  <c r="AH3257" i="3"/>
  <c r="AH3256" i="3"/>
  <c r="AH3255" i="3"/>
  <c r="AH3254" i="3"/>
  <c r="AH3253" i="3"/>
  <c r="AH3252" i="3"/>
  <c r="AH3251" i="3"/>
  <c r="AH3250" i="3"/>
  <c r="AH3249" i="3"/>
  <c r="AH3248" i="3"/>
  <c r="AH3247" i="3"/>
  <c r="AH3246" i="3"/>
  <c r="AH3245" i="3"/>
  <c r="AH3244" i="3"/>
  <c r="AH3243" i="3"/>
  <c r="AH3242" i="3"/>
  <c r="AH3241" i="3"/>
  <c r="AH3240" i="3"/>
  <c r="AH3239" i="3"/>
  <c r="AH3238" i="3"/>
  <c r="AH3237" i="3"/>
  <c r="AH3236" i="3"/>
  <c r="AH3235" i="3"/>
  <c r="AH3234" i="3"/>
  <c r="AH3233" i="3"/>
  <c r="AH3232" i="3"/>
  <c r="AH3231" i="3"/>
  <c r="AH3230" i="3"/>
  <c r="AH3229" i="3"/>
  <c r="AH3228" i="3"/>
  <c r="AH3227" i="3"/>
  <c r="AH3226" i="3"/>
  <c r="AH3225" i="3"/>
  <c r="AH3224" i="3"/>
  <c r="AH3223" i="3"/>
  <c r="AH3222" i="3"/>
  <c r="AH3221" i="3"/>
  <c r="AM3219" i="3"/>
  <c r="AM3217" i="3"/>
  <c r="AM3215" i="3"/>
  <c r="AM3214" i="3"/>
  <c r="AM3208" i="3"/>
  <c r="AM3196" i="3"/>
  <c r="AM3195" i="3"/>
  <c r="AM3194" i="3"/>
  <c r="AM3193" i="3"/>
  <c r="AM3191" i="3"/>
  <c r="AM3189" i="3"/>
  <c r="AM3188" i="3"/>
  <c r="AM3187" i="3"/>
  <c r="AM3186" i="3"/>
  <c r="AM3185" i="3"/>
  <c r="AM3182" i="3"/>
  <c r="AM3179" i="3"/>
  <c r="AH3220" i="3"/>
  <c r="AH3219" i="3"/>
  <c r="AH3218" i="3"/>
  <c r="AH3217" i="3"/>
  <c r="AH3216" i="3"/>
  <c r="AH3215" i="3"/>
  <c r="AH3214" i="3"/>
  <c r="AH3213" i="3"/>
  <c r="AH3212" i="3"/>
  <c r="AH3211" i="3"/>
  <c r="AH3210" i="3"/>
  <c r="AH3209" i="3"/>
  <c r="AH3208" i="3"/>
  <c r="AH3207" i="3"/>
  <c r="AH3206" i="3"/>
  <c r="AH3205" i="3"/>
  <c r="AH3204" i="3"/>
  <c r="AH3203" i="3"/>
  <c r="AH3202" i="3"/>
  <c r="AH3201" i="3"/>
  <c r="AH3200" i="3"/>
  <c r="AH3199" i="3"/>
  <c r="AH3198" i="3"/>
  <c r="AH3197" i="3"/>
  <c r="AH3196" i="3"/>
  <c r="AH3195" i="3"/>
  <c r="AH3194" i="3"/>
  <c r="AH3193" i="3"/>
  <c r="AH3192" i="3"/>
  <c r="AH3191" i="3"/>
  <c r="AH3190" i="3"/>
  <c r="AH3189" i="3"/>
  <c r="AH3188" i="3"/>
  <c r="AH3187" i="3"/>
  <c r="AH3186" i="3"/>
  <c r="AH3185" i="3"/>
  <c r="AH3184" i="3"/>
  <c r="AH3183" i="3"/>
  <c r="AH3182" i="3"/>
  <c r="AH3181" i="3"/>
  <c r="AH3180" i="3"/>
  <c r="AH3179" i="3"/>
  <c r="AH3178" i="3"/>
  <c r="AH3177" i="3"/>
  <c r="AH3176" i="3"/>
  <c r="AH3175" i="3"/>
  <c r="AM3174" i="3"/>
  <c r="AM3172" i="3"/>
  <c r="AM3171" i="3"/>
  <c r="AM3169" i="3"/>
  <c r="AM3167" i="3"/>
  <c r="AH3174" i="3"/>
  <c r="AH3173" i="3"/>
  <c r="AH3172" i="3"/>
  <c r="AH3171" i="3"/>
  <c r="AH3170" i="3"/>
  <c r="AH3169" i="3"/>
  <c r="AH3168" i="3"/>
  <c r="AH3167" i="3"/>
  <c r="AH3166" i="3"/>
  <c r="AH3165" i="3"/>
  <c r="AM3161" i="3"/>
  <c r="AM3160" i="3"/>
  <c r="AM3159" i="3"/>
  <c r="AM3158" i="3"/>
  <c r="AM3157" i="3"/>
  <c r="AH3164" i="3"/>
  <c r="AH3163" i="3"/>
  <c r="AH3162" i="3"/>
  <c r="AH3161" i="3"/>
  <c r="AH3160" i="3"/>
  <c r="AH3159" i="3"/>
  <c r="AH3158" i="3"/>
  <c r="AH3157" i="3"/>
  <c r="AH3156" i="3"/>
  <c r="AH3155" i="3"/>
  <c r="AM3149" i="3"/>
  <c r="AM3148" i="3"/>
  <c r="AM3147" i="3"/>
  <c r="AH3154" i="3"/>
  <c r="AH3153" i="3"/>
  <c r="AH3152" i="3"/>
  <c r="AH3151" i="3"/>
  <c r="AH3150" i="3"/>
  <c r="AH3149" i="3"/>
  <c r="AH3148" i="3"/>
  <c r="AH3147" i="3"/>
  <c r="AH3146" i="3"/>
  <c r="AH3145" i="3"/>
  <c r="AM3140" i="3"/>
  <c r="AH3144" i="3"/>
  <c r="AH3143" i="3"/>
  <c r="AH3142" i="3"/>
  <c r="AH3141" i="3"/>
  <c r="AH3140" i="3"/>
  <c r="AH3139" i="3"/>
  <c r="AH3138" i="3"/>
  <c r="AH3137" i="3"/>
  <c r="AH3136" i="3"/>
  <c r="AH3135" i="3"/>
  <c r="AM3134" i="3"/>
  <c r="AM3133" i="3"/>
  <c r="AM3132" i="3"/>
  <c r="AM3131" i="3"/>
  <c r="AM3130" i="3"/>
  <c r="AH3134" i="3"/>
  <c r="AH3133" i="3"/>
  <c r="AH3132" i="3"/>
  <c r="AH3131" i="3"/>
  <c r="AH3130" i="3"/>
  <c r="AH3129" i="3"/>
  <c r="AH3128" i="3"/>
  <c r="AH3127" i="3"/>
  <c r="AH3126" i="3"/>
  <c r="AH3125" i="3"/>
  <c r="AH3124" i="3"/>
  <c r="AH3123" i="3"/>
  <c r="AH3122" i="3"/>
  <c r="AH3121" i="3"/>
  <c r="AH3120" i="3"/>
  <c r="AH3119" i="3"/>
  <c r="AH3118" i="3"/>
  <c r="AH3117" i="3"/>
  <c r="AH3116" i="3"/>
  <c r="AH3115" i="3"/>
  <c r="AH3866" i="3"/>
  <c r="AH3865" i="3"/>
  <c r="AH3864" i="3"/>
  <c r="AH3863" i="3"/>
  <c r="AH3862" i="3"/>
  <c r="AH3861" i="3"/>
  <c r="AH3860" i="3"/>
  <c r="AH3859" i="3"/>
  <c r="AH3858" i="3"/>
  <c r="AH3857" i="3"/>
  <c r="AH3856" i="3"/>
  <c r="W3856" i="3"/>
  <c r="AH3855" i="3"/>
  <c r="W3855" i="3"/>
  <c r="AH3854" i="3"/>
  <c r="W3854" i="3"/>
  <c r="AH3853" i="3"/>
  <c r="W3853" i="3"/>
  <c r="AH3852" i="3"/>
  <c r="W3852" i="3"/>
  <c r="AH3851" i="3"/>
  <c r="W3851" i="3"/>
  <c r="AH3850" i="3"/>
  <c r="W3850" i="3"/>
  <c r="AH3849" i="3"/>
  <c r="W3849" i="3"/>
  <c r="AH3848" i="3"/>
  <c r="W3848" i="3"/>
  <c r="AH3847" i="3"/>
  <c r="W3847" i="3"/>
  <c r="AH3846" i="3"/>
  <c r="W3846" i="3"/>
  <c r="AH3845" i="3"/>
  <c r="W3845" i="3"/>
  <c r="AH3844" i="3"/>
  <c r="W3844" i="3"/>
  <c r="AH3843" i="3"/>
  <c r="W3843" i="3"/>
  <c r="AH3842" i="3"/>
  <c r="W3842" i="3"/>
  <c r="AH3841" i="3"/>
  <c r="W3841" i="3"/>
  <c r="AH3840" i="3"/>
  <c r="W3840" i="3"/>
  <c r="AH3839" i="3"/>
  <c r="W3839" i="3"/>
  <c r="AH3838" i="3"/>
  <c r="W3838" i="3"/>
  <c r="AH3837" i="3"/>
  <c r="W3837" i="3"/>
  <c r="AH3836" i="3"/>
  <c r="AH3835" i="3"/>
  <c r="AH3834" i="3"/>
  <c r="AH3833" i="3"/>
  <c r="AH3832" i="3"/>
  <c r="AH3831" i="3"/>
  <c r="AH3830" i="3"/>
  <c r="AH3829" i="3"/>
  <c r="AH3828" i="3"/>
  <c r="AH3827" i="3"/>
  <c r="AH3826" i="3"/>
  <c r="AH3825" i="3"/>
  <c r="AH3824" i="3"/>
  <c r="AH3823" i="3"/>
  <c r="AH3822" i="3"/>
  <c r="AH3821" i="3"/>
  <c r="AH3820" i="3"/>
  <c r="AH3819" i="3"/>
  <c r="AH3818" i="3"/>
  <c r="AH3817" i="3"/>
  <c r="AH3816" i="3"/>
  <c r="AH3815" i="3"/>
  <c r="AH3814" i="3"/>
  <c r="AH3813" i="3"/>
  <c r="AH3812" i="3"/>
  <c r="AH3811" i="3"/>
  <c r="AH3810" i="3"/>
  <c r="AH3809" i="3"/>
  <c r="AH3808" i="3"/>
  <c r="AH3807" i="3"/>
  <c r="AH3806" i="3"/>
  <c r="AH3805" i="3"/>
  <c r="AH3804" i="3"/>
  <c r="AH3803" i="3"/>
  <c r="AH3802" i="3"/>
  <c r="AH3801" i="3"/>
  <c r="AH3800" i="3"/>
  <c r="AH3799" i="3"/>
  <c r="AH3798" i="3"/>
  <c r="AH3797" i="3"/>
  <c r="W3796" i="3"/>
  <c r="W3795" i="3"/>
  <c r="W3794" i="3"/>
  <c r="W3793" i="3"/>
  <c r="W3792" i="3"/>
  <c r="W3791" i="3"/>
  <c r="W3790" i="3"/>
  <c r="W3789" i="3"/>
  <c r="W3788" i="3"/>
  <c r="W3787" i="3"/>
  <c r="AH3796" i="3"/>
  <c r="AH3795" i="3"/>
  <c r="AH3794" i="3"/>
  <c r="AH3793" i="3"/>
  <c r="AH3792" i="3"/>
  <c r="AH3791" i="3"/>
  <c r="AH3790" i="3"/>
  <c r="AH3789" i="3"/>
  <c r="AH3788" i="3"/>
  <c r="AH3787" i="3"/>
  <c r="W3786" i="3"/>
  <c r="W3785" i="3"/>
  <c r="W3784" i="3"/>
  <c r="W3783" i="3"/>
  <c r="W3782" i="3"/>
  <c r="W3781" i="3"/>
  <c r="W3780" i="3"/>
  <c r="W3779" i="3"/>
  <c r="W3778" i="3"/>
  <c r="W3777" i="3"/>
  <c r="AH3786" i="3"/>
  <c r="AH3785" i="3"/>
  <c r="AH3784" i="3"/>
  <c r="AH3783" i="3"/>
  <c r="AH3782" i="3"/>
  <c r="AH3781" i="3"/>
  <c r="AH3780" i="3"/>
  <c r="AH3779" i="3"/>
  <c r="AH3778" i="3"/>
  <c r="AH3777" i="3"/>
  <c r="AH3776" i="3"/>
  <c r="AH3775" i="3"/>
  <c r="AH3774" i="3"/>
  <c r="AH3773" i="3"/>
  <c r="AH3772" i="3"/>
  <c r="AH3771" i="3"/>
  <c r="AH3770" i="3"/>
  <c r="AH3769" i="3"/>
  <c r="AH3768" i="3"/>
  <c r="AH3767" i="3"/>
  <c r="AH3766" i="3"/>
  <c r="AH3765" i="3"/>
  <c r="AH3764" i="3"/>
  <c r="AH3763" i="3"/>
  <c r="AH3762" i="3"/>
  <c r="AH3761" i="3"/>
  <c r="AH3760" i="3"/>
  <c r="AH3759" i="3"/>
  <c r="AH3758" i="3"/>
  <c r="AH3757" i="3"/>
  <c r="AH3756" i="3"/>
  <c r="AH3755" i="3"/>
  <c r="AH3754" i="3"/>
  <c r="AH3753" i="3"/>
  <c r="AH3752" i="3"/>
  <c r="AH3751" i="3"/>
  <c r="AH3750" i="3"/>
  <c r="AH3749" i="3"/>
  <c r="AH3748" i="3"/>
  <c r="AH3747" i="3"/>
  <c r="AM3746" i="3"/>
  <c r="AM3745" i="3"/>
  <c r="AM3744" i="3"/>
  <c r="AM3743" i="3"/>
  <c r="AM3742" i="3"/>
  <c r="AM3741" i="3"/>
  <c r="AM3740" i="3"/>
  <c r="AM3739" i="3"/>
  <c r="AM3738" i="3"/>
  <c r="AM3737" i="3"/>
  <c r="AM3736" i="3"/>
  <c r="AM3735" i="3"/>
  <c r="AP3746" i="3"/>
  <c r="AP3745" i="3"/>
  <c r="AP3744" i="3"/>
  <c r="AP3743" i="3"/>
  <c r="AP3742" i="3"/>
  <c r="AP3741" i="3"/>
  <c r="AP3740" i="3"/>
  <c r="AP3739" i="3"/>
  <c r="AP3738" i="3"/>
  <c r="AP3737" i="3"/>
  <c r="AP3736" i="3"/>
  <c r="AP3735" i="3"/>
  <c r="AH3746" i="3"/>
  <c r="W3746" i="3"/>
  <c r="AH3745" i="3"/>
  <c r="W3745" i="3"/>
  <c r="AH3744" i="3"/>
  <c r="AH3743" i="3"/>
  <c r="AH3742" i="3"/>
  <c r="AH3741" i="3"/>
  <c r="AH3740" i="3"/>
  <c r="W3740" i="3"/>
  <c r="AH3739" i="3"/>
  <c r="W3739" i="3"/>
  <c r="AH3738" i="3"/>
  <c r="AH3737" i="3"/>
  <c r="AH3736" i="3"/>
  <c r="AH3735" i="3"/>
  <c r="AM3734" i="3"/>
  <c r="AM3733" i="3"/>
  <c r="AM3732" i="3"/>
  <c r="AM3731" i="3"/>
  <c r="AM3730" i="3"/>
  <c r="AM3729" i="3"/>
  <c r="AM3728" i="3"/>
  <c r="AM3727" i="3"/>
  <c r="AM3726" i="3"/>
  <c r="AM3725" i="3"/>
  <c r="AM3724" i="3"/>
  <c r="AM3723" i="3"/>
  <c r="AH3734" i="3"/>
  <c r="W3734" i="3"/>
  <c r="AH3733" i="3"/>
  <c r="W3733" i="3"/>
  <c r="AH3732" i="3"/>
  <c r="AH3731" i="3"/>
  <c r="AH3730" i="3"/>
  <c r="AP3729" i="3"/>
  <c r="AH3729" i="3"/>
  <c r="AH3728" i="3"/>
  <c r="W3728" i="3"/>
  <c r="AH3727" i="3"/>
  <c r="W3727" i="3"/>
  <c r="AH3726" i="3"/>
  <c r="AH3725" i="3"/>
  <c r="AH3724" i="3"/>
  <c r="AP3723" i="3"/>
  <c r="AH3723" i="3"/>
  <c r="AM3722" i="3"/>
  <c r="W3722" i="3"/>
  <c r="AH3722" i="3"/>
  <c r="W3721" i="3"/>
  <c r="AM3721" i="3"/>
  <c r="AH3721" i="3"/>
  <c r="AM3720" i="3"/>
  <c r="AH3720" i="3"/>
  <c r="AM3719" i="3"/>
  <c r="AH3719" i="3"/>
  <c r="AM3718" i="3"/>
  <c r="AM3717" i="3"/>
  <c r="AP3717" i="3"/>
  <c r="AH3718" i="3"/>
  <c r="AH3717"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3716" i="3"/>
  <c r="W3715" i="3"/>
  <c r="W3714" i="3"/>
  <c r="W3713" i="3"/>
  <c r="W3712" i="3"/>
  <c r="W3711" i="3"/>
  <c r="W3710" i="3"/>
  <c r="W3707" i="3"/>
  <c r="W3706" i="3"/>
  <c r="W3705" i="3"/>
  <c r="W3704" i="3"/>
  <c r="W3703" i="3"/>
  <c r="W3702" i="3"/>
  <c r="W3701" i="3"/>
  <c r="W3698" i="3"/>
  <c r="W3697" i="3"/>
  <c r="W3696" i="3"/>
  <c r="W3695" i="3"/>
  <c r="W3694" i="3"/>
  <c r="W3693" i="3"/>
  <c r="W3692" i="3"/>
  <c r="W3689" i="3"/>
  <c r="W3688" i="3"/>
  <c r="W3687" i="3"/>
  <c r="W3686" i="3"/>
  <c r="W3685" i="3"/>
  <c r="W3684" i="3"/>
  <c r="W3683" i="3"/>
  <c r="W3680" i="3"/>
  <c r="W3679" i="3"/>
  <c r="W3678" i="3"/>
  <c r="W3677" i="3"/>
  <c r="W3676" i="3"/>
  <c r="W3675" i="3"/>
  <c r="W3674" i="3"/>
  <c r="W3671" i="3"/>
  <c r="W3670" i="3"/>
  <c r="W3669" i="3"/>
  <c r="W3668" i="3"/>
  <c r="W3667" i="3"/>
  <c r="W3666" i="3"/>
  <c r="W3665" i="3"/>
  <c r="W3662" i="3"/>
  <c r="W3661" i="3"/>
  <c r="W3660" i="3"/>
  <c r="W3659" i="3"/>
  <c r="W3658" i="3"/>
  <c r="W3657" i="3"/>
  <c r="W3656" i="3"/>
  <c r="W3653" i="3"/>
  <c r="W3652" i="3"/>
  <c r="W3651" i="3"/>
  <c r="W3650" i="3"/>
  <c r="W3649" i="3"/>
  <c r="W3648" i="3"/>
  <c r="W3647" i="3"/>
  <c r="W3644" i="3"/>
  <c r="W3643" i="3"/>
  <c r="W3642" i="3"/>
  <c r="W3641" i="3"/>
  <c r="W3640" i="3"/>
  <c r="W3639" i="3"/>
  <c r="W3638" i="3"/>
  <c r="W3635" i="3"/>
  <c r="W3634" i="3"/>
  <c r="W3633" i="3"/>
  <c r="W3632" i="3"/>
  <c r="W3631" i="3"/>
  <c r="W3630" i="3"/>
  <c r="W3629" i="3"/>
  <c r="W3626" i="3"/>
  <c r="W3625" i="3"/>
  <c r="W3624" i="3"/>
  <c r="W3623" i="3"/>
  <c r="W3622" i="3"/>
  <c r="W3621" i="3"/>
  <c r="W3620" i="3"/>
  <c r="W3617" i="3"/>
  <c r="W3616" i="3"/>
  <c r="W3615" i="3"/>
  <c r="W3614" i="3"/>
  <c r="W3613" i="3"/>
  <c r="W3612" i="3"/>
  <c r="W3611" i="3"/>
  <c r="W3608" i="3"/>
  <c r="W3607" i="3"/>
  <c r="W3606" i="3"/>
  <c r="W3605" i="3"/>
  <c r="W3604" i="3"/>
  <c r="W3603" i="3"/>
  <c r="W3602" i="3"/>
  <c r="W3599" i="3"/>
  <c r="W3598" i="3"/>
  <c r="W3597" i="3"/>
  <c r="W3596" i="3"/>
  <c r="W3595" i="3"/>
  <c r="W3594" i="3"/>
  <c r="W3593" i="3"/>
  <c r="W3590" i="3"/>
  <c r="W3589" i="3"/>
  <c r="W3588" i="3"/>
  <c r="W3587" i="3"/>
  <c r="W3586" i="3"/>
  <c r="W3585" i="3"/>
  <c r="W3584" i="3"/>
  <c r="W3581" i="3"/>
  <c r="W3580" i="3"/>
  <c r="W3579" i="3"/>
  <c r="W3578" i="3"/>
  <c r="W3577" i="3"/>
  <c r="W3576" i="3"/>
  <c r="W3575" i="3"/>
  <c r="W3572" i="3"/>
  <c r="W3571" i="3"/>
  <c r="W3570" i="3"/>
  <c r="W3569" i="3"/>
  <c r="W3568" i="3"/>
  <c r="W3567" i="3"/>
  <c r="W3566" i="3"/>
  <c r="W3563" i="3"/>
  <c r="W3562" i="3"/>
  <c r="W3561" i="3"/>
  <c r="W3560" i="3"/>
  <c r="W3559" i="3"/>
  <c r="W3558" i="3"/>
  <c r="W3557" i="3"/>
  <c r="W3554" i="3"/>
  <c r="W3553" i="3"/>
  <c r="W3552" i="3"/>
  <c r="W3551" i="3"/>
  <c r="W3550" i="3"/>
  <c r="W3549" i="3"/>
  <c r="W3548" i="3"/>
  <c r="W3545" i="3"/>
  <c r="W3544" i="3"/>
  <c r="W3543" i="3"/>
  <c r="W3542" i="3"/>
  <c r="W3541" i="3"/>
  <c r="W3540" i="3"/>
  <c r="W3538" i="3"/>
  <c r="W3536" i="3"/>
  <c r="W3535" i="3"/>
  <c r="W3534" i="3"/>
  <c r="W3533" i="3"/>
  <c r="W3532" i="3"/>
  <c r="W3531" i="3"/>
  <c r="W3529" i="3"/>
  <c r="W3527" i="3"/>
  <c r="W3526" i="3"/>
  <c r="W3525" i="3"/>
  <c r="W3524" i="3"/>
  <c r="W3523" i="3"/>
  <c r="W3522" i="3"/>
  <c r="W3520" i="3"/>
  <c r="W3518" i="3"/>
  <c r="W3517" i="3"/>
  <c r="W3516" i="3"/>
  <c r="W3515" i="3"/>
  <c r="W3514" i="3"/>
  <c r="W3513" i="3"/>
  <c r="W3511" i="3"/>
  <c r="W3509" i="3"/>
  <c r="W3508" i="3"/>
  <c r="W3507" i="3"/>
  <c r="W3506" i="3"/>
  <c r="W3505" i="3"/>
  <c r="W3504" i="3"/>
  <c r="W3502" i="3"/>
  <c r="W3500" i="3"/>
  <c r="W3499" i="3"/>
  <c r="W3498" i="3"/>
  <c r="W3497" i="3"/>
  <c r="W3496" i="3"/>
  <c r="W3495" i="3"/>
  <c r="W3493" i="3"/>
  <c r="W3491" i="3"/>
  <c r="W3490" i="3"/>
  <c r="W3489" i="3"/>
  <c r="W3488" i="3"/>
  <c r="W3487" i="3"/>
  <c r="W3486" i="3"/>
  <c r="W3484" i="3"/>
  <c r="W3482" i="3"/>
  <c r="W3481" i="3"/>
  <c r="W3480" i="3"/>
  <c r="W3479" i="3"/>
  <c r="W3478" i="3"/>
  <c r="W3477" i="3"/>
  <c r="W3475" i="3"/>
  <c r="W3473" i="3"/>
  <c r="W3472" i="3"/>
  <c r="W3471" i="3"/>
  <c r="W3470" i="3"/>
  <c r="W3469" i="3"/>
  <c r="W3468" i="3"/>
  <c r="W3466" i="3"/>
  <c r="W3464" i="3"/>
  <c r="W3463" i="3"/>
  <c r="W3462" i="3"/>
  <c r="W3461" i="3"/>
  <c r="W3460" i="3"/>
  <c r="W3459" i="3"/>
  <c r="W3457" i="3"/>
  <c r="W3455" i="3"/>
  <c r="W3454" i="3"/>
  <c r="W3453" i="3"/>
  <c r="W3452" i="3"/>
  <c r="W3451" i="3"/>
  <c r="W3450" i="3"/>
  <c r="W3448" i="3"/>
  <c r="W3446" i="3"/>
  <c r="W3445" i="3"/>
  <c r="W3444" i="3"/>
  <c r="W3443" i="3"/>
  <c r="W3442" i="3"/>
  <c r="W3441" i="3"/>
  <c r="W3439" i="3"/>
  <c r="W3437" i="3"/>
  <c r="W3436" i="3"/>
  <c r="W3435" i="3"/>
  <c r="W3434" i="3"/>
  <c r="W3433" i="3"/>
  <c r="W3432" i="3"/>
  <c r="W3430" i="3"/>
  <c r="W3428" i="3"/>
  <c r="W3427" i="3"/>
  <c r="W3426" i="3"/>
  <c r="W3425" i="3"/>
  <c r="W3424" i="3"/>
  <c r="W3423" i="3"/>
  <c r="W3421" i="3"/>
  <c r="W3419" i="3"/>
  <c r="W3418" i="3"/>
  <c r="W3417" i="3"/>
  <c r="W3416" i="3"/>
  <c r="W3415" i="3"/>
  <c r="W3414" i="3"/>
  <c r="W3412" i="3"/>
  <c r="W3410" i="3"/>
  <c r="W3409" i="3"/>
  <c r="W3408" i="3"/>
  <c r="W3407" i="3"/>
  <c r="W3406" i="3"/>
  <c r="W3405" i="3"/>
  <c r="W3403" i="3"/>
  <c r="W3401" i="3"/>
  <c r="W3400" i="3"/>
  <c r="W3399" i="3"/>
  <c r="W3398" i="3"/>
  <c r="W3397" i="3"/>
  <c r="W3396" i="3"/>
  <c r="W3394" i="3"/>
  <c r="W3392" i="3"/>
  <c r="W3391" i="3"/>
  <c r="W3390" i="3"/>
  <c r="W3389" i="3"/>
  <c r="W3388" i="3"/>
  <c r="W3387" i="3"/>
  <c r="W3385" i="3"/>
  <c r="W3383" i="3"/>
  <c r="W3382" i="3"/>
  <c r="W3381" i="3"/>
  <c r="W3380" i="3"/>
  <c r="W3379" i="3"/>
  <c r="W3378" i="3"/>
  <c r="W3376" i="3"/>
  <c r="W3374" i="3"/>
  <c r="W3373" i="3"/>
  <c r="W3372" i="3"/>
  <c r="W3371" i="3"/>
  <c r="W3370" i="3"/>
  <c r="W3369" i="3"/>
  <c r="W3367" i="3"/>
  <c r="W3365" i="3"/>
  <c r="W3364" i="3"/>
  <c r="W3363" i="3"/>
  <c r="W3362" i="3"/>
  <c r="W3361" i="3"/>
  <c r="W3360" i="3"/>
  <c r="W3358" i="3"/>
  <c r="W3356" i="3"/>
  <c r="W3355" i="3"/>
  <c r="W3354" i="3"/>
  <c r="W3353" i="3"/>
  <c r="W3352" i="3"/>
  <c r="W3351" i="3"/>
  <c r="W3349" i="3"/>
  <c r="AM3346" i="3"/>
  <c r="AM3344" i="3"/>
  <c r="AM3343" i="3"/>
  <c r="AM3342" i="3"/>
  <c r="AM3340" i="3"/>
  <c r="AM3339" i="3"/>
  <c r="AM3338" i="3"/>
  <c r="AM3337" i="3"/>
  <c r="AM3336" i="3"/>
  <c r="AM3335" i="3"/>
  <c r="AM3334" i="3"/>
  <c r="AM3333" i="3"/>
  <c r="R3347" i="3"/>
  <c r="R3346" i="3"/>
  <c r="R3345" i="3"/>
  <c r="R3344" i="3"/>
  <c r="R3343" i="3"/>
  <c r="R3342" i="3"/>
  <c r="R3341" i="3"/>
  <c r="R3340" i="3"/>
  <c r="R3339" i="3"/>
  <c r="R3338" i="3"/>
  <c r="R3337" i="3"/>
  <c r="R3336" i="3"/>
  <c r="R3335" i="3"/>
  <c r="R3334" i="3"/>
  <c r="R3333" i="3"/>
  <c r="R3332" i="3"/>
  <c r="AM3331" i="3"/>
  <c r="AM3329" i="3"/>
  <c r="AM3328" i="3"/>
  <c r="AM3327" i="3"/>
  <c r="AM3326" i="3"/>
  <c r="AM3324" i="3"/>
  <c r="AM3323" i="3"/>
  <c r="AM3322" i="3"/>
  <c r="AM3320" i="3"/>
  <c r="AM3319" i="3"/>
  <c r="AM3318" i="3"/>
  <c r="AM3317" i="3"/>
  <c r="R3331" i="3"/>
  <c r="R3330" i="3"/>
  <c r="R3329" i="3"/>
  <c r="R3328" i="3"/>
  <c r="R3327" i="3"/>
  <c r="R3326" i="3"/>
  <c r="R3325" i="3"/>
  <c r="R3324" i="3"/>
  <c r="R3323" i="3"/>
  <c r="R3322" i="3"/>
  <c r="R3321" i="3"/>
  <c r="R3320" i="3"/>
  <c r="R3319" i="3"/>
  <c r="R3318" i="3"/>
  <c r="R3317" i="3"/>
  <c r="R3316" i="3"/>
  <c r="AM3315" i="3"/>
  <c r="AM3314" i="3"/>
  <c r="AM3313" i="3"/>
  <c r="AM3312" i="3"/>
  <c r="AM3311" i="3"/>
  <c r="AM3310" i="3"/>
  <c r="AM3309" i="3"/>
  <c r="AM3308" i="3"/>
  <c r="R3315" i="3"/>
  <c r="R3314" i="3"/>
  <c r="R3313" i="3"/>
  <c r="R3312" i="3"/>
  <c r="R3311" i="3"/>
  <c r="R3310" i="3"/>
  <c r="R3309" i="3"/>
  <c r="R3308" i="3"/>
  <c r="AM3307" i="3"/>
  <c r="AM3306" i="3"/>
  <c r="AM3305" i="3"/>
  <c r="AM3304" i="3"/>
  <c r="R3307" i="3"/>
  <c r="R3306" i="3"/>
  <c r="R3305" i="3"/>
  <c r="R3304" i="3"/>
  <c r="AM3303" i="3"/>
  <c r="AM3302" i="3"/>
  <c r="AM3301" i="3"/>
  <c r="R3303" i="3"/>
  <c r="R3302" i="3"/>
  <c r="R3301" i="3"/>
  <c r="R3300" i="3"/>
  <c r="AP3299" i="3"/>
  <c r="AM3299" i="3"/>
  <c r="AP3298" i="3"/>
  <c r="AM3298" i="3"/>
  <c r="AP3297" i="3"/>
  <c r="AM3297" i="3"/>
  <c r="AM3296" i="3"/>
  <c r="AP3296" i="3"/>
  <c r="AP3295" i="3"/>
  <c r="AM3295" i="3"/>
  <c r="AP3294" i="3"/>
  <c r="AM3294" i="3"/>
  <c r="AM3293" i="3"/>
  <c r="AM3292" i="3"/>
  <c r="AM3291" i="3"/>
  <c r="AM3290" i="3"/>
  <c r="AM3289" i="3"/>
  <c r="AM3288" i="3"/>
  <c r="AM3287" i="3"/>
  <c r="AM3286" i="3"/>
  <c r="AM3285" i="3"/>
  <c r="AM3284"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<sst xmlns="http://schemas.openxmlformats.org/spreadsheetml/2006/main" count="92561" uniqueCount="3270">
  <si>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</si>
  <si>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</si>
  <si>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</si>
  <si>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</si>
  <si>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</si>
  <si>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</si>
  <si>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</si>
  <si>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</si>
  <si>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</si>
  <si>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</si>
  <si>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</si>
  <si>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</si>
  <si>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</si>
  <si>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</si>
  <si>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</si>
  <si>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</si>
  <si>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</si>
  <si>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</si>
  <si>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</si>
  <si>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</si>
  <si>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</si>
  <si>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</si>
  <si>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</si>
  <si>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</si>
  <si>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</si>
  <si>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</si>
  <si>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</si>
  <si>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</si>
  <si>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</si>
  <si>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</si>
  <si>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</si>
  <si>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</si>
  <si>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</si>
  <si>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</si>
  <si>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</si>
  <si>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</si>
  <si>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</si>
  <si>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</si>
  <si>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</si>
  <si>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</si>
  <si>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</si>
  <si>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</si>
  <si>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</si>
  <si>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</si>
  <si>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</si>
  <si>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</si>
  <si>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</si>
  <si>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</si>
  <si>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</si>
  <si>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</si>
  <si>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</si>
  <si>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</si>
  <si>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</si>
  <si>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</si>
  <si>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</si>
  <si>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</si>
  <si>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</si>
  <si>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</si>
  <si>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</si>
  <si>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</si>
  <si>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</si>
  <si>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</si>
  <si>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</si>
  <si>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</si>
  <si>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</si>
  <si>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</si>
  <si>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</si>
  <si>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</si>
  <si>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</si>
  <si>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</si>
  <si>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</si>
  <si>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</si>
  <si>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</si>
  <si>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</si>
  <si>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</si>
  <si>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</si>
  <si>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</si>
  <si>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</si>
  <si>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</si>
  <si>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</si>
  <si>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</si>
  <si>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</si>
  <si>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</si>
  <si>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</si>
  <si>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</si>
  <si>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</si>
  <si>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</si>
  <si>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</si>
  <si>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</si>
  <si>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</si>
  <si>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</si>
  <si>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</si>
  <si>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</si>
  <si>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</si>
  <si>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</si>
  <si>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</si>
  <si>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</si>
  <si>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</si>
  <si>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</si>
  <si>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</si>
  <si>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</si>
  <si>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</si>
  <si>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</si>
  <si>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</si>
  <si>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</si>
  <si>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</si>
  <si>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</si>
  <si>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</si>
  <si>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</si>
  <si>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</si>
  <si>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</si>
  <si>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</si>
  <si>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</si>
  <si>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</si>
  <si>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</si>
  <si>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</si>
  <si>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</si>
  <si>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</si>
  <si>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</si>
  <si>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</si>
  <si>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</si>
  <si>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</si>
  <si>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</si>
  <si>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</si>
  <si>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</si>
  <si>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</si>
  <si>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</si>
  <si>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</si>
  <si>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</si>
  <si>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</si>
  <si>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</si>
  <si>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</si>
  <si>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</si>
  <si>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</si>
  <si>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</si>
  <si>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</si>
  <si>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</si>
  <si>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</si>
  <si>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</si>
  <si>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</si>
  <si>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</si>
  <si>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</si>
  <si>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</si>
  <si>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</si>
  <si>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</si>
  <si>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</si>
  <si>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</si>
  <si>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</si>
  <si>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</si>
  <si>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</si>
  <si>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</si>
  <si>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</si>
  <si>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</si>
  <si>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</si>
  <si>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</si>
  <si>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</si>
  <si>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</si>
  <si>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</si>
  <si>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</si>
  <si>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</si>
  <si>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</si>
  <si>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</si>
  <si>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</si>
  <si>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</si>
  <si>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</si>
  <si>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</si>
  <si>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</si>
  <si>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</si>
  <si>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</si>
  <si>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</si>
  <si>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</si>
  <si>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</si>
  <si>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</si>
  <si>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</si>
  <si>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</si>
  <si>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</si>
  <si>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</si>
  <si>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</si>
  <si>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</si>
  <si>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</si>
  <si>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</si>
  <si>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</si>
  <si>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</si>
  <si>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</si>
  <si>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</si>
  <si>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</si>
  <si>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</si>
  <si>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</si>
  <si>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</si>
  <si>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</si>
  <si>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</si>
  <si>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</si>
  <si>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</si>
  <si>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</si>
  <si>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</si>
  <si>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</si>
  <si>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</si>
  <si>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</si>
  <si>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</si>
  <si>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</si>
  <si>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</si>
  <si>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</si>
  <si>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</si>
  <si>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</si>
  <si>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</si>
  <si>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</si>
  <si>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</si>
  <si>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</si>
  <si>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</si>
  <si>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</si>
  <si>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</si>
  <si>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</si>
  <si>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</si>
  <si>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</si>
  <si>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</si>
  <si>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</si>
  <si>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</si>
  <si>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</si>
  <si>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</si>
  <si>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</si>
  <si>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</si>
  <si>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</si>
  <si>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</si>
  <si>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</si>
  <si>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</si>
  <si>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</si>
  <si>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</si>
  <si>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</si>
  <si>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</si>
  <si>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</si>
  <si>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</si>
  <si>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</si>
  <si>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</si>
  <si>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</si>
  <si>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</si>
  <si>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</si>
  <si>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</si>
  <si>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</si>
  <si>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</si>
  <si>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</si>
  <si>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</si>
  <si>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</si>
  <si>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</si>
  <si>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</si>
  <si>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</si>
  <si>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</si>
  <si>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</si>
  <si>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</si>
  <si>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</si>
  <si>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</si>
  <si>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</si>
  <si>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</si>
  <si>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</si>
  <si>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</si>
  <si>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</si>
  <si>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</si>
  <si>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</si>
  <si>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</si>
  <si>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</si>
  <si>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</si>
  <si>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</si>
  <si>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</si>
  <si>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</si>
  <si>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</si>
  <si>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</si>
  <si>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</si>
  <si>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</si>
  <si>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</si>
  <si>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</si>
  <si>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</si>
  <si>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</si>
  <si>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</si>
  <si>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</si>
  <si>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</si>
  <si>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</si>
  <si>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</si>
  <si>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</si>
  <si>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</si>
  <si>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</si>
  <si>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</si>
  <si>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</si>
  <si>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</si>
  <si>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</si>
  <si>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</si>
  <si>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</si>
  <si>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</si>
  <si>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</si>
  <si>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</si>
  <si>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</si>
  <si>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</si>
  <si>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</si>
  <si>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</si>
  <si>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</si>
  <si>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</si>
  <si>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</si>
  <si>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</si>
  <si>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</si>
  <si>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</si>
  <si>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</si>
  <si>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</si>
  <si>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</si>
  <si>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</si>
  <si>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</si>
  <si>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</si>
  <si>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</si>
  <si>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</si>
  <si>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</si>
  <si>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</si>
  <si>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</si>
  <si>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</si>
  <si>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</si>
  <si>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</si>
  <si>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</si>
  <si>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</si>
  <si>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</si>
  <si>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</si>
  <si>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</si>
  <si>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</si>
  <si>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</si>
  <si>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</si>
  <si>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</si>
  <si>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</si>
  <si>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</si>
  <si>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</si>
  <si>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</si>
  <si>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</si>
  <si>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</si>
  <si>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</si>
  <si>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</si>
  <si>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</si>
  <si>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</si>
  <si>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</si>
  <si>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</si>
  <si>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</si>
  <si>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</si>
  <si>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</si>
  <si>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</si>
  <si>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</si>
  <si>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</si>
  <si>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</si>
  <si>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</si>
  <si>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</si>
  <si>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</si>
  <si>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</si>
  <si>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</si>
  <si>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</si>
  <si>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</si>
  <si>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</si>
  <si>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</si>
  <si>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</si>
  <si>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</si>
  <si>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</si>
  <si>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</si>
  <si>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</si>
  <si>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</si>
  <si>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</si>
  <si>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</si>
  <si>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</si>
  <si>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</si>
  <si>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</si>
  <si>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</si>
  <si>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</si>
  <si>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</si>
  <si>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</si>
  <si>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</si>
  <si>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</si>
  <si>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</si>
  <si>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</si>
  <si>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</si>
  <si>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</si>
  <si>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</si>
  <si>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</si>
  <si>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</si>
  <si>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</si>
  <si>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</si>
  <si>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</si>
  <si>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</si>
  <si>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</si>
  <si>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</si>
  <si>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</si>
  <si>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</si>
  <si>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</si>
  <si>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</si>
  <si>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</si>
  <si>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</si>
  <si>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</si>
  <si>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</si>
  <si>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</si>
  <si>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</si>
  <si>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</si>
  <si>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</si>
  <si>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</si>
  <si>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</si>
  <si>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</si>
  <si>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</si>
  <si>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</si>
  <si>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</si>
  <si>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</si>
  <si>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</si>
  <si>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</si>
  <si>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</si>
  <si>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</si>
  <si>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</si>
  <si>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</si>
  <si>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</si>
  <si>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</si>
  <si>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</si>
  <si>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</si>
  <si>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</si>
  <si>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</si>
  <si>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</si>
  <si>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</si>
  <si>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</si>
  <si>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</si>
  <si>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</si>
  <si>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</si>
  <si>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</si>
  <si>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</si>
  <si>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</si>
  <si>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</si>
  <si>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</si>
  <si>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</si>
  <si>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</si>
  <si>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</si>
  <si>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</si>
  <si>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</si>
  <si>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</si>
  <si>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</si>
  <si>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</si>
  <si>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</si>
  <si>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</si>
  <si>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</si>
  <si>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</si>
  <si>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</si>
  <si>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</si>
  <si>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</si>
  <si>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</si>
  <si>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</si>
  <si>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</si>
  <si>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</si>
  <si>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</si>
  <si>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</si>
  <si>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</si>
  <si>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</si>
  <si>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</si>
  <si>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</si>
  <si>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</si>
  <si>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</si>
  <si>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</si>
  <si>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</si>
  <si>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</si>
  <si>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</si>
  <si>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</si>
  <si>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</si>
  <si>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</si>
  <si>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</si>
  <si>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</si>
  <si>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</si>
  <si>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</si>
  <si>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</si>
  <si>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</si>
  <si>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</si>
  <si>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</si>
  <si>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</si>
  <si>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</si>
  <si>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</si>
  <si>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</si>
  <si>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</si>
  <si>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</si>
  <si>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</si>
  <si>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</si>
  <si>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</si>
  <si>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</si>
  <si>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</si>
  <si>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</si>
  <si>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</si>
  <si>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</si>
  <si>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</si>
  <si>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</si>
  <si>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</si>
  <si>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</si>
  <si>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</si>
  <si>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</si>
  <si>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</si>
  <si>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</si>
  <si>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</si>
  <si>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</si>
  <si>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</si>
  <si>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</si>
  <si>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</si>
  <si>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</si>
  <si>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</si>
  <si>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</si>
  <si>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</si>
  <si>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</si>
  <si>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</si>
  <si>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</si>
  <si>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</si>
  <si>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</si>
  <si>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</si>
  <si>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</si>
  <si>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</si>
  <si>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</si>
  <si>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</si>
  <si>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</si>
  <si>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</si>
  <si>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</si>
  <si>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</si>
  <si>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</si>
  <si>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</si>
  <si>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</si>
  <si>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</si>
  <si>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</si>
  <si>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</si>
  <si>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</si>
  <si>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</si>
  <si>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</si>
  <si>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</si>
  <si>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</si>
  <si>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</si>
  <si>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</si>
  <si>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</si>
  <si>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</si>
  <si>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</si>
  <si>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</si>
  <si>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</si>
  <si>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</si>
  <si>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</si>
  <si>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</si>
  <si>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</si>
  <si>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</si>
  <si>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</si>
  <si>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</si>
  <si>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</si>
  <si>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</si>
  <si>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</si>
  <si>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</si>
  <si>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</si>
  <si>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</si>
  <si>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</si>
  <si>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</si>
  <si>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</si>
  <si>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</si>
  <si>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</si>
  <si>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</si>
  <si>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</si>
  <si>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</si>
  <si>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</si>
  <si>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</si>
  <si>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</si>
  <si>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</si>
  <si>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</si>
  <si>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</si>
  <si>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</si>
  <si>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</si>
  <si>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</si>
  <si>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</si>
  <si>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</si>
  <si>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</si>
  <si>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</si>
  <si>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</si>
  <si>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</si>
  <si>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</si>
  <si>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</si>
  <si>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</si>
  <si>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</si>
  <si>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</si>
  <si>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</si>
  <si>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</si>
  <si>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</si>
  <si>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</si>
  <si>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</si>
  <si>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</si>
  <si>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</si>
  <si>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</si>
  <si>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</si>
  <si>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</si>
  <si>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</si>
  <si>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</si>
  <si>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</si>
  <si>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</si>
  <si>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</si>
  <si>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</si>
  <si>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</si>
  <si>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</si>
  <si>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</si>
  <si>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</si>
  <si>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</si>
  <si>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</si>
  <si>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</si>
  <si>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</si>
  <si>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</si>
  <si>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</si>
  <si>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</si>
  <si>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</si>
  <si>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</si>
  <si>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</si>
  <si>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</si>
  <si>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</si>
  <si>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</si>
  <si>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</si>
  <si>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</si>
  <si>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</si>
  <si>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</si>
  <si>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</si>
  <si>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</si>
  <si>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</si>
  <si>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</si>
  <si>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</si>
  <si>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</si>
  <si>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</si>
  <si>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</si>
  <si>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</si>
  <si>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</si>
  <si>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</si>
  <si>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</si>
  <si>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</si>
  <si>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</si>
  <si>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</si>
  <si>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</si>
  <si>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</si>
  <si>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</si>
  <si>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</si>
  <si>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</si>
  <si>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</si>
  <si>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</si>
  <si>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</si>
  <si>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</si>
  <si>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</si>
  <si>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</si>
  <si>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</si>
  <si>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</si>
  <si>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</si>
  <si>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</si>
  <si>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</si>
  <si>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</si>
  <si>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</si>
  <si>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</si>
  <si>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</si>
  <si>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</si>
  <si>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</si>
  <si>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</si>
  <si>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</si>
  <si>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</si>
  <si>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</si>
  <si>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</si>
  <si>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</si>
  <si>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</si>
  <si>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</si>
  <si>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</si>
  <si>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</si>
  <si>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</si>
  <si>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</si>
  <si>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</si>
  <si>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</si>
  <si>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</si>
  <si>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</si>
  <si>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</si>
  <si>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</si>
  <si>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</si>
  <si>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</si>
  <si>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</si>
  <si>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</si>
  <si>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</si>
  <si>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</si>
  <si>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</si>
  <si>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</si>
  <si>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</si>
  <si>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</si>
  <si>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</si>
  <si>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</si>
  <si>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</si>
  <si>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</si>
  <si>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</si>
  <si>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</si>
  <si>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</si>
  <si>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</si>
  <si>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</si>
  <si>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</si>
  <si>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</si>
  <si>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</si>
  <si>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</si>
  <si>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</si>
  <si>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</si>
  <si>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</si>
  <si>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</si>
  <si>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</si>
  <si>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</si>
  <si>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</si>
  <si>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</si>
  <si>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</si>
  <si>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</si>
  <si>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</si>
  <si>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</si>
  <si>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</si>
  <si>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</si>
  <si>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</si>
  <si>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</si>
  <si>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</si>
  <si>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</si>
  <si>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</si>
  <si>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</si>
  <si>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</si>
  <si>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</si>
  <si>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</si>
  <si>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</si>
  <si>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</si>
  <si>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</si>
  <si>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</si>
  <si>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</si>
  <si>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</si>
  <si>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</si>
  <si>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</si>
  <si>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</si>
  <si>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</si>
  <si>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</si>
  <si>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</si>
  <si>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</si>
  <si>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</si>
  <si>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</si>
  <si>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</si>
  <si>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</si>
  <si>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</si>
  <si>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</si>
  <si>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</si>
  <si>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</si>
  <si>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</si>
  <si>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</si>
  <si>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</si>
  <si>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</si>
  <si>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</si>
  <si>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</si>
  <si>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</si>
  <si>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</si>
  <si>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</si>
  <si>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</si>
  <si>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</si>
  <si>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</si>
  <si>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</si>
  <si>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</si>
  <si>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</si>
  <si>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</si>
  <si>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</si>
  <si>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</si>
  <si>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</si>
  <si>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</si>
  <si>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</si>
  <si>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</si>
  <si>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</si>
  <si>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</si>
  <si>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</si>
  <si>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</si>
  <si>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</si>
  <si>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</si>
  <si>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</si>
  <si>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</si>
  <si>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</si>
  <si>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</si>
  <si>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</si>
  <si>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</si>
  <si>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</si>
  <si>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</si>
  <si>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</si>
  <si>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</si>
  <si>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</si>
  <si>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</si>
  <si>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</si>
  <si>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</si>
  <si>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</si>
  <si>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</si>
  <si>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</si>
  <si>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</si>
  <si>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</si>
  <si>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</si>
  <si>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</si>
  <si>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</si>
  <si>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</si>
  <si>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</si>
  <si>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</si>
  <si>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</si>
  <si>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</si>
  <si>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</si>
  <si>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</si>
  <si>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</si>
  <si>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</si>
  <si>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</si>
  <si>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</si>
  <si>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</si>
  <si>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</si>
  <si>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</si>
  <si>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</si>
  <si>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</si>
  <si>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</si>
  <si>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</si>
  <si>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</si>
  <si>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</si>
  <si>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</si>
  <si>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</si>
  <si>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</si>
  <si>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</si>
  <si>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</si>
  <si>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</si>
  <si>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</si>
  <si>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</si>
  <si>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</si>
  <si>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</si>
  <si>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</si>
  <si>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</si>
  <si>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</si>
  <si>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</si>
  <si>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</si>
  <si>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</si>
  <si>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</si>
  <si>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</si>
  <si>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</si>
  <si>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</si>
  <si>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</si>
  <si>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</si>
  <si>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</si>
  <si>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</si>
  <si>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</si>
  <si>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</si>
  <si>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</si>
  <si>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</si>
  <si>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</si>
  <si>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</si>
  <si>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</si>
  <si>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</si>
  <si>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</si>
  <si>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</si>
  <si>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</si>
  <si>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</si>
  <si>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</si>
  <si>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</si>
  <si>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</si>
  <si>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</si>
  <si>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</si>
  <si>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</si>
  <si>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</si>
  <si>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</si>
  <si>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</si>
  <si>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</si>
  <si>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</si>
  <si>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</si>
  <si>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</si>
  <si>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</si>
  <si>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</si>
  <si>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</si>
  <si>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</si>
  <si>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</si>
  <si>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</si>
  <si>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</si>
  <si>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</si>
  <si>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</si>
  <si>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</si>
  <si>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</si>
  <si>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</si>
  <si>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</si>
  <si>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</si>
  <si>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</si>
  <si>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</si>
  <si>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</si>
  <si>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</si>
  <si>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</si>
  <si>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</si>
  <si>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</si>
  <si>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</si>
  <si>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</si>
  <si>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</si>
  <si>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</si>
  <si>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</si>
  <si>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</si>
  <si>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</si>
  <si>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</si>
  <si>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</si>
  <si>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</si>
  <si>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</si>
  <si>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</si>
  <si>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</si>
  <si>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</si>
  <si>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</si>
  <si>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</si>
  <si>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</si>
  <si>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</si>
  <si>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</si>
  <si>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</si>
  <si>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</si>
  <si>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</si>
  <si>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</si>
  <si>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</si>
  <si>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</si>
  <si>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</si>
  <si>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</si>
  <si>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</si>
  <si>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</si>
  <si>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</si>
  <si>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</si>
  <si>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</si>
  <si>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</si>
  <si>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</si>
  <si>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</si>
  <si>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</si>
  <si>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</si>
  <si>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</si>
  <si>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</si>
  <si>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</si>
  <si>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</si>
  <si>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</si>
  <si>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</si>
  <si>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</si>
  <si>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</si>
  <si>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</si>
  <si>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</si>
  <si>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</si>
  <si>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</si>
  <si>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</si>
  <si>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</si>
  <si>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</si>
  <si>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</si>
  <si>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</si>
  <si>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</si>
  <si>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</si>
  <si>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</si>
  <si>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</si>
  <si>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</si>
  <si>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</si>
  <si>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</si>
  <si>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</si>
  <si>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</si>
  <si>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</si>
  <si>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</si>
  <si>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</si>
  <si>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</si>
  <si>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</si>
  <si>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</si>
  <si>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</si>
  <si>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</si>
  <si>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</si>
  <si>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</si>
  <si>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</si>
  <si>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</si>
  <si>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</si>
  <si>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</si>
  <si>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</si>
  <si>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</si>
  <si>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</si>
  <si>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</si>
  <si>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</si>
  <si>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</si>
  <si>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</si>
  <si>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</si>
  <si>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</si>
  <si>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</si>
  <si>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</si>
  <si>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</si>
  <si>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</si>
  <si>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</si>
  <si>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</si>
  <si>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</si>
  <si>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</si>
  <si>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</si>
  <si>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</si>
  <si>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</si>
  <si>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</si>
  <si>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</si>
  <si>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</si>
  <si>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</si>
  <si>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</si>
  <si>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</si>
  <si>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</si>
  <si>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</si>
  <si>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</si>
  <si>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</si>
  <si>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</si>
  <si>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</si>
  <si>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</si>
  <si>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</si>
  <si>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</si>
  <si>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</si>
  <si>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</si>
  <si>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</si>
  <si>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</si>
  <si>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</si>
  <si>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</si>
  <si>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</si>
  <si>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</si>
  <si>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</si>
  <si>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</si>
  <si>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</si>
  <si>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</si>
  <si>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</si>
  <si>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</si>
  <si>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</si>
  <si>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</si>
  <si>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</si>
  <si>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</si>
  <si>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</si>
  <si>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</si>
  <si>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</si>
  <si>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</si>
  <si>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</si>
  <si>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</si>
  <si>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</si>
  <si>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</si>
  <si>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</si>
  <si>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</si>
  <si>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</si>
  <si>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</si>
  <si>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</si>
  <si>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</si>
  <si>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</si>
  <si>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</si>
  <si>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</si>
  <si>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</si>
  <si>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</si>
  <si>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</si>
  <si>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</si>
  <si>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</si>
  <si>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</si>
  <si>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</si>
  <si>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</si>
  <si>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</si>
  <si>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</si>
  <si>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</si>
  <si>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</si>
  <si>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</si>
  <si>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</si>
  <si>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</si>
  <si>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</si>
  <si>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</si>
  <si>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</si>
  <si>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</si>
  <si>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</si>
  <si>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</si>
  <si>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</si>
  <si>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</si>
  <si>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</si>
  <si>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</si>
  <si>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</si>
  <si>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</si>
  <si>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</si>
  <si>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</si>
  <si>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</si>
  <si>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</si>
  <si>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</si>
  <si>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</si>
  <si>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</si>
  <si>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</si>
  <si>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</si>
  <si>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</si>
  <si>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</si>
  <si>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</si>
  <si>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</si>
  <si>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</si>
  <si>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</si>
  <si>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</si>
  <si>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</si>
  <si>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</si>
  <si>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</si>
  <si>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</si>
  <si>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</si>
  <si>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</si>
  <si>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</si>
  <si>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</si>
  <si>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</si>
  <si>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</si>
  <si>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</si>
  <si>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</si>
  <si>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</si>
  <si>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</si>
  <si>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</si>
  <si>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</si>
  <si>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</si>
  <si>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</si>
  <si>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</si>
  <si>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</si>
  <si>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</si>
  <si>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</si>
  <si>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</si>
  <si>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</si>
  <si>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</si>
  <si>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</si>
  <si>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</si>
  <si>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</si>
  <si>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</si>
  <si>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</si>
  <si>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</si>
  <si>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</si>
  <si>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</si>
  <si>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</si>
  <si>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</si>
  <si>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</si>
  <si>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</si>
  <si>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</si>
  <si>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</si>
  <si>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</si>
  <si>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</si>
  <si>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</si>
  <si>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</si>
  <si>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</si>
  <si>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</si>
  <si>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</si>
  <si>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</si>
  <si>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</si>
  <si>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</si>
  <si>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</si>
  <si>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</si>
  <si>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</si>
  <si>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</si>
  <si>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</si>
  <si>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</si>
  <si>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</si>
  <si>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</si>
  <si>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</si>
  <si>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</si>
  <si>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</si>
  <si>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</si>
  <si>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</si>
  <si>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</si>
  <si>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</si>
  <si>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</si>
  <si>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</si>
  <si>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</si>
  <si>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</si>
  <si>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</si>
  <si>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</si>
  <si>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</si>
  <si>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</si>
  <si>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</si>
  <si>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</si>
  <si>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</si>
  <si>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</si>
  <si>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</si>
  <si>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</si>
  <si>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</si>
  <si>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</si>
  <si>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</si>
  <si>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</si>
  <si>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</si>
  <si>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</si>
  <si>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</si>
  <si>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</si>
  <si>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</si>
  <si>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</si>
  <si>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</si>
  <si>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</si>
  <si>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</si>
  <si>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</si>
  <si>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</si>
  <si>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</si>
  <si>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</si>
  <si>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</si>
  <si>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</si>
  <si>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</si>
  <si>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</si>
  <si>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</si>
  <si>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</si>
  <si>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</si>
  <si>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</si>
  <si>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</si>
  <si>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</si>
  <si>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</si>
  <si>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</si>
  <si>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</si>
  <si>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</si>
  <si>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</si>
  <si>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</si>
  <si>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</si>
  <si>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</si>
  <si>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</si>
  <si>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</si>
  <si>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</si>
  <si>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</si>
  <si>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</si>
  <si>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</si>
  <si>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</si>
  <si>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</si>
  <si>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</si>
  <si>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</si>
  <si>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</si>
  <si>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</si>
  <si>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</si>
  <si>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</si>
  <si>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</si>
  <si>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</si>
  <si>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</si>
  <si>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</si>
  <si>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</si>
  <si>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</si>
  <si>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</si>
  <si>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</si>
  <si>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</si>
  <si>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</si>
  <si>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</si>
  <si>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</si>
  <si>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</si>
  <si>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</si>
  <si>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</si>
  <si>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</si>
  <si>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</si>
  <si>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</si>
  <si>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</si>
  <si>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</si>
  <si>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</si>
  <si>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</si>
  <si>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</si>
  <si>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</si>
  <si>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</si>
  <si>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</si>
  <si>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</si>
  <si>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</si>
  <si>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</si>
  <si>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</si>
  <si>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</si>
  <si>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</si>
  <si>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</si>
  <si>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</si>
  <si>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</si>
  <si>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</si>
  <si>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</si>
  <si>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</si>
  <si>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</si>
  <si>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</si>
  <si>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</si>
  <si>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</si>
  <si>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</si>
  <si>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</si>
  <si>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</si>
  <si>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</si>
  <si>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</si>
  <si>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</si>
  <si>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</si>
  <si>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</si>
  <si>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</si>
  <si>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</si>
  <si>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</si>
  <si>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</si>
  <si>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</si>
  <si>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</si>
  <si>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</si>
  <si>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</si>
  <si>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</si>
  <si>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</si>
  <si>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</si>
  <si>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</si>
  <si>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</si>
  <si>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</si>
  <si>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</si>
  <si>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</si>
  <si>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</si>
  <si>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</si>
  <si>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</si>
  <si>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</si>
  <si>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</si>
  <si>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</si>
  <si>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</si>
  <si>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</si>
  <si>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</si>
  <si>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</si>
  <si>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</si>
  <si>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</si>
  <si>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</si>
  <si>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</si>
  <si>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</si>
  <si>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</si>
  <si>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</si>
  <si>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</si>
  <si>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</si>
  <si>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</si>
  <si>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</si>
  <si>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</si>
  <si>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</si>
  <si>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</si>
  <si>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</si>
  <si>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</si>
  <si>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</si>
  <si>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</si>
  <si>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</si>
  <si>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</si>
  <si>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</si>
  <si>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</si>
  <si>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</si>
  <si>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</si>
  <si>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</si>
  <si>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</si>
  <si>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</si>
  <si>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</si>
  <si>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</si>
  <si>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</si>
  <si>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</si>
  <si>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</si>
  <si>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</si>
  <si>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</si>
  <si>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</si>
  <si>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</si>
  <si>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</si>
  <si>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</si>
  <si>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</si>
  <si>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</si>
  <si>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</si>
  <si>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</si>
  <si>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</si>
  <si>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</si>
  <si>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</si>
  <si>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</si>
  <si>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</si>
  <si>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</si>
  <si>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</si>
  <si>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</si>
  <si>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</si>
  <si>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</si>
  <si>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</si>
  <si>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</si>
  <si>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</si>
  <si>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</si>
  <si>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</si>
  <si>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</si>
  <si>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</si>
  <si>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</si>
  <si>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</si>
  <si>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</si>
  <si>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</si>
  <si>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</si>
  <si>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</si>
  <si>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</si>
  <si>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</si>
  <si>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</si>
  <si>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</si>
  <si>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</si>
  <si>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</si>
  <si>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</si>
  <si>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</si>
  <si>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</si>
  <si>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</si>
  <si>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</si>
  <si>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</si>
  <si>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</si>
  <si>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</si>
  <si>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</si>
  <si>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</si>
  <si>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</si>
  <si>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</si>
  <si>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</si>
  <si>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</si>
  <si>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</si>
  <si>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</si>
  <si>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</si>
  <si>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</si>
  <si>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</si>
  <si>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</si>
  <si>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</si>
  <si>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</si>
  <si>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</si>
  <si>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</si>
  <si>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</si>
  <si>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</si>
  <si>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</si>
  <si>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</si>
  <si>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</si>
  <si>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</si>
  <si>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</si>
  <si>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</si>
  <si>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</si>
  <si>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</si>
  <si>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</si>
  <si>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</si>
  <si>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</si>
  <si>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</si>
  <si>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</si>
  <si>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</si>
  <si>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</si>
  <si>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</si>
  <si>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</si>
  <si>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</si>
  <si>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</si>
  <si>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</si>
  <si>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</si>
  <si>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</si>
  <si>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</si>
  <si>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</si>
  <si>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</si>
  <si>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</si>
  <si>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</si>
  <si>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</si>
  <si>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</si>
  <si>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</si>
  <si>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</si>
  <si>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</si>
  <si>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</si>
  <si>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</si>
  <si>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</si>
  <si>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</si>
  <si>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</si>
  <si>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</si>
  <si>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</si>
  <si>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</si>
  <si>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</si>
  <si>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</si>
  <si>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</si>
  <si>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</si>
  <si>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</si>
  <si>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</si>
  <si>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</si>
  <si>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</si>
  <si>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</si>
  <si>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</si>
  <si>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</si>
  <si>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</si>
  <si>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</si>
  <si>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</si>
  <si>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</si>
  <si>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</si>
  <si>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</si>
  <si>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</si>
  <si>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</si>
  <si>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</si>
  <si>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</si>
  <si>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</si>
  <si>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</si>
  <si>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</si>
  <si>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</si>
  <si>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</si>
  <si>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</si>
  <si>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</si>
  <si>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</si>
  <si>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</si>
  <si>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</si>
  <si>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</si>
  <si>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</si>
  <si>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</si>
  <si>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</si>
  <si>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</si>
  <si>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</si>
  <si>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</si>
  <si>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</si>
  <si>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</si>
  <si>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</si>
  <si>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</si>
  <si>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</si>
  <si>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</si>
  <si>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</si>
  <si>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</si>
  <si>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</si>
  <si>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</si>
  <si>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</si>
  <si>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</si>
  <si>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</si>
  <si>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</si>
  <si>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</si>
  <si>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</si>
  <si>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</si>
  <si>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</si>
  <si>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</si>
  <si>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</si>
  <si>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</si>
  <si>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</si>
  <si>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</si>
  <si>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</si>
  <si>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</si>
  <si>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</si>
  <si>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</si>
  <si>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</si>
  <si>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</si>
  <si>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</si>
  <si>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</si>
  <si>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</si>
  <si>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</si>
  <si>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</si>
  <si>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</si>
  <si>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</si>
  <si>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</si>
  <si>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</si>
  <si>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</si>
  <si>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</si>
  <si>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</si>
  <si>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</si>
  <si>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</si>
  <si>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</si>
  <si>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</si>
  <si>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</si>
  <si>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</si>
  <si>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</si>
  <si>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</si>
  <si>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</si>
  <si>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</si>
  <si>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</si>
  <si>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</si>
  <si>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</si>
  <si>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</si>
  <si>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</si>
  <si>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</si>
  <si>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</si>
  <si>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</si>
  <si>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</si>
  <si>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</si>
  <si>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</si>
  <si>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</si>
  <si>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</si>
  <si>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</si>
  <si>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</si>
  <si>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</si>
  <si>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</si>
  <si>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</si>
  <si>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</si>
  <si>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</si>
  <si>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</si>
  <si>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</si>
  <si>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</si>
  <si>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</si>
  <si>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</si>
  <si>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</si>
  <si>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</si>
  <si>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</si>
  <si>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</si>
  <si>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</si>
  <si>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</si>
  <si>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</si>
  <si>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</si>
  <si>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</si>
  <si>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</si>
  <si>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</si>
  <si>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</si>
  <si>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</si>
  <si>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</si>
  <si>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</si>
  <si>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</si>
  <si>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</si>
  <si>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</si>
  <si>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</si>
  <si>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</si>
  <si>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</si>
  <si>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</si>
  <si>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</si>
  <si>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</si>
  <si>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</si>
  <si>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</si>
  <si>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</si>
  <si>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</si>
  <si>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</si>
  <si>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</si>
  <si>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</si>
  <si>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</si>
  <si>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</si>
  <si>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</si>
  <si>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</si>
  <si>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</si>
  <si>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</si>
  <si>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</si>
  <si>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</si>
  <si>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</si>
  <si>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</si>
  <si>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</si>
  <si>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</si>
  <si>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</si>
  <si>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</si>
  <si>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</si>
  <si>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</si>
  <si>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</si>
  <si>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</si>
  <si>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</si>
  <si>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</si>
  <si>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</si>
  <si>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</si>
  <si>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</si>
  <si>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</si>
  <si>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</si>
  <si>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</si>
  <si>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</si>
  <si>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</si>
  <si>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</si>
  <si>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</si>
  <si>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</si>
  <si>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</si>
  <si>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</si>
  <si>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</si>
  <si>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</si>
  <si>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</si>
  <si>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</si>
  <si>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</si>
  <si>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</si>
  <si>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</si>
  <si>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</si>
  <si>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</si>
  <si>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</si>
  <si>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</si>
  <si>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</si>
  <si>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</si>
  <si>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</si>
  <si>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</si>
  <si>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</si>
  <si>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</si>
  <si>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</si>
  <si>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</si>
  <si>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</si>
  <si>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</si>
  <si>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</si>
  <si>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</si>
  <si>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</si>
  <si>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</si>
  <si>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</si>
  <si>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</si>
  <si>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</si>
  <si>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</si>
  <si>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</si>
  <si>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</si>
  <si>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</si>
  <si>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</si>
  <si>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</si>
  <si>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</si>
  <si>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</si>
  <si>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</si>
  <si>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</si>
  <si>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</si>
  <si>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</si>
  <si>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</si>
  <si>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</si>
  <si>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</si>
  <si>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</si>
  <si>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</si>
  <si>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</si>
  <si>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</si>
  <si>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</si>
  <si>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</si>
  <si>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</si>
  <si>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</si>
  <si>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</si>
  <si>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</si>
  <si>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</si>
  <si>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</si>
  <si>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</si>
  <si>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</si>
  <si>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</si>
  <si>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</si>
  <si>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</si>
  <si>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</si>
  <si>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</si>
  <si>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</si>
  <si>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</si>
  <si>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</si>
  <si>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</si>
  <si>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</si>
  <si>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</si>
  <si>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</si>
  <si>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</si>
  <si>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</si>
  <si>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</si>
  <si>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</si>
  <si>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</si>
  <si>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</si>
  <si>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</si>
  <si>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</si>
  <si>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</si>
  <si>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</si>
  <si>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</si>
  <si>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</si>
  <si>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</si>
  <si>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</si>
  <si>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</si>
  <si>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</si>
  <si>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</si>
  <si>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</si>
  <si>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</si>
  <si>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</si>
  <si>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</si>
  <si>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</si>
  <si>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</si>
  <si>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</si>
  <si>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</si>
  <si>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</si>
  <si>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</si>
  <si>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</si>
  <si>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</si>
  <si>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</si>
  <si>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</si>
  <si>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</si>
  <si>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</si>
  <si>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</si>
  <si>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</si>
  <si>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</si>
  <si>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</si>
  <si>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</si>
  <si>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</si>
  <si>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</si>
  <si>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</si>
  <si>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</si>
  <si>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</si>
  <si>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</si>
  <si>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</si>
  <si>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</si>
  <si>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</si>
  <si>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</si>
  <si>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</si>
  <si>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</si>
  <si>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</si>
  <si>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</si>
  <si>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</si>
  <si>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</si>
  <si>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</si>
  <si>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</si>
  <si>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</si>
  <si>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</si>
  <si>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</si>
  <si>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</si>
  <si>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</si>
  <si>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</si>
  <si>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</si>
  <si>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</si>
  <si>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</si>
  <si>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</si>
  <si>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</si>
  <si>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</si>
  <si>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</si>
  <si>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</si>
  <si>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</si>
  <si>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</si>
  <si>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</si>
  <si>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</si>
  <si>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</si>
  <si>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</si>
  <si>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</si>
  <si>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</si>
  <si>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</si>
  <si>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</si>
  <si>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</si>
  <si>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</si>
  <si>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</si>
  <si>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</si>
  <si>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</si>
  <si>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</si>
  <si>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</si>
  <si>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</si>
  <si>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</si>
  <si>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</si>
  <si>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</si>
  <si>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</si>
  <si>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</si>
  <si>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</si>
  <si>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</si>
  <si>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</si>
  <si>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</si>
  <si>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</si>
  <si>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</si>
  <si>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</si>
  <si>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</si>
  <si>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</si>
  <si>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</si>
  <si>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</si>
  <si>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</si>
  <si>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</si>
  <si>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</si>
  <si>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</si>
  <si>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</si>
  <si>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</si>
  <si>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</si>
  <si>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</si>
  <si>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</si>
  <si>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</si>
  <si>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</si>
  <si>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</si>
  <si>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</si>
  <si>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</si>
  <si>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</si>
  <si>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</si>
  <si>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</si>
  <si>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</si>
  <si>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</si>
  <si>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</si>
  <si>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</si>
  <si>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</si>
  <si>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</si>
  <si>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</si>
  <si>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</si>
  <si>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</si>
  <si>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</si>
  <si>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</si>
  <si>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</si>
  <si>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</si>
  <si>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</si>
  <si>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</si>
  <si>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</si>
  <si>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</si>
  <si>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</si>
  <si>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</si>
  <si>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</si>
  <si>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</si>
  <si>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</si>
  <si>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</si>
  <si>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</si>
  <si>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</si>
  <si>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</si>
  <si>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</si>
  <si>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</si>
  <si>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</si>
  <si>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</si>
  <si>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</si>
  <si>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</si>
  <si>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</si>
  <si>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</si>
  <si>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</si>
  <si>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</si>
  <si>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</si>
  <si>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</si>
  <si>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</si>
  <si>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</si>
  <si>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</si>
  <si>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</si>
  <si>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</si>
  <si>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</si>
  <si>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</si>
  <si>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</si>
  <si>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</si>
  <si>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</si>
  <si>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</si>
  <si>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</si>
  <si>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</si>
  <si>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</si>
  <si>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</si>
  <si>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</si>
  <si>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</si>
  <si>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</si>
  <si>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</si>
  <si>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</si>
  <si>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</si>
  <si>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</si>
  <si>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</si>
  <si>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</si>
  <si>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</si>
  <si>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</si>
  <si>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</si>
  <si>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</si>
  <si>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</si>
  <si>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</si>
  <si>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</si>
  <si>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</si>
  <si>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</si>
  <si>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</si>
  <si>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</si>
  <si>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</si>
  <si>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</si>
  <si>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</si>
  <si>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</si>
  <si>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</si>
  <si>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</si>
  <si>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</si>
  <si>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</si>
  <si>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</si>
  <si>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</si>
  <si>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</si>
  <si>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</si>
  <si>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</si>
  <si>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</si>
  <si>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</si>
  <si>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</si>
  <si>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</si>
  <si>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</si>
  <si>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</si>
  <si>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</si>
  <si>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</si>
  <si>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</si>
  <si>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</si>
  <si>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</si>
  <si>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</si>
  <si>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</si>
  <si>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</si>
  <si>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</si>
  <si>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</si>
  <si>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</si>
  <si>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</si>
  <si>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</si>
  <si>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</si>
  <si>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</si>
  <si>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</si>
  <si>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</si>
  <si>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</si>
  <si>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</si>
  <si>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</si>
  <si>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</si>
  <si>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</si>
  <si>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</si>
  <si>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</si>
  <si>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</si>
  <si>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</si>
  <si>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</si>
  <si>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</si>
  <si>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</si>
  <si>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</si>
  <si>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</si>
  <si>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</si>
  <si>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</si>
  <si>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</si>
  <si>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</si>
  <si>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</si>
  <si>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</si>
  <si>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</si>
  <si>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</si>
  <si>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</si>
  <si>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</si>
  <si>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</si>
  <si>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</si>
  <si>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</si>
  <si>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</si>
  <si>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</si>
  <si>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</si>
  <si>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</si>
  <si>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</si>
  <si>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</si>
  <si>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</si>
  <si>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</si>
  <si>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</si>
  <si>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</si>
  <si>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</si>
  <si>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</si>
  <si>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</si>
  <si>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</si>
  <si>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</si>
  <si>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</si>
  <si>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</si>
  <si>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</si>
  <si>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</si>
  <si>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</si>
  <si>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</si>
  <si>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</si>
  <si>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</si>
  <si>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</si>
  <si>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</si>
  <si>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</si>
  <si>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</si>
  <si>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</si>
  <si>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</si>
  <si>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</si>
  <si>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</si>
  <si>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</si>
  <si>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</si>
  <si>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</si>
  <si>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</si>
  <si>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</si>
  <si>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</si>
  <si>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</si>
  <si>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</si>
  <si>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</si>
  <si>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</si>
  <si>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</si>
  <si>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</si>
  <si>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</si>
  <si>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</si>
  <si>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</si>
  <si>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</si>
  <si>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</si>
  <si>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</si>
  <si>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</si>
  <si>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</si>
  <si>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</si>
  <si>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</si>
  <si>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</si>
  <si>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</si>
  <si>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</si>
  <si>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</si>
  <si>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</si>
  <si>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</si>
  <si>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</si>
  <si>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</si>
  <si>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</si>
  <si>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</si>
  <si>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</si>
  <si>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</si>
  <si>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</si>
  <si>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</si>
  <si>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</si>
  <si>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</si>
  <si>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</si>
  <si>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</si>
  <si>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</si>
  <si>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</si>
  <si>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</si>
  <si>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</si>
  <si>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</si>
  <si>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</si>
  <si>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</si>
  <si>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</si>
  <si>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</si>
  <si>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</si>
  <si>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</si>
  <si>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</si>
  <si>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</si>
  <si>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</si>
  <si>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</si>
  <si>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</si>
  <si>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</si>
  <si>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</si>
  <si>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</si>
  <si>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</si>
  <si>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</si>
  <si>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</si>
  <si>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</si>
  <si>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</si>
  <si>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</si>
  <si>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</si>
  <si>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</si>
  <si>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</si>
  <si>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</si>
  <si>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</si>
  <si>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</si>
  <si>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</si>
  <si>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</si>
  <si>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</si>
  <si>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</si>
  <si>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</si>
  <si>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</si>
  <si>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</si>
  <si>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</si>
  <si>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</si>
  <si>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</si>
  <si>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</si>
  <si>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</si>
  <si>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</si>
  <si>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</si>
  <si>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</si>
  <si>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</si>
  <si>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</si>
  <si>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</si>
  <si>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</si>
  <si>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</si>
  <si>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</si>
  <si>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</si>
  <si>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</si>
  <si>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</si>
  <si>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</si>
  <si>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</si>
  <si>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</si>
  <si>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</si>
  <si>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</si>
  <si>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</si>
  <si>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</si>
  <si>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</si>
  <si>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</si>
  <si>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</si>
  <si>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</si>
  <si>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</si>
  <si>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</si>
  <si>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</si>
  <si>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</si>
  <si>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</si>
  <si>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</si>
  <si>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</si>
  <si>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</si>
  <si>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</si>
  <si>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</si>
  <si>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</si>
  <si>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</si>
  <si>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</si>
  <si>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</si>
  <si>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</si>
  <si>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</si>
  <si>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</si>
  <si>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</si>
  <si>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</si>
  <si>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</si>
  <si>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</si>
  <si>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</si>
  <si>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</si>
  <si>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</si>
  <si>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</si>
  <si>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</si>
  <si>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</si>
  <si>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</si>
  <si>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</si>
  <si>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</si>
  <si>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</si>
  <si>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</si>
  <si>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</si>
  <si>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</si>
  <si>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</si>
  <si>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</si>
  <si>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</si>
  <si>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</si>
  <si>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</si>
  <si>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</si>
  <si>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</si>
  <si>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</si>
  <si>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</si>
  <si>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</si>
  <si>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</si>
  <si>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</si>
  <si>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</si>
  <si>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</si>
  <si>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</si>
  <si>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</si>
  <si>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</si>
  <si>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</si>
  <si>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</si>
  <si>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</si>
  <si>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</si>
  <si>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</si>
  <si>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</si>
  <si>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</si>
  <si>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</si>
  <si>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</si>
  <si>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</si>
  <si>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</si>
  <si>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</si>
  <si>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</si>
  <si>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</si>
  <si>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</si>
  <si>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</si>
  <si>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</si>
  <si>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</si>
  <si>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</si>
  <si>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</si>
  <si>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</si>
  <si>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</si>
  <si>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</si>
  <si>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</si>
  <si>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</si>
  <si>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</si>
  <si>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</si>
  <si>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</si>
  <si>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</si>
  <si>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</si>
  <si>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</si>
  <si>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</si>
  <si>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</si>
  <si>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</si>
  <si>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</si>
  <si>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</si>
  <si>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</si>
  <si>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</si>
  <si>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</si>
  <si>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</si>
  <si>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</si>
  <si>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</si>
  <si>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</si>
  <si>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</si>
  <si>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</si>
  <si>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</si>
  <si>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</si>
  <si>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</si>
  <si>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</si>
  <si>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</si>
  <si>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</si>
  <si>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</si>
  <si>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</si>
  <si>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</si>
  <si>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</si>
  <si>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</si>
  <si>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</si>
  <si>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</si>
  <si>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</si>
  <si>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</si>
  <si>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</si>
  <si>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</si>
  <si>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</si>
  <si>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</si>
  <si>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</si>
  <si>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</si>
  <si>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</si>
  <si>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</si>
  <si>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</si>
  <si>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</si>
  <si>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</si>
  <si>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</si>
  <si>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</si>
  <si>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</si>
  <si>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</si>
  <si>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</si>
  <si>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</si>
  <si>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</si>
  <si>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</si>
  <si>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</si>
  <si>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</si>
  <si>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</si>
  <si>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</si>
  <si>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</si>
  <si>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</si>
  <si>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</si>
  <si>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</si>
  <si>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</si>
  <si>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</si>
  <si>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</si>
  <si>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</si>
  <si>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</si>
  <si>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</si>
  <si>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</si>
  <si>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</si>
  <si>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</si>
  <si>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</si>
  <si>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</si>
  <si>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</si>
  <si>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</si>
  <si>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</si>
  <si>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</si>
  <si>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</si>
  <si>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</si>
  <si>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</si>
  <si>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</si>
  <si>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</si>
  <si>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</si>
  <si>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</si>
  <si>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</si>
  <si>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</si>
  <si>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</si>
  <si>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</si>
  <si>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</si>
  <si>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</si>
  <si>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</si>
  <si>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</si>
  <si>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</si>
  <si>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</si>
  <si>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</si>
  <si>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</si>
  <si>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</si>
  <si>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</si>
  <si>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</si>
  <si>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</si>
  <si>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</si>
  <si>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</si>
  <si>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</si>
  <si>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</si>
  <si>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</si>
  <si>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</si>
  <si>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</si>
  <si>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</si>
  <si>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</si>
  <si>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</si>
  <si>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</si>
  <si>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</si>
  <si>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</si>
  <si>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</si>
  <si>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</si>
  <si>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</si>
  <si>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</si>
  <si>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</si>
  <si>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</si>
  <si>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</si>
  <si>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</si>
  <si>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</si>
  <si>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</si>
  <si>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</si>
  <si>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</si>
  <si>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</si>
  <si>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</si>
  <si>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</si>
  <si>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</si>
  <si>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</si>
  <si>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</si>
  <si>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</si>
  <si>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</si>
  <si>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</si>
  <si>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</si>
  <si>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</si>
  <si>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</si>
  <si>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</si>
  <si>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</si>
  <si>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</si>
  <si>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</si>
  <si>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</si>
  <si>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</si>
  <si>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</si>
  <si>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</si>
  <si>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</si>
  <si>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</si>
  <si>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</si>
  <si>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</si>
  <si>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</si>
  <si>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</si>
  <si>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</si>
  <si>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</si>
  <si>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</si>
  <si>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</si>
  <si>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</si>
  <si>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</si>
  <si>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</si>
  <si>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</si>
  <si>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</si>
  <si>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</si>
  <si>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</si>
  <si>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</si>
  <si>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</si>
  <si>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</si>
  <si>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</si>
  <si>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</si>
  <si>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</si>
  <si>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</si>
  <si>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</si>
  <si>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</si>
  <si>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</si>
  <si>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</si>
  <si>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</si>
  <si>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</si>
  <si>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</si>
  <si>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</si>
  <si>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</si>
  <si>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</si>
  <si>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</si>
  <si>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</si>
  <si>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</si>
  <si>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</si>
  <si>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</si>
  <si>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</si>
  <si>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</si>
  <si>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</si>
  <si>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</si>
  <si>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</si>
  <si>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</si>
  <si>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</si>
  <si>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</si>
  <si>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</si>
  <si>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</si>
  <si>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</si>
  <si>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</si>
  <si>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</si>
  <si>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</si>
  <si>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</si>
  <si>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</si>
  <si>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</si>
  <si>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</si>
  <si>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</si>
  <si>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</si>
  <si>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</si>
  <si>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</si>
  <si>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</si>
  <si>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</si>
  <si>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</si>
  <si>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</si>
  <si>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</si>
  <si>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</si>
  <si>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</si>
  <si>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</si>
  <si>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</si>
  <si>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</si>
  <si>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</si>
  <si>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</si>
  <si>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</si>
  <si>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</si>
  <si>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</si>
  <si>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</si>
  <si>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</si>
  <si>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</si>
  <si>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</si>
  <si>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</si>
  <si>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</si>
  <si>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</si>
  <si>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</si>
  <si>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</si>
  <si>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</si>
  <si>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</si>
  <si>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</si>
  <si>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</si>
  <si>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</si>
  <si>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</si>
  <si>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</si>
  <si>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</si>
  <si>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</si>
  <si>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</si>
  <si>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</si>
  <si>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</si>
  <si>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</si>
  <si>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</si>
  <si>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</si>
  <si>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</si>
  <si>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</si>
  <si>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</si>
  <si>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</si>
  <si>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</si>
  <si>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</si>
  <si>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</si>
  <si>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</si>
  <si>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</si>
  <si>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</si>
  <si>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</si>
  <si>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</si>
  <si>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</si>
  <si>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</si>
  <si>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</si>
  <si>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</si>
  <si>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</si>
  <si>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</si>
  <si>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</si>
  <si>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</si>
  <si>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</si>
  <si>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</si>
  <si>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</si>
  <si>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</si>
  <si>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</si>
  <si>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</si>
  <si>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</si>
  <si>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</si>
  <si>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</si>
  <si>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</si>
  <si>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</si>
  <si>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</si>
  <si>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</si>
  <si>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</si>
  <si>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</si>
  <si>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</si>
  <si>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</si>
  <si>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</si>
  <si>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</si>
  <si>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</si>
  <si>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</si>
  <si>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</si>
  <si>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</si>
  <si>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</si>
  <si>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</si>
  <si>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</si>
  <si>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</si>
  <si>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</si>
  <si>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</si>
  <si>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</si>
  <si>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</si>
  <si>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</si>
  <si>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</si>
  <si>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</si>
  <si>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</si>
  <si>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</si>
  <si>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</si>
  <si>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</si>
  <si>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</si>
  <si>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</si>
  <si>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</si>
  <si>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</si>
  <si>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</si>
  <si>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</si>
  <si>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</si>
  <si>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</si>
  <si>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</si>
  <si>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</si>
  <si>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</si>
  <si>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</si>
  <si>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</si>
  <si>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</si>
  <si>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</si>
  <si>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</si>
  <si>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</si>
  <si>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</si>
  <si>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</si>
  <si>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</si>
  <si>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</si>
  <si>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</si>
  <si>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</si>
  <si>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</si>
  <si>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</si>
  <si>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</si>
  <si>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</si>
  <si>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</si>
  <si>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</si>
  <si>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</si>
  <si>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</si>
  <si>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</si>
  <si>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</si>
  <si>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</si>
  <si>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</si>
  <si>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</si>
  <si>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</si>
  <si>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</si>
  <si>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</si>
  <si>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</si>
  <si>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</si>
  <si>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</si>
  <si>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</si>
  <si>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</si>
  <si>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</si>
  <si>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</si>
  <si>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</si>
  <si>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</si>
  <si>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</si>
  <si>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</si>
  <si>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</si>
  <si>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</si>
  <si>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</si>
  <si>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</si>
  <si>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</si>
  <si>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</si>
  <si>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</si>
  <si>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</si>
  <si>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</si>
  <si>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</si>
  <si>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</si>
  <si>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</si>
  <si>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</si>
  <si>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</si>
  <si>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</si>
  <si>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</si>
  <si>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</si>
  <si>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</si>
  <si>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</si>
  <si>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</si>
  <si>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</si>
  <si>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</si>
  <si>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</si>
  <si>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</si>
  <si>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</si>
  <si>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</si>
  <si>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</si>
  <si>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</si>
  <si>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</si>
  <si>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</si>
  <si>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</si>
  <si>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</si>
  <si>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</si>
  <si>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</si>
  <si>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</si>
  <si>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</si>
  <si>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</si>
  <si>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</si>
  <si>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</si>
  <si>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</si>
  <si>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</si>
  <si>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</si>
  <si>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</si>
  <si>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</si>
  <si>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</si>
  <si>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</si>
  <si>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</si>
  <si>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</si>
  <si>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</si>
  <si>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</si>
  <si>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</si>
  <si>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</si>
  <si>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</si>
  <si>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</si>
  <si>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</si>
  <si>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</si>
  <si>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</si>
  <si>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</si>
  <si>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</si>
  <si>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</si>
  <si>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</si>
  <si>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</si>
  <si>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</si>
  <si>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</si>
  <si>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</si>
  <si>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</si>
  <si>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</si>
  <si>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</si>
  <si>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</si>
  <si>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</si>
  <si>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</si>
  <si>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</si>
  <si>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</si>
  <si>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</si>
  <si>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</si>
  <si>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</si>
  <si>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</si>
  <si>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</si>
  <si>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</si>
  <si>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</si>
  <si>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</si>
  <si>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</si>
  <si>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</si>
  <si>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</si>
  <si>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</si>
  <si>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</si>
  <si>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</si>
  <si>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</si>
  <si>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</si>
  <si>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</si>
  <si>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</si>
  <si>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</si>
  <si>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</si>
  <si>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</si>
  <si>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</si>
  <si>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</si>
  <si>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</si>
  <si>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</si>
  <si>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</si>
  <si>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</si>
  <si>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</si>
  <si>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</si>
  <si>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</si>
  <si>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</si>
  <si>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</si>
  <si>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</si>
  <si>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</si>
  <si>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</si>
  <si>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</si>
  <si>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</si>
  <si>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</si>
  <si>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</si>
  <si>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</si>
  <si>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</si>
  <si>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</si>
  <si>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</si>
  <si>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</si>
  <si>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</si>
  <si>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</si>
  <si>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</si>
  <si>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</si>
  <si>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</si>
  <si>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</si>
  <si>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</si>
  <si>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</si>
  <si>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</si>
  <si>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</si>
  <si>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</si>
  <si>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</si>
  <si>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</si>
  <si>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</si>
  <si>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</si>
  <si>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</si>
  <si>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</si>
  <si>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</si>
  <si>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</si>
  <si>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</si>
  <si>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</si>
  <si>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</si>
  <si>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</si>
  <si>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</si>
  <si>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</si>
  <si>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</si>
  <si>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</si>
  <si>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</si>
  <si>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</si>
  <si>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</si>
  <si>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</si>
  <si>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</si>
  <si>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</si>
  <si>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</si>
  <si>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</si>
  <si>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</si>
  <si>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</si>
  <si>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</si>
  <si>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</si>
  <si>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</si>
  <si>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</si>
  <si>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</si>
  <si>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</si>
  <si>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</si>
  <si>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</si>
  <si>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</si>
  <si>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</si>
  <si>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</si>
  <si>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</si>
  <si>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</si>
  <si>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</si>
  <si>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</si>
  <si>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</si>
  <si>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</si>
  <si>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</si>
  <si>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</si>
  <si>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</si>
  <si>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</si>
  <si>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</si>
  <si>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</si>
  <si>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</si>
  <si>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</si>
  <si>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</si>
  <si>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</si>
  <si>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</si>
  <si>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</si>
  <si>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</si>
  <si>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</si>
  <si>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</si>
  <si>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</si>
  <si>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</si>
  <si>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</si>
  <si>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</si>
  <si>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</si>
  <si>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</si>
  <si>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</si>
  <si>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</si>
  <si>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</si>
  <si>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</si>
  <si>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</si>
  <si>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</si>
  <si>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</si>
  <si>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</si>
  <si>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</si>
  <si>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</si>
  <si>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</si>
  <si>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</si>
  <si>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</si>
  <si>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</si>
  <si>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</si>
  <si>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</si>
  <si>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</si>
  <si>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</si>
  <si>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</si>
  <si>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</si>
  <si>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</si>
  <si>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</si>
  <si>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</si>
  <si>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</si>
  <si>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</si>
  <si>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</si>
  <si>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</si>
  <si>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</si>
  <si>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</si>
  <si>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</si>
  <si>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</si>
  <si>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</si>
  <si>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</si>
  <si>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</si>
  <si>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</si>
  <si>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</si>
  <si>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</si>
  <si>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</si>
  <si>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</si>
  <si>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</si>
  <si>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</si>
  <si>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</si>
  <si>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</si>
  <si>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</si>
  <si>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</si>
  <si>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</si>
  <si>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</si>
  <si>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</si>
  <si>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</si>
  <si>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</si>
  <si>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</si>
  <si>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</si>
  <si>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</si>
  <si>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</si>
  <si>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</si>
  <si>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</si>
  <si>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</si>
  <si>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</si>
  <si>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</si>
  <si>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</si>
  <si>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</si>
  <si>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</si>
  <si>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</si>
  <si>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</si>
  <si>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</si>
  <si>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</si>
  <si>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</si>
  <si>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</si>
  <si>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</si>
  <si>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</si>
  <si>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</si>
  <si>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</si>
  <si>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</si>
  <si>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</si>
  <si>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</si>
  <si>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</si>
  <si>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</si>
  <si>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</si>
  <si>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</si>
  <si>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</si>
  <si>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</si>
  <si>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</si>
  <si>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</si>
  <si>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</si>
  <si>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</si>
  <si>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</si>
  <si>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</si>
  <si>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</si>
  <si>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</si>
  <si>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</si>
  <si>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</si>
  <si>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</si>
  <si>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</si>
  <si>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</si>
  <si>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</si>
  <si>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</si>
  <si>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</si>
  <si>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</si>
  <si>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</si>
  <si>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</si>
  <si>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</si>
  <si>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</si>
  <si>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</si>
  <si>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</si>
  <si>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</si>
  <si>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</si>
  <si>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</si>
  <si>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</si>
  <si>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</si>
  <si>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</si>
  <si>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</si>
  <si>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</si>
  <si>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</si>
  <si>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</si>
  <si>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</si>
  <si>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</si>
  <si>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</si>
  <si>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</si>
  <si>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</si>
  <si>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</si>
  <si>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</si>
  <si>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</si>
  <si>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</si>
  <si>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</si>
  <si>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</si>
  <si>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</si>
  <si>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</si>
  <si>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</si>
  <si>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</si>
  <si>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</si>
  <si>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</si>
  <si>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</si>
  <si>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</si>
  <si>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</si>
  <si>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</si>
  <si>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</si>
  <si>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</si>
  <si>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</si>
  <si>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</si>
  <si>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</si>
  <si>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</si>
  <si>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</si>
  <si>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</si>
  <si>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</si>
  <si>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</si>
  <si>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</si>
  <si>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</si>
  <si>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</si>
  <si>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</si>
  <si>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</si>
  <si>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</si>
  <si>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</si>
  <si>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</si>
  <si>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</si>
  <si>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</si>
  <si>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</si>
  <si>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</si>
  <si>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</si>
  <si>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</si>
  <si>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</si>
  <si>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</si>
  <si>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</si>
  <si>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</si>
  <si>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</si>
  <si>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</si>
  <si>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</si>
  <si>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</si>
  <si>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</si>
  <si>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</si>
  <si>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</si>
  <si>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</si>
  <si>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</si>
  <si>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</si>
  <si>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</si>
  <si>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</si>
  <si>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</si>
  <si>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</si>
  <si>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</si>
  <si>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</si>
  <si>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</si>
  <si>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</si>
  <si>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</si>
  <si>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</si>
  <si>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</si>
  <si>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</si>
  <si>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</si>
  <si>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</si>
  <si>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</si>
  <si>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</si>
  <si>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</si>
  <si>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</si>
  <si>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</si>
  <si>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</si>
  <si>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</si>
  <si>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</si>
  <si>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</si>
  <si>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</si>
  <si>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</si>
  <si>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</si>
  <si>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</si>
  <si>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</si>
  <si>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</si>
  <si>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</si>
  <si>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</si>
  <si>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</si>
  <si>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</si>
  <si>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</si>
  <si>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</si>
  <si>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</si>
  <si>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</si>
  <si>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</si>
  <si>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</si>
  <si>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</si>
  <si>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</si>
  <si>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</si>
  <si>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</si>
  <si>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</si>
  <si>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</si>
  <si>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</si>
  <si>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</si>
  <si>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</si>
  <si>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</si>
  <si>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</si>
  <si>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</si>
  <si>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</si>
  <si>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</si>
  <si>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</si>
  <si>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</si>
  <si>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</si>
  <si>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</si>
  <si>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</si>
  <si>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</si>
  <si>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</si>
  <si>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</si>
  <si>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</si>
  <si>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</si>
  <si>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</si>
  <si>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</si>
  <si>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</si>
  <si>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</si>
  <si>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</si>
  <si>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</si>
  <si>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</si>
  <si>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</si>
  <si>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</si>
  <si>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</si>
  <si>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</si>
  <si>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</si>
  <si>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</si>
  <si>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</si>
  <si>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</si>
  <si>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</si>
  <si>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</si>
  <si>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</si>
  <si>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</si>
  <si>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</si>
  <si>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</si>
  <si>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</si>
  <si>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</si>
  <si>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</si>
  <si>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</si>
  <si>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</si>
  <si>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</si>
  <si>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</si>
  <si>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</si>
  <si>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</si>
  <si>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</si>
  <si>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</si>
  <si>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</si>
  <si>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</si>
  <si>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</si>
  <si>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</si>
  <si>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</si>
  <si>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</si>
  <si>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</si>
  <si>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</si>
  <si>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</si>
  <si>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</si>
  <si>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</si>
  <si>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</si>
  <si>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</si>
  <si>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</si>
  <si>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</si>
  <si>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</si>
  <si>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</si>
  <si>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</si>
  <si>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</si>
  <si>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</si>
  <si>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</si>
  <si>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</si>
  <si>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</si>
  <si>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</si>
  <si>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</si>
  <si>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</si>
  <si>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</si>
  <si>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</si>
  <si>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</si>
  <si>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</si>
  <si>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</si>
  <si>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</si>
  <si>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</si>
  <si>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</si>
  <si>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</si>
  <si>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</si>
  <si>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</si>
  <si>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</si>
  <si>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</si>
  <si>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</si>
  <si>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</si>
  <si>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</si>
  <si>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</si>
  <si>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</si>
  <si>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</si>
  <si>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</si>
  <si>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</si>
  <si>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</si>
  <si>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</si>
  <si>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</si>
  <si>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</si>
  <si>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</si>
  <si>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</si>
  <si>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</si>
  <si>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</si>
  <si>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</si>
  <si>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</si>
  <si>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</si>
  <si>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</si>
  <si>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</si>
  <si>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</si>
  <si>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</si>
  <si>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</si>
  <si>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</si>
  <si>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</si>
  <si>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</si>
  <si>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</si>
  <si>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</si>
  <si>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</si>
  <si>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</si>
  <si>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</si>
  <si>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</si>
  <si>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</si>
  <si>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</si>
  <si>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</si>
  <si>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</si>
  <si>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</si>
  <si>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</si>
  <si>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</si>
  <si>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</si>
  <si>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</si>
  <si>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</si>
  <si>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</si>
  <si>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</si>
  <si>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</si>
  <si>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</si>
  <si>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</si>
  <si>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</si>
  <si>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</si>
  <si>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</si>
  <si>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</si>
  <si>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</si>
  <si>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</si>
  <si>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</si>
  <si>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</si>
  <si>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</si>
  <si>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</si>
  <si>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</si>
  <si>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</si>
  <si>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</si>
  <si>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</si>
  <si>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</si>
  <si>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</si>
  <si>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</si>
  <si>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</si>
  <si>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</si>
  <si>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</si>
  <si>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</si>
  <si>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</si>
  <si>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</si>
  <si>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</si>
  <si>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</si>
  <si>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</si>
  <si>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</si>
  <si>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</si>
  <si>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</si>
  <si>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</si>
  <si>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</si>
  <si>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</si>
  <si>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</si>
  <si>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</si>
  <si>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</si>
  <si>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</si>
  <si>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</si>
  <si>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</si>
  <si>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</si>
  <si>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</si>
  <si>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</si>
  <si>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</si>
  <si>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</si>
  <si>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</si>
  <si>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</si>
  <si>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</si>
  <si>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</si>
  <si>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</si>
  <si>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</si>
  <si>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</si>
  <si>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</si>
  <si>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</si>
  <si>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</si>
  <si>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</si>
  <si>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</si>
  <si>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</si>
  <si>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</si>
  <si>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</si>
  <si>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</si>
  <si>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</si>
  <si>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</si>
  <si>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</si>
  <si>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</si>
  <si>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</si>
  <si>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</si>
  <si>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</si>
  <si>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</si>
  <si>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</si>
  <si>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</si>
  <si>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</si>
  <si>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</si>
  <si>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</si>
  <si>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</si>
  <si>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</si>
  <si>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</si>
  <si>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</si>
  <si>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</si>
  <si>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</si>
  <si>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</si>
  <si>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</si>
  <si>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</si>
  <si>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</si>
  <si>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</si>
  <si>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</si>
  <si>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</si>
  <si>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</si>
  <si>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</si>
  <si>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</si>
  <si>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</si>
  <si>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</si>
  <si>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</si>
  <si>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</si>
  <si>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</si>
  <si>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</si>
  <si>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</si>
  <si>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</si>
  <si>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</si>
  <si>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</si>
  <si>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</si>
  <si>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</si>
  <si>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</si>
  <si>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</si>
  <si>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</si>
  <si>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</si>
  <si>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</si>
  <si>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</si>
  <si>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</si>
  <si>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</si>
  <si>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</si>
  <si>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</si>
  <si>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</si>
  <si>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</si>
  <si>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</si>
  <si>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</si>
  <si>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</si>
  <si>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</si>
  <si>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</si>
  <si>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</si>
  <si>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</si>
  <si>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</si>
  <si>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</si>
  <si>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</si>
  <si>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</si>
  <si>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</si>
  <si>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</si>
  <si>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</si>
  <si>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</si>
  <si>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</si>
  <si>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</si>
  <si>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</si>
  <si>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</si>
  <si>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</si>
  <si>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</si>
  <si>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</si>
  <si>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</si>
  <si>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</si>
  <si>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</si>
  <si>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</si>
  <si>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</si>
  <si>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</si>
  <si>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</si>
  <si>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</si>
  <si>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</si>
  <si>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</si>
  <si>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</si>
  <si>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</si>
  <si>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</si>
  <si>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</si>
  <si>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</si>
  <si>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</si>
  <si>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</si>
  <si>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</si>
  <si>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</si>
  <si>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</si>
  <si>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</si>
  <si>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</si>
  <si>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</si>
  <si>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</si>
  <si>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</si>
  <si>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</si>
  <si>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</si>
  <si>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</si>
  <si>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</si>
  <si>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</si>
  <si>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</si>
  <si>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</si>
  <si>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</si>
  <si>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</si>
  <si>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</si>
  <si>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</si>
  <si>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</si>
  <si>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</si>
  <si>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</si>
  <si>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</si>
  <si>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</si>
  <si>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</si>
  <si>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</si>
  <si>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</si>
  <si>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</si>
  <si>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</si>
  <si>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</si>
  <si>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</si>
  <si>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</si>
  <si>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</si>
  <si>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</si>
  <si>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</si>
  <si>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</si>
  <si>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</si>
  <si>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</si>
  <si>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</si>
  <si>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</si>
  <si>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</si>
  <si>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</si>
  <si>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</si>
  <si>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</si>
  <si>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</si>
  <si>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</si>
  <si>
    <t>chilling conducted on soil matrice Agro-Lig Greens Grade, 40% moisture content</t>
  </si>
  <si>
    <t>chilling conducted on soil matrice Agro-Lig Greens Grade, 70% moisture content</t>
  </si>
  <si>
    <t>chilling conducted on soil matrice Agro-Lig Greens Grade, 100% moisture content</t>
  </si>
  <si>
    <t>chilling conducted on soil matrice peat moss, 80% moisture content</t>
  </si>
  <si>
    <t>chilling conducted on soil matrice peat moss, 160% moisture content</t>
  </si>
  <si>
    <t>chilling conducted on soil matrice peat moss, 320% moisture content</t>
  </si>
  <si>
    <t>chilling conducted on soil matrice sand, 5% moisture content</t>
  </si>
  <si>
    <t>chilling conducted on soil matrice sand, 15% moisture content</t>
  </si>
  <si>
    <t>chilling conducted on soil matrice sand, 25% moisture content</t>
  </si>
  <si>
    <t xml:space="preserve">Spanish </t>
  </si>
  <si>
    <t>full pdf not found</t>
  </si>
  <si>
    <t>request copy from researchers</t>
  </si>
  <si>
    <t>France</t>
  </si>
  <si>
    <t>3</t>
  </si>
  <si>
    <t>storage ends</t>
  </si>
  <si>
    <t>Table1a</t>
  </si>
  <si>
    <t>240-360</t>
  </si>
  <si>
    <t>per.germ is average of 3 seedlots</t>
  </si>
  <si>
    <t>ethephon</t>
  </si>
  <si>
    <t>non-prechilled</t>
  </si>
  <si>
    <t>Table1b</t>
  </si>
  <si>
    <t>Table2</t>
  </si>
  <si>
    <t>only outline available</t>
  </si>
  <si>
    <t>Amurensis</t>
  </si>
  <si>
    <t>Harbin City, Heilongjiang province, China</t>
  </si>
  <si>
    <t xml:space="preserve">coat removal </t>
  </si>
  <si>
    <t>13</t>
  </si>
  <si>
    <t>water soaking</t>
  </si>
  <si>
    <t>room temp water</t>
  </si>
  <si>
    <t>prior to soaking in room temp water, seeds are scalded by 100 C water for 2s</t>
  </si>
  <si>
    <t>text</t>
  </si>
  <si>
    <t>prior to soaking in room temp water, seeds are scalded by 100 C water for 10s</t>
  </si>
  <si>
    <t>chemical soak</t>
  </si>
  <si>
    <t>6-BA</t>
  </si>
  <si>
    <t>stratification takes place on mixed sand</t>
  </si>
  <si>
    <t>18</t>
  </si>
  <si>
    <t>18/5</t>
  </si>
  <si>
    <t>5/5</t>
  </si>
  <si>
    <t>cannot find article. Not located in journal</t>
  </si>
  <si>
    <t>cannot find full paper</t>
  </si>
  <si>
    <t>L.</t>
  </si>
  <si>
    <t>Besikduzu, Turkey</t>
  </si>
  <si>
    <t>after storage</t>
  </si>
  <si>
    <t>laboratory</t>
  </si>
  <si>
    <t>mechanical scarification</t>
  </si>
  <si>
    <t>sandpaper</t>
  </si>
  <si>
    <t>Kesan, Turkey</t>
  </si>
  <si>
    <t>Corlu, Turkey</t>
  </si>
  <si>
    <t>mean.daily.germ</t>
  </si>
  <si>
    <t>mean.daily.germ is (total # germinated seeds)/(total # days)</t>
  </si>
  <si>
    <t>Polaskia</t>
  </si>
  <si>
    <t>chende</t>
  </si>
  <si>
    <t>Caltepec, Puebla, Mexico</t>
  </si>
  <si>
    <t>glass bottles, laboratory conditions</t>
  </si>
  <si>
    <t>20+/-1</t>
  </si>
  <si>
    <t>30+/-5</t>
  </si>
  <si>
    <t>Figure 1.1</t>
  </si>
  <si>
    <t>succulent</t>
  </si>
  <si>
    <t>35</t>
  </si>
  <si>
    <t>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</si>
</sst>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xf numFmtId="0" fontId="7"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38" workbookViewId="0">
      <selection activeCell="B44" sqref="B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I312" zoomScale="75" workbookViewId="0">
      <selection activeCell="S323" sqref="S323"/>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M278" t="s">
        <v>3219</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20" x14ac:dyDescent="0.2">
      <c r="A289" t="s">
        <v>138</v>
      </c>
      <c r="B289" t="s">
        <v>1841</v>
      </c>
      <c r="C289" t="s">
        <v>1842</v>
      </c>
      <c r="D289" t="s">
        <v>1843</v>
      </c>
      <c r="E289">
        <v>14</v>
      </c>
      <c r="F289">
        <v>1</v>
      </c>
      <c r="G289">
        <v>243</v>
      </c>
      <c r="H289">
        <v>2002</v>
      </c>
      <c r="I289" t="s">
        <v>1844</v>
      </c>
      <c r="J289" t="s">
        <v>1845</v>
      </c>
      <c r="K289" t="s">
        <v>143</v>
      </c>
      <c r="N289" t="s">
        <v>3220</v>
      </c>
      <c r="P289" t="s">
        <v>1352</v>
      </c>
      <c r="R289" t="s">
        <v>267</v>
      </c>
      <c r="S289" t="s">
        <v>1846</v>
      </c>
      <c r="T289" t="s">
        <v>1149</v>
      </c>
    </row>
    <row r="290" spans="1:20" s="14" customFormat="1" x14ac:dyDescent="0.2">
      <c r="A290" s="14" t="s">
        <v>138</v>
      </c>
      <c r="B290" s="14" t="s">
        <v>1847</v>
      </c>
      <c r="C290" s="14" t="s">
        <v>1848</v>
      </c>
      <c r="D290" s="14" t="s">
        <v>366</v>
      </c>
      <c r="E290" s="14">
        <v>51</v>
      </c>
      <c r="F290" s="14">
        <v>9</v>
      </c>
      <c r="G290" s="14" t="s">
        <v>1849</v>
      </c>
      <c r="H290" s="14">
        <v>2016</v>
      </c>
      <c r="I290" s="14" t="s">
        <v>1106</v>
      </c>
      <c r="J290" s="14" t="s">
        <v>1850</v>
      </c>
      <c r="K290" s="14" t="s">
        <v>143</v>
      </c>
      <c r="N290" s="14" t="s">
        <v>3248</v>
      </c>
      <c r="P290" s="14" t="s">
        <v>1851</v>
      </c>
      <c r="R290" s="14" t="s">
        <v>267</v>
      </c>
      <c r="S290" s="14" t="s">
        <v>1852</v>
      </c>
      <c r="T290" s="14" t="s">
        <v>1149</v>
      </c>
    </row>
    <row r="291" spans="1:20" x14ac:dyDescent="0.2">
      <c r="A291" t="s">
        <v>138</v>
      </c>
      <c r="B291" t="s">
        <v>1853</v>
      </c>
      <c r="C291" t="s">
        <v>1854</v>
      </c>
      <c r="D291" t="s">
        <v>1855</v>
      </c>
      <c r="E291">
        <v>9</v>
      </c>
      <c r="F291">
        <v>1</v>
      </c>
      <c r="G291" t="s">
        <v>1856</v>
      </c>
      <c r="H291">
        <v>2011</v>
      </c>
      <c r="I291" t="s">
        <v>1857</v>
      </c>
      <c r="J291" t="s">
        <v>1858</v>
      </c>
      <c r="K291" t="s">
        <v>143</v>
      </c>
      <c r="M291" t="s">
        <v>3125</v>
      </c>
      <c r="P291" t="s">
        <v>1352</v>
      </c>
      <c r="R291" t="s">
        <v>267</v>
      </c>
      <c r="S291" t="s">
        <v>1859</v>
      </c>
      <c r="T291" t="s">
        <v>1149</v>
      </c>
    </row>
    <row r="292" spans="1:20" x14ac:dyDescent="0.2">
      <c r="A292" t="s">
        <v>138</v>
      </c>
      <c r="B292" t="s">
        <v>1860</v>
      </c>
      <c r="C292" t="s">
        <v>1861</v>
      </c>
      <c r="D292" t="s">
        <v>1862</v>
      </c>
      <c r="E292">
        <v>35</v>
      </c>
      <c r="F292">
        <v>1</v>
      </c>
      <c r="G292">
        <v>48</v>
      </c>
      <c r="H292">
        <v>2007</v>
      </c>
      <c r="I292" t="s">
        <v>1533</v>
      </c>
      <c r="J292" t="s">
        <v>1863</v>
      </c>
      <c r="K292" t="s">
        <v>143</v>
      </c>
      <c r="N292" t="s">
        <v>3221</v>
      </c>
      <c r="P292" t="s">
        <v>1352</v>
      </c>
      <c r="R292" t="s">
        <v>267</v>
      </c>
      <c r="S292" t="s">
        <v>1864</v>
      </c>
      <c r="T292" t="s">
        <v>1149</v>
      </c>
    </row>
    <row r="293" spans="1:20" x14ac:dyDescent="0.2">
      <c r="A293" t="s">
        <v>138</v>
      </c>
      <c r="B293" t="s">
        <v>1865</v>
      </c>
      <c r="C293" t="s">
        <v>1866</v>
      </c>
      <c r="D293" t="s">
        <v>1476</v>
      </c>
      <c r="E293">
        <v>136</v>
      </c>
      <c r="F293">
        <v>3</v>
      </c>
      <c r="G293">
        <v>359</v>
      </c>
      <c r="H293">
        <v>2010</v>
      </c>
      <c r="I293" t="s">
        <v>1465</v>
      </c>
      <c r="J293" t="s">
        <v>1867</v>
      </c>
      <c r="K293" t="s">
        <v>143</v>
      </c>
      <c r="N293" t="s">
        <v>144</v>
      </c>
      <c r="P293" t="s">
        <v>1352</v>
      </c>
      <c r="R293" t="s">
        <v>267</v>
      </c>
      <c r="S293" t="s">
        <v>1868</v>
      </c>
      <c r="T293" t="s">
        <v>1149</v>
      </c>
    </row>
    <row r="294" spans="1:20" x14ac:dyDescent="0.2">
      <c r="A294" t="s">
        <v>138</v>
      </c>
      <c r="B294" t="s">
        <v>1869</v>
      </c>
      <c r="C294" t="s">
        <v>1870</v>
      </c>
      <c r="D294" t="s">
        <v>185</v>
      </c>
      <c r="E294">
        <v>37</v>
      </c>
      <c r="F294">
        <v>2</v>
      </c>
      <c r="G294">
        <v>527</v>
      </c>
      <c r="H294">
        <v>2009</v>
      </c>
      <c r="I294" t="s">
        <v>1871</v>
      </c>
      <c r="J294" t="s">
        <v>730</v>
      </c>
      <c r="K294" t="s">
        <v>143</v>
      </c>
      <c r="N294" t="s">
        <v>144</v>
      </c>
      <c r="P294" t="s">
        <v>1352</v>
      </c>
      <c r="R294" t="s">
        <v>267</v>
      </c>
      <c r="S294" t="s">
        <v>1872</v>
      </c>
      <c r="T294" t="s">
        <v>1149</v>
      </c>
    </row>
    <row r="295" spans="1:20" x14ac:dyDescent="0.2">
      <c r="A295" t="s">
        <v>138</v>
      </c>
      <c r="B295" t="s">
        <v>1873</v>
      </c>
      <c r="C295" t="s">
        <v>1874</v>
      </c>
      <c r="D295" t="s">
        <v>817</v>
      </c>
      <c r="E295">
        <v>25</v>
      </c>
      <c r="F295">
        <v>2</v>
      </c>
      <c r="G295">
        <v>83</v>
      </c>
      <c r="H295">
        <v>2003</v>
      </c>
      <c r="I295" t="s">
        <v>1857</v>
      </c>
      <c r="J295" t="s">
        <v>1875</v>
      </c>
      <c r="K295" t="s">
        <v>143</v>
      </c>
      <c r="P295" t="s">
        <v>1352</v>
      </c>
      <c r="R295" t="s">
        <v>267</v>
      </c>
      <c r="S295" t="s">
        <v>1876</v>
      </c>
      <c r="T295" t="s">
        <v>1149</v>
      </c>
    </row>
    <row r="296" spans="1:20" x14ac:dyDescent="0.2">
      <c r="A296" t="s">
        <v>138</v>
      </c>
      <c r="B296" t="s">
        <v>1877</v>
      </c>
      <c r="C296" t="s">
        <v>1878</v>
      </c>
      <c r="D296" t="s">
        <v>1038</v>
      </c>
      <c r="E296">
        <v>98</v>
      </c>
      <c r="G296">
        <v>213</v>
      </c>
      <c r="H296">
        <v>2015</v>
      </c>
      <c r="I296" t="s">
        <v>1879</v>
      </c>
      <c r="J296" t="s">
        <v>1880</v>
      </c>
      <c r="K296" t="s">
        <v>143</v>
      </c>
      <c r="N296" t="s">
        <v>3232</v>
      </c>
      <c r="P296" t="s">
        <v>1352</v>
      </c>
      <c r="R296" t="s">
        <v>267</v>
      </c>
      <c r="S296" t="s">
        <v>1881</v>
      </c>
      <c r="T296" t="s">
        <v>1149</v>
      </c>
    </row>
    <row r="297" spans="1:20" x14ac:dyDescent="0.2">
      <c r="A297" t="s">
        <v>488</v>
      </c>
      <c r="B297" t="s">
        <v>1882</v>
      </c>
      <c r="C297" t="s">
        <v>1883</v>
      </c>
      <c r="D297" t="s">
        <v>1884</v>
      </c>
      <c r="E297" t="s">
        <v>1885</v>
      </c>
      <c r="G297">
        <v>678</v>
      </c>
      <c r="H297">
        <v>2011</v>
      </c>
      <c r="I297" t="s">
        <v>265</v>
      </c>
      <c r="J297" t="s">
        <v>1886</v>
      </c>
      <c r="K297" t="s">
        <v>143</v>
      </c>
      <c r="P297" t="s">
        <v>1352</v>
      </c>
      <c r="R297" t="s">
        <v>267</v>
      </c>
      <c r="S297" t="s">
        <v>1887</v>
      </c>
      <c r="T297" t="s">
        <v>1149</v>
      </c>
    </row>
    <row r="298" spans="1:20" x14ac:dyDescent="0.2">
      <c r="A298" t="s">
        <v>138</v>
      </c>
      <c r="B298" t="s">
        <v>1888</v>
      </c>
      <c r="C298" t="s">
        <v>1889</v>
      </c>
      <c r="D298" t="s">
        <v>1890</v>
      </c>
      <c r="E298">
        <v>8</v>
      </c>
      <c r="F298">
        <v>1</v>
      </c>
      <c r="G298" t="s">
        <v>1891</v>
      </c>
      <c r="H298">
        <v>2016</v>
      </c>
      <c r="I298" t="s">
        <v>578</v>
      </c>
      <c r="J298" t="s">
        <v>1892</v>
      </c>
      <c r="K298" t="s">
        <v>143</v>
      </c>
      <c r="M298" t="s">
        <v>3125</v>
      </c>
      <c r="P298" t="s">
        <v>1352</v>
      </c>
      <c r="R298" t="s">
        <v>267</v>
      </c>
      <c r="S298" t="s">
        <v>1893</v>
      </c>
      <c r="T298" t="s">
        <v>1149</v>
      </c>
    </row>
    <row r="299" spans="1:20" x14ac:dyDescent="0.2">
      <c r="A299" t="s">
        <v>138</v>
      </c>
      <c r="B299" t="s">
        <v>1894</v>
      </c>
      <c r="C299" t="s">
        <v>1895</v>
      </c>
      <c r="D299" t="s">
        <v>185</v>
      </c>
      <c r="E299">
        <v>46</v>
      </c>
      <c r="F299">
        <v>3</v>
      </c>
      <c r="G299">
        <v>473</v>
      </c>
      <c r="H299">
        <v>2018</v>
      </c>
      <c r="I299" t="s">
        <v>578</v>
      </c>
      <c r="J299" t="s">
        <v>1896</v>
      </c>
      <c r="P299" t="s">
        <v>1352</v>
      </c>
      <c r="R299" t="s">
        <v>267</v>
      </c>
      <c r="S299" t="s">
        <v>1897</v>
      </c>
      <c r="T299" t="s">
        <v>356</v>
      </c>
    </row>
    <row r="300" spans="1:20" x14ac:dyDescent="0.2">
      <c r="A300" t="s">
        <v>138</v>
      </c>
      <c r="B300" t="s">
        <v>1898</v>
      </c>
      <c r="C300" t="s">
        <v>1899</v>
      </c>
      <c r="D300" t="s">
        <v>754</v>
      </c>
      <c r="E300">
        <v>16</v>
      </c>
      <c r="F300">
        <v>1</v>
      </c>
      <c r="G300" t="s">
        <v>1900</v>
      </c>
      <c r="H300">
        <v>2008</v>
      </c>
      <c r="I300" t="s">
        <v>578</v>
      </c>
      <c r="J300" t="s">
        <v>1901</v>
      </c>
      <c r="K300" t="s">
        <v>143</v>
      </c>
      <c r="P300" t="s">
        <v>1352</v>
      </c>
      <c r="R300" t="s">
        <v>267</v>
      </c>
      <c r="S300" t="s">
        <v>1902</v>
      </c>
      <c r="T300" t="s">
        <v>356</v>
      </c>
    </row>
    <row r="301" spans="1:20" x14ac:dyDescent="0.2">
      <c r="A301" t="s">
        <v>138</v>
      </c>
      <c r="B301" t="s">
        <v>1898</v>
      </c>
      <c r="C301" t="s">
        <v>1903</v>
      </c>
      <c r="D301" t="s">
        <v>754</v>
      </c>
      <c r="E301">
        <v>14</v>
      </c>
      <c r="F301">
        <v>3</v>
      </c>
      <c r="G301">
        <v>148</v>
      </c>
      <c r="H301">
        <v>2006</v>
      </c>
      <c r="I301" t="s">
        <v>265</v>
      </c>
      <c r="J301" t="s">
        <v>1904</v>
      </c>
      <c r="K301" t="s">
        <v>143</v>
      </c>
      <c r="P301" t="s">
        <v>1352</v>
      </c>
      <c r="R301" t="s">
        <v>267</v>
      </c>
      <c r="S301" t="s">
        <v>1905</v>
      </c>
      <c r="T301" t="s">
        <v>356</v>
      </c>
    </row>
    <row r="302" spans="1:20" x14ac:dyDescent="0.2">
      <c r="A302" t="s">
        <v>138</v>
      </c>
      <c r="B302" t="s">
        <v>1906</v>
      </c>
      <c r="C302" t="s">
        <v>1907</v>
      </c>
      <c r="D302" t="s">
        <v>1055</v>
      </c>
      <c r="E302">
        <v>12</v>
      </c>
      <c r="F302">
        <v>1</v>
      </c>
      <c r="G302">
        <v>38</v>
      </c>
      <c r="H302">
        <v>2014</v>
      </c>
      <c r="I302" t="s">
        <v>1908</v>
      </c>
      <c r="J302" t="s">
        <v>1909</v>
      </c>
      <c r="K302" t="s">
        <v>143</v>
      </c>
      <c r="P302" t="s">
        <v>1352</v>
      </c>
      <c r="R302" t="s">
        <v>267</v>
      </c>
      <c r="S302" t="s">
        <v>1910</v>
      </c>
      <c r="T302" t="s">
        <v>356</v>
      </c>
    </row>
    <row r="303" spans="1:20" x14ac:dyDescent="0.2">
      <c r="A303" t="s">
        <v>138</v>
      </c>
      <c r="B303" t="s">
        <v>1911</v>
      </c>
      <c r="C303" t="s">
        <v>1912</v>
      </c>
      <c r="D303" t="s">
        <v>1913</v>
      </c>
      <c r="E303">
        <v>64</v>
      </c>
      <c r="F303">
        <v>2</v>
      </c>
      <c r="G303">
        <v>323</v>
      </c>
      <c r="H303">
        <v>2005</v>
      </c>
      <c r="I303" t="s">
        <v>1914</v>
      </c>
      <c r="J303" t="s">
        <v>1915</v>
      </c>
      <c r="K303" t="s">
        <v>143</v>
      </c>
      <c r="P303" t="s">
        <v>1352</v>
      </c>
      <c r="R303" t="s">
        <v>267</v>
      </c>
      <c r="S303" t="s">
        <v>1916</v>
      </c>
      <c r="T303" t="s">
        <v>356</v>
      </c>
    </row>
    <row r="304" spans="1:20" x14ac:dyDescent="0.2">
      <c r="A304" t="s">
        <v>138</v>
      </c>
      <c r="B304" t="s">
        <v>1917</v>
      </c>
      <c r="C304" t="s">
        <v>1918</v>
      </c>
      <c r="D304" t="s">
        <v>771</v>
      </c>
      <c r="E304">
        <v>12</v>
      </c>
      <c r="F304">
        <v>5</v>
      </c>
      <c r="H304">
        <v>2021</v>
      </c>
      <c r="I304" t="s">
        <v>446</v>
      </c>
      <c r="J304" t="s">
        <v>1919</v>
      </c>
      <c r="K304" t="s">
        <v>143</v>
      </c>
      <c r="P304" t="s">
        <v>1352</v>
      </c>
      <c r="R304" t="s">
        <v>267</v>
      </c>
      <c r="S304" t="s">
        <v>1920</v>
      </c>
      <c r="T304" t="s">
        <v>356</v>
      </c>
    </row>
    <row r="305" spans="1:20" x14ac:dyDescent="0.2">
      <c r="A305" t="s">
        <v>138</v>
      </c>
      <c r="B305" t="s">
        <v>1921</v>
      </c>
      <c r="C305" t="s">
        <v>1922</v>
      </c>
      <c r="D305" t="s">
        <v>1923</v>
      </c>
      <c r="E305">
        <v>62</v>
      </c>
      <c r="F305">
        <v>2</v>
      </c>
      <c r="G305">
        <v>150</v>
      </c>
      <c r="H305">
        <v>2013</v>
      </c>
      <c r="I305" t="s">
        <v>1924</v>
      </c>
      <c r="J305" t="s">
        <v>1925</v>
      </c>
      <c r="K305" t="s">
        <v>143</v>
      </c>
      <c r="P305" t="s">
        <v>1352</v>
      </c>
      <c r="R305" t="s">
        <v>267</v>
      </c>
      <c r="S305" t="s">
        <v>1926</v>
      </c>
      <c r="T305" t="s">
        <v>356</v>
      </c>
    </row>
    <row r="306" spans="1:20" x14ac:dyDescent="0.2">
      <c r="A306" t="s">
        <v>501</v>
      </c>
      <c r="B306" t="s">
        <v>1927</v>
      </c>
      <c r="C306" t="s">
        <v>1928</v>
      </c>
      <c r="D306" t="s">
        <v>1929</v>
      </c>
      <c r="G306">
        <v>114</v>
      </c>
      <c r="H306">
        <v>2010</v>
      </c>
      <c r="I306" t="s">
        <v>1930</v>
      </c>
      <c r="J306" t="s">
        <v>1931</v>
      </c>
      <c r="K306" t="s">
        <v>143</v>
      </c>
      <c r="P306" t="s">
        <v>1352</v>
      </c>
      <c r="R306" t="s">
        <v>267</v>
      </c>
      <c r="S306" t="s">
        <v>1932</v>
      </c>
      <c r="T306" t="s">
        <v>356</v>
      </c>
    </row>
    <row r="307" spans="1:20" x14ac:dyDescent="0.2">
      <c r="A307" t="s">
        <v>138</v>
      </c>
      <c r="B307" t="s">
        <v>1933</v>
      </c>
      <c r="C307" t="s">
        <v>1934</v>
      </c>
      <c r="D307" t="s">
        <v>659</v>
      </c>
      <c r="E307">
        <v>226</v>
      </c>
      <c r="G307">
        <v>241</v>
      </c>
      <c r="H307">
        <v>2017</v>
      </c>
      <c r="I307" t="s">
        <v>1935</v>
      </c>
      <c r="J307" t="s">
        <v>1936</v>
      </c>
      <c r="K307" t="s">
        <v>143</v>
      </c>
      <c r="P307" t="s">
        <v>1352</v>
      </c>
      <c r="R307" t="s">
        <v>267</v>
      </c>
      <c r="S307" t="s">
        <v>1937</v>
      </c>
      <c r="T307" t="s">
        <v>356</v>
      </c>
    </row>
    <row r="308" spans="1:20" x14ac:dyDescent="0.2">
      <c r="A308" t="s">
        <v>138</v>
      </c>
      <c r="B308" t="s">
        <v>1938</v>
      </c>
      <c r="C308" t="s">
        <v>1939</v>
      </c>
      <c r="D308" t="s">
        <v>593</v>
      </c>
      <c r="E308">
        <v>91</v>
      </c>
      <c r="F308">
        <v>4</v>
      </c>
      <c r="G308">
        <v>295</v>
      </c>
      <c r="H308">
        <v>2009</v>
      </c>
      <c r="I308" t="s">
        <v>1940</v>
      </c>
      <c r="J308" t="s">
        <v>1941</v>
      </c>
      <c r="K308" t="s">
        <v>143</v>
      </c>
      <c r="P308" t="s">
        <v>1352</v>
      </c>
      <c r="R308" t="s">
        <v>267</v>
      </c>
      <c r="S308" t="s">
        <v>1942</v>
      </c>
      <c r="T308" t="s">
        <v>356</v>
      </c>
    </row>
    <row r="309" spans="1:20" x14ac:dyDescent="0.2">
      <c r="A309" t="s">
        <v>138</v>
      </c>
      <c r="B309" t="s">
        <v>1943</v>
      </c>
      <c r="C309" t="s">
        <v>1944</v>
      </c>
      <c r="D309" t="s">
        <v>1595</v>
      </c>
      <c r="F309">
        <v>11</v>
      </c>
      <c r="G309">
        <v>56</v>
      </c>
      <c r="H309">
        <v>2012</v>
      </c>
      <c r="I309" t="s">
        <v>634</v>
      </c>
      <c r="J309" t="s">
        <v>1945</v>
      </c>
      <c r="K309" t="s">
        <v>143</v>
      </c>
      <c r="P309" t="s">
        <v>1352</v>
      </c>
      <c r="R309" t="s">
        <v>267</v>
      </c>
      <c r="S309" t="s">
        <v>1946</v>
      </c>
      <c r="T309" t="s">
        <v>3109</v>
      </c>
    </row>
    <row r="310" spans="1:20" x14ac:dyDescent="0.2">
      <c r="A310" t="s">
        <v>138</v>
      </c>
      <c r="B310" t="s">
        <v>1947</v>
      </c>
      <c r="C310" t="s">
        <v>1948</v>
      </c>
      <c r="D310" t="s">
        <v>1363</v>
      </c>
      <c r="E310">
        <v>8</v>
      </c>
      <c r="F310">
        <v>6</v>
      </c>
      <c r="G310">
        <v>1078</v>
      </c>
      <c r="H310">
        <v>2009</v>
      </c>
      <c r="I310" t="s">
        <v>1949</v>
      </c>
      <c r="J310" t="s">
        <v>1950</v>
      </c>
      <c r="K310" t="s">
        <v>143</v>
      </c>
      <c r="P310" t="s">
        <v>1352</v>
      </c>
      <c r="R310" t="s">
        <v>267</v>
      </c>
      <c r="S310" t="s">
        <v>1951</v>
      </c>
      <c r="T310" t="s">
        <v>3109</v>
      </c>
    </row>
    <row r="311" spans="1:20" x14ac:dyDescent="0.2">
      <c r="A311" t="s">
        <v>138</v>
      </c>
      <c r="B311" t="s">
        <v>1952</v>
      </c>
      <c r="C311" t="s">
        <v>1953</v>
      </c>
      <c r="D311" t="s">
        <v>1954</v>
      </c>
      <c r="E311">
        <v>40</v>
      </c>
      <c r="F311">
        <v>4</v>
      </c>
      <c r="G311">
        <v>189</v>
      </c>
      <c r="H311">
        <v>1996</v>
      </c>
      <c r="I311" t="s">
        <v>1955</v>
      </c>
      <c r="J311" t="s">
        <v>1956</v>
      </c>
      <c r="K311" t="s">
        <v>143</v>
      </c>
      <c r="P311" t="s">
        <v>1352</v>
      </c>
      <c r="R311" t="s">
        <v>267</v>
      </c>
      <c r="S311" t="s">
        <v>1957</v>
      </c>
      <c r="T311" t="s">
        <v>3109</v>
      </c>
    </row>
    <row r="312" spans="1:20" x14ac:dyDescent="0.2">
      <c r="A312" t="s">
        <v>138</v>
      </c>
      <c r="B312" t="s">
        <v>1958</v>
      </c>
      <c r="C312" t="s">
        <v>1959</v>
      </c>
      <c r="D312" t="s">
        <v>948</v>
      </c>
      <c r="E312">
        <v>56</v>
      </c>
      <c r="F312">
        <v>2</v>
      </c>
      <c r="G312">
        <v>216</v>
      </c>
      <c r="H312">
        <v>2008</v>
      </c>
      <c r="I312" t="s">
        <v>1591</v>
      </c>
      <c r="J312" t="s">
        <v>1960</v>
      </c>
      <c r="K312" t="s">
        <v>143</v>
      </c>
      <c r="P312" t="s">
        <v>1352</v>
      </c>
      <c r="R312" t="s">
        <v>267</v>
      </c>
      <c r="S312" t="s">
        <v>1961</v>
      </c>
      <c r="T312" t="s">
        <v>3109</v>
      </c>
    </row>
    <row r="313" spans="1:20" x14ac:dyDescent="0.2">
      <c r="A313" t="s">
        <v>138</v>
      </c>
      <c r="B313" t="s">
        <v>1962</v>
      </c>
      <c r="C313" t="s">
        <v>1963</v>
      </c>
      <c r="D313" t="s">
        <v>185</v>
      </c>
      <c r="E313">
        <v>36</v>
      </c>
      <c r="F313">
        <v>1</v>
      </c>
      <c r="G313">
        <v>46</v>
      </c>
      <c r="H313">
        <v>2008</v>
      </c>
      <c r="I313" t="s">
        <v>1964</v>
      </c>
      <c r="J313" t="s">
        <v>1965</v>
      </c>
      <c r="K313" t="s">
        <v>143</v>
      </c>
      <c r="P313" t="s">
        <v>1352</v>
      </c>
      <c r="R313" t="s">
        <v>267</v>
      </c>
      <c r="S313" t="s">
        <v>1966</v>
      </c>
      <c r="T313" t="s">
        <v>3109</v>
      </c>
    </row>
    <row r="314" spans="1:20" x14ac:dyDescent="0.2">
      <c r="A314" t="s">
        <v>138</v>
      </c>
      <c r="B314" t="s">
        <v>1967</v>
      </c>
      <c r="C314" t="s">
        <v>1968</v>
      </c>
      <c r="D314" t="s">
        <v>1363</v>
      </c>
      <c r="E314">
        <v>10</v>
      </c>
      <c r="F314">
        <v>9</v>
      </c>
      <c r="G314">
        <v>1545</v>
      </c>
      <c r="H314">
        <v>2011</v>
      </c>
      <c r="I314" t="s">
        <v>1969</v>
      </c>
      <c r="J314" t="s">
        <v>1970</v>
      </c>
      <c r="K314" t="s">
        <v>143</v>
      </c>
      <c r="P314" t="s">
        <v>1352</v>
      </c>
      <c r="R314" t="s">
        <v>267</v>
      </c>
      <c r="S314" t="s">
        <v>1971</v>
      </c>
      <c r="T314" t="s">
        <v>3109</v>
      </c>
    </row>
    <row r="315" spans="1:20" x14ac:dyDescent="0.2">
      <c r="A315" t="s">
        <v>501</v>
      </c>
      <c r="B315" t="s">
        <v>1972</v>
      </c>
      <c r="C315" t="s">
        <v>1973</v>
      </c>
      <c r="D315" t="s">
        <v>1974</v>
      </c>
      <c r="G315">
        <v>347</v>
      </c>
      <c r="H315">
        <v>2020</v>
      </c>
      <c r="I315" t="s">
        <v>1975</v>
      </c>
      <c r="J315" t="s">
        <v>1976</v>
      </c>
      <c r="K315" t="s">
        <v>143</v>
      </c>
      <c r="P315" t="s">
        <v>1352</v>
      </c>
      <c r="R315" t="s">
        <v>267</v>
      </c>
      <c r="S315" t="s">
        <v>1977</v>
      </c>
      <c r="T315" t="s">
        <v>3109</v>
      </c>
    </row>
    <row r="316" spans="1:20" x14ac:dyDescent="0.2">
      <c r="A316" t="s">
        <v>138</v>
      </c>
      <c r="B316" t="s">
        <v>1978</v>
      </c>
      <c r="C316" t="s">
        <v>1979</v>
      </c>
      <c r="D316" t="s">
        <v>185</v>
      </c>
      <c r="E316">
        <v>35</v>
      </c>
      <c r="F316">
        <v>2</v>
      </c>
      <c r="G316">
        <v>266</v>
      </c>
      <c r="H316">
        <v>2007</v>
      </c>
      <c r="I316" t="s">
        <v>1980</v>
      </c>
      <c r="J316" t="s">
        <v>1981</v>
      </c>
      <c r="K316" t="s">
        <v>143</v>
      </c>
      <c r="P316" t="s">
        <v>1352</v>
      </c>
      <c r="R316" t="s">
        <v>267</v>
      </c>
      <c r="S316" t="s">
        <v>1982</v>
      </c>
      <c r="T316" t="s">
        <v>3109</v>
      </c>
    </row>
    <row r="317" spans="1:20" x14ac:dyDescent="0.2">
      <c r="A317" t="s">
        <v>138</v>
      </c>
      <c r="B317" t="s">
        <v>1983</v>
      </c>
      <c r="C317" t="s">
        <v>1984</v>
      </c>
      <c r="D317" t="s">
        <v>1363</v>
      </c>
      <c r="E317">
        <v>8</v>
      </c>
      <c r="F317">
        <v>13</v>
      </c>
      <c r="G317">
        <v>2973</v>
      </c>
      <c r="H317">
        <v>2009</v>
      </c>
      <c r="I317" t="s">
        <v>1980</v>
      </c>
      <c r="J317" t="s">
        <v>1981</v>
      </c>
      <c r="K317" t="s">
        <v>143</v>
      </c>
      <c r="P317" t="s">
        <v>1352</v>
      </c>
      <c r="R317" t="s">
        <v>267</v>
      </c>
      <c r="S317" t="s">
        <v>1985</v>
      </c>
      <c r="T317" t="s">
        <v>3109</v>
      </c>
    </row>
    <row r="318" spans="1:20" x14ac:dyDescent="0.2">
      <c r="A318" t="s">
        <v>138</v>
      </c>
      <c r="B318" t="s">
        <v>1986</v>
      </c>
      <c r="C318" t="s">
        <v>1987</v>
      </c>
      <c r="D318" t="s">
        <v>1988</v>
      </c>
      <c r="E318">
        <v>26</v>
      </c>
      <c r="F318">
        <v>8</v>
      </c>
      <c r="G318">
        <v>5142</v>
      </c>
      <c r="H318">
        <v>2017</v>
      </c>
      <c r="I318" t="s">
        <v>219</v>
      </c>
      <c r="J318" t="s">
        <v>404</v>
      </c>
      <c r="K318" t="s">
        <v>143</v>
      </c>
      <c r="P318" t="s">
        <v>1352</v>
      </c>
      <c r="R318" t="s">
        <v>267</v>
      </c>
      <c r="S318" t="s">
        <v>1989</v>
      </c>
      <c r="T318" t="s">
        <v>3109</v>
      </c>
    </row>
    <row r="319" spans="1:20" x14ac:dyDescent="0.2">
      <c r="A319" t="s">
        <v>138</v>
      </c>
      <c r="B319" t="s">
        <v>1990</v>
      </c>
      <c r="C319" t="s">
        <v>1991</v>
      </c>
      <c r="D319" t="s">
        <v>375</v>
      </c>
      <c r="E319">
        <v>29</v>
      </c>
      <c r="F319">
        <v>3</v>
      </c>
      <c r="G319">
        <v>319</v>
      </c>
      <c r="H319">
        <v>2008</v>
      </c>
      <c r="I319" t="s">
        <v>1980</v>
      </c>
      <c r="J319" t="s">
        <v>1981</v>
      </c>
      <c r="K319" t="s">
        <v>143</v>
      </c>
      <c r="P319" t="s">
        <v>1352</v>
      </c>
      <c r="R319" t="s">
        <v>267</v>
      </c>
      <c r="S319" t="s">
        <v>1992</v>
      </c>
      <c r="T319" t="s">
        <v>1149</v>
      </c>
    </row>
    <row r="320" spans="1:20" x14ac:dyDescent="0.2">
      <c r="A320" t="s">
        <v>138</v>
      </c>
      <c r="B320" t="s">
        <v>1993</v>
      </c>
      <c r="C320" t="s">
        <v>1994</v>
      </c>
      <c r="D320" t="s">
        <v>1995</v>
      </c>
      <c r="E320">
        <v>17</v>
      </c>
      <c r="F320" t="s">
        <v>1996</v>
      </c>
      <c r="G320">
        <v>1031</v>
      </c>
      <c r="H320">
        <v>2021</v>
      </c>
      <c r="I320" t="s">
        <v>1404</v>
      </c>
      <c r="J320" t="s">
        <v>1997</v>
      </c>
      <c r="K320" t="s">
        <v>143</v>
      </c>
      <c r="N320" t="s">
        <v>144</v>
      </c>
      <c r="P320" t="s">
        <v>1352</v>
      </c>
      <c r="R320" t="s">
        <v>233</v>
      </c>
      <c r="S320" t="s">
        <v>1998</v>
      </c>
      <c r="T320" t="s">
        <v>1149</v>
      </c>
    </row>
    <row r="321" spans="1:20" x14ac:dyDescent="0.2">
      <c r="A321" t="s">
        <v>138</v>
      </c>
      <c r="B321" t="s">
        <v>1999</v>
      </c>
      <c r="C321" t="s">
        <v>2000</v>
      </c>
      <c r="D321" t="s">
        <v>2001</v>
      </c>
      <c r="E321">
        <v>66</v>
      </c>
      <c r="F321">
        <v>3</v>
      </c>
      <c r="G321">
        <v>169</v>
      </c>
      <c r="H321">
        <v>2020</v>
      </c>
      <c r="I321" t="s">
        <v>2002</v>
      </c>
      <c r="J321" t="s">
        <v>2003</v>
      </c>
      <c r="K321" t="s">
        <v>143</v>
      </c>
      <c r="P321" t="s">
        <v>1352</v>
      </c>
      <c r="R321" t="s">
        <v>233</v>
      </c>
      <c r="S321" t="s">
        <v>2004</v>
      </c>
      <c r="T321" t="s">
        <v>1149</v>
      </c>
    </row>
    <row r="322" spans="1:20" x14ac:dyDescent="0.2">
      <c r="A322" t="s">
        <v>138</v>
      </c>
      <c r="B322" t="s">
        <v>2005</v>
      </c>
      <c r="C322" t="s">
        <v>2006</v>
      </c>
      <c r="D322" t="s">
        <v>2007</v>
      </c>
      <c r="E322">
        <v>20</v>
      </c>
      <c r="F322">
        <v>2</v>
      </c>
      <c r="G322">
        <v>211</v>
      </c>
      <c r="H322">
        <v>2007</v>
      </c>
      <c r="I322" t="s">
        <v>1452</v>
      </c>
      <c r="J322" t="s">
        <v>2008</v>
      </c>
      <c r="K322" t="s">
        <v>143</v>
      </c>
      <c r="N322" t="s">
        <v>3249</v>
      </c>
      <c r="P322" t="s">
        <v>1352</v>
      </c>
      <c r="R322" t="s">
        <v>233</v>
      </c>
      <c r="S322" t="s">
        <v>2009</v>
      </c>
      <c r="T322" t="s">
        <v>1149</v>
      </c>
    </row>
    <row r="323" spans="1:20" x14ac:dyDescent="0.2">
      <c r="A323" t="s">
        <v>138</v>
      </c>
      <c r="B323" t="s">
        <v>2010</v>
      </c>
      <c r="C323" t="s">
        <v>2011</v>
      </c>
      <c r="D323" t="s">
        <v>242</v>
      </c>
      <c r="E323">
        <v>115</v>
      </c>
      <c r="G323">
        <v>73</v>
      </c>
      <c r="H323">
        <v>2015</v>
      </c>
      <c r="I323" t="s">
        <v>2012</v>
      </c>
      <c r="K323" t="s">
        <v>143</v>
      </c>
      <c r="P323" t="s">
        <v>1352</v>
      </c>
      <c r="R323" t="s">
        <v>233</v>
      </c>
      <c r="S323" t="s">
        <v>2013</v>
      </c>
      <c r="T323" t="s">
        <v>1149</v>
      </c>
    </row>
    <row r="324" spans="1:20" x14ac:dyDescent="0.2">
      <c r="A324" t="s">
        <v>138</v>
      </c>
      <c r="B324" t="s">
        <v>2014</v>
      </c>
      <c r="C324" t="s">
        <v>2015</v>
      </c>
      <c r="D324" t="s">
        <v>2016</v>
      </c>
      <c r="E324">
        <v>38</v>
      </c>
      <c r="G324">
        <v>125</v>
      </c>
      <c r="H324">
        <v>2003</v>
      </c>
      <c r="I324" t="s">
        <v>510</v>
      </c>
      <c r="K324" t="s">
        <v>143</v>
      </c>
      <c r="P324" t="s">
        <v>1851</v>
      </c>
      <c r="R324" t="s">
        <v>233</v>
      </c>
      <c r="S324" t="s">
        <v>2017</v>
      </c>
      <c r="T324" t="s">
        <v>1149</v>
      </c>
    </row>
    <row r="325" spans="1:20" x14ac:dyDescent="0.2">
      <c r="A325" t="s">
        <v>138</v>
      </c>
      <c r="B325" t="s">
        <v>2018</v>
      </c>
      <c r="C325" t="s">
        <v>2019</v>
      </c>
      <c r="D325" t="s">
        <v>2020</v>
      </c>
      <c r="E325">
        <v>33</v>
      </c>
      <c r="F325">
        <v>8</v>
      </c>
      <c r="G325">
        <v>1658</v>
      </c>
      <c r="H325">
        <v>2013</v>
      </c>
      <c r="I325" t="s">
        <v>2021</v>
      </c>
      <c r="J325" t="s">
        <v>2022</v>
      </c>
      <c r="K325" t="s">
        <v>143</v>
      </c>
      <c r="P325" t="s">
        <v>1352</v>
      </c>
      <c r="R325" t="s">
        <v>233</v>
      </c>
      <c r="S325" t="s">
        <v>2023</v>
      </c>
      <c r="T325" t="s">
        <v>1149</v>
      </c>
    </row>
    <row r="326" spans="1:20" x14ac:dyDescent="0.2">
      <c r="A326" t="s">
        <v>138</v>
      </c>
      <c r="B326" t="s">
        <v>2024</v>
      </c>
      <c r="C326" t="s">
        <v>2025</v>
      </c>
      <c r="D326" t="s">
        <v>916</v>
      </c>
      <c r="E326">
        <v>45</v>
      </c>
      <c r="F326">
        <v>11</v>
      </c>
      <c r="G326">
        <v>1089</v>
      </c>
      <c r="H326">
        <v>2009</v>
      </c>
      <c r="I326" t="s">
        <v>2026</v>
      </c>
      <c r="J326" t="s">
        <v>2027</v>
      </c>
      <c r="K326" t="s">
        <v>143</v>
      </c>
      <c r="P326" t="s">
        <v>1352</v>
      </c>
      <c r="R326" t="s">
        <v>233</v>
      </c>
      <c r="S326" t="s">
        <v>2028</v>
      </c>
      <c r="T326" t="s">
        <v>1149</v>
      </c>
    </row>
    <row r="327" spans="1:20" x14ac:dyDescent="0.2">
      <c r="A327" t="s">
        <v>138</v>
      </c>
      <c r="B327" t="s">
        <v>2029</v>
      </c>
      <c r="C327" t="s">
        <v>2030</v>
      </c>
      <c r="D327" t="s">
        <v>2031</v>
      </c>
      <c r="E327">
        <v>58</v>
      </c>
      <c r="G327">
        <v>284</v>
      </c>
      <c r="H327">
        <v>2015</v>
      </c>
      <c r="I327" t="s">
        <v>2032</v>
      </c>
      <c r="J327" t="s">
        <v>2033</v>
      </c>
      <c r="K327" t="s">
        <v>143</v>
      </c>
      <c r="P327" t="s">
        <v>1352</v>
      </c>
      <c r="R327" t="s">
        <v>233</v>
      </c>
      <c r="S327" t="s">
        <v>2034</v>
      </c>
      <c r="T327" t="s">
        <v>1149</v>
      </c>
    </row>
    <row r="328" spans="1:20" x14ac:dyDescent="0.2">
      <c r="A328" t="s">
        <v>138</v>
      </c>
      <c r="B328" t="s">
        <v>2035</v>
      </c>
      <c r="C328" t="s">
        <v>2036</v>
      </c>
      <c r="D328" t="s">
        <v>2037</v>
      </c>
      <c r="E328">
        <v>89</v>
      </c>
      <c r="F328">
        <v>2</v>
      </c>
      <c r="G328">
        <v>159</v>
      </c>
      <c r="H328">
        <v>1999</v>
      </c>
      <c r="I328" t="s">
        <v>2038</v>
      </c>
      <c r="J328" t="s">
        <v>2039</v>
      </c>
      <c r="K328" t="s">
        <v>143</v>
      </c>
      <c r="P328" t="s">
        <v>2040</v>
      </c>
      <c r="R328" t="s">
        <v>233</v>
      </c>
      <c r="S328" t="s">
        <v>2041</v>
      </c>
      <c r="T328" t="s">
        <v>1149</v>
      </c>
    </row>
    <row r="329" spans="1:20" x14ac:dyDescent="0.2">
      <c r="A329" t="s">
        <v>138</v>
      </c>
      <c r="B329" t="s">
        <v>2042</v>
      </c>
      <c r="C329" t="s">
        <v>2043</v>
      </c>
      <c r="D329" t="s">
        <v>2044</v>
      </c>
      <c r="E329">
        <v>5</v>
      </c>
      <c r="F329" s="5">
        <v>44563</v>
      </c>
      <c r="G329">
        <v>39</v>
      </c>
      <c r="H329">
        <v>2001</v>
      </c>
      <c r="I329" t="s">
        <v>2045</v>
      </c>
      <c r="J329" t="s">
        <v>2046</v>
      </c>
      <c r="K329" t="s">
        <v>143</v>
      </c>
      <c r="P329" t="s">
        <v>1352</v>
      </c>
      <c r="R329" t="s">
        <v>233</v>
      </c>
      <c r="S329" t="s">
        <v>2047</v>
      </c>
    </row>
    <row r="330" spans="1:20" x14ac:dyDescent="0.2">
      <c r="A330" t="s">
        <v>138</v>
      </c>
      <c r="B330" t="s">
        <v>2048</v>
      </c>
      <c r="C330" t="s">
        <v>2049</v>
      </c>
      <c r="D330" t="s">
        <v>2050</v>
      </c>
      <c r="E330">
        <v>24</v>
      </c>
      <c r="F330">
        <v>1</v>
      </c>
      <c r="G330">
        <v>109</v>
      </c>
      <c r="H330">
        <v>1996</v>
      </c>
      <c r="I330" t="s">
        <v>640</v>
      </c>
      <c r="J330" t="s">
        <v>1708</v>
      </c>
      <c r="K330" t="s">
        <v>143</v>
      </c>
      <c r="P330" t="s">
        <v>1352</v>
      </c>
      <c r="R330" t="s">
        <v>233</v>
      </c>
      <c r="S330" t="s">
        <v>2051</v>
      </c>
    </row>
    <row r="331" spans="1:20" x14ac:dyDescent="0.2">
      <c r="A331" t="s">
        <v>138</v>
      </c>
      <c r="B331" t="s">
        <v>2052</v>
      </c>
      <c r="C331" t="s">
        <v>2053</v>
      </c>
      <c r="D331" t="s">
        <v>2054</v>
      </c>
      <c r="E331">
        <v>6</v>
      </c>
      <c r="F331">
        <v>1</v>
      </c>
      <c r="G331">
        <v>67</v>
      </c>
      <c r="H331">
        <v>2015</v>
      </c>
      <c r="I331" t="s">
        <v>415</v>
      </c>
      <c r="J331" t="s">
        <v>794</v>
      </c>
      <c r="K331" t="s">
        <v>143</v>
      </c>
      <c r="P331" t="s">
        <v>1352</v>
      </c>
      <c r="R331" t="s">
        <v>233</v>
      </c>
      <c r="S331" t="s">
        <v>2055</v>
      </c>
    </row>
    <row r="332" spans="1:20" x14ac:dyDescent="0.2">
      <c r="A332" t="s">
        <v>138</v>
      </c>
      <c r="B332" t="s">
        <v>2056</v>
      </c>
      <c r="C332" t="s">
        <v>2057</v>
      </c>
      <c r="D332" t="s">
        <v>2058</v>
      </c>
      <c r="E332">
        <v>16</v>
      </c>
      <c r="F332">
        <v>1</v>
      </c>
      <c r="G332">
        <v>133</v>
      </c>
      <c r="H332">
        <v>2011</v>
      </c>
      <c r="I332" t="s">
        <v>2059</v>
      </c>
      <c r="J332" t="s">
        <v>2060</v>
      </c>
      <c r="K332" t="s">
        <v>143</v>
      </c>
      <c r="P332" t="s">
        <v>1352</v>
      </c>
      <c r="R332" t="s">
        <v>233</v>
      </c>
      <c r="S332" t="s">
        <v>2061</v>
      </c>
    </row>
    <row r="333" spans="1:20" x14ac:dyDescent="0.2">
      <c r="A333" t="s">
        <v>138</v>
      </c>
      <c r="B333" t="s">
        <v>2062</v>
      </c>
      <c r="C333" t="s">
        <v>2063</v>
      </c>
      <c r="D333" t="s">
        <v>2064</v>
      </c>
      <c r="E333">
        <v>38</v>
      </c>
      <c r="F333">
        <v>5</v>
      </c>
      <c r="G333">
        <v>73</v>
      </c>
      <c r="H333">
        <v>2002</v>
      </c>
      <c r="I333" t="s">
        <v>415</v>
      </c>
      <c r="J333" t="s">
        <v>794</v>
      </c>
      <c r="K333" t="s">
        <v>143</v>
      </c>
      <c r="P333" t="s">
        <v>1352</v>
      </c>
      <c r="R333" t="s">
        <v>233</v>
      </c>
      <c r="S333" t="s">
        <v>2065</v>
      </c>
    </row>
    <row r="334" spans="1:20" x14ac:dyDescent="0.2">
      <c r="A334" t="s">
        <v>138</v>
      </c>
      <c r="B334" t="s">
        <v>2066</v>
      </c>
      <c r="C334" t="s">
        <v>2067</v>
      </c>
      <c r="D334" t="s">
        <v>2068</v>
      </c>
      <c r="E334">
        <v>26</v>
      </c>
      <c r="F334">
        <v>4</v>
      </c>
      <c r="G334">
        <v>19</v>
      </c>
      <c r="H334">
        <v>2014</v>
      </c>
      <c r="I334" t="s">
        <v>578</v>
      </c>
      <c r="K334" t="s">
        <v>143</v>
      </c>
      <c r="P334" t="s">
        <v>1352</v>
      </c>
      <c r="R334" t="s">
        <v>233</v>
      </c>
      <c r="S334" t="s">
        <v>2069</v>
      </c>
    </row>
    <row r="335" spans="1:20" x14ac:dyDescent="0.2">
      <c r="A335" t="s">
        <v>138</v>
      </c>
      <c r="B335" t="s">
        <v>2070</v>
      </c>
      <c r="C335" t="s">
        <v>2071</v>
      </c>
      <c r="D335" t="s">
        <v>2072</v>
      </c>
      <c r="F335">
        <v>285</v>
      </c>
      <c r="G335">
        <v>20</v>
      </c>
      <c r="H335">
        <v>2001</v>
      </c>
      <c r="I335" t="s">
        <v>2073</v>
      </c>
      <c r="J335" t="s">
        <v>1657</v>
      </c>
      <c r="K335" t="s">
        <v>143</v>
      </c>
      <c r="P335" t="s">
        <v>1352</v>
      </c>
      <c r="R335" t="s">
        <v>233</v>
      </c>
      <c r="S335" t="s">
        <v>2074</v>
      </c>
    </row>
    <row r="336" spans="1:20"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row>
    <row r="337" spans="1:19" x14ac:dyDescent="0.2">
      <c r="A337" t="s">
        <v>138</v>
      </c>
      <c r="B337" t="s">
        <v>2080</v>
      </c>
      <c r="C337" t="s">
        <v>2081</v>
      </c>
      <c r="D337" t="s">
        <v>861</v>
      </c>
      <c r="E337">
        <v>21</v>
      </c>
      <c r="F337">
        <v>3</v>
      </c>
      <c r="G337">
        <v>498</v>
      </c>
      <c r="H337">
        <v>2019</v>
      </c>
      <c r="I337" t="s">
        <v>1355</v>
      </c>
      <c r="K337" t="s">
        <v>143</v>
      </c>
      <c r="P337" t="s">
        <v>1352</v>
      </c>
      <c r="R337" t="s">
        <v>233</v>
      </c>
      <c r="S337" t="s">
        <v>2082</v>
      </c>
    </row>
    <row r="338" spans="1:19" x14ac:dyDescent="0.2">
      <c r="A338" t="s">
        <v>138</v>
      </c>
      <c r="B338" t="s">
        <v>2083</v>
      </c>
      <c r="C338" t="s">
        <v>2084</v>
      </c>
      <c r="D338" t="s">
        <v>645</v>
      </c>
      <c r="E338">
        <v>95</v>
      </c>
      <c r="F338">
        <v>8</v>
      </c>
      <c r="G338">
        <v>847</v>
      </c>
      <c r="H338">
        <v>2017</v>
      </c>
      <c r="I338" t="s">
        <v>2085</v>
      </c>
      <c r="J338" t="s">
        <v>2086</v>
      </c>
      <c r="K338" t="s">
        <v>143</v>
      </c>
      <c r="P338" t="s">
        <v>1352</v>
      </c>
      <c r="R338" t="s">
        <v>233</v>
      </c>
      <c r="S338" t="s">
        <v>2087</v>
      </c>
    </row>
    <row r="339" spans="1:19"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19"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19"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19"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19"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19"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19"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19"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19" x14ac:dyDescent="0.2">
      <c r="A347" t="s">
        <v>138</v>
      </c>
      <c r="B347" t="s">
        <v>2132</v>
      </c>
      <c r="C347" t="s">
        <v>2133</v>
      </c>
      <c r="D347" t="s">
        <v>1595</v>
      </c>
      <c r="F347">
        <v>4</v>
      </c>
      <c r="G347">
        <v>78</v>
      </c>
      <c r="H347">
        <v>2011</v>
      </c>
      <c r="I347" t="s">
        <v>2134</v>
      </c>
      <c r="J347" t="s">
        <v>651</v>
      </c>
      <c r="K347" t="s">
        <v>143</v>
      </c>
      <c r="P347" t="s">
        <v>1352</v>
      </c>
      <c r="R347" t="s">
        <v>233</v>
      </c>
      <c r="S347" t="s">
        <v>2135</v>
      </c>
    </row>
    <row r="348" spans="1:19"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19"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19"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19"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19"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199"/>
  <sheetViews>
    <sheetView tabSelected="1" topLeftCell="AD1" zoomScale="60" zoomScaleNormal="70" workbookViewId="0">
      <pane ySplit="1" topLeftCell="A4160" activePane="bottomLeft" state="frozen"/>
      <selection activeCell="W1" sqref="W1"/>
      <selection pane="bottomLeft" activeCell="AO4169" sqref="AO4169"/>
    </sheetView>
  </sheetViews>
  <sheetFormatPr baseColWidth="10" defaultRowHeight="16" x14ac:dyDescent="0.2"/>
  <cols>
    <col min="7" max="7" width="10.83203125" style="14"/>
    <col min="22" max="22" width="10.83203125" style="9"/>
    <col min="24" max="24" width="10.83203125" style="9"/>
  </cols>
  <sheetData>
    <row r="1" spans="1:45" x14ac:dyDescent="0.2">
      <c r="A1" t="s">
        <v>4</v>
      </c>
      <c r="B1" t="s">
        <v>48</v>
      </c>
      <c r="C1" t="s">
        <v>50</v>
      </c>
      <c r="D1" t="s">
        <v>52</v>
      </c>
      <c r="E1" t="s">
        <v>54</v>
      </c>
      <c r="F1" t="s">
        <v>56</v>
      </c>
      <c r="G1" s="14"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s="14"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s="14"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s="1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s="14"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s="14"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s="14"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s="14"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s="14"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s="14"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s="14"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s="14"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s="14"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s="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s="14"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s="14"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s="14"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s="14"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s="14"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s="14"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s="14"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s="14"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s="14"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s="1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s="14"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s="14"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s="14"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s="14"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s="14"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s="14"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s="14"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s="14"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s="14"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s="1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s="14"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s="14"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s="14"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s="14"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s="14"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s="14"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s="14"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s="14"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s="14"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s="1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s="14"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s="14"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s="14"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s="14"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s="14"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s="14"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s="14"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s="14"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s="14"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s="1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s="14"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s="14"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s="14"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s="14"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s="14"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s="14"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s="14"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s="14"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s="14"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s="1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s="14"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s="14"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s="14"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s="14"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s="14"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s="14"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s="14"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s="14"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s="14"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s="1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s="14"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s="14"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s="14"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s="14"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s="14"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s="14"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s="14"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s="14"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s="14"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s="1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s="14"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s="14"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s="14"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s="14"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s="14"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s="14"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s="14"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s="14"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s="14"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s="1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s="14"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s="14"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s="14"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s="14"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s="14"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s="14"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s="14"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s="14"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s="14"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s="1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s="14"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s="14"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s="14"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s="14"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s="14"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s="14"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s="14"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s="14"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s="14"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s="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s="14"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15"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15"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15"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15"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15"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15"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15"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15"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15"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15"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15"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15"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15"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15"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15"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15"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15"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15"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15"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15"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15"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15"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15"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15"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15"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15"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15"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15"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15"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15"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15"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15"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15"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15"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15"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15"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15"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15"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15"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15"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15"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15"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15"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15"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15"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15"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15"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15"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15"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15"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15"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15"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15"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15"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15"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15"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15"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15"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15"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15"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15"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15"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15"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15"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15"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15"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15"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15"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15"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15"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15"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15"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15"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15"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15"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15"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15"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15"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15"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15"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15"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15"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15"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15"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15"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15"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15"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15"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15"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15"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15"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15"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15"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15"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15"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15"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15"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15"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15"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15"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15"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15"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15"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15"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15"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15"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15"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15"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15"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15"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15"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15"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15"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15"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15"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15"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15"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15"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15"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15"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15"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15"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15"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15"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15"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15"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15"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15"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15"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15"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15"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15"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15"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15"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15"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15"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15"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15"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15"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15"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15"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15"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15"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15"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15"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15"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15"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15"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15"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15"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15"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15"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15"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15"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15"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15"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15"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15"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15"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15"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15"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15"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15"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15"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15"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15"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15"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15"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15"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15"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15"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15"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15"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15"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15"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15"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15"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15"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15"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15"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15"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15"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15"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15"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15"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15"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15"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15"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15"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15"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15"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15"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15"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15"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15"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15"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15"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15"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15"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15"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15"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15"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15"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15"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15"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15"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15"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15"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15"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15"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15"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15"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15"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15"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15"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15"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15"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15"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15"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15"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15"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15"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15"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15"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15"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15"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15"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15"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15"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15"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15"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15"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15"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15"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15"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15"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15"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15"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15"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15"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15"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15"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15"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15"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15"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15"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15"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15"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15"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15"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15"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15"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15"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15"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15"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15"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15"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15"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15"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15"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15"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15"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15"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15"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15"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15"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15"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15"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15"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15"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15"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15"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15"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15"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15"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15"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15"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15"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15"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15"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15"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15"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15"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15"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15"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15"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15"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15"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15"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15"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15"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15"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15"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15"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15"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15"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15"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15"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15"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15"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15"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15"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15"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15"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15"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15"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15"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15"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15"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15"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15"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15"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15"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15"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15"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15"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15"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15"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15"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15"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15"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15"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15"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15"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15"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15"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15"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15"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15"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15"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15"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15"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15"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15"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15"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15"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15"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15"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15"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15"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15"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15"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15"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15"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15"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15"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15"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15"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15"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15"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15"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15"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15"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15"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15"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15"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15"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15"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15"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15"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15"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15"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15"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15"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15"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15"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15"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15"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15"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15"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15"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15"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15"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15"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15"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15"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15"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15"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15"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15"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15"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15"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15"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15"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15"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15"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15"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15"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15"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15"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15"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15"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15"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15"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15"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15"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15"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15"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15"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15"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15"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15"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15"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15"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15"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15"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15"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15"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15"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15"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15"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15"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15"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15"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15"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15"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15"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15"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15"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15"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15"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15"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15"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15"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15"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15"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15"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15"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15"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15"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15"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15"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15"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15"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15"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15"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15"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15"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15"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15"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15"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15"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15"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15"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15"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15"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15"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15"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15"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15"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15"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15"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15"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15"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15"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15"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15"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15"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15"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15"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15"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15"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15"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15"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15"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15"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15"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15"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15"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15"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15"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15"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15"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15"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15"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15"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15"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15"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15"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15"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15"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15"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15"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15"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15"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15"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15"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15"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15"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15"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15"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15"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15"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15"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15"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15"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15"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15"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15"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15"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15"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15"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15"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15"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15"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15"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15"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15"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15"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15"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15"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15"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15"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15"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15"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15"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15"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15"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15"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15"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15"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15"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15"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15"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15"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15"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15"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15"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15"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15"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15"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15"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15"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15"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15"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15"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15"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15"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15"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15"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15"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15"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15"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15"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15"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15"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15"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15"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15"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15"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15"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15"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15"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15"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15"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15"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15"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15"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15"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15"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15"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15"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15"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15"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15"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15"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15"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15"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15"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15"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15"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15"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15"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15"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15"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15"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15"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15"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15"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15"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15"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15"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15"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15"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15"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15"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15"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15"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15"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15"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15"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15"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15"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15"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15"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15"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15"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15"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15"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15"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15"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15"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15"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15"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15"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15"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15"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15"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15"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15"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15"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15"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15"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15"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15"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15"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15"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15"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15"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15"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15"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15"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15"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15"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15"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15"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15"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15"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15"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15"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15"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15"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15"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15"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15"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15"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15"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15"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15"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15"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15"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15"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15"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15"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15"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15"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15"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15"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15"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15"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15"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15"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15"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15"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15"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15"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15"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15"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15"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15"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15"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15"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15"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15"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15"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15"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15"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15"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15"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15"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15"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15"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15"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15"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15"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15"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15"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15"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15"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15"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15"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15"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15"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15"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15"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15"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15"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15"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15"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15"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15"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15"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15"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15"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15"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15"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15"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15"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15"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15"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15"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15"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15"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15"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15"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15"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15"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15"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15"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7"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7"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7"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7"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7"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7"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7"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7"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7"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7"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7"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7"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7"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7"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7"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7"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7"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7"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7"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7"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7"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7"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7"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7"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7"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7"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7"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7"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7"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7"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7"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7"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7"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7"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7"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7"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7"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7"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7"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7"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7"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7"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7"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7"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7"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7"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7"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7"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7"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7"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7"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7"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7"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7"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7"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7"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7"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7"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7"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7"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7"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7"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7"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7"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7"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7"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7"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7"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7"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7"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7"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7"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7"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7"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7"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7"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7"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7"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7"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7"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7"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7"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7"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7"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7"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7"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7"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7"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7"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7"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7"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7"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7"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7"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7"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7"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7"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7"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7"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7"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7"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7"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7"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7"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7"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7"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7"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7"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7"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7"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7"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7"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7"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7"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7"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7"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7"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7"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7"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7"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7"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7"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7"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7"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7"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7"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7"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7"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7"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7"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7"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7"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7"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7"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7"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7"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7"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7"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7"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7"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7"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7"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7"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7"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7"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7"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7"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7"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7"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7"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7"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7"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7"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7"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7"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7"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7"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7"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7"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7"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7"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7"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7"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7"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7"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7"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7"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7"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7"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7"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7"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7"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7"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7"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7"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7"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7"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7"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7"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7"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7"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7"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7"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7"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7"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7"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7"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7"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7"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7"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7"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7"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7"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7"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7"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7"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7"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7"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7"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7"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7"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7"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7"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7"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7"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7"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7"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7"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7"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7"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7"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7"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7"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7"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7"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7"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7"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7"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7"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7"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7"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7"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7"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7"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7"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7"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7"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7"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7"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7"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7"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7"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7"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7"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7"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7"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7"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7"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7"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7"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7"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7"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7"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7"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7"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7"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7"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7"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7"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7"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7"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7"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7"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7"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7"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7"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7"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7"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7"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7"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7"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7"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7"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7"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7"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7"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7"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7"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7"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7"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7"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7"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7"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7"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7"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7"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7"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7"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7"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7"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7"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7"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7"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7"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7"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7"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7"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7"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7"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7"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7"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7"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7"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7"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7"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7"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7"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7"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7"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7"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7"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7"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7"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7"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7"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7"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7"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7"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7"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7"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7"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7"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7"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7"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7"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7"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7"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7"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7"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7"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7"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7"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7"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7"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7"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7"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7"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7"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7"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7"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7"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7"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7"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7"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7"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7"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7"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7"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7"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7"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7"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7"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7"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7"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7"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7"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7"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7"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7"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7"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7"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7"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7"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7"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7"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7"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7"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7"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7"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7"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7"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7"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7"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7"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7"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7"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7"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7"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7"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7"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7"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7"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7"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7"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7"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7"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7"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7"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7"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7"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7"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7"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7"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7"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7"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7"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7"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7"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7"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7"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7"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7"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7"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7"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7"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7"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7"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7"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7"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7"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7"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7"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7"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7"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7"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7"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7"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7"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7"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7"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7"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7"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7"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7"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7"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7"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7"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7"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7"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7"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7"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7"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7"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7"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7"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7"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7"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7"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7"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7"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7"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7"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7"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7"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7"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7"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7"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7"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7"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7"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7"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7"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7"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7"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7"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7"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7"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7"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7"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7"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7"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7"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7"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7"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7"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7"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7"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7"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7"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7"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7"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7"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7"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7"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7"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7"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7"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7"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7"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7"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7"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7"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7"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7"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7"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7"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7"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7"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7"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7"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7"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7"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7"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7"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7"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7"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7"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7"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7"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7"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7"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7"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7"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7"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7"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7"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7"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7"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7"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7"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7"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7"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7"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7"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7"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7"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7"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7"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7"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7"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7"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7"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7"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7"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7"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7"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7"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7"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7"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7"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7"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7"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7"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7"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7"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7"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7"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7"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7"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7"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7"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9"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7"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7"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7"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7"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7"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7"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7"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7"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7"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7"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7"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7"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7"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7"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7"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7"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7"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7"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7"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7"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7"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7"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7"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7"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7"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7"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7"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7"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7"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7"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7"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7"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7"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7"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7"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7"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7"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7"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7"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7"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7"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7"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7"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7"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7"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7"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7"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7"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7"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7"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7"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7"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7"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7"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7"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7"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7"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7"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1685</v>
      </c>
      <c r="B3115" s="21" t="s">
        <v>1146</v>
      </c>
      <c r="C3115" s="21" t="s">
        <v>1149</v>
      </c>
      <c r="D3115" s="21" t="s">
        <v>420</v>
      </c>
      <c r="E3115" s="21" t="s">
        <v>3083</v>
      </c>
      <c r="G3115" s="27" t="s">
        <v>153</v>
      </c>
      <c r="H3115" s="21" t="s">
        <v>1165</v>
      </c>
      <c r="I3115" s="21" t="s">
        <v>3084</v>
      </c>
      <c r="J3115" s="21">
        <v>49.133333333333297</v>
      </c>
      <c r="K3115">
        <v>-122.75</v>
      </c>
      <c r="L3115">
        <v>1415</v>
      </c>
      <c r="M3115" s="21" t="s">
        <v>3034</v>
      </c>
      <c r="O3115" s="21">
        <v>1985</v>
      </c>
      <c r="Q3115" s="21" t="s">
        <v>3086</v>
      </c>
      <c r="T3115" s="21">
        <v>-20</v>
      </c>
      <c r="U3115" s="21" t="s">
        <v>1218</v>
      </c>
      <c r="V3115" s="9" t="s">
        <v>1247</v>
      </c>
      <c r="W3115" s="21">
        <v>56</v>
      </c>
      <c r="X3115" s="9" t="s">
        <v>3088</v>
      </c>
      <c r="Y3115" t="s">
        <v>3210</v>
      </c>
      <c r="Z3115" s="22">
        <v>8</v>
      </c>
      <c r="AD3115" s="22" t="s">
        <v>1165</v>
      </c>
      <c r="AF3115" s="24" t="s">
        <v>153</v>
      </c>
      <c r="AG3115" t="s">
        <v>1160</v>
      </c>
      <c r="AH3115">
        <f t="shared" si="33"/>
        <v>4320</v>
      </c>
      <c r="AI3115" s="21" t="s">
        <v>153</v>
      </c>
      <c r="AJ3115" s="21" t="s">
        <v>1148</v>
      </c>
      <c r="AK3115" s="21">
        <v>0</v>
      </c>
      <c r="AL3115" s="21" t="s">
        <v>1321</v>
      </c>
      <c r="AM3115" s="21">
        <v>0</v>
      </c>
      <c r="AN3115" s="21">
        <v>3</v>
      </c>
      <c r="AO3115" s="21">
        <v>50</v>
      </c>
      <c r="AP3115" s="21">
        <v>3</v>
      </c>
      <c r="AQ3115" s="22" t="s">
        <v>3016</v>
      </c>
      <c r="AR3115" s="21" t="s">
        <v>1279</v>
      </c>
      <c r="AS3115" t="s">
        <v>3085</v>
      </c>
    </row>
    <row r="3116" spans="1:45" x14ac:dyDescent="0.2">
      <c r="A3116" s="21" t="s">
        <v>1685</v>
      </c>
      <c r="B3116" s="21" t="s">
        <v>1146</v>
      </c>
      <c r="C3116" s="21" t="s">
        <v>1149</v>
      </c>
      <c r="D3116" s="21" t="s">
        <v>420</v>
      </c>
      <c r="E3116" s="21" t="s">
        <v>3083</v>
      </c>
      <c r="G3116" s="27" t="s">
        <v>153</v>
      </c>
      <c r="H3116" s="21" t="s">
        <v>1165</v>
      </c>
      <c r="I3116" s="21" t="s">
        <v>3084</v>
      </c>
      <c r="J3116" s="21">
        <v>49.133333333333297</v>
      </c>
      <c r="K3116">
        <v>-122.75</v>
      </c>
      <c r="L3116">
        <v>1415</v>
      </c>
      <c r="M3116" s="21" t="s">
        <v>3034</v>
      </c>
      <c r="O3116" s="21">
        <v>1985</v>
      </c>
      <c r="Q3116" s="21" t="s">
        <v>3086</v>
      </c>
      <c r="T3116" s="21">
        <v>-20</v>
      </c>
      <c r="U3116" s="21" t="s">
        <v>1218</v>
      </c>
      <c r="V3116" s="9" t="s">
        <v>1247</v>
      </c>
      <c r="W3116" s="21">
        <v>56</v>
      </c>
      <c r="X3116" s="9" t="s">
        <v>3088</v>
      </c>
      <c r="Y3116" t="s">
        <v>3210</v>
      </c>
      <c r="Z3116" s="22">
        <v>8</v>
      </c>
      <c r="AD3116" s="22" t="s">
        <v>1165</v>
      </c>
      <c r="AF3116" s="24" t="s">
        <v>153</v>
      </c>
      <c r="AG3116" t="s">
        <v>1160</v>
      </c>
      <c r="AH3116">
        <f t="shared" si="33"/>
        <v>4320</v>
      </c>
      <c r="AI3116" s="21" t="s">
        <v>153</v>
      </c>
      <c r="AJ3116" s="21" t="s">
        <v>1148</v>
      </c>
      <c r="AK3116" s="21">
        <v>0</v>
      </c>
      <c r="AL3116" s="21" t="s">
        <v>1321</v>
      </c>
      <c r="AM3116" s="21">
        <v>0</v>
      </c>
      <c r="AN3116" s="21">
        <v>3</v>
      </c>
      <c r="AO3116" s="21">
        <v>50</v>
      </c>
      <c r="AP3116" s="21">
        <v>6</v>
      </c>
      <c r="AQ3116" s="22" t="s">
        <v>3016</v>
      </c>
      <c r="AR3116" s="21" t="s">
        <v>1279</v>
      </c>
      <c r="AS3116" t="s">
        <v>3085</v>
      </c>
    </row>
    <row r="3117" spans="1:45" x14ac:dyDescent="0.2">
      <c r="A3117" s="21" t="s">
        <v>1685</v>
      </c>
      <c r="B3117" s="21" t="s">
        <v>1146</v>
      </c>
      <c r="C3117" s="21" t="s">
        <v>1149</v>
      </c>
      <c r="D3117" s="21" t="s">
        <v>420</v>
      </c>
      <c r="E3117" s="21" t="s">
        <v>3083</v>
      </c>
      <c r="G3117" s="27" t="s">
        <v>153</v>
      </c>
      <c r="H3117" s="21" t="s">
        <v>1165</v>
      </c>
      <c r="I3117" s="21" t="s">
        <v>3084</v>
      </c>
      <c r="J3117" s="21">
        <v>49.133333333333297</v>
      </c>
      <c r="K3117">
        <v>-122.75</v>
      </c>
      <c r="L3117">
        <v>1415</v>
      </c>
      <c r="M3117" s="21" t="s">
        <v>3034</v>
      </c>
      <c r="O3117" s="21">
        <v>1985</v>
      </c>
      <c r="Q3117" s="21" t="s">
        <v>3086</v>
      </c>
      <c r="T3117" s="21">
        <v>-20</v>
      </c>
      <c r="U3117" s="21" t="s">
        <v>1218</v>
      </c>
      <c r="V3117" s="9" t="s">
        <v>1247</v>
      </c>
      <c r="W3117" s="21">
        <v>56</v>
      </c>
      <c r="X3117" s="9" t="s">
        <v>3088</v>
      </c>
      <c r="Y3117" t="s">
        <v>3210</v>
      </c>
      <c r="Z3117" s="22">
        <v>8</v>
      </c>
      <c r="AD3117" s="22" t="s">
        <v>1165</v>
      </c>
      <c r="AF3117" s="24" t="s">
        <v>153</v>
      </c>
      <c r="AG3117" t="s">
        <v>1160</v>
      </c>
      <c r="AH3117">
        <f t="shared" si="33"/>
        <v>4320</v>
      </c>
      <c r="AI3117" s="21" t="s">
        <v>153</v>
      </c>
      <c r="AJ3117" s="21" t="s">
        <v>1148</v>
      </c>
      <c r="AK3117" s="21">
        <v>2.8929999999999998</v>
      </c>
      <c r="AL3117" s="21" t="s">
        <v>1321</v>
      </c>
      <c r="AM3117" s="21">
        <v>0</v>
      </c>
      <c r="AN3117" s="21">
        <v>3</v>
      </c>
      <c r="AO3117" s="21">
        <v>50</v>
      </c>
      <c r="AP3117" s="21">
        <v>9</v>
      </c>
      <c r="AQ3117" s="22" t="s">
        <v>3016</v>
      </c>
      <c r="AR3117" s="21" t="s">
        <v>1279</v>
      </c>
      <c r="AS3117" t="s">
        <v>3085</v>
      </c>
    </row>
    <row r="3118" spans="1:45" x14ac:dyDescent="0.2">
      <c r="A3118" s="21" t="s">
        <v>1685</v>
      </c>
      <c r="B3118" s="21" t="s">
        <v>1146</v>
      </c>
      <c r="C3118" s="21" t="s">
        <v>1149</v>
      </c>
      <c r="D3118" s="21" t="s">
        <v>420</v>
      </c>
      <c r="E3118" s="21" t="s">
        <v>3083</v>
      </c>
      <c r="G3118" s="27" t="s">
        <v>153</v>
      </c>
      <c r="H3118" s="21" t="s">
        <v>1165</v>
      </c>
      <c r="I3118" s="21" t="s">
        <v>3084</v>
      </c>
      <c r="J3118" s="21">
        <v>49.133333333333297</v>
      </c>
      <c r="K3118">
        <v>-122.75</v>
      </c>
      <c r="L3118">
        <v>1415</v>
      </c>
      <c r="M3118" s="21" t="s">
        <v>3034</v>
      </c>
      <c r="O3118" s="21">
        <v>1985</v>
      </c>
      <c r="Q3118" s="21" t="s">
        <v>3086</v>
      </c>
      <c r="T3118" s="21">
        <v>-20</v>
      </c>
      <c r="U3118" s="21" t="s">
        <v>1218</v>
      </c>
      <c r="V3118" s="9" t="s">
        <v>1247</v>
      </c>
      <c r="W3118" s="21">
        <v>56</v>
      </c>
      <c r="X3118" s="9" t="s">
        <v>3088</v>
      </c>
      <c r="Y3118" t="s">
        <v>3210</v>
      </c>
      <c r="Z3118" s="22">
        <v>8</v>
      </c>
      <c r="AD3118" s="22" t="s">
        <v>1165</v>
      </c>
      <c r="AF3118" s="24" t="s">
        <v>153</v>
      </c>
      <c r="AG3118" t="s">
        <v>1160</v>
      </c>
      <c r="AH3118">
        <f t="shared" si="33"/>
        <v>4320</v>
      </c>
      <c r="AI3118" s="21" t="s">
        <v>153</v>
      </c>
      <c r="AJ3118" s="21" t="s">
        <v>1148</v>
      </c>
      <c r="AK3118" s="21">
        <v>19.664999999999999</v>
      </c>
      <c r="AL3118" s="21" t="s">
        <v>1321</v>
      </c>
      <c r="AM3118" s="21">
        <v>0</v>
      </c>
      <c r="AN3118" s="21">
        <v>3</v>
      </c>
      <c r="AO3118" s="21">
        <v>50</v>
      </c>
      <c r="AP3118" s="21">
        <v>12</v>
      </c>
      <c r="AQ3118" s="22" t="s">
        <v>3016</v>
      </c>
      <c r="AR3118" s="21" t="s">
        <v>1279</v>
      </c>
      <c r="AS3118" t="s">
        <v>3085</v>
      </c>
    </row>
    <row r="3119" spans="1:45" x14ac:dyDescent="0.2">
      <c r="A3119" s="21" t="s">
        <v>1685</v>
      </c>
      <c r="B3119" s="21" t="s">
        <v>1146</v>
      </c>
      <c r="C3119" s="21" t="s">
        <v>1149</v>
      </c>
      <c r="D3119" s="21" t="s">
        <v>420</v>
      </c>
      <c r="E3119" s="21" t="s">
        <v>3083</v>
      </c>
      <c r="G3119" s="27" t="s">
        <v>153</v>
      </c>
      <c r="H3119" s="21" t="s">
        <v>1165</v>
      </c>
      <c r="I3119" s="21" t="s">
        <v>3084</v>
      </c>
      <c r="J3119" s="21">
        <v>49.133333333333297</v>
      </c>
      <c r="K3119">
        <v>-122.75</v>
      </c>
      <c r="L3119">
        <v>1415</v>
      </c>
      <c r="M3119" s="21" t="s">
        <v>3034</v>
      </c>
      <c r="O3119" s="21">
        <v>1985</v>
      </c>
      <c r="Q3119" s="21" t="s">
        <v>3086</v>
      </c>
      <c r="T3119" s="21">
        <v>-20</v>
      </c>
      <c r="U3119" s="21" t="s">
        <v>1218</v>
      </c>
      <c r="V3119" s="9" t="s">
        <v>1247</v>
      </c>
      <c r="W3119" s="21">
        <v>56</v>
      </c>
      <c r="X3119" s="9" t="s">
        <v>3088</v>
      </c>
      <c r="Y3119" t="s">
        <v>3210</v>
      </c>
      <c r="Z3119" s="22">
        <v>8</v>
      </c>
      <c r="AD3119" s="22" t="s">
        <v>1165</v>
      </c>
      <c r="AF3119" s="24" t="s">
        <v>153</v>
      </c>
      <c r="AG3119" t="s">
        <v>1160</v>
      </c>
      <c r="AH3119">
        <f t="shared" si="33"/>
        <v>4320</v>
      </c>
      <c r="AI3119" s="21" t="s">
        <v>153</v>
      </c>
      <c r="AJ3119" s="21" t="s">
        <v>1148</v>
      </c>
      <c r="AK3119" s="21">
        <v>30.062999999999999</v>
      </c>
      <c r="AL3119" s="21" t="s">
        <v>1321</v>
      </c>
      <c r="AM3119" s="21">
        <v>0</v>
      </c>
      <c r="AN3119" s="21">
        <v>3</v>
      </c>
      <c r="AO3119" s="21">
        <v>50</v>
      </c>
      <c r="AP3119" s="21">
        <v>15</v>
      </c>
      <c r="AQ3119" s="22" t="s">
        <v>3016</v>
      </c>
      <c r="AR3119" s="21" t="s">
        <v>1279</v>
      </c>
      <c r="AS3119" t="s">
        <v>3085</v>
      </c>
    </row>
    <row r="3120" spans="1:45" x14ac:dyDescent="0.2">
      <c r="A3120" s="21" t="s">
        <v>1685</v>
      </c>
      <c r="B3120" s="21" t="s">
        <v>1146</v>
      </c>
      <c r="C3120" s="21" t="s">
        <v>1149</v>
      </c>
      <c r="D3120" s="21" t="s">
        <v>420</v>
      </c>
      <c r="E3120" s="21" t="s">
        <v>3083</v>
      </c>
      <c r="G3120" s="27" t="s">
        <v>153</v>
      </c>
      <c r="H3120" s="21" t="s">
        <v>1165</v>
      </c>
      <c r="I3120" s="21" t="s">
        <v>3084</v>
      </c>
      <c r="J3120" s="21">
        <v>49.133333333333297</v>
      </c>
      <c r="K3120">
        <v>-122.75</v>
      </c>
      <c r="L3120">
        <v>1415</v>
      </c>
      <c r="M3120" s="21" t="s">
        <v>3034</v>
      </c>
      <c r="O3120" s="21">
        <v>1985</v>
      </c>
      <c r="Q3120" s="21" t="s">
        <v>3086</v>
      </c>
      <c r="T3120" s="21">
        <v>-20</v>
      </c>
      <c r="U3120" s="21" t="s">
        <v>1218</v>
      </c>
      <c r="V3120" s="9" t="s">
        <v>1247</v>
      </c>
      <c r="W3120" s="21">
        <v>56</v>
      </c>
      <c r="X3120" s="9" t="s">
        <v>3088</v>
      </c>
      <c r="Y3120" t="s">
        <v>3210</v>
      </c>
      <c r="Z3120" s="22">
        <v>8</v>
      </c>
      <c r="AD3120" s="22" t="s">
        <v>1165</v>
      </c>
      <c r="AF3120" s="24" t="s">
        <v>153</v>
      </c>
      <c r="AG3120" t="s">
        <v>1160</v>
      </c>
      <c r="AH3120">
        <f t="shared" ref="AH3120:AH3174" si="34">24*60*3</f>
        <v>4320</v>
      </c>
      <c r="AI3120" s="21" t="s">
        <v>153</v>
      </c>
      <c r="AJ3120" s="21" t="s">
        <v>1148</v>
      </c>
      <c r="AK3120" s="21">
        <v>48.176000000000002</v>
      </c>
      <c r="AL3120" s="21" t="s">
        <v>1321</v>
      </c>
      <c r="AM3120" s="21">
        <v>0</v>
      </c>
      <c r="AN3120" s="21">
        <v>3</v>
      </c>
      <c r="AO3120" s="21">
        <v>50</v>
      </c>
      <c r="AP3120" s="21">
        <v>18</v>
      </c>
      <c r="AQ3120" s="22" t="s">
        <v>3016</v>
      </c>
      <c r="AR3120" s="21" t="s">
        <v>1279</v>
      </c>
      <c r="AS3120" t="s">
        <v>3085</v>
      </c>
    </row>
    <row r="3121" spans="1:45" x14ac:dyDescent="0.2">
      <c r="A3121" s="21" t="s">
        <v>1685</v>
      </c>
      <c r="B3121" s="21" t="s">
        <v>1146</v>
      </c>
      <c r="C3121" s="21" t="s">
        <v>1149</v>
      </c>
      <c r="D3121" s="21" t="s">
        <v>420</v>
      </c>
      <c r="E3121" s="21" t="s">
        <v>3083</v>
      </c>
      <c r="G3121" s="27" t="s">
        <v>153</v>
      </c>
      <c r="H3121" s="21" t="s">
        <v>1165</v>
      </c>
      <c r="I3121" s="21" t="s">
        <v>3084</v>
      </c>
      <c r="J3121" s="21">
        <v>49.133333333333297</v>
      </c>
      <c r="K3121">
        <v>-122.75</v>
      </c>
      <c r="L3121">
        <v>1415</v>
      </c>
      <c r="M3121" s="21" t="s">
        <v>3034</v>
      </c>
      <c r="O3121" s="21">
        <v>1985</v>
      </c>
      <c r="Q3121" s="21" t="s">
        <v>3086</v>
      </c>
      <c r="T3121" s="21">
        <v>-20</v>
      </c>
      <c r="U3121" s="21" t="s">
        <v>1218</v>
      </c>
      <c r="V3121" s="9" t="s">
        <v>1247</v>
      </c>
      <c r="W3121" s="21">
        <v>56</v>
      </c>
      <c r="X3121" s="9" t="s">
        <v>3088</v>
      </c>
      <c r="Y3121" t="s">
        <v>3210</v>
      </c>
      <c r="Z3121" s="22">
        <v>8</v>
      </c>
      <c r="AD3121" s="22" t="s">
        <v>1165</v>
      </c>
      <c r="AF3121" s="24" t="s">
        <v>153</v>
      </c>
      <c r="AG3121" t="s">
        <v>1160</v>
      </c>
      <c r="AH3121">
        <f t="shared" si="34"/>
        <v>4320</v>
      </c>
      <c r="AI3121" s="21" t="s">
        <v>153</v>
      </c>
      <c r="AJ3121" s="21" t="s">
        <v>1148</v>
      </c>
      <c r="AK3121" s="21">
        <v>55.555999999999997</v>
      </c>
      <c r="AL3121" s="21" t="s">
        <v>1321</v>
      </c>
      <c r="AM3121" s="21">
        <v>0</v>
      </c>
      <c r="AN3121" s="21">
        <v>3</v>
      </c>
      <c r="AO3121" s="21">
        <v>50</v>
      </c>
      <c r="AP3121" s="21">
        <v>21</v>
      </c>
      <c r="AQ3121" s="22" t="s">
        <v>3016</v>
      </c>
      <c r="AR3121" s="21" t="s">
        <v>1279</v>
      </c>
      <c r="AS3121" t="s">
        <v>3085</v>
      </c>
    </row>
    <row r="3122" spans="1:45" x14ac:dyDescent="0.2">
      <c r="A3122" s="21" t="s">
        <v>1685</v>
      </c>
      <c r="B3122" s="21" t="s">
        <v>1146</v>
      </c>
      <c r="C3122" s="21" t="s">
        <v>1149</v>
      </c>
      <c r="D3122" s="21" t="s">
        <v>420</v>
      </c>
      <c r="E3122" s="21" t="s">
        <v>3083</v>
      </c>
      <c r="G3122" s="27" t="s">
        <v>153</v>
      </c>
      <c r="H3122" s="21" t="s">
        <v>1165</v>
      </c>
      <c r="I3122" s="21" t="s">
        <v>3084</v>
      </c>
      <c r="J3122" s="21">
        <v>49.133333333333297</v>
      </c>
      <c r="K3122">
        <v>-122.75</v>
      </c>
      <c r="L3122">
        <v>1415</v>
      </c>
      <c r="M3122" s="21" t="s">
        <v>3034</v>
      </c>
      <c r="O3122" s="21">
        <v>1985</v>
      </c>
      <c r="Q3122" s="21" t="s">
        <v>3086</v>
      </c>
      <c r="T3122" s="21">
        <v>-20</v>
      </c>
      <c r="U3122" s="21" t="s">
        <v>1218</v>
      </c>
      <c r="V3122" s="9" t="s">
        <v>1247</v>
      </c>
      <c r="W3122" s="21">
        <v>56</v>
      </c>
      <c r="X3122" s="9" t="s">
        <v>3088</v>
      </c>
      <c r="Y3122" t="s">
        <v>3210</v>
      </c>
      <c r="Z3122" s="22">
        <v>8</v>
      </c>
      <c r="AD3122" s="22" t="s">
        <v>1165</v>
      </c>
      <c r="AF3122" s="24" t="s">
        <v>153</v>
      </c>
      <c r="AG3122" t="s">
        <v>1160</v>
      </c>
      <c r="AH3122">
        <f t="shared" si="34"/>
        <v>4320</v>
      </c>
      <c r="AI3122" s="21" t="s">
        <v>153</v>
      </c>
      <c r="AJ3122" s="21" t="s">
        <v>1148</v>
      </c>
      <c r="AK3122" s="21">
        <v>60.921999999999997</v>
      </c>
      <c r="AL3122" s="21" t="s">
        <v>1321</v>
      </c>
      <c r="AM3122" s="21">
        <v>0</v>
      </c>
      <c r="AN3122" s="21">
        <v>3</v>
      </c>
      <c r="AO3122" s="21">
        <v>50</v>
      </c>
      <c r="AP3122" s="21">
        <v>24</v>
      </c>
      <c r="AQ3122" s="22" t="s">
        <v>3016</v>
      </c>
      <c r="AR3122" s="21" t="s">
        <v>1279</v>
      </c>
      <c r="AS3122" t="s">
        <v>3085</v>
      </c>
    </row>
    <row r="3123" spans="1:45" x14ac:dyDescent="0.2">
      <c r="A3123" s="21" t="s">
        <v>1685</v>
      </c>
      <c r="B3123" s="21" t="s">
        <v>1146</v>
      </c>
      <c r="C3123" s="21" t="s">
        <v>1149</v>
      </c>
      <c r="D3123" s="21" t="s">
        <v>420</v>
      </c>
      <c r="E3123" s="21" t="s">
        <v>3083</v>
      </c>
      <c r="G3123" s="27" t="s">
        <v>153</v>
      </c>
      <c r="H3123" s="21" t="s">
        <v>1165</v>
      </c>
      <c r="I3123" s="21" t="s">
        <v>3084</v>
      </c>
      <c r="J3123" s="21">
        <v>49.133333333333297</v>
      </c>
      <c r="K3123">
        <v>-122.75</v>
      </c>
      <c r="L3123">
        <v>1415</v>
      </c>
      <c r="M3123" s="21" t="s">
        <v>3034</v>
      </c>
      <c r="O3123" s="21">
        <v>1985</v>
      </c>
      <c r="Q3123" s="21" t="s">
        <v>3086</v>
      </c>
      <c r="T3123" s="21">
        <v>-20</v>
      </c>
      <c r="U3123" s="21" t="s">
        <v>1218</v>
      </c>
      <c r="V3123" s="9" t="s">
        <v>1247</v>
      </c>
      <c r="W3123" s="21">
        <v>56</v>
      </c>
      <c r="X3123" s="9" t="s">
        <v>3088</v>
      </c>
      <c r="Y3123" t="s">
        <v>3210</v>
      </c>
      <c r="Z3123" s="22">
        <v>8</v>
      </c>
      <c r="AD3123" s="22" t="s">
        <v>1165</v>
      </c>
      <c r="AF3123" s="24" t="s">
        <v>153</v>
      </c>
      <c r="AG3123" t="s">
        <v>1160</v>
      </c>
      <c r="AH3123">
        <f t="shared" si="34"/>
        <v>4320</v>
      </c>
      <c r="AI3123" s="21" t="s">
        <v>153</v>
      </c>
      <c r="AJ3123" s="21" t="s">
        <v>1148</v>
      </c>
      <c r="AK3123" s="21">
        <v>61.593000000000004</v>
      </c>
      <c r="AL3123" s="21" t="s">
        <v>1321</v>
      </c>
      <c r="AM3123" s="21">
        <v>0</v>
      </c>
      <c r="AN3123" s="21">
        <v>3</v>
      </c>
      <c r="AO3123" s="21">
        <v>50</v>
      </c>
      <c r="AP3123" s="21">
        <v>27</v>
      </c>
      <c r="AQ3123" s="22" t="s">
        <v>3016</v>
      </c>
      <c r="AR3123" s="21" t="s">
        <v>1279</v>
      </c>
      <c r="AS3123" t="s">
        <v>3085</v>
      </c>
    </row>
    <row r="3124" spans="1:45" x14ac:dyDescent="0.2">
      <c r="A3124" s="21" t="s">
        <v>1685</v>
      </c>
      <c r="B3124" s="21" t="s">
        <v>1146</v>
      </c>
      <c r="C3124" s="21" t="s">
        <v>1149</v>
      </c>
      <c r="D3124" s="21" t="s">
        <v>420</v>
      </c>
      <c r="E3124" s="21" t="s">
        <v>3083</v>
      </c>
      <c r="G3124" s="27" t="s">
        <v>153</v>
      </c>
      <c r="H3124" s="21" t="s">
        <v>1165</v>
      </c>
      <c r="I3124" s="21" t="s">
        <v>3084</v>
      </c>
      <c r="J3124" s="21">
        <v>49.133333333333297</v>
      </c>
      <c r="K3124">
        <v>-122.75</v>
      </c>
      <c r="L3124">
        <v>1415</v>
      </c>
      <c r="M3124" s="21" t="s">
        <v>3034</v>
      </c>
      <c r="O3124" s="21">
        <v>1985</v>
      </c>
      <c r="Q3124" s="21" t="s">
        <v>3086</v>
      </c>
      <c r="T3124" s="21">
        <v>-20</v>
      </c>
      <c r="U3124" s="21" t="s">
        <v>1218</v>
      </c>
      <c r="V3124" s="9" t="s">
        <v>1247</v>
      </c>
      <c r="W3124" s="21">
        <v>56</v>
      </c>
      <c r="X3124" s="9" t="s">
        <v>3088</v>
      </c>
      <c r="Y3124" t="s">
        <v>3210</v>
      </c>
      <c r="Z3124" s="22">
        <v>8</v>
      </c>
      <c r="AD3124" s="22" t="s">
        <v>1165</v>
      </c>
      <c r="AF3124" s="24" t="s">
        <v>153</v>
      </c>
      <c r="AG3124" t="s">
        <v>1160</v>
      </c>
      <c r="AH3124">
        <f t="shared" si="34"/>
        <v>4320</v>
      </c>
      <c r="AI3124" s="21" t="s">
        <v>153</v>
      </c>
      <c r="AJ3124" s="21" t="s">
        <v>1148</v>
      </c>
      <c r="AK3124" s="21">
        <v>62.935000000000002</v>
      </c>
      <c r="AL3124" s="21" t="s">
        <v>1321</v>
      </c>
      <c r="AM3124" s="21">
        <v>0</v>
      </c>
      <c r="AN3124" s="21">
        <v>3</v>
      </c>
      <c r="AO3124" s="21">
        <v>50</v>
      </c>
      <c r="AP3124" s="21">
        <v>30</v>
      </c>
      <c r="AQ3124" s="22" t="s">
        <v>3016</v>
      </c>
      <c r="AR3124" s="21" t="s">
        <v>1279</v>
      </c>
      <c r="AS3124" t="s">
        <v>3085</v>
      </c>
    </row>
    <row r="3125" spans="1:45" x14ac:dyDescent="0.2">
      <c r="A3125" s="21" t="s">
        <v>1685</v>
      </c>
      <c r="B3125" s="21" t="s">
        <v>1146</v>
      </c>
      <c r="C3125" s="21" t="s">
        <v>1149</v>
      </c>
      <c r="D3125" s="21" t="s">
        <v>420</v>
      </c>
      <c r="E3125" s="21" t="s">
        <v>3083</v>
      </c>
      <c r="G3125" s="27" t="s">
        <v>153</v>
      </c>
      <c r="H3125" s="21" t="s">
        <v>1165</v>
      </c>
      <c r="I3125" s="21" t="s">
        <v>3084</v>
      </c>
      <c r="J3125" s="21">
        <v>49.133333333333297</v>
      </c>
      <c r="K3125">
        <v>-122.75</v>
      </c>
      <c r="L3125">
        <v>1415</v>
      </c>
      <c r="M3125" s="21" t="s">
        <v>3034</v>
      </c>
      <c r="O3125" s="21">
        <v>1985</v>
      </c>
      <c r="Q3125" s="21" t="s">
        <v>3086</v>
      </c>
      <c r="T3125" s="21">
        <v>-20</v>
      </c>
      <c r="U3125" s="21" t="s">
        <v>1218</v>
      </c>
      <c r="V3125" s="9" t="s">
        <v>1247</v>
      </c>
      <c r="W3125" s="21">
        <v>56</v>
      </c>
      <c r="X3125" s="9" t="s">
        <v>3088</v>
      </c>
      <c r="Y3125" t="s">
        <v>3211</v>
      </c>
      <c r="Z3125" s="22">
        <v>8</v>
      </c>
      <c r="AD3125" s="22" t="s">
        <v>1165</v>
      </c>
      <c r="AF3125" s="24" t="s">
        <v>153</v>
      </c>
      <c r="AG3125" t="s">
        <v>1160</v>
      </c>
      <c r="AH3125">
        <f t="shared" si="34"/>
        <v>4320</v>
      </c>
      <c r="AI3125" s="21" t="s">
        <v>153</v>
      </c>
      <c r="AJ3125" s="21" t="s">
        <v>1148</v>
      </c>
      <c r="AK3125" s="21">
        <v>0</v>
      </c>
      <c r="AL3125" s="21" t="s">
        <v>1321</v>
      </c>
      <c r="AM3125" s="21">
        <v>0</v>
      </c>
      <c r="AN3125" s="21">
        <v>3</v>
      </c>
      <c r="AO3125" s="21">
        <v>50</v>
      </c>
      <c r="AP3125" s="21">
        <v>3</v>
      </c>
      <c r="AQ3125" s="22" t="s">
        <v>3016</v>
      </c>
      <c r="AR3125" s="21" t="s">
        <v>1279</v>
      </c>
      <c r="AS3125" t="s">
        <v>3085</v>
      </c>
    </row>
    <row r="3126" spans="1:45" x14ac:dyDescent="0.2">
      <c r="A3126" s="21" t="s">
        <v>1685</v>
      </c>
      <c r="B3126" s="21" t="s">
        <v>1146</v>
      </c>
      <c r="C3126" s="21" t="s">
        <v>1149</v>
      </c>
      <c r="D3126" s="21" t="s">
        <v>420</v>
      </c>
      <c r="E3126" s="21" t="s">
        <v>3083</v>
      </c>
      <c r="G3126" s="27" t="s">
        <v>153</v>
      </c>
      <c r="H3126" s="21" t="s">
        <v>1165</v>
      </c>
      <c r="I3126" s="21" t="s">
        <v>3084</v>
      </c>
      <c r="J3126" s="21">
        <v>49.133333333333297</v>
      </c>
      <c r="K3126">
        <v>-122.75</v>
      </c>
      <c r="L3126">
        <v>1415</v>
      </c>
      <c r="M3126" s="21" t="s">
        <v>3034</v>
      </c>
      <c r="O3126" s="21">
        <v>1985</v>
      </c>
      <c r="Q3126" s="21" t="s">
        <v>3086</v>
      </c>
      <c r="T3126" s="21">
        <v>-20</v>
      </c>
      <c r="U3126" s="21" t="s">
        <v>1218</v>
      </c>
      <c r="V3126" s="9" t="s">
        <v>1247</v>
      </c>
      <c r="W3126" s="21">
        <v>56</v>
      </c>
      <c r="X3126" s="9" t="s">
        <v>3088</v>
      </c>
      <c r="Y3126" t="s">
        <v>3211</v>
      </c>
      <c r="Z3126" s="22">
        <v>8</v>
      </c>
      <c r="AD3126" s="22" t="s">
        <v>1165</v>
      </c>
      <c r="AF3126" s="24" t="s">
        <v>153</v>
      </c>
      <c r="AG3126" t="s">
        <v>1160</v>
      </c>
      <c r="AH3126">
        <f t="shared" si="34"/>
        <v>4320</v>
      </c>
      <c r="AI3126" s="21" t="s">
        <v>153</v>
      </c>
      <c r="AJ3126" s="21" t="s">
        <v>1148</v>
      </c>
      <c r="AK3126" s="21">
        <v>0</v>
      </c>
      <c r="AL3126" s="21" t="s">
        <v>1321</v>
      </c>
      <c r="AM3126" s="21">
        <v>0</v>
      </c>
      <c r="AN3126" s="21">
        <v>3</v>
      </c>
      <c r="AO3126" s="21">
        <v>50</v>
      </c>
      <c r="AP3126" s="21">
        <v>6</v>
      </c>
      <c r="AQ3126" s="22" t="s">
        <v>3016</v>
      </c>
      <c r="AR3126" s="21" t="s">
        <v>1279</v>
      </c>
      <c r="AS3126" t="s">
        <v>3085</v>
      </c>
    </row>
    <row r="3127" spans="1:45" x14ac:dyDescent="0.2">
      <c r="A3127" s="21" t="s">
        <v>1685</v>
      </c>
      <c r="B3127" s="21" t="s">
        <v>1146</v>
      </c>
      <c r="C3127" s="21" t="s">
        <v>1149</v>
      </c>
      <c r="D3127" s="21" t="s">
        <v>420</v>
      </c>
      <c r="E3127" s="21" t="s">
        <v>3083</v>
      </c>
      <c r="G3127" s="27" t="s">
        <v>153</v>
      </c>
      <c r="H3127" s="21" t="s">
        <v>1165</v>
      </c>
      <c r="I3127" s="21" t="s">
        <v>3084</v>
      </c>
      <c r="J3127" s="21">
        <v>49.133333333333297</v>
      </c>
      <c r="K3127">
        <v>-122.75</v>
      </c>
      <c r="L3127">
        <v>1415</v>
      </c>
      <c r="M3127" s="21" t="s">
        <v>3034</v>
      </c>
      <c r="O3127" s="21">
        <v>1985</v>
      </c>
      <c r="Q3127" s="21" t="s">
        <v>3086</v>
      </c>
      <c r="T3127" s="21">
        <v>-20</v>
      </c>
      <c r="U3127" s="21" t="s">
        <v>1218</v>
      </c>
      <c r="V3127" s="9" t="s">
        <v>1247</v>
      </c>
      <c r="W3127" s="21">
        <v>56</v>
      </c>
      <c r="X3127" s="9" t="s">
        <v>3088</v>
      </c>
      <c r="Y3127" t="s">
        <v>3211</v>
      </c>
      <c r="Z3127" s="22">
        <v>8</v>
      </c>
      <c r="AD3127" s="22" t="s">
        <v>1165</v>
      </c>
      <c r="AF3127" s="24" t="s">
        <v>153</v>
      </c>
      <c r="AG3127" t="s">
        <v>1160</v>
      </c>
      <c r="AH3127">
        <f t="shared" si="34"/>
        <v>4320</v>
      </c>
      <c r="AI3127" s="21" t="s">
        <v>153</v>
      </c>
      <c r="AJ3127" s="21" t="s">
        <v>1148</v>
      </c>
      <c r="AK3127" s="21">
        <v>0</v>
      </c>
      <c r="AL3127" s="21" t="s">
        <v>1321</v>
      </c>
      <c r="AM3127" s="21">
        <v>0</v>
      </c>
      <c r="AN3127" s="21">
        <v>3</v>
      </c>
      <c r="AO3127" s="21">
        <v>50</v>
      </c>
      <c r="AP3127" s="21">
        <v>9</v>
      </c>
      <c r="AQ3127" s="22" t="s">
        <v>3016</v>
      </c>
      <c r="AR3127" s="21" t="s">
        <v>1279</v>
      </c>
      <c r="AS3127" t="s">
        <v>3085</v>
      </c>
    </row>
    <row r="3128" spans="1:45" x14ac:dyDescent="0.2">
      <c r="A3128" s="21" t="s">
        <v>1685</v>
      </c>
      <c r="B3128" s="21" t="s">
        <v>1146</v>
      </c>
      <c r="C3128" s="21" t="s">
        <v>1149</v>
      </c>
      <c r="D3128" s="21" t="s">
        <v>420</v>
      </c>
      <c r="E3128" s="21" t="s">
        <v>3083</v>
      </c>
      <c r="G3128" s="27" t="s">
        <v>153</v>
      </c>
      <c r="H3128" s="21" t="s">
        <v>1165</v>
      </c>
      <c r="I3128" s="21" t="s">
        <v>3084</v>
      </c>
      <c r="J3128" s="21">
        <v>49.133333333333297</v>
      </c>
      <c r="K3128">
        <v>-122.75</v>
      </c>
      <c r="L3128">
        <v>1415</v>
      </c>
      <c r="M3128" s="21" t="s">
        <v>3034</v>
      </c>
      <c r="O3128" s="21">
        <v>1985</v>
      </c>
      <c r="Q3128" s="21" t="s">
        <v>3086</v>
      </c>
      <c r="T3128" s="21">
        <v>-20</v>
      </c>
      <c r="U3128" s="21" t="s">
        <v>1218</v>
      </c>
      <c r="V3128" s="9" t="s">
        <v>1247</v>
      </c>
      <c r="W3128" s="21">
        <v>56</v>
      </c>
      <c r="X3128" s="9" t="s">
        <v>3088</v>
      </c>
      <c r="Y3128" t="s">
        <v>3211</v>
      </c>
      <c r="Z3128" s="22">
        <v>8</v>
      </c>
      <c r="AD3128" s="22" t="s">
        <v>1165</v>
      </c>
      <c r="AF3128" s="24" t="s">
        <v>153</v>
      </c>
      <c r="AG3128" t="s">
        <v>1160</v>
      </c>
      <c r="AH3128">
        <f t="shared" si="34"/>
        <v>4320</v>
      </c>
      <c r="AI3128" s="21" t="s">
        <v>153</v>
      </c>
      <c r="AJ3128" s="21" t="s">
        <v>1148</v>
      </c>
      <c r="AK3128" s="21">
        <v>10.943</v>
      </c>
      <c r="AL3128" s="21" t="s">
        <v>1321</v>
      </c>
      <c r="AM3128" s="21" t="s">
        <v>3003</v>
      </c>
      <c r="AN3128" s="21">
        <v>3</v>
      </c>
      <c r="AO3128" s="21">
        <v>50</v>
      </c>
      <c r="AP3128" s="21">
        <v>12</v>
      </c>
      <c r="AQ3128" s="22" t="s">
        <v>3016</v>
      </c>
      <c r="AR3128" s="21" t="s">
        <v>1279</v>
      </c>
      <c r="AS3128" t="s">
        <v>3085</v>
      </c>
    </row>
    <row r="3129" spans="1:45" x14ac:dyDescent="0.2">
      <c r="A3129" s="21" t="s">
        <v>1685</v>
      </c>
      <c r="B3129" s="21" t="s">
        <v>1146</v>
      </c>
      <c r="C3129" s="21" t="s">
        <v>1149</v>
      </c>
      <c r="D3129" s="21" t="s">
        <v>420</v>
      </c>
      <c r="E3129" s="21" t="s">
        <v>3083</v>
      </c>
      <c r="G3129" s="27" t="s">
        <v>153</v>
      </c>
      <c r="H3129" s="21" t="s">
        <v>1165</v>
      </c>
      <c r="I3129" s="21" t="s">
        <v>3084</v>
      </c>
      <c r="J3129" s="21">
        <v>49.133333333333297</v>
      </c>
      <c r="K3129">
        <v>-122.75</v>
      </c>
      <c r="L3129">
        <v>1415</v>
      </c>
      <c r="M3129" s="21" t="s">
        <v>3034</v>
      </c>
      <c r="O3129" s="21">
        <v>1985</v>
      </c>
      <c r="Q3129" s="21" t="s">
        <v>3086</v>
      </c>
      <c r="T3129" s="21">
        <v>-20</v>
      </c>
      <c r="U3129" s="21" t="s">
        <v>1218</v>
      </c>
      <c r="V3129" s="9" t="s">
        <v>1247</v>
      </c>
      <c r="W3129" s="21">
        <v>56</v>
      </c>
      <c r="X3129" s="9" t="s">
        <v>3088</v>
      </c>
      <c r="Y3129" t="s">
        <v>3211</v>
      </c>
      <c r="Z3129" s="22">
        <v>8</v>
      </c>
      <c r="AD3129" s="22" t="s">
        <v>1165</v>
      </c>
      <c r="AF3129" s="24" t="s">
        <v>153</v>
      </c>
      <c r="AG3129" t="s">
        <v>1160</v>
      </c>
      <c r="AH3129">
        <f t="shared" si="34"/>
        <v>4320</v>
      </c>
      <c r="AI3129" s="21" t="s">
        <v>153</v>
      </c>
      <c r="AJ3129" s="21" t="s">
        <v>1148</v>
      </c>
      <c r="AK3129" s="21">
        <v>22.013000000000002</v>
      </c>
      <c r="AL3129" s="21" t="s">
        <v>1321</v>
      </c>
      <c r="AM3129" s="21" t="s">
        <v>3003</v>
      </c>
      <c r="AN3129" s="21">
        <v>3</v>
      </c>
      <c r="AO3129" s="21">
        <v>50</v>
      </c>
      <c r="AP3129" s="21">
        <v>15</v>
      </c>
      <c r="AQ3129" s="22" t="s">
        <v>3016</v>
      </c>
      <c r="AR3129" s="21" t="s">
        <v>1279</v>
      </c>
      <c r="AS3129" t="s">
        <v>3085</v>
      </c>
    </row>
    <row r="3130" spans="1:45" x14ac:dyDescent="0.2">
      <c r="A3130" s="21" t="s">
        <v>1685</v>
      </c>
      <c r="B3130" s="21" t="s">
        <v>1146</v>
      </c>
      <c r="C3130" s="21" t="s">
        <v>1149</v>
      </c>
      <c r="D3130" s="21" t="s">
        <v>420</v>
      </c>
      <c r="E3130" s="21" t="s">
        <v>3083</v>
      </c>
      <c r="G3130" s="27" t="s">
        <v>153</v>
      </c>
      <c r="H3130" s="21" t="s">
        <v>1165</v>
      </c>
      <c r="I3130" s="21" t="s">
        <v>3084</v>
      </c>
      <c r="J3130" s="21">
        <v>49.133333333333297</v>
      </c>
      <c r="K3130">
        <v>-122.75</v>
      </c>
      <c r="L3130">
        <v>1415</v>
      </c>
      <c r="M3130" s="21" t="s">
        <v>3034</v>
      </c>
      <c r="O3130" s="21">
        <v>1985</v>
      </c>
      <c r="Q3130" s="21" t="s">
        <v>3086</v>
      </c>
      <c r="T3130" s="21">
        <v>-20</v>
      </c>
      <c r="U3130" s="21" t="s">
        <v>1218</v>
      </c>
      <c r="V3130" s="9" t="s">
        <v>1247</v>
      </c>
      <c r="W3130" s="21">
        <v>56</v>
      </c>
      <c r="X3130" s="9" t="s">
        <v>3088</v>
      </c>
      <c r="Y3130" t="s">
        <v>3211</v>
      </c>
      <c r="Z3130" s="22">
        <v>8</v>
      </c>
      <c r="AD3130" s="22" t="s">
        <v>1165</v>
      </c>
      <c r="AF3130" s="24" t="s">
        <v>153</v>
      </c>
      <c r="AG3130" t="s">
        <v>1160</v>
      </c>
      <c r="AH3130">
        <f t="shared" si="34"/>
        <v>4320</v>
      </c>
      <c r="AI3130" s="21" t="s">
        <v>153</v>
      </c>
      <c r="AJ3130" s="21" t="s">
        <v>1148</v>
      </c>
      <c r="AK3130" s="21">
        <v>41.131999999999998</v>
      </c>
      <c r="AL3130" s="21" t="s">
        <v>1321</v>
      </c>
      <c r="AM3130" s="21">
        <f>43.48-39.79</f>
        <v>3.6899999999999977</v>
      </c>
      <c r="AN3130" s="21">
        <v>3</v>
      </c>
      <c r="AO3130" s="21">
        <v>50</v>
      </c>
      <c r="AP3130" s="21">
        <v>18</v>
      </c>
      <c r="AQ3130" s="22" t="s">
        <v>3016</v>
      </c>
      <c r="AR3130" s="21" t="s">
        <v>1279</v>
      </c>
      <c r="AS3130" t="s">
        <v>3085</v>
      </c>
    </row>
    <row r="3131" spans="1:45" x14ac:dyDescent="0.2">
      <c r="A3131" s="21" t="s">
        <v>1685</v>
      </c>
      <c r="B3131" s="21" t="s">
        <v>1146</v>
      </c>
      <c r="C3131" s="21" t="s">
        <v>1149</v>
      </c>
      <c r="D3131" s="21" t="s">
        <v>420</v>
      </c>
      <c r="E3131" s="21" t="s">
        <v>3083</v>
      </c>
      <c r="G3131" s="27" t="s">
        <v>153</v>
      </c>
      <c r="H3131" s="21" t="s">
        <v>1165</v>
      </c>
      <c r="I3131" s="21" t="s">
        <v>3084</v>
      </c>
      <c r="J3131" s="21">
        <v>49.133333333333297</v>
      </c>
      <c r="K3131">
        <v>-122.75</v>
      </c>
      <c r="L3131">
        <v>1415</v>
      </c>
      <c r="M3131" s="21" t="s">
        <v>3034</v>
      </c>
      <c r="O3131" s="21">
        <v>1985</v>
      </c>
      <c r="Q3131" s="21" t="s">
        <v>3086</v>
      </c>
      <c r="T3131" s="21">
        <v>-20</v>
      </c>
      <c r="U3131" s="21" t="s">
        <v>1218</v>
      </c>
      <c r="V3131" s="9" t="s">
        <v>1247</v>
      </c>
      <c r="W3131" s="21">
        <v>56</v>
      </c>
      <c r="X3131" s="9" t="s">
        <v>3088</v>
      </c>
      <c r="Y3131" t="s">
        <v>3211</v>
      </c>
      <c r="Z3131" s="22">
        <v>8</v>
      </c>
      <c r="AD3131" s="22" t="s">
        <v>1165</v>
      </c>
      <c r="AF3131" s="24" t="s">
        <v>153</v>
      </c>
      <c r="AG3131" t="s">
        <v>1160</v>
      </c>
      <c r="AH3131">
        <f t="shared" si="34"/>
        <v>4320</v>
      </c>
      <c r="AI3131" s="21" t="s">
        <v>153</v>
      </c>
      <c r="AJ3131" s="21" t="s">
        <v>1148</v>
      </c>
      <c r="AK3131" s="21">
        <v>47.841000000000001</v>
      </c>
      <c r="AL3131" s="21" t="s">
        <v>1321</v>
      </c>
      <c r="AM3131" s="21">
        <f>50.063-46.499</f>
        <v>3.5640000000000001</v>
      </c>
      <c r="AN3131" s="21">
        <v>3</v>
      </c>
      <c r="AO3131" s="21">
        <v>50</v>
      </c>
      <c r="AP3131" s="21">
        <v>21</v>
      </c>
      <c r="AQ3131" s="22" t="s">
        <v>3016</v>
      </c>
      <c r="AR3131" s="21" t="s">
        <v>1279</v>
      </c>
      <c r="AS3131" t="s">
        <v>3085</v>
      </c>
    </row>
    <row r="3132" spans="1:45" x14ac:dyDescent="0.2">
      <c r="A3132" s="21" t="s">
        <v>1685</v>
      </c>
      <c r="B3132" s="21" t="s">
        <v>1146</v>
      </c>
      <c r="C3132" s="21" t="s">
        <v>1149</v>
      </c>
      <c r="D3132" s="21" t="s">
        <v>420</v>
      </c>
      <c r="E3132" s="21" t="s">
        <v>3083</v>
      </c>
      <c r="G3132" s="27" t="s">
        <v>153</v>
      </c>
      <c r="H3132" s="21" t="s">
        <v>1165</v>
      </c>
      <c r="I3132" s="21" t="s">
        <v>3084</v>
      </c>
      <c r="J3132" s="21">
        <v>49.133333333333297</v>
      </c>
      <c r="K3132">
        <v>-122.75</v>
      </c>
      <c r="L3132">
        <v>1415</v>
      </c>
      <c r="M3132" s="21" t="s">
        <v>3034</v>
      </c>
      <c r="O3132" s="21">
        <v>1985</v>
      </c>
      <c r="Q3132" s="21" t="s">
        <v>3086</v>
      </c>
      <c r="T3132" s="21">
        <v>-20</v>
      </c>
      <c r="U3132" s="21" t="s">
        <v>1218</v>
      </c>
      <c r="V3132" s="9" t="s">
        <v>1247</v>
      </c>
      <c r="W3132" s="21">
        <v>56</v>
      </c>
      <c r="X3132" s="9" t="s">
        <v>3088</v>
      </c>
      <c r="Y3132" t="s">
        <v>3211</v>
      </c>
      <c r="Z3132" s="22">
        <v>8</v>
      </c>
      <c r="AD3132" s="22" t="s">
        <v>1165</v>
      </c>
      <c r="AF3132" s="24" t="s">
        <v>153</v>
      </c>
      <c r="AG3132" t="s">
        <v>1160</v>
      </c>
      <c r="AH3132">
        <f t="shared" si="34"/>
        <v>4320</v>
      </c>
      <c r="AI3132" s="21" t="s">
        <v>153</v>
      </c>
      <c r="AJ3132" s="21" t="s">
        <v>1148</v>
      </c>
      <c r="AK3132" s="21">
        <v>51.195</v>
      </c>
      <c r="AL3132" s="21" t="s">
        <v>1321</v>
      </c>
      <c r="AM3132" s="21">
        <f>52.537-50.189</f>
        <v>2.347999999999999</v>
      </c>
      <c r="AN3132" s="21">
        <v>3</v>
      </c>
      <c r="AO3132" s="21">
        <v>50</v>
      </c>
      <c r="AP3132" s="21">
        <v>24</v>
      </c>
      <c r="AQ3132" s="22" t="s">
        <v>3016</v>
      </c>
      <c r="AR3132" s="21" t="s">
        <v>1279</v>
      </c>
      <c r="AS3132" t="s">
        <v>3085</v>
      </c>
    </row>
    <row r="3133" spans="1:45" x14ac:dyDescent="0.2">
      <c r="A3133" s="21" t="s">
        <v>1685</v>
      </c>
      <c r="B3133" s="21" t="s">
        <v>1146</v>
      </c>
      <c r="C3133" s="21" t="s">
        <v>1149</v>
      </c>
      <c r="D3133" s="21" t="s">
        <v>420</v>
      </c>
      <c r="E3133" s="21" t="s">
        <v>3083</v>
      </c>
      <c r="G3133" s="27" t="s">
        <v>153</v>
      </c>
      <c r="H3133" s="21" t="s">
        <v>1165</v>
      </c>
      <c r="I3133" s="21" t="s">
        <v>3084</v>
      </c>
      <c r="J3133" s="21">
        <v>49.133333333333297</v>
      </c>
      <c r="K3133">
        <v>-122.75</v>
      </c>
      <c r="L3133">
        <v>1415</v>
      </c>
      <c r="M3133" s="21" t="s">
        <v>3034</v>
      </c>
      <c r="O3133" s="21">
        <v>1985</v>
      </c>
      <c r="Q3133" s="21" t="s">
        <v>3086</v>
      </c>
      <c r="T3133" s="21">
        <v>-20</v>
      </c>
      <c r="U3133" s="21" t="s">
        <v>1218</v>
      </c>
      <c r="V3133" s="9" t="s">
        <v>1247</v>
      </c>
      <c r="W3133" s="21">
        <v>56</v>
      </c>
      <c r="X3133" s="9" t="s">
        <v>3088</v>
      </c>
      <c r="Y3133" t="s">
        <v>3211</v>
      </c>
      <c r="Z3133" s="22">
        <v>8</v>
      </c>
      <c r="AD3133" s="22" t="s">
        <v>1165</v>
      </c>
      <c r="AF3133" s="24" t="s">
        <v>153</v>
      </c>
      <c r="AG3133" t="s">
        <v>1160</v>
      </c>
      <c r="AH3133">
        <f t="shared" si="34"/>
        <v>4320</v>
      </c>
      <c r="AI3133" s="21" t="s">
        <v>153</v>
      </c>
      <c r="AJ3133" s="21" t="s">
        <v>1148</v>
      </c>
      <c r="AK3133" s="21">
        <v>53.585000000000001</v>
      </c>
      <c r="AL3133" s="21" t="s">
        <v>1321</v>
      </c>
      <c r="AM3133" s="21">
        <f>55.891-52.537</f>
        <v>3.3539999999999992</v>
      </c>
      <c r="AN3133" s="21">
        <v>3</v>
      </c>
      <c r="AO3133" s="21">
        <v>50</v>
      </c>
      <c r="AP3133" s="21">
        <v>27</v>
      </c>
      <c r="AQ3133" s="22" t="s">
        <v>3016</v>
      </c>
      <c r="AR3133" s="21" t="s">
        <v>1279</v>
      </c>
      <c r="AS3133" t="s">
        <v>3085</v>
      </c>
    </row>
    <row r="3134" spans="1:45" x14ac:dyDescent="0.2">
      <c r="A3134" s="21" t="s">
        <v>1685</v>
      </c>
      <c r="B3134" s="21" t="s">
        <v>1146</v>
      </c>
      <c r="C3134" s="21" t="s">
        <v>1149</v>
      </c>
      <c r="D3134" s="21" t="s">
        <v>420</v>
      </c>
      <c r="E3134" s="21" t="s">
        <v>3083</v>
      </c>
      <c r="G3134" s="27" t="s">
        <v>153</v>
      </c>
      <c r="H3134" s="21" t="s">
        <v>1165</v>
      </c>
      <c r="I3134" s="21" t="s">
        <v>3084</v>
      </c>
      <c r="J3134" s="21">
        <v>49.133333333333297</v>
      </c>
      <c r="K3134">
        <v>-122.75</v>
      </c>
      <c r="L3134">
        <v>1415</v>
      </c>
      <c r="M3134" s="21" t="s">
        <v>3034</v>
      </c>
      <c r="O3134" s="21">
        <v>1985</v>
      </c>
      <c r="Q3134" s="21" t="s">
        <v>3086</v>
      </c>
      <c r="T3134" s="21">
        <v>-20</v>
      </c>
      <c r="U3134" s="21" t="s">
        <v>1218</v>
      </c>
      <c r="V3134" s="9" t="s">
        <v>1247</v>
      </c>
      <c r="W3134" s="21">
        <v>56</v>
      </c>
      <c r="X3134" s="9" t="s">
        <v>3088</v>
      </c>
      <c r="Y3134" t="s">
        <v>3211</v>
      </c>
      <c r="Z3134" s="22">
        <v>8</v>
      </c>
      <c r="AD3134" s="22" t="s">
        <v>1165</v>
      </c>
      <c r="AF3134" s="24" t="s">
        <v>153</v>
      </c>
      <c r="AG3134" t="s">
        <v>1160</v>
      </c>
      <c r="AH3134">
        <f t="shared" si="34"/>
        <v>4320</v>
      </c>
      <c r="AI3134" s="21" t="s">
        <v>153</v>
      </c>
      <c r="AJ3134" s="21" t="s">
        <v>1148</v>
      </c>
      <c r="AK3134" s="21">
        <v>55.22</v>
      </c>
      <c r="AL3134" s="21" t="s">
        <v>1321</v>
      </c>
      <c r="AM3134" s="21">
        <f>56.562-54.214</f>
        <v>2.347999999999999</v>
      </c>
      <c r="AN3134" s="21">
        <v>3</v>
      </c>
      <c r="AO3134" s="21">
        <v>50</v>
      </c>
      <c r="AP3134" s="21">
        <v>30</v>
      </c>
      <c r="AQ3134" s="22" t="s">
        <v>3016</v>
      </c>
      <c r="AR3134" s="21" t="s">
        <v>1279</v>
      </c>
      <c r="AS3134" t="s">
        <v>3085</v>
      </c>
    </row>
    <row r="3135" spans="1:45" x14ac:dyDescent="0.2">
      <c r="A3135" s="21" t="s">
        <v>1685</v>
      </c>
      <c r="B3135" s="21" t="s">
        <v>1146</v>
      </c>
      <c r="C3135" s="21" t="s">
        <v>1149</v>
      </c>
      <c r="D3135" s="21" t="s">
        <v>420</v>
      </c>
      <c r="E3135" s="21" t="s">
        <v>3083</v>
      </c>
      <c r="G3135" s="27" t="s">
        <v>153</v>
      </c>
      <c r="H3135" s="21" t="s">
        <v>1165</v>
      </c>
      <c r="I3135" s="21" t="s">
        <v>3084</v>
      </c>
      <c r="J3135" s="21">
        <v>49.133333333333297</v>
      </c>
      <c r="K3135">
        <v>-122.75</v>
      </c>
      <c r="L3135">
        <v>1415</v>
      </c>
      <c r="M3135" s="21" t="s">
        <v>3034</v>
      </c>
      <c r="O3135" s="21">
        <v>1985</v>
      </c>
      <c r="Q3135" s="21" t="s">
        <v>3086</v>
      </c>
      <c r="T3135" s="21">
        <v>-20</v>
      </c>
      <c r="U3135" s="21" t="s">
        <v>1218</v>
      </c>
      <c r="V3135" s="9" t="s">
        <v>1247</v>
      </c>
      <c r="W3135" s="21">
        <v>56</v>
      </c>
      <c r="X3135" s="9" t="s">
        <v>3088</v>
      </c>
      <c r="Y3135" t="s">
        <v>3212</v>
      </c>
      <c r="Z3135" s="22">
        <v>8</v>
      </c>
      <c r="AD3135" s="22" t="s">
        <v>1165</v>
      </c>
      <c r="AF3135" s="24" t="s">
        <v>153</v>
      </c>
      <c r="AG3135" t="s">
        <v>1160</v>
      </c>
      <c r="AH3135">
        <f t="shared" si="34"/>
        <v>4320</v>
      </c>
      <c r="AI3135" s="21" t="s">
        <v>153</v>
      </c>
      <c r="AJ3135" s="21" t="s">
        <v>1148</v>
      </c>
      <c r="AK3135" s="21">
        <v>0</v>
      </c>
      <c r="AL3135" s="21" t="s">
        <v>1321</v>
      </c>
      <c r="AM3135">
        <v>0</v>
      </c>
      <c r="AN3135" s="21">
        <v>3</v>
      </c>
      <c r="AO3135" s="21">
        <v>50</v>
      </c>
      <c r="AP3135" s="21">
        <v>3</v>
      </c>
      <c r="AQ3135" s="22" t="s">
        <v>3016</v>
      </c>
      <c r="AR3135" s="21" t="s">
        <v>1279</v>
      </c>
      <c r="AS3135" t="s">
        <v>3085</v>
      </c>
    </row>
    <row r="3136" spans="1:45" x14ac:dyDescent="0.2">
      <c r="A3136" s="21" t="s">
        <v>1685</v>
      </c>
      <c r="B3136" s="21" t="s">
        <v>1146</v>
      </c>
      <c r="C3136" s="21" t="s">
        <v>1149</v>
      </c>
      <c r="D3136" s="21" t="s">
        <v>420</v>
      </c>
      <c r="E3136" s="21" t="s">
        <v>3083</v>
      </c>
      <c r="G3136" s="27" t="s">
        <v>153</v>
      </c>
      <c r="H3136" s="21" t="s">
        <v>1165</v>
      </c>
      <c r="I3136" s="21" t="s">
        <v>3084</v>
      </c>
      <c r="J3136" s="21">
        <v>49.133333333333297</v>
      </c>
      <c r="K3136">
        <v>-122.75</v>
      </c>
      <c r="L3136">
        <v>1415</v>
      </c>
      <c r="M3136" s="21" t="s">
        <v>3034</v>
      </c>
      <c r="O3136" s="21">
        <v>1985</v>
      </c>
      <c r="Q3136" s="21" t="s">
        <v>3086</v>
      </c>
      <c r="T3136" s="21">
        <v>-20</v>
      </c>
      <c r="U3136" s="21" t="s">
        <v>1218</v>
      </c>
      <c r="V3136" s="9" t="s">
        <v>1247</v>
      </c>
      <c r="W3136" s="21">
        <v>56</v>
      </c>
      <c r="X3136" s="9" t="s">
        <v>3088</v>
      </c>
      <c r="Y3136" t="s">
        <v>3212</v>
      </c>
      <c r="Z3136" s="22">
        <v>8</v>
      </c>
      <c r="AD3136" s="22" t="s">
        <v>1165</v>
      </c>
      <c r="AF3136" s="24" t="s">
        <v>153</v>
      </c>
      <c r="AG3136" t="s">
        <v>1160</v>
      </c>
      <c r="AH3136">
        <f t="shared" si="34"/>
        <v>4320</v>
      </c>
      <c r="AI3136" s="21" t="s">
        <v>153</v>
      </c>
      <c r="AJ3136" s="21" t="s">
        <v>1148</v>
      </c>
      <c r="AK3136" s="21">
        <v>0</v>
      </c>
      <c r="AL3136" s="21" t="s">
        <v>1321</v>
      </c>
      <c r="AM3136">
        <v>0</v>
      </c>
      <c r="AN3136" s="21">
        <v>3</v>
      </c>
      <c r="AO3136" s="21">
        <v>50</v>
      </c>
      <c r="AP3136" s="21">
        <v>6</v>
      </c>
      <c r="AQ3136" s="22" t="s">
        <v>3016</v>
      </c>
      <c r="AR3136" s="21" t="s">
        <v>1279</v>
      </c>
      <c r="AS3136" t="s">
        <v>3085</v>
      </c>
    </row>
    <row r="3137" spans="1:45" x14ac:dyDescent="0.2">
      <c r="A3137" s="21" t="s">
        <v>1685</v>
      </c>
      <c r="B3137" s="21" t="s">
        <v>1146</v>
      </c>
      <c r="C3137" s="21" t="s">
        <v>1149</v>
      </c>
      <c r="D3137" s="21" t="s">
        <v>420</v>
      </c>
      <c r="E3137" s="21" t="s">
        <v>3083</v>
      </c>
      <c r="G3137" s="27" t="s">
        <v>153</v>
      </c>
      <c r="H3137" s="21" t="s">
        <v>1165</v>
      </c>
      <c r="I3137" s="21" t="s">
        <v>3084</v>
      </c>
      <c r="J3137" s="21">
        <v>49.133333333333297</v>
      </c>
      <c r="K3137">
        <v>-122.75</v>
      </c>
      <c r="L3137">
        <v>1415</v>
      </c>
      <c r="M3137" s="21" t="s">
        <v>3034</v>
      </c>
      <c r="O3137" s="21">
        <v>1985</v>
      </c>
      <c r="Q3137" s="21" t="s">
        <v>3086</v>
      </c>
      <c r="T3137" s="21">
        <v>-20</v>
      </c>
      <c r="U3137" s="21" t="s">
        <v>1218</v>
      </c>
      <c r="V3137" s="9" t="s">
        <v>1247</v>
      </c>
      <c r="W3137" s="21">
        <v>56</v>
      </c>
      <c r="X3137" s="9" t="s">
        <v>3088</v>
      </c>
      <c r="Y3137" t="s">
        <v>3212</v>
      </c>
      <c r="Z3137" s="22">
        <v>8</v>
      </c>
      <c r="AD3137" s="22" t="s">
        <v>1165</v>
      </c>
      <c r="AF3137" s="24" t="s">
        <v>153</v>
      </c>
      <c r="AG3137" t="s">
        <v>1160</v>
      </c>
      <c r="AH3137">
        <f t="shared" si="34"/>
        <v>4320</v>
      </c>
      <c r="AI3137" s="21" t="s">
        <v>153</v>
      </c>
      <c r="AJ3137" s="21" t="s">
        <v>1148</v>
      </c>
      <c r="AK3137" s="21">
        <v>0</v>
      </c>
      <c r="AL3137" s="21" t="s">
        <v>1321</v>
      </c>
      <c r="AM3137">
        <v>0</v>
      </c>
      <c r="AN3137" s="21">
        <v>3</v>
      </c>
      <c r="AO3137" s="21">
        <v>50</v>
      </c>
      <c r="AP3137" s="21">
        <v>9</v>
      </c>
      <c r="AQ3137" s="22" t="s">
        <v>3016</v>
      </c>
      <c r="AR3137" s="21" t="s">
        <v>1279</v>
      </c>
      <c r="AS3137" t="s">
        <v>3085</v>
      </c>
    </row>
    <row r="3138" spans="1:45" x14ac:dyDescent="0.2">
      <c r="A3138" s="21" t="s">
        <v>1685</v>
      </c>
      <c r="B3138" s="21" t="s">
        <v>1146</v>
      </c>
      <c r="C3138" s="21" t="s">
        <v>1149</v>
      </c>
      <c r="D3138" s="21" t="s">
        <v>420</v>
      </c>
      <c r="E3138" s="21" t="s">
        <v>3083</v>
      </c>
      <c r="G3138" s="27" t="s">
        <v>153</v>
      </c>
      <c r="H3138" s="21" t="s">
        <v>1165</v>
      </c>
      <c r="I3138" s="21" t="s">
        <v>3084</v>
      </c>
      <c r="J3138" s="21">
        <v>49.133333333333297</v>
      </c>
      <c r="K3138">
        <v>-122.75</v>
      </c>
      <c r="L3138">
        <v>1415</v>
      </c>
      <c r="M3138" s="21" t="s">
        <v>3034</v>
      </c>
      <c r="O3138" s="21">
        <v>1985</v>
      </c>
      <c r="Q3138" s="21" t="s">
        <v>3086</v>
      </c>
      <c r="T3138" s="21">
        <v>-20</v>
      </c>
      <c r="U3138" s="21" t="s">
        <v>1218</v>
      </c>
      <c r="V3138" s="9" t="s">
        <v>1247</v>
      </c>
      <c r="W3138" s="21">
        <v>56</v>
      </c>
      <c r="X3138" s="9" t="s">
        <v>3088</v>
      </c>
      <c r="Y3138" t="s">
        <v>3212</v>
      </c>
      <c r="Z3138" s="22">
        <v>8</v>
      </c>
      <c r="AD3138" s="22" t="s">
        <v>1165</v>
      </c>
      <c r="AF3138" s="24" t="s">
        <v>153</v>
      </c>
      <c r="AG3138" t="s">
        <v>1160</v>
      </c>
      <c r="AH3138">
        <f t="shared" si="34"/>
        <v>4320</v>
      </c>
      <c r="AI3138" s="21" t="s">
        <v>153</v>
      </c>
      <c r="AJ3138" s="21" t="s">
        <v>1148</v>
      </c>
      <c r="AK3138" s="21">
        <v>7.5890000000000004</v>
      </c>
      <c r="AL3138" s="21" t="s">
        <v>1321</v>
      </c>
      <c r="AM3138" s="21">
        <v>0</v>
      </c>
      <c r="AN3138" s="21">
        <v>3</v>
      </c>
      <c r="AO3138" s="21">
        <v>50</v>
      </c>
      <c r="AP3138" s="21">
        <v>12</v>
      </c>
      <c r="AQ3138" s="22" t="s">
        <v>3016</v>
      </c>
      <c r="AR3138" s="21" t="s">
        <v>1279</v>
      </c>
      <c r="AS3138" t="s">
        <v>3085</v>
      </c>
    </row>
    <row r="3139" spans="1:45" x14ac:dyDescent="0.2">
      <c r="A3139" s="21" t="s">
        <v>1685</v>
      </c>
      <c r="B3139" s="21" t="s">
        <v>1146</v>
      </c>
      <c r="C3139" s="21" t="s">
        <v>1149</v>
      </c>
      <c r="D3139" s="21" t="s">
        <v>420</v>
      </c>
      <c r="E3139" s="21" t="s">
        <v>3083</v>
      </c>
      <c r="G3139" s="27" t="s">
        <v>153</v>
      </c>
      <c r="H3139" s="21" t="s">
        <v>1165</v>
      </c>
      <c r="I3139" s="21" t="s">
        <v>3084</v>
      </c>
      <c r="J3139" s="21">
        <v>49.133333333333297</v>
      </c>
      <c r="K3139">
        <v>-122.75</v>
      </c>
      <c r="L3139">
        <v>1415</v>
      </c>
      <c r="M3139" s="21" t="s">
        <v>3034</v>
      </c>
      <c r="O3139" s="21">
        <v>1985</v>
      </c>
      <c r="Q3139" s="21" t="s">
        <v>3086</v>
      </c>
      <c r="T3139" s="21">
        <v>-20</v>
      </c>
      <c r="U3139" s="21" t="s">
        <v>1218</v>
      </c>
      <c r="V3139" s="9" t="s">
        <v>1247</v>
      </c>
      <c r="W3139" s="21">
        <v>56</v>
      </c>
      <c r="X3139" s="9" t="s">
        <v>3088</v>
      </c>
      <c r="Y3139" t="s">
        <v>3212</v>
      </c>
      <c r="Z3139" s="22">
        <v>8</v>
      </c>
      <c r="AD3139" s="22" t="s">
        <v>1165</v>
      </c>
      <c r="AF3139" s="24" t="s">
        <v>153</v>
      </c>
      <c r="AG3139" t="s">
        <v>1160</v>
      </c>
      <c r="AH3139">
        <f t="shared" si="34"/>
        <v>4320</v>
      </c>
      <c r="AI3139" s="21" t="s">
        <v>153</v>
      </c>
      <c r="AJ3139" s="21" t="s">
        <v>1148</v>
      </c>
      <c r="AK3139" s="21">
        <v>11.279</v>
      </c>
      <c r="AL3139" s="21" t="s">
        <v>1321</v>
      </c>
      <c r="AM3139" s="21">
        <v>0</v>
      </c>
      <c r="AN3139" s="21">
        <v>3</v>
      </c>
      <c r="AO3139" s="21">
        <v>50</v>
      </c>
      <c r="AP3139" s="21">
        <v>15</v>
      </c>
      <c r="AQ3139" s="22" t="s">
        <v>3016</v>
      </c>
      <c r="AR3139" s="21" t="s">
        <v>1279</v>
      </c>
      <c r="AS3139" t="s">
        <v>3085</v>
      </c>
    </row>
    <row r="3140" spans="1:45" x14ac:dyDescent="0.2">
      <c r="A3140" s="21" t="s">
        <v>1685</v>
      </c>
      <c r="B3140" s="21" t="s">
        <v>1146</v>
      </c>
      <c r="C3140" s="21" t="s">
        <v>1149</v>
      </c>
      <c r="D3140" s="21" t="s">
        <v>420</v>
      </c>
      <c r="E3140" s="21" t="s">
        <v>3083</v>
      </c>
      <c r="G3140" s="27" t="s">
        <v>153</v>
      </c>
      <c r="H3140" s="21" t="s">
        <v>1165</v>
      </c>
      <c r="I3140" s="21" t="s">
        <v>3084</v>
      </c>
      <c r="J3140" s="21">
        <v>49.133333333333297</v>
      </c>
      <c r="K3140">
        <v>-122.75</v>
      </c>
      <c r="L3140">
        <v>1415</v>
      </c>
      <c r="M3140" s="21" t="s">
        <v>3034</v>
      </c>
      <c r="O3140" s="21">
        <v>1985</v>
      </c>
      <c r="Q3140" s="21" t="s">
        <v>3086</v>
      </c>
      <c r="T3140" s="21">
        <v>-20</v>
      </c>
      <c r="U3140" s="21" t="s">
        <v>1218</v>
      </c>
      <c r="V3140" s="9" t="s">
        <v>1247</v>
      </c>
      <c r="W3140" s="21">
        <v>56</v>
      </c>
      <c r="X3140" s="9" t="s">
        <v>3088</v>
      </c>
      <c r="Y3140" t="s">
        <v>3212</v>
      </c>
      <c r="Z3140" s="22">
        <v>8</v>
      </c>
      <c r="AD3140" s="22" t="s">
        <v>1165</v>
      </c>
      <c r="AF3140" s="24" t="s">
        <v>153</v>
      </c>
      <c r="AG3140" t="s">
        <v>1160</v>
      </c>
      <c r="AH3140">
        <f t="shared" si="34"/>
        <v>4320</v>
      </c>
      <c r="AI3140" s="21" t="s">
        <v>153</v>
      </c>
      <c r="AJ3140" s="21" t="s">
        <v>1148</v>
      </c>
      <c r="AK3140" s="21">
        <v>13.962</v>
      </c>
      <c r="AL3140" s="21" t="s">
        <v>1321</v>
      </c>
      <c r="AM3140" s="21">
        <f>15.975-12.621</f>
        <v>3.3539999999999992</v>
      </c>
      <c r="AN3140" s="21">
        <v>3</v>
      </c>
      <c r="AO3140" s="21">
        <v>50</v>
      </c>
      <c r="AP3140" s="21">
        <v>18</v>
      </c>
      <c r="AQ3140" s="22" t="s">
        <v>3016</v>
      </c>
      <c r="AR3140" s="21" t="s">
        <v>1279</v>
      </c>
      <c r="AS3140" t="s">
        <v>3085</v>
      </c>
    </row>
    <row r="3141" spans="1:45" x14ac:dyDescent="0.2">
      <c r="A3141" s="21" t="s">
        <v>1685</v>
      </c>
      <c r="B3141" s="21" t="s">
        <v>1146</v>
      </c>
      <c r="C3141" s="21" t="s">
        <v>1149</v>
      </c>
      <c r="D3141" s="21" t="s">
        <v>420</v>
      </c>
      <c r="E3141" s="21" t="s">
        <v>3083</v>
      </c>
      <c r="G3141" s="27" t="s">
        <v>153</v>
      </c>
      <c r="H3141" s="21" t="s">
        <v>1165</v>
      </c>
      <c r="I3141" s="21" t="s">
        <v>3084</v>
      </c>
      <c r="J3141" s="21">
        <v>49.133333333333297</v>
      </c>
      <c r="K3141">
        <v>-122.75</v>
      </c>
      <c r="L3141">
        <v>1415</v>
      </c>
      <c r="M3141" s="21" t="s">
        <v>3034</v>
      </c>
      <c r="O3141" s="21">
        <v>1985</v>
      </c>
      <c r="Q3141" s="21" t="s">
        <v>3086</v>
      </c>
      <c r="T3141" s="21">
        <v>-20</v>
      </c>
      <c r="U3141" s="21" t="s">
        <v>1218</v>
      </c>
      <c r="V3141" s="9" t="s">
        <v>1247</v>
      </c>
      <c r="W3141" s="21">
        <v>56</v>
      </c>
      <c r="X3141" s="9" t="s">
        <v>3088</v>
      </c>
      <c r="Y3141" t="s">
        <v>3212</v>
      </c>
      <c r="Z3141" s="22">
        <v>8</v>
      </c>
      <c r="AD3141" s="22" t="s">
        <v>1165</v>
      </c>
      <c r="AF3141" s="24" t="s">
        <v>153</v>
      </c>
      <c r="AG3141" t="s">
        <v>1160</v>
      </c>
      <c r="AH3141">
        <f t="shared" si="34"/>
        <v>4320</v>
      </c>
      <c r="AI3141" s="21" t="s">
        <v>153</v>
      </c>
      <c r="AJ3141" s="21" t="s">
        <v>1148</v>
      </c>
      <c r="AK3141" s="21">
        <v>16.855</v>
      </c>
      <c r="AL3141" s="21" t="s">
        <v>1321</v>
      </c>
      <c r="AM3141" s="21">
        <v>0</v>
      </c>
      <c r="AN3141" s="21">
        <v>3</v>
      </c>
      <c r="AO3141" s="21">
        <v>50</v>
      </c>
      <c r="AP3141" s="21">
        <v>21</v>
      </c>
      <c r="AQ3141" s="22" t="s">
        <v>3016</v>
      </c>
      <c r="AR3141" s="21" t="s">
        <v>1279</v>
      </c>
      <c r="AS3141" t="s">
        <v>3085</v>
      </c>
    </row>
    <row r="3142" spans="1:45" x14ac:dyDescent="0.2">
      <c r="A3142" s="21" t="s">
        <v>1685</v>
      </c>
      <c r="B3142" s="21" t="s">
        <v>1146</v>
      </c>
      <c r="C3142" s="21" t="s">
        <v>1149</v>
      </c>
      <c r="D3142" s="21" t="s">
        <v>420</v>
      </c>
      <c r="E3142" s="21" t="s">
        <v>3083</v>
      </c>
      <c r="G3142" s="27" t="s">
        <v>153</v>
      </c>
      <c r="H3142" s="21" t="s">
        <v>1165</v>
      </c>
      <c r="I3142" s="21" t="s">
        <v>3084</v>
      </c>
      <c r="J3142" s="21">
        <v>49.133333333333297</v>
      </c>
      <c r="K3142">
        <v>-122.75</v>
      </c>
      <c r="L3142">
        <v>1415</v>
      </c>
      <c r="M3142" s="21" t="s">
        <v>3034</v>
      </c>
      <c r="O3142" s="21">
        <v>1985</v>
      </c>
      <c r="Q3142" s="21" t="s">
        <v>3086</v>
      </c>
      <c r="T3142" s="21">
        <v>-20</v>
      </c>
      <c r="U3142" s="21" t="s">
        <v>1218</v>
      </c>
      <c r="V3142" s="9" t="s">
        <v>1247</v>
      </c>
      <c r="W3142" s="21">
        <v>56</v>
      </c>
      <c r="X3142" s="9" t="s">
        <v>3088</v>
      </c>
      <c r="Y3142" t="s">
        <v>3212</v>
      </c>
      <c r="Z3142" s="22">
        <v>8</v>
      </c>
      <c r="AD3142" s="22" t="s">
        <v>1165</v>
      </c>
      <c r="AF3142" s="24" t="s">
        <v>153</v>
      </c>
      <c r="AG3142" t="s">
        <v>1160</v>
      </c>
      <c r="AH3142">
        <f t="shared" si="34"/>
        <v>4320</v>
      </c>
      <c r="AI3142" s="21" t="s">
        <v>153</v>
      </c>
      <c r="AJ3142" s="21" t="s">
        <v>1148</v>
      </c>
      <c r="AK3142" s="21">
        <v>18.658000000000001</v>
      </c>
      <c r="AL3142" s="21" t="s">
        <v>1321</v>
      </c>
      <c r="AM3142" s="21">
        <v>0</v>
      </c>
      <c r="AN3142" s="21">
        <v>3</v>
      </c>
      <c r="AO3142" s="21">
        <v>50</v>
      </c>
      <c r="AP3142" s="21">
        <v>24</v>
      </c>
      <c r="AQ3142" s="22" t="s">
        <v>3016</v>
      </c>
      <c r="AR3142" s="21" t="s">
        <v>1279</v>
      </c>
      <c r="AS3142" t="s">
        <v>3085</v>
      </c>
    </row>
    <row r="3143" spans="1:45" x14ac:dyDescent="0.2">
      <c r="A3143" s="21" t="s">
        <v>1685</v>
      </c>
      <c r="B3143" s="21" t="s">
        <v>1146</v>
      </c>
      <c r="C3143" s="21" t="s">
        <v>1149</v>
      </c>
      <c r="D3143" s="21" t="s">
        <v>420</v>
      </c>
      <c r="E3143" s="21" t="s">
        <v>3083</v>
      </c>
      <c r="G3143" s="27" t="s">
        <v>153</v>
      </c>
      <c r="H3143" s="21" t="s">
        <v>1165</v>
      </c>
      <c r="I3143" s="21" t="s">
        <v>3084</v>
      </c>
      <c r="J3143" s="21">
        <v>49.133333333333297</v>
      </c>
      <c r="K3143">
        <v>-122.75</v>
      </c>
      <c r="L3143">
        <v>1415</v>
      </c>
      <c r="M3143" s="21" t="s">
        <v>3034</v>
      </c>
      <c r="O3143" s="21">
        <v>1985</v>
      </c>
      <c r="Q3143" s="21" t="s">
        <v>3086</v>
      </c>
      <c r="T3143" s="21">
        <v>-20</v>
      </c>
      <c r="U3143" s="21" t="s">
        <v>1218</v>
      </c>
      <c r="V3143" s="9" t="s">
        <v>1247</v>
      </c>
      <c r="W3143" s="21">
        <v>56</v>
      </c>
      <c r="X3143" s="9" t="s">
        <v>3088</v>
      </c>
      <c r="Y3143" t="s">
        <v>3212</v>
      </c>
      <c r="Z3143" s="22">
        <v>8</v>
      </c>
      <c r="AD3143" s="22" t="s">
        <v>1165</v>
      </c>
      <c r="AF3143" s="24" t="s">
        <v>153</v>
      </c>
      <c r="AG3143" t="s">
        <v>1160</v>
      </c>
      <c r="AH3143">
        <f t="shared" si="34"/>
        <v>4320</v>
      </c>
      <c r="AI3143" s="21" t="s">
        <v>153</v>
      </c>
      <c r="AJ3143" s="21" t="s">
        <v>1148</v>
      </c>
      <c r="AK3143" s="21">
        <v>20</v>
      </c>
      <c r="AL3143" s="21" t="s">
        <v>1321</v>
      </c>
      <c r="AM3143" s="21">
        <v>0</v>
      </c>
      <c r="AN3143" s="21">
        <v>3</v>
      </c>
      <c r="AO3143" s="21">
        <v>50</v>
      </c>
      <c r="AP3143" s="21">
        <v>27</v>
      </c>
      <c r="AQ3143" s="22" t="s">
        <v>3016</v>
      </c>
      <c r="AR3143" s="21" t="s">
        <v>1279</v>
      </c>
      <c r="AS3143" t="s">
        <v>3085</v>
      </c>
    </row>
    <row r="3144" spans="1:45" x14ac:dyDescent="0.2">
      <c r="A3144" s="21" t="s">
        <v>1685</v>
      </c>
      <c r="B3144" s="21" t="s">
        <v>1146</v>
      </c>
      <c r="C3144" s="21" t="s">
        <v>1149</v>
      </c>
      <c r="D3144" s="21" t="s">
        <v>420</v>
      </c>
      <c r="E3144" s="21" t="s">
        <v>3083</v>
      </c>
      <c r="G3144" s="27" t="s">
        <v>153</v>
      </c>
      <c r="H3144" s="21" t="s">
        <v>1165</v>
      </c>
      <c r="I3144" s="21" t="s">
        <v>3084</v>
      </c>
      <c r="J3144" s="21">
        <v>49.133333333333297</v>
      </c>
      <c r="K3144">
        <v>-122.75</v>
      </c>
      <c r="L3144">
        <v>1415</v>
      </c>
      <c r="M3144" s="21" t="s">
        <v>3034</v>
      </c>
      <c r="O3144" s="21">
        <v>1985</v>
      </c>
      <c r="Q3144" s="21" t="s">
        <v>3086</v>
      </c>
      <c r="T3144" s="21">
        <v>-20</v>
      </c>
      <c r="U3144" s="21" t="s">
        <v>1218</v>
      </c>
      <c r="V3144" s="9" t="s">
        <v>1247</v>
      </c>
      <c r="W3144" s="21">
        <v>56</v>
      </c>
      <c r="X3144" s="9" t="s">
        <v>3088</v>
      </c>
      <c r="Y3144" t="s">
        <v>3212</v>
      </c>
      <c r="Z3144" s="22">
        <v>8</v>
      </c>
      <c r="AD3144" s="22" t="s">
        <v>1165</v>
      </c>
      <c r="AF3144" s="24" t="s">
        <v>153</v>
      </c>
      <c r="AG3144" t="s">
        <v>1160</v>
      </c>
      <c r="AH3144">
        <f t="shared" si="34"/>
        <v>4320</v>
      </c>
      <c r="AI3144" s="21" t="s">
        <v>153</v>
      </c>
      <c r="AJ3144" s="21" t="s">
        <v>1148</v>
      </c>
      <c r="AK3144" s="21">
        <v>21.341999999999999</v>
      </c>
      <c r="AL3144" s="21" t="s">
        <v>1321</v>
      </c>
      <c r="AM3144" s="21">
        <v>0</v>
      </c>
      <c r="AN3144" s="21">
        <v>3</v>
      </c>
      <c r="AO3144" s="21">
        <v>50</v>
      </c>
      <c r="AP3144" s="21">
        <v>30</v>
      </c>
      <c r="AQ3144" s="22" t="s">
        <v>3016</v>
      </c>
      <c r="AR3144" s="21" t="s">
        <v>1279</v>
      </c>
      <c r="AS3144" t="s">
        <v>3085</v>
      </c>
    </row>
    <row r="3145" spans="1:45" x14ac:dyDescent="0.2">
      <c r="A3145" s="21" t="s">
        <v>1685</v>
      </c>
      <c r="B3145" s="21" t="s">
        <v>1146</v>
      </c>
      <c r="C3145" s="21" t="s">
        <v>1149</v>
      </c>
      <c r="D3145" s="21" t="s">
        <v>420</v>
      </c>
      <c r="E3145" s="21" t="s">
        <v>3093</v>
      </c>
      <c r="G3145" s="27" t="s">
        <v>153</v>
      </c>
      <c r="H3145" s="21" t="s">
        <v>1165</v>
      </c>
      <c r="I3145" s="21" t="s">
        <v>3087</v>
      </c>
      <c r="J3145" s="21">
        <v>55.266666666666602</v>
      </c>
      <c r="K3145">
        <v>-128.4</v>
      </c>
      <c r="L3145">
        <v>1100</v>
      </c>
      <c r="M3145" s="21" t="s">
        <v>3034</v>
      </c>
      <c r="O3145" s="21">
        <v>1992</v>
      </c>
      <c r="Q3145" s="21" t="s">
        <v>3086</v>
      </c>
      <c r="T3145" s="21">
        <v>-20</v>
      </c>
      <c r="U3145" s="21" t="s">
        <v>1218</v>
      </c>
      <c r="V3145" s="9" t="s">
        <v>1247</v>
      </c>
      <c r="W3145" s="21">
        <v>56</v>
      </c>
      <c r="X3145" s="9" t="s">
        <v>3088</v>
      </c>
      <c r="Y3145" t="s">
        <v>3210</v>
      </c>
      <c r="Z3145" s="22">
        <v>8</v>
      </c>
      <c r="AD3145" s="22" t="s">
        <v>1165</v>
      </c>
      <c r="AF3145" s="24" t="s">
        <v>153</v>
      </c>
      <c r="AG3145" t="s">
        <v>1160</v>
      </c>
      <c r="AH3145">
        <f t="shared" si="34"/>
        <v>4320</v>
      </c>
      <c r="AI3145" s="21" t="s">
        <v>153</v>
      </c>
      <c r="AJ3145" s="21" t="s">
        <v>1148</v>
      </c>
      <c r="AK3145" s="21">
        <v>0</v>
      </c>
      <c r="AL3145" s="21" t="s">
        <v>1321</v>
      </c>
      <c r="AM3145" s="21">
        <v>0</v>
      </c>
      <c r="AN3145" s="21">
        <v>3</v>
      </c>
      <c r="AO3145" s="21">
        <v>50</v>
      </c>
      <c r="AP3145" s="21">
        <v>3</v>
      </c>
      <c r="AQ3145" s="22" t="s">
        <v>3016</v>
      </c>
      <c r="AR3145" s="21" t="s">
        <v>1279</v>
      </c>
      <c r="AS3145" t="s">
        <v>3085</v>
      </c>
    </row>
    <row r="3146" spans="1:45" x14ac:dyDescent="0.2">
      <c r="A3146" s="21" t="s">
        <v>1685</v>
      </c>
      <c r="B3146" s="21" t="s">
        <v>1146</v>
      </c>
      <c r="C3146" s="21" t="s">
        <v>1149</v>
      </c>
      <c r="D3146" s="21" t="s">
        <v>420</v>
      </c>
      <c r="E3146" s="21" t="s">
        <v>3093</v>
      </c>
      <c r="G3146" s="27" t="s">
        <v>153</v>
      </c>
      <c r="H3146" s="21" t="s">
        <v>1165</v>
      </c>
      <c r="I3146" s="21" t="s">
        <v>3087</v>
      </c>
      <c r="J3146" s="21">
        <v>55.266666666666602</v>
      </c>
      <c r="K3146">
        <v>-128.4</v>
      </c>
      <c r="L3146">
        <v>1100</v>
      </c>
      <c r="M3146" s="21" t="s">
        <v>3034</v>
      </c>
      <c r="O3146" s="21">
        <v>1992</v>
      </c>
      <c r="Q3146" s="21" t="s">
        <v>3086</v>
      </c>
      <c r="T3146" s="21">
        <v>-20</v>
      </c>
      <c r="U3146" s="21" t="s">
        <v>1218</v>
      </c>
      <c r="V3146" s="9" t="s">
        <v>1247</v>
      </c>
      <c r="W3146" s="21">
        <v>56</v>
      </c>
      <c r="X3146" s="9" t="s">
        <v>3088</v>
      </c>
      <c r="Y3146" t="s">
        <v>3210</v>
      </c>
      <c r="Z3146" s="22">
        <v>8</v>
      </c>
      <c r="AD3146" s="22" t="s">
        <v>1165</v>
      </c>
      <c r="AF3146" s="24" t="s">
        <v>153</v>
      </c>
      <c r="AG3146" t="s">
        <v>1160</v>
      </c>
      <c r="AH3146">
        <f t="shared" si="34"/>
        <v>4320</v>
      </c>
      <c r="AI3146" s="21" t="s">
        <v>153</v>
      </c>
      <c r="AJ3146" s="21" t="s">
        <v>1148</v>
      </c>
      <c r="AK3146" s="21">
        <v>8.3439999999999994</v>
      </c>
      <c r="AL3146" s="21" t="s">
        <v>1321</v>
      </c>
      <c r="AM3146" s="21">
        <v>0</v>
      </c>
      <c r="AN3146" s="21">
        <v>3</v>
      </c>
      <c r="AO3146" s="21">
        <v>50</v>
      </c>
      <c r="AP3146" s="21">
        <v>6</v>
      </c>
      <c r="AQ3146" s="22" t="s">
        <v>3016</v>
      </c>
      <c r="AR3146" s="21" t="s">
        <v>1279</v>
      </c>
      <c r="AS3146" t="s">
        <v>3085</v>
      </c>
    </row>
    <row r="3147" spans="1:45" x14ac:dyDescent="0.2">
      <c r="A3147" s="21" t="s">
        <v>1685</v>
      </c>
      <c r="B3147" s="21" t="s">
        <v>1146</v>
      </c>
      <c r="C3147" s="21" t="s">
        <v>1149</v>
      </c>
      <c r="D3147" s="21" t="s">
        <v>420</v>
      </c>
      <c r="E3147" s="21" t="s">
        <v>3093</v>
      </c>
      <c r="G3147" s="27" t="s">
        <v>153</v>
      </c>
      <c r="H3147" s="21" t="s">
        <v>1165</v>
      </c>
      <c r="I3147" s="21" t="s">
        <v>3087</v>
      </c>
      <c r="J3147" s="21">
        <v>55.266666666666602</v>
      </c>
      <c r="K3147">
        <v>-128.4</v>
      </c>
      <c r="L3147">
        <v>1100</v>
      </c>
      <c r="M3147" s="21" t="s">
        <v>3034</v>
      </c>
      <c r="O3147" s="21">
        <v>1992</v>
      </c>
      <c r="Q3147" s="21" t="s">
        <v>3086</v>
      </c>
      <c r="T3147" s="21">
        <v>-20</v>
      </c>
      <c r="U3147" s="21" t="s">
        <v>1218</v>
      </c>
      <c r="V3147" s="9" t="s">
        <v>1247</v>
      </c>
      <c r="W3147" s="21">
        <v>56</v>
      </c>
      <c r="X3147" s="9" t="s">
        <v>3088</v>
      </c>
      <c r="Y3147" t="s">
        <v>3210</v>
      </c>
      <c r="Z3147" s="22">
        <v>8</v>
      </c>
      <c r="AD3147" s="22" t="s">
        <v>1165</v>
      </c>
      <c r="AF3147" s="24" t="s">
        <v>153</v>
      </c>
      <c r="AG3147" t="s">
        <v>1160</v>
      </c>
      <c r="AH3147">
        <f t="shared" si="34"/>
        <v>4320</v>
      </c>
      <c r="AI3147" s="21" t="s">
        <v>153</v>
      </c>
      <c r="AJ3147" s="21" t="s">
        <v>1148</v>
      </c>
      <c r="AK3147" s="21">
        <v>29.324999999999999</v>
      </c>
      <c r="AL3147" s="21" t="s">
        <v>1321</v>
      </c>
      <c r="AM3147">
        <f>32.025-27.117</f>
        <v>4.9079999999999977</v>
      </c>
      <c r="AN3147" s="21">
        <v>3</v>
      </c>
      <c r="AO3147" s="21">
        <v>50</v>
      </c>
      <c r="AP3147" s="21">
        <v>9</v>
      </c>
      <c r="AQ3147" s="22" t="s">
        <v>3016</v>
      </c>
      <c r="AR3147" s="21" t="s">
        <v>1279</v>
      </c>
      <c r="AS3147" t="s">
        <v>3085</v>
      </c>
    </row>
    <row r="3148" spans="1:45" x14ac:dyDescent="0.2">
      <c r="A3148" s="21" t="s">
        <v>1685</v>
      </c>
      <c r="B3148" s="21" t="s">
        <v>1146</v>
      </c>
      <c r="C3148" s="21" t="s">
        <v>1149</v>
      </c>
      <c r="D3148" s="21" t="s">
        <v>420</v>
      </c>
      <c r="E3148" s="21" t="s">
        <v>3093</v>
      </c>
      <c r="G3148" s="27" t="s">
        <v>153</v>
      </c>
      <c r="H3148" s="21" t="s">
        <v>1165</v>
      </c>
      <c r="I3148" s="21" t="s">
        <v>3087</v>
      </c>
      <c r="J3148" s="21">
        <v>55.266666666666602</v>
      </c>
      <c r="K3148">
        <v>-128.4</v>
      </c>
      <c r="L3148">
        <v>1100</v>
      </c>
      <c r="M3148" s="21" t="s">
        <v>3034</v>
      </c>
      <c r="O3148" s="21">
        <v>1992</v>
      </c>
      <c r="Q3148" s="21" t="s">
        <v>3086</v>
      </c>
      <c r="T3148" s="21">
        <v>-20</v>
      </c>
      <c r="U3148" s="21" t="s">
        <v>1218</v>
      </c>
      <c r="V3148" s="9" t="s">
        <v>1247</v>
      </c>
      <c r="W3148" s="21">
        <v>56</v>
      </c>
      <c r="X3148" s="9" t="s">
        <v>3088</v>
      </c>
      <c r="Y3148" t="s">
        <v>3210</v>
      </c>
      <c r="Z3148" s="22">
        <v>8</v>
      </c>
      <c r="AD3148" s="22" t="s">
        <v>1165</v>
      </c>
      <c r="AF3148" s="24" t="s">
        <v>153</v>
      </c>
      <c r="AG3148" t="s">
        <v>1160</v>
      </c>
      <c r="AH3148">
        <f t="shared" si="34"/>
        <v>4320</v>
      </c>
      <c r="AI3148" s="21" t="s">
        <v>153</v>
      </c>
      <c r="AJ3148" s="21" t="s">
        <v>1148</v>
      </c>
      <c r="AK3148" s="21">
        <v>54.847000000000001</v>
      </c>
      <c r="AL3148" s="21" t="s">
        <v>1321</v>
      </c>
      <c r="AM3148" s="21">
        <f>57.055-52.883</f>
        <v>4.171999999999997</v>
      </c>
      <c r="AN3148" s="21">
        <v>3</v>
      </c>
      <c r="AO3148" s="21">
        <v>50</v>
      </c>
      <c r="AP3148" s="21">
        <v>12</v>
      </c>
      <c r="AQ3148" s="22" t="s">
        <v>3016</v>
      </c>
      <c r="AR3148" s="21" t="s">
        <v>1279</v>
      </c>
      <c r="AS3148" t="s">
        <v>3085</v>
      </c>
    </row>
    <row r="3149" spans="1:45" x14ac:dyDescent="0.2">
      <c r="A3149" s="21" t="s">
        <v>1685</v>
      </c>
      <c r="B3149" s="21" t="s">
        <v>1146</v>
      </c>
      <c r="C3149" s="21" t="s">
        <v>1149</v>
      </c>
      <c r="D3149" s="21" t="s">
        <v>420</v>
      </c>
      <c r="E3149" s="21" t="s">
        <v>3093</v>
      </c>
      <c r="G3149" s="27" t="s">
        <v>153</v>
      </c>
      <c r="H3149" s="21" t="s">
        <v>1165</v>
      </c>
      <c r="I3149" s="21" t="s">
        <v>3087</v>
      </c>
      <c r="J3149" s="21">
        <v>55.266666666666602</v>
      </c>
      <c r="K3149">
        <v>-128.4</v>
      </c>
      <c r="L3149">
        <v>1100</v>
      </c>
      <c r="M3149" s="21" t="s">
        <v>3034</v>
      </c>
      <c r="O3149" s="21">
        <v>1992</v>
      </c>
      <c r="Q3149" s="21" t="s">
        <v>3086</v>
      </c>
      <c r="T3149" s="21">
        <v>-20</v>
      </c>
      <c r="U3149" s="21" t="s">
        <v>1218</v>
      </c>
      <c r="V3149" s="9" t="s">
        <v>1247</v>
      </c>
      <c r="W3149" s="21">
        <v>56</v>
      </c>
      <c r="X3149" s="9" t="s">
        <v>3088</v>
      </c>
      <c r="Y3149" t="s">
        <v>3210</v>
      </c>
      <c r="Z3149" s="22">
        <v>8</v>
      </c>
      <c r="AD3149" s="22" t="s">
        <v>1165</v>
      </c>
      <c r="AF3149" s="24" t="s">
        <v>153</v>
      </c>
      <c r="AG3149" t="s">
        <v>1160</v>
      </c>
      <c r="AH3149">
        <f t="shared" si="34"/>
        <v>4320</v>
      </c>
      <c r="AI3149" s="21" t="s">
        <v>153</v>
      </c>
      <c r="AJ3149" s="21" t="s">
        <v>1148</v>
      </c>
      <c r="AK3149" s="21">
        <v>62.822000000000003</v>
      </c>
      <c r="AL3149" s="21" t="s">
        <v>1321</v>
      </c>
      <c r="AM3149" s="21">
        <f>65.644-60.491</f>
        <v>5.1530000000000058</v>
      </c>
      <c r="AN3149" s="21">
        <v>3</v>
      </c>
      <c r="AO3149" s="21">
        <v>50</v>
      </c>
      <c r="AP3149" s="21">
        <v>15</v>
      </c>
      <c r="AQ3149" s="22" t="s">
        <v>3016</v>
      </c>
      <c r="AR3149" s="21" t="s">
        <v>1279</v>
      </c>
      <c r="AS3149" t="s">
        <v>3085</v>
      </c>
    </row>
    <row r="3150" spans="1:45" x14ac:dyDescent="0.2">
      <c r="A3150" s="21" t="s">
        <v>1685</v>
      </c>
      <c r="B3150" s="21" t="s">
        <v>1146</v>
      </c>
      <c r="C3150" s="21" t="s">
        <v>1149</v>
      </c>
      <c r="D3150" s="21" t="s">
        <v>420</v>
      </c>
      <c r="E3150" s="21" t="s">
        <v>3093</v>
      </c>
      <c r="G3150" s="27" t="s">
        <v>153</v>
      </c>
      <c r="H3150" s="21" t="s">
        <v>1165</v>
      </c>
      <c r="I3150" s="21" t="s">
        <v>3087</v>
      </c>
      <c r="J3150" s="21">
        <v>55.266666666666602</v>
      </c>
      <c r="K3150">
        <v>-128.4</v>
      </c>
      <c r="L3150">
        <v>1100</v>
      </c>
      <c r="M3150" s="21" t="s">
        <v>3034</v>
      </c>
      <c r="O3150" s="21">
        <v>1992</v>
      </c>
      <c r="Q3150" s="21" t="s">
        <v>3086</v>
      </c>
      <c r="T3150" s="21">
        <v>-20</v>
      </c>
      <c r="U3150" s="21" t="s">
        <v>1218</v>
      </c>
      <c r="V3150" s="9" t="s">
        <v>1247</v>
      </c>
      <c r="W3150" s="21">
        <v>56</v>
      </c>
      <c r="X3150" s="9" t="s">
        <v>3088</v>
      </c>
      <c r="Y3150" t="s">
        <v>3210</v>
      </c>
      <c r="Z3150" s="22">
        <v>8</v>
      </c>
      <c r="AD3150" s="22" t="s">
        <v>1165</v>
      </c>
      <c r="AF3150" s="24" t="s">
        <v>153</v>
      </c>
      <c r="AG3150" t="s">
        <v>1160</v>
      </c>
      <c r="AH3150">
        <f t="shared" si="34"/>
        <v>4320</v>
      </c>
      <c r="AI3150" s="21" t="s">
        <v>153</v>
      </c>
      <c r="AJ3150" s="21" t="s">
        <v>1148</v>
      </c>
      <c r="AK3150" s="21">
        <v>68.956999999999994</v>
      </c>
      <c r="AL3150" s="21" t="s">
        <v>1321</v>
      </c>
      <c r="AM3150" s="21" t="s">
        <v>3003</v>
      </c>
      <c r="AN3150" s="21">
        <v>3</v>
      </c>
      <c r="AO3150" s="21">
        <v>50</v>
      </c>
      <c r="AP3150" s="21">
        <v>18</v>
      </c>
      <c r="AQ3150" s="22" t="s">
        <v>3016</v>
      </c>
      <c r="AR3150" s="21" t="s">
        <v>1279</v>
      </c>
      <c r="AS3150" t="s">
        <v>3085</v>
      </c>
    </row>
    <row r="3151" spans="1:45" x14ac:dyDescent="0.2">
      <c r="A3151" s="21" t="s">
        <v>1685</v>
      </c>
      <c r="B3151" s="21" t="s">
        <v>1146</v>
      </c>
      <c r="C3151" s="21" t="s">
        <v>1149</v>
      </c>
      <c r="D3151" s="21" t="s">
        <v>420</v>
      </c>
      <c r="E3151" s="21" t="s">
        <v>3093</v>
      </c>
      <c r="G3151" s="27" t="s">
        <v>153</v>
      </c>
      <c r="H3151" s="21" t="s">
        <v>1165</v>
      </c>
      <c r="I3151" s="21" t="s">
        <v>3087</v>
      </c>
      <c r="J3151" s="21">
        <v>55.266666666666602</v>
      </c>
      <c r="K3151">
        <v>-128.4</v>
      </c>
      <c r="L3151">
        <v>1100</v>
      </c>
      <c r="M3151" s="21" t="s">
        <v>3034</v>
      </c>
      <c r="O3151" s="21">
        <v>1992</v>
      </c>
      <c r="Q3151" s="21" t="s">
        <v>3086</v>
      </c>
      <c r="T3151" s="21">
        <v>-20</v>
      </c>
      <c r="U3151" s="21" t="s">
        <v>1218</v>
      </c>
      <c r="V3151" s="9" t="s">
        <v>1247</v>
      </c>
      <c r="W3151" s="21">
        <v>56</v>
      </c>
      <c r="X3151" s="9" t="s">
        <v>3088</v>
      </c>
      <c r="Y3151" t="s">
        <v>3210</v>
      </c>
      <c r="Z3151" s="22">
        <v>8</v>
      </c>
      <c r="AD3151" s="22" t="s">
        <v>1165</v>
      </c>
      <c r="AF3151" s="24" t="s">
        <v>153</v>
      </c>
      <c r="AG3151" t="s">
        <v>1160</v>
      </c>
      <c r="AH3151">
        <f t="shared" si="34"/>
        <v>4320</v>
      </c>
      <c r="AI3151" s="21" t="s">
        <v>153</v>
      </c>
      <c r="AJ3151" s="21" t="s">
        <v>1148</v>
      </c>
      <c r="AK3151" s="21">
        <v>73.62</v>
      </c>
      <c r="AL3151" s="21" t="s">
        <v>1321</v>
      </c>
      <c r="AM3151" s="21" t="s">
        <v>3003</v>
      </c>
      <c r="AN3151" s="21">
        <v>3</v>
      </c>
      <c r="AO3151" s="21">
        <v>50</v>
      </c>
      <c r="AP3151" s="21">
        <v>21</v>
      </c>
      <c r="AQ3151" s="22" t="s">
        <v>3016</v>
      </c>
      <c r="AR3151" s="21" t="s">
        <v>1279</v>
      </c>
      <c r="AS3151" t="s">
        <v>3085</v>
      </c>
    </row>
    <row r="3152" spans="1:45" x14ac:dyDescent="0.2">
      <c r="A3152" s="21" t="s">
        <v>1685</v>
      </c>
      <c r="B3152" s="21" t="s">
        <v>1146</v>
      </c>
      <c r="C3152" s="21" t="s">
        <v>1149</v>
      </c>
      <c r="D3152" s="21" t="s">
        <v>420</v>
      </c>
      <c r="E3152" s="21" t="s">
        <v>3093</v>
      </c>
      <c r="G3152" s="27" t="s">
        <v>153</v>
      </c>
      <c r="H3152" s="21" t="s">
        <v>1165</v>
      </c>
      <c r="I3152" s="21" t="s">
        <v>3087</v>
      </c>
      <c r="J3152" s="21">
        <v>55.266666666666602</v>
      </c>
      <c r="K3152">
        <v>-128.4</v>
      </c>
      <c r="L3152">
        <v>1100</v>
      </c>
      <c r="M3152" s="21" t="s">
        <v>3034</v>
      </c>
      <c r="O3152" s="21">
        <v>1992</v>
      </c>
      <c r="Q3152" s="21" t="s">
        <v>3086</v>
      </c>
      <c r="T3152" s="21">
        <v>-20</v>
      </c>
      <c r="U3152" s="21" t="s">
        <v>1218</v>
      </c>
      <c r="V3152" s="9" t="s">
        <v>1247</v>
      </c>
      <c r="W3152" s="21">
        <v>56</v>
      </c>
      <c r="X3152" s="9" t="s">
        <v>3088</v>
      </c>
      <c r="Y3152" t="s">
        <v>3210</v>
      </c>
      <c r="Z3152" s="22">
        <v>8</v>
      </c>
      <c r="AD3152" s="22" t="s">
        <v>1165</v>
      </c>
      <c r="AF3152" s="24" t="s">
        <v>153</v>
      </c>
      <c r="AG3152" t="s">
        <v>1160</v>
      </c>
      <c r="AH3152">
        <f t="shared" si="34"/>
        <v>4320</v>
      </c>
      <c r="AI3152" s="21" t="s">
        <v>153</v>
      </c>
      <c r="AJ3152" s="21" t="s">
        <v>1148</v>
      </c>
      <c r="AK3152" s="21">
        <v>75.537999999999997</v>
      </c>
      <c r="AL3152" s="21" t="s">
        <v>1321</v>
      </c>
      <c r="AM3152" s="21">
        <v>0</v>
      </c>
      <c r="AN3152" s="21">
        <v>3</v>
      </c>
      <c r="AO3152" s="21">
        <v>50</v>
      </c>
      <c r="AP3152" s="21">
        <v>24</v>
      </c>
      <c r="AQ3152" s="22" t="s">
        <v>3016</v>
      </c>
      <c r="AR3152" s="21" t="s">
        <v>1279</v>
      </c>
      <c r="AS3152" t="s">
        <v>3085</v>
      </c>
    </row>
    <row r="3153" spans="1:45" x14ac:dyDescent="0.2">
      <c r="A3153" s="21" t="s">
        <v>1685</v>
      </c>
      <c r="B3153" s="21" t="s">
        <v>1146</v>
      </c>
      <c r="C3153" s="21" t="s">
        <v>1149</v>
      </c>
      <c r="D3153" s="21" t="s">
        <v>420</v>
      </c>
      <c r="E3153" s="21" t="s">
        <v>3093</v>
      </c>
      <c r="G3153" s="27" t="s">
        <v>153</v>
      </c>
      <c r="H3153" s="21" t="s">
        <v>1165</v>
      </c>
      <c r="I3153" s="21" t="s">
        <v>3087</v>
      </c>
      <c r="J3153" s="21">
        <v>55.266666666666602</v>
      </c>
      <c r="K3153">
        <v>-128.4</v>
      </c>
      <c r="L3153">
        <v>1100</v>
      </c>
      <c r="M3153" s="21" t="s">
        <v>3034</v>
      </c>
      <c r="O3153" s="21">
        <v>1992</v>
      </c>
      <c r="Q3153" s="21" t="s">
        <v>3086</v>
      </c>
      <c r="T3153" s="21">
        <v>-20</v>
      </c>
      <c r="U3153" s="21" t="s">
        <v>1218</v>
      </c>
      <c r="V3153" s="9" t="s">
        <v>1247</v>
      </c>
      <c r="W3153" s="21">
        <v>56</v>
      </c>
      <c r="X3153" s="9" t="s">
        <v>3088</v>
      </c>
      <c r="Y3153" t="s">
        <v>3210</v>
      </c>
      <c r="Z3153" s="22">
        <v>8</v>
      </c>
      <c r="AD3153" s="22" t="s">
        <v>1165</v>
      </c>
      <c r="AF3153" s="24" t="s">
        <v>153</v>
      </c>
      <c r="AG3153" t="s">
        <v>1160</v>
      </c>
      <c r="AH3153">
        <f t="shared" si="34"/>
        <v>4320</v>
      </c>
      <c r="AI3153" s="21" t="s">
        <v>153</v>
      </c>
      <c r="AJ3153" s="21" t="s">
        <v>1148</v>
      </c>
      <c r="AK3153" s="21">
        <v>77.177999999999997</v>
      </c>
      <c r="AL3153" s="21" t="s">
        <v>1321</v>
      </c>
      <c r="AM3153" s="21">
        <v>0</v>
      </c>
      <c r="AN3153" s="21">
        <v>3</v>
      </c>
      <c r="AO3153" s="21">
        <v>50</v>
      </c>
      <c r="AP3153" s="21">
        <v>27</v>
      </c>
      <c r="AQ3153" s="22" t="s">
        <v>3016</v>
      </c>
      <c r="AR3153" s="21" t="s">
        <v>1279</v>
      </c>
      <c r="AS3153" t="s">
        <v>3085</v>
      </c>
    </row>
    <row r="3154" spans="1:45" x14ac:dyDescent="0.2">
      <c r="A3154" s="21" t="s">
        <v>1685</v>
      </c>
      <c r="B3154" s="21" t="s">
        <v>1146</v>
      </c>
      <c r="C3154" s="21" t="s">
        <v>1149</v>
      </c>
      <c r="D3154" s="21" t="s">
        <v>420</v>
      </c>
      <c r="E3154" s="21" t="s">
        <v>3093</v>
      </c>
      <c r="G3154" s="27" t="s">
        <v>153</v>
      </c>
      <c r="H3154" s="21" t="s">
        <v>1165</v>
      </c>
      <c r="I3154" s="21" t="s">
        <v>3087</v>
      </c>
      <c r="J3154" s="21">
        <v>55.266666666666602</v>
      </c>
      <c r="K3154">
        <v>-128.4</v>
      </c>
      <c r="L3154">
        <v>1100</v>
      </c>
      <c r="M3154" s="21" t="s">
        <v>3034</v>
      </c>
      <c r="O3154" s="21">
        <v>1992</v>
      </c>
      <c r="Q3154" s="21" t="s">
        <v>3086</v>
      </c>
      <c r="T3154" s="21">
        <v>-20</v>
      </c>
      <c r="U3154" s="21" t="s">
        <v>1218</v>
      </c>
      <c r="V3154" s="9" t="s">
        <v>1247</v>
      </c>
      <c r="W3154" s="21">
        <v>56</v>
      </c>
      <c r="X3154" s="9" t="s">
        <v>3088</v>
      </c>
      <c r="Y3154" t="s">
        <v>3210</v>
      </c>
      <c r="Z3154" s="22">
        <v>8</v>
      </c>
      <c r="AD3154" s="22" t="s">
        <v>1165</v>
      </c>
      <c r="AF3154" s="24" t="s">
        <v>153</v>
      </c>
      <c r="AG3154" t="s">
        <v>1160</v>
      </c>
      <c r="AH3154">
        <f t="shared" si="34"/>
        <v>4320</v>
      </c>
      <c r="AI3154" s="21" t="s">
        <v>153</v>
      </c>
      <c r="AJ3154" s="21" t="s">
        <v>1148</v>
      </c>
      <c r="AK3154" s="21">
        <v>78.405000000000001</v>
      </c>
      <c r="AL3154" s="21" t="s">
        <v>1321</v>
      </c>
      <c r="AM3154" s="21">
        <v>0</v>
      </c>
      <c r="AN3154" s="21">
        <v>3</v>
      </c>
      <c r="AO3154" s="21">
        <v>50</v>
      </c>
      <c r="AP3154" s="21">
        <v>30</v>
      </c>
      <c r="AQ3154" s="22" t="s">
        <v>3016</v>
      </c>
      <c r="AR3154" s="21" t="s">
        <v>1279</v>
      </c>
      <c r="AS3154" t="s">
        <v>3085</v>
      </c>
    </row>
    <row r="3155" spans="1:45" x14ac:dyDescent="0.2">
      <c r="A3155" s="21" t="s">
        <v>1685</v>
      </c>
      <c r="B3155" s="21" t="s">
        <v>1146</v>
      </c>
      <c r="C3155" s="21" t="s">
        <v>1149</v>
      </c>
      <c r="D3155" s="21" t="s">
        <v>420</v>
      </c>
      <c r="E3155" s="21" t="s">
        <v>3093</v>
      </c>
      <c r="G3155" s="27" t="s">
        <v>153</v>
      </c>
      <c r="H3155" s="21" t="s">
        <v>1165</v>
      </c>
      <c r="I3155" s="21" t="s">
        <v>3087</v>
      </c>
      <c r="J3155" s="21">
        <v>55.266666666666602</v>
      </c>
      <c r="K3155">
        <v>-128.4</v>
      </c>
      <c r="L3155">
        <v>1100</v>
      </c>
      <c r="M3155" s="21" t="s">
        <v>3034</v>
      </c>
      <c r="O3155" s="21">
        <v>1992</v>
      </c>
      <c r="Q3155" s="21" t="s">
        <v>3086</v>
      </c>
      <c r="T3155" s="21">
        <v>-20</v>
      </c>
      <c r="U3155" s="21" t="s">
        <v>1218</v>
      </c>
      <c r="V3155" s="9" t="s">
        <v>1247</v>
      </c>
      <c r="W3155" s="21">
        <v>56</v>
      </c>
      <c r="X3155" s="9" t="s">
        <v>3088</v>
      </c>
      <c r="Y3155" t="s">
        <v>3211</v>
      </c>
      <c r="Z3155" s="22">
        <v>8</v>
      </c>
      <c r="AD3155" s="22" t="s">
        <v>1165</v>
      </c>
      <c r="AF3155" s="24" t="s">
        <v>153</v>
      </c>
      <c r="AG3155" t="s">
        <v>1160</v>
      </c>
      <c r="AH3155">
        <f t="shared" si="34"/>
        <v>4320</v>
      </c>
      <c r="AI3155" s="21" t="s">
        <v>153</v>
      </c>
      <c r="AJ3155" s="21" t="s">
        <v>1148</v>
      </c>
      <c r="AK3155" s="21">
        <v>0</v>
      </c>
      <c r="AL3155" s="21" t="s">
        <v>1321</v>
      </c>
      <c r="AM3155" s="21">
        <v>0</v>
      </c>
      <c r="AN3155" s="21">
        <v>3</v>
      </c>
      <c r="AO3155" s="21">
        <v>50</v>
      </c>
      <c r="AP3155" s="21">
        <v>3</v>
      </c>
      <c r="AQ3155" s="22" t="s">
        <v>3016</v>
      </c>
      <c r="AR3155" s="21" t="s">
        <v>1279</v>
      </c>
      <c r="AS3155" t="s">
        <v>3085</v>
      </c>
    </row>
    <row r="3156" spans="1:45" x14ac:dyDescent="0.2">
      <c r="A3156" s="21" t="s">
        <v>1685</v>
      </c>
      <c r="B3156" s="21" t="s">
        <v>1146</v>
      </c>
      <c r="C3156" s="21" t="s">
        <v>1149</v>
      </c>
      <c r="D3156" s="21" t="s">
        <v>420</v>
      </c>
      <c r="E3156" s="21" t="s">
        <v>3093</v>
      </c>
      <c r="G3156" s="27" t="s">
        <v>153</v>
      </c>
      <c r="H3156" s="21" t="s">
        <v>1165</v>
      </c>
      <c r="I3156" s="21" t="s">
        <v>3087</v>
      </c>
      <c r="J3156" s="21">
        <v>55.266666666666602</v>
      </c>
      <c r="K3156">
        <v>-128.4</v>
      </c>
      <c r="L3156">
        <v>1100</v>
      </c>
      <c r="M3156" s="21" t="s">
        <v>3034</v>
      </c>
      <c r="O3156" s="21">
        <v>1992</v>
      </c>
      <c r="Q3156" s="21" t="s">
        <v>3086</v>
      </c>
      <c r="T3156" s="21">
        <v>-20</v>
      </c>
      <c r="U3156" s="21" t="s">
        <v>1218</v>
      </c>
      <c r="V3156" s="9" t="s">
        <v>1247</v>
      </c>
      <c r="W3156" s="21">
        <v>56</v>
      </c>
      <c r="X3156" s="9" t="s">
        <v>3088</v>
      </c>
      <c r="Y3156" t="s">
        <v>3211</v>
      </c>
      <c r="Z3156" s="22">
        <v>8</v>
      </c>
      <c r="AD3156" s="22" t="s">
        <v>1165</v>
      </c>
      <c r="AF3156" s="24" t="s">
        <v>153</v>
      </c>
      <c r="AG3156" t="s">
        <v>1160</v>
      </c>
      <c r="AH3156">
        <f t="shared" si="34"/>
        <v>4320</v>
      </c>
      <c r="AI3156" s="21" t="s">
        <v>153</v>
      </c>
      <c r="AJ3156" s="21" t="s">
        <v>1148</v>
      </c>
      <c r="AK3156" s="21">
        <v>4.0490000000000004</v>
      </c>
      <c r="AL3156" s="21" t="s">
        <v>1321</v>
      </c>
      <c r="AM3156" s="21" t="s">
        <v>3003</v>
      </c>
      <c r="AN3156" s="21">
        <v>3</v>
      </c>
      <c r="AO3156" s="21">
        <v>50</v>
      </c>
      <c r="AP3156" s="21">
        <v>6</v>
      </c>
      <c r="AQ3156" s="22" t="s">
        <v>3016</v>
      </c>
      <c r="AR3156" s="21" t="s">
        <v>1279</v>
      </c>
      <c r="AS3156" t="s">
        <v>3085</v>
      </c>
    </row>
    <row r="3157" spans="1:45" x14ac:dyDescent="0.2">
      <c r="A3157" s="21" t="s">
        <v>1685</v>
      </c>
      <c r="B3157" s="21" t="s">
        <v>1146</v>
      </c>
      <c r="C3157" s="21" t="s">
        <v>1149</v>
      </c>
      <c r="D3157" s="21" t="s">
        <v>420</v>
      </c>
      <c r="E3157" s="21" t="s">
        <v>3093</v>
      </c>
      <c r="G3157" s="27" t="s">
        <v>153</v>
      </c>
      <c r="H3157" s="21" t="s">
        <v>1165</v>
      </c>
      <c r="I3157" s="21" t="s">
        <v>3087</v>
      </c>
      <c r="J3157" s="21">
        <v>55.266666666666602</v>
      </c>
      <c r="K3157">
        <v>-128.4</v>
      </c>
      <c r="L3157">
        <v>1100</v>
      </c>
      <c r="M3157" s="21" t="s">
        <v>3034</v>
      </c>
      <c r="O3157" s="21">
        <v>1992</v>
      </c>
      <c r="Q3157" s="21" t="s">
        <v>3086</v>
      </c>
      <c r="T3157" s="21">
        <v>-20</v>
      </c>
      <c r="U3157" s="21" t="s">
        <v>1218</v>
      </c>
      <c r="V3157" s="9" t="s">
        <v>1247</v>
      </c>
      <c r="W3157" s="21">
        <v>56</v>
      </c>
      <c r="X3157" s="9" t="s">
        <v>3088</v>
      </c>
      <c r="Y3157" t="s">
        <v>3211</v>
      </c>
      <c r="Z3157" s="22">
        <v>8</v>
      </c>
      <c r="AD3157" s="22" t="s">
        <v>1165</v>
      </c>
      <c r="AF3157" s="24" t="s">
        <v>153</v>
      </c>
      <c r="AG3157" t="s">
        <v>1160</v>
      </c>
      <c r="AH3157">
        <f t="shared" si="34"/>
        <v>4320</v>
      </c>
      <c r="AI3157" s="21" t="s">
        <v>153</v>
      </c>
      <c r="AJ3157" s="21" t="s">
        <v>1148</v>
      </c>
      <c r="AK3157" s="21">
        <v>24.172000000000001</v>
      </c>
      <c r="AL3157" s="21" t="s">
        <v>1321</v>
      </c>
      <c r="AM3157">
        <f>25.89-23.926</f>
        <v>1.9640000000000022</v>
      </c>
      <c r="AN3157" s="21">
        <v>3</v>
      </c>
      <c r="AO3157" s="21">
        <v>50</v>
      </c>
      <c r="AP3157" s="21">
        <v>9</v>
      </c>
      <c r="AQ3157" s="22" t="s">
        <v>3016</v>
      </c>
      <c r="AR3157" s="21" t="s">
        <v>1279</v>
      </c>
      <c r="AS3157" t="s">
        <v>3085</v>
      </c>
    </row>
    <row r="3158" spans="1:45" x14ac:dyDescent="0.2">
      <c r="A3158" s="21" t="s">
        <v>1685</v>
      </c>
      <c r="B3158" s="21" t="s">
        <v>1146</v>
      </c>
      <c r="C3158" s="21" t="s">
        <v>1149</v>
      </c>
      <c r="D3158" s="21" t="s">
        <v>420</v>
      </c>
      <c r="E3158" s="21" t="s">
        <v>3093</v>
      </c>
      <c r="G3158" s="27" t="s">
        <v>153</v>
      </c>
      <c r="H3158" s="21" t="s">
        <v>1165</v>
      </c>
      <c r="I3158" s="21" t="s">
        <v>3087</v>
      </c>
      <c r="J3158" s="21">
        <v>55.266666666666602</v>
      </c>
      <c r="K3158">
        <v>-128.4</v>
      </c>
      <c r="L3158">
        <v>1100</v>
      </c>
      <c r="M3158" s="21" t="s">
        <v>3034</v>
      </c>
      <c r="O3158" s="21">
        <v>1992</v>
      </c>
      <c r="Q3158" s="21" t="s">
        <v>3086</v>
      </c>
      <c r="T3158" s="21">
        <v>-20</v>
      </c>
      <c r="U3158" s="21" t="s">
        <v>1218</v>
      </c>
      <c r="V3158" s="9" t="s">
        <v>1247</v>
      </c>
      <c r="W3158" s="21">
        <v>56</v>
      </c>
      <c r="X3158" s="9" t="s">
        <v>3088</v>
      </c>
      <c r="Y3158" t="s">
        <v>3211</v>
      </c>
      <c r="Z3158" s="22">
        <v>8</v>
      </c>
      <c r="AD3158" s="22" t="s">
        <v>1165</v>
      </c>
      <c r="AF3158" s="24" t="s">
        <v>153</v>
      </c>
      <c r="AG3158" t="s">
        <v>1160</v>
      </c>
      <c r="AH3158">
        <f t="shared" si="34"/>
        <v>4320</v>
      </c>
      <c r="AI3158" s="21" t="s">
        <v>153</v>
      </c>
      <c r="AJ3158" s="21" t="s">
        <v>1148</v>
      </c>
      <c r="AK3158" s="21">
        <v>36.319000000000003</v>
      </c>
      <c r="AL3158" s="21" t="s">
        <v>1321</v>
      </c>
      <c r="AM3158" s="21">
        <f>37.914-35.951</f>
        <v>1.963000000000001</v>
      </c>
      <c r="AN3158" s="21">
        <v>3</v>
      </c>
      <c r="AO3158" s="21">
        <v>50</v>
      </c>
      <c r="AP3158" s="21">
        <v>12</v>
      </c>
      <c r="AQ3158" s="22" t="s">
        <v>3016</v>
      </c>
      <c r="AR3158" s="21" t="s">
        <v>1279</v>
      </c>
      <c r="AS3158" t="s">
        <v>3085</v>
      </c>
    </row>
    <row r="3159" spans="1:45" x14ac:dyDescent="0.2">
      <c r="A3159" s="21" t="s">
        <v>1685</v>
      </c>
      <c r="B3159" s="21" t="s">
        <v>1146</v>
      </c>
      <c r="C3159" s="21" t="s">
        <v>1149</v>
      </c>
      <c r="D3159" s="21" t="s">
        <v>420</v>
      </c>
      <c r="E3159" s="21" t="s">
        <v>3093</v>
      </c>
      <c r="G3159" s="27" t="s">
        <v>153</v>
      </c>
      <c r="H3159" s="21" t="s">
        <v>1165</v>
      </c>
      <c r="I3159" s="21" t="s">
        <v>3087</v>
      </c>
      <c r="J3159" s="21">
        <v>55.266666666666602</v>
      </c>
      <c r="K3159">
        <v>-128.4</v>
      </c>
      <c r="L3159">
        <v>1100</v>
      </c>
      <c r="M3159" s="21" t="s">
        <v>3034</v>
      </c>
      <c r="O3159" s="21">
        <v>1992</v>
      </c>
      <c r="Q3159" s="21" t="s">
        <v>3086</v>
      </c>
      <c r="T3159" s="21">
        <v>-20</v>
      </c>
      <c r="U3159" s="21" t="s">
        <v>1218</v>
      </c>
      <c r="V3159" s="9" t="s">
        <v>1247</v>
      </c>
      <c r="W3159" s="21">
        <v>56</v>
      </c>
      <c r="X3159" s="9" t="s">
        <v>3088</v>
      </c>
      <c r="Y3159" t="s">
        <v>3211</v>
      </c>
      <c r="Z3159" s="22">
        <v>8</v>
      </c>
      <c r="AD3159" s="22" t="s">
        <v>1165</v>
      </c>
      <c r="AF3159" s="24" t="s">
        <v>153</v>
      </c>
      <c r="AG3159" t="s">
        <v>1160</v>
      </c>
      <c r="AH3159">
        <f t="shared" si="34"/>
        <v>4320</v>
      </c>
      <c r="AI3159" s="21" t="s">
        <v>153</v>
      </c>
      <c r="AJ3159" s="21" t="s">
        <v>1148</v>
      </c>
      <c r="AK3159" s="21">
        <v>46.38</v>
      </c>
      <c r="AL3159" s="21" t="s">
        <v>1321</v>
      </c>
      <c r="AM3159" s="21">
        <f>47.975-46.012</f>
        <v>1.963000000000001</v>
      </c>
      <c r="AN3159" s="21">
        <v>3</v>
      </c>
      <c r="AO3159" s="21">
        <v>50</v>
      </c>
      <c r="AP3159" s="21">
        <v>15</v>
      </c>
      <c r="AQ3159" s="22" t="s">
        <v>3016</v>
      </c>
      <c r="AR3159" s="21" t="s">
        <v>1279</v>
      </c>
      <c r="AS3159" t="s">
        <v>3085</v>
      </c>
    </row>
    <row r="3160" spans="1:45" x14ac:dyDescent="0.2">
      <c r="A3160" s="21" t="s">
        <v>1685</v>
      </c>
      <c r="B3160" s="21" t="s">
        <v>1146</v>
      </c>
      <c r="C3160" s="21" t="s">
        <v>1149</v>
      </c>
      <c r="D3160" s="21" t="s">
        <v>420</v>
      </c>
      <c r="E3160" s="21" t="s">
        <v>3093</v>
      </c>
      <c r="G3160" s="27" t="s">
        <v>153</v>
      </c>
      <c r="H3160" s="21" t="s">
        <v>1165</v>
      </c>
      <c r="I3160" s="21" t="s">
        <v>3087</v>
      </c>
      <c r="J3160" s="21">
        <v>55.266666666666602</v>
      </c>
      <c r="K3160">
        <v>-128.4</v>
      </c>
      <c r="L3160">
        <v>1100</v>
      </c>
      <c r="M3160" s="21" t="s">
        <v>3034</v>
      </c>
      <c r="O3160" s="21">
        <v>1992</v>
      </c>
      <c r="Q3160" s="21" t="s">
        <v>3086</v>
      </c>
      <c r="T3160" s="21">
        <v>-20</v>
      </c>
      <c r="U3160" s="21" t="s">
        <v>1218</v>
      </c>
      <c r="V3160" s="9" t="s">
        <v>1247</v>
      </c>
      <c r="W3160" s="21">
        <v>56</v>
      </c>
      <c r="X3160" s="9" t="s">
        <v>3088</v>
      </c>
      <c r="Y3160" t="s">
        <v>3211</v>
      </c>
      <c r="Z3160" s="22">
        <v>8</v>
      </c>
      <c r="AD3160" s="22" t="s">
        <v>1165</v>
      </c>
      <c r="AF3160" s="24" t="s">
        <v>153</v>
      </c>
      <c r="AG3160" t="s">
        <v>1160</v>
      </c>
      <c r="AH3160">
        <f t="shared" si="34"/>
        <v>4320</v>
      </c>
      <c r="AI3160" s="21" t="s">
        <v>153</v>
      </c>
      <c r="AJ3160" s="21" t="s">
        <v>1148</v>
      </c>
      <c r="AK3160" s="21">
        <v>57.790999999999997</v>
      </c>
      <c r="AL3160" s="21" t="s">
        <v>1321</v>
      </c>
      <c r="AM3160" s="21">
        <f>60-56.81</f>
        <v>3.1899999999999977</v>
      </c>
      <c r="AN3160" s="21">
        <v>3</v>
      </c>
      <c r="AO3160" s="21">
        <v>50</v>
      </c>
      <c r="AP3160" s="21">
        <v>18</v>
      </c>
      <c r="AQ3160" s="22" t="s">
        <v>3016</v>
      </c>
      <c r="AR3160" s="21" t="s">
        <v>1279</v>
      </c>
      <c r="AS3160" t="s">
        <v>3085</v>
      </c>
    </row>
    <row r="3161" spans="1:45" x14ac:dyDescent="0.2">
      <c r="A3161" s="21" t="s">
        <v>1685</v>
      </c>
      <c r="B3161" s="21" t="s">
        <v>1146</v>
      </c>
      <c r="C3161" s="21" t="s">
        <v>1149</v>
      </c>
      <c r="D3161" s="21" t="s">
        <v>420</v>
      </c>
      <c r="E3161" s="21" t="s">
        <v>3093</v>
      </c>
      <c r="G3161" s="27" t="s">
        <v>153</v>
      </c>
      <c r="H3161" s="21" t="s">
        <v>1165</v>
      </c>
      <c r="I3161" s="21" t="s">
        <v>3087</v>
      </c>
      <c r="J3161" s="21">
        <v>55.266666666666602</v>
      </c>
      <c r="K3161">
        <v>-128.4</v>
      </c>
      <c r="L3161">
        <v>1100</v>
      </c>
      <c r="M3161" s="21" t="s">
        <v>3034</v>
      </c>
      <c r="O3161" s="21">
        <v>1992</v>
      </c>
      <c r="Q3161" s="21" t="s">
        <v>3086</v>
      </c>
      <c r="T3161" s="21">
        <v>-20</v>
      </c>
      <c r="U3161" s="21" t="s">
        <v>1218</v>
      </c>
      <c r="V3161" s="9" t="s">
        <v>1247</v>
      </c>
      <c r="W3161" s="21">
        <v>56</v>
      </c>
      <c r="X3161" s="9" t="s">
        <v>3088</v>
      </c>
      <c r="Y3161" t="s">
        <v>3211</v>
      </c>
      <c r="Z3161" s="22">
        <v>8</v>
      </c>
      <c r="AD3161" s="22" t="s">
        <v>1165</v>
      </c>
      <c r="AF3161" s="24" t="s">
        <v>153</v>
      </c>
      <c r="AG3161" t="s">
        <v>1160</v>
      </c>
      <c r="AH3161">
        <f t="shared" si="34"/>
        <v>4320</v>
      </c>
      <c r="AI3161" s="21" t="s">
        <v>153</v>
      </c>
      <c r="AJ3161" s="21" t="s">
        <v>1148</v>
      </c>
      <c r="AK3161" s="21">
        <v>61.226999999999997</v>
      </c>
      <c r="AL3161" s="21" t="s">
        <v>1321</v>
      </c>
      <c r="AM3161" s="21">
        <f>63.681-60</f>
        <v>3.6809999999999974</v>
      </c>
      <c r="AN3161" s="21">
        <v>3</v>
      </c>
      <c r="AO3161" s="21">
        <v>50</v>
      </c>
      <c r="AP3161" s="21">
        <v>21</v>
      </c>
      <c r="AQ3161" s="22" t="s">
        <v>3016</v>
      </c>
      <c r="AR3161" s="21" t="s">
        <v>1279</v>
      </c>
      <c r="AS3161" t="s">
        <v>3085</v>
      </c>
    </row>
    <row r="3162" spans="1:45" x14ac:dyDescent="0.2">
      <c r="A3162" s="21" t="s">
        <v>1685</v>
      </c>
      <c r="B3162" s="21" t="s">
        <v>1146</v>
      </c>
      <c r="C3162" s="21" t="s">
        <v>1149</v>
      </c>
      <c r="D3162" s="21" t="s">
        <v>420</v>
      </c>
      <c r="E3162" s="21" t="s">
        <v>3093</v>
      </c>
      <c r="G3162" s="27" t="s">
        <v>153</v>
      </c>
      <c r="H3162" s="21" t="s">
        <v>1165</v>
      </c>
      <c r="I3162" s="21" t="s">
        <v>3087</v>
      </c>
      <c r="J3162" s="21">
        <v>55.266666666666602</v>
      </c>
      <c r="K3162">
        <v>-128.4</v>
      </c>
      <c r="L3162">
        <v>1100</v>
      </c>
      <c r="M3162" s="21" t="s">
        <v>3034</v>
      </c>
      <c r="O3162" s="21">
        <v>1992</v>
      </c>
      <c r="Q3162" s="21" t="s">
        <v>3086</v>
      </c>
      <c r="T3162" s="21">
        <v>-20</v>
      </c>
      <c r="U3162" s="21" t="s">
        <v>1218</v>
      </c>
      <c r="V3162" s="9" t="s">
        <v>1247</v>
      </c>
      <c r="W3162" s="21">
        <v>56</v>
      </c>
      <c r="X3162" s="9" t="s">
        <v>3088</v>
      </c>
      <c r="Y3162" t="s">
        <v>3211</v>
      </c>
      <c r="Z3162" s="22">
        <v>8</v>
      </c>
      <c r="AD3162" s="22" t="s">
        <v>1165</v>
      </c>
      <c r="AF3162" s="24" t="s">
        <v>153</v>
      </c>
      <c r="AG3162" t="s">
        <v>1160</v>
      </c>
      <c r="AH3162">
        <f t="shared" si="34"/>
        <v>4320</v>
      </c>
      <c r="AI3162" s="21" t="s">
        <v>153</v>
      </c>
      <c r="AJ3162" s="21" t="s">
        <v>1148</v>
      </c>
      <c r="AK3162" s="21">
        <v>63.067</v>
      </c>
      <c r="AL3162" s="21" t="s">
        <v>1321</v>
      </c>
      <c r="AM3162" s="21" t="s">
        <v>3003</v>
      </c>
      <c r="AN3162" s="21">
        <v>3</v>
      </c>
      <c r="AO3162" s="21">
        <v>50</v>
      </c>
      <c r="AP3162" s="21">
        <v>24</v>
      </c>
      <c r="AQ3162" s="22" t="s">
        <v>3016</v>
      </c>
      <c r="AR3162" s="21" t="s">
        <v>1279</v>
      </c>
      <c r="AS3162" t="s">
        <v>3085</v>
      </c>
    </row>
    <row r="3163" spans="1:45" x14ac:dyDescent="0.2">
      <c r="A3163" s="21" t="s">
        <v>1685</v>
      </c>
      <c r="B3163" s="21" t="s">
        <v>1146</v>
      </c>
      <c r="C3163" s="21" t="s">
        <v>1149</v>
      </c>
      <c r="D3163" s="21" t="s">
        <v>420</v>
      </c>
      <c r="E3163" s="21" t="s">
        <v>3093</v>
      </c>
      <c r="G3163" s="27" t="s">
        <v>153</v>
      </c>
      <c r="H3163" s="21" t="s">
        <v>1165</v>
      </c>
      <c r="I3163" s="21" t="s">
        <v>3087</v>
      </c>
      <c r="J3163" s="21">
        <v>55.266666666666602</v>
      </c>
      <c r="K3163">
        <v>-128.4</v>
      </c>
      <c r="L3163">
        <v>1100</v>
      </c>
      <c r="M3163" s="21" t="s">
        <v>3034</v>
      </c>
      <c r="O3163" s="21">
        <v>1992</v>
      </c>
      <c r="Q3163" s="21" t="s">
        <v>3086</v>
      </c>
      <c r="T3163" s="21">
        <v>-20</v>
      </c>
      <c r="U3163" s="21" t="s">
        <v>1218</v>
      </c>
      <c r="V3163" s="9" t="s">
        <v>1247</v>
      </c>
      <c r="W3163" s="21">
        <v>56</v>
      </c>
      <c r="X3163" s="9" t="s">
        <v>3088</v>
      </c>
      <c r="Y3163" t="s">
        <v>3211</v>
      </c>
      <c r="Z3163" s="22">
        <v>8</v>
      </c>
      <c r="AD3163" s="22" t="s">
        <v>1165</v>
      </c>
      <c r="AF3163" s="24" t="s">
        <v>153</v>
      </c>
      <c r="AG3163" t="s">
        <v>1160</v>
      </c>
      <c r="AH3163">
        <f t="shared" si="34"/>
        <v>4320</v>
      </c>
      <c r="AI3163" s="21" t="s">
        <v>153</v>
      </c>
      <c r="AJ3163" s="21" t="s">
        <v>1148</v>
      </c>
      <c r="AK3163" s="21">
        <v>64.662999999999997</v>
      </c>
      <c r="AL3163" s="21" t="s">
        <v>1321</v>
      </c>
      <c r="AM3163" s="21" t="s">
        <v>3003</v>
      </c>
      <c r="AN3163" s="21">
        <v>3</v>
      </c>
      <c r="AO3163" s="21">
        <v>50</v>
      </c>
      <c r="AP3163" s="21">
        <v>27</v>
      </c>
      <c r="AQ3163" s="22" t="s">
        <v>3016</v>
      </c>
      <c r="AR3163" s="21" t="s">
        <v>1279</v>
      </c>
      <c r="AS3163" t="s">
        <v>3085</v>
      </c>
    </row>
    <row r="3164" spans="1:45" x14ac:dyDescent="0.2">
      <c r="A3164" s="21" t="s">
        <v>1685</v>
      </c>
      <c r="B3164" s="21" t="s">
        <v>1146</v>
      </c>
      <c r="C3164" s="21" t="s">
        <v>1149</v>
      </c>
      <c r="D3164" s="21" t="s">
        <v>420</v>
      </c>
      <c r="E3164" s="21" t="s">
        <v>3093</v>
      </c>
      <c r="G3164" s="27" t="s">
        <v>153</v>
      </c>
      <c r="H3164" s="21" t="s">
        <v>1165</v>
      </c>
      <c r="I3164" s="21" t="s">
        <v>3087</v>
      </c>
      <c r="J3164" s="21">
        <v>55.266666666666602</v>
      </c>
      <c r="K3164">
        <v>-128.4</v>
      </c>
      <c r="L3164">
        <v>1100</v>
      </c>
      <c r="M3164" s="21" t="s">
        <v>3034</v>
      </c>
      <c r="O3164" s="21">
        <v>1992</v>
      </c>
      <c r="Q3164" s="21" t="s">
        <v>3086</v>
      </c>
      <c r="T3164" s="21">
        <v>-20</v>
      </c>
      <c r="U3164" s="21" t="s">
        <v>1218</v>
      </c>
      <c r="V3164" s="9" t="s">
        <v>1247</v>
      </c>
      <c r="W3164" s="21">
        <v>56</v>
      </c>
      <c r="X3164" s="9" t="s">
        <v>3088</v>
      </c>
      <c r="Y3164" t="s">
        <v>3211</v>
      </c>
      <c r="Z3164" s="22">
        <v>8</v>
      </c>
      <c r="AD3164" s="22" t="s">
        <v>1165</v>
      </c>
      <c r="AF3164" s="24" t="s">
        <v>153</v>
      </c>
      <c r="AG3164" t="s">
        <v>1160</v>
      </c>
      <c r="AH3164">
        <f t="shared" si="34"/>
        <v>4320</v>
      </c>
      <c r="AI3164" s="21" t="s">
        <v>153</v>
      </c>
      <c r="AJ3164" s="21" t="s">
        <v>1148</v>
      </c>
      <c r="AK3164" s="21">
        <v>65.399000000000001</v>
      </c>
      <c r="AL3164" s="21" t="s">
        <v>1321</v>
      </c>
      <c r="AM3164" s="21" t="s">
        <v>3003</v>
      </c>
      <c r="AN3164" s="21">
        <v>3</v>
      </c>
      <c r="AO3164" s="21">
        <v>50</v>
      </c>
      <c r="AP3164" s="21">
        <v>30</v>
      </c>
      <c r="AQ3164" s="22" t="s">
        <v>3016</v>
      </c>
      <c r="AR3164" s="21" t="s">
        <v>1279</v>
      </c>
      <c r="AS3164" t="s">
        <v>3085</v>
      </c>
    </row>
    <row r="3165" spans="1:45" x14ac:dyDescent="0.2">
      <c r="A3165" s="21" t="s">
        <v>1685</v>
      </c>
      <c r="B3165" s="21" t="s">
        <v>1146</v>
      </c>
      <c r="C3165" s="21" t="s">
        <v>1149</v>
      </c>
      <c r="D3165" s="21" t="s">
        <v>420</v>
      </c>
      <c r="E3165" s="21" t="s">
        <v>3093</v>
      </c>
      <c r="G3165" s="27" t="s">
        <v>153</v>
      </c>
      <c r="H3165" s="21" t="s">
        <v>1165</v>
      </c>
      <c r="I3165" s="21" t="s">
        <v>3087</v>
      </c>
      <c r="J3165" s="21">
        <v>55.266666666666602</v>
      </c>
      <c r="K3165">
        <v>-128.4</v>
      </c>
      <c r="L3165">
        <v>1100</v>
      </c>
      <c r="M3165" s="21" t="s">
        <v>3034</v>
      </c>
      <c r="O3165" s="21">
        <v>1992</v>
      </c>
      <c r="Q3165" s="21" t="s">
        <v>3086</v>
      </c>
      <c r="T3165" s="21">
        <v>-20</v>
      </c>
      <c r="U3165" s="21" t="s">
        <v>1218</v>
      </c>
      <c r="V3165" s="9" t="s">
        <v>1247</v>
      </c>
      <c r="W3165" s="21">
        <v>56</v>
      </c>
      <c r="X3165" s="9" t="s">
        <v>3088</v>
      </c>
      <c r="Y3165" t="s">
        <v>3212</v>
      </c>
      <c r="Z3165" s="22">
        <v>8</v>
      </c>
      <c r="AD3165" s="22" t="s">
        <v>1165</v>
      </c>
      <c r="AF3165" s="24" t="s">
        <v>153</v>
      </c>
      <c r="AG3165" t="s">
        <v>1160</v>
      </c>
      <c r="AH3165">
        <f t="shared" si="34"/>
        <v>4320</v>
      </c>
      <c r="AI3165" s="21" t="s">
        <v>153</v>
      </c>
      <c r="AJ3165" s="21" t="s">
        <v>1148</v>
      </c>
      <c r="AK3165" s="21">
        <v>0</v>
      </c>
      <c r="AL3165" s="21" t="s">
        <v>1321</v>
      </c>
      <c r="AM3165">
        <v>0</v>
      </c>
      <c r="AN3165" s="21">
        <v>3</v>
      </c>
      <c r="AO3165" s="21">
        <v>50</v>
      </c>
      <c r="AP3165" s="21">
        <v>3</v>
      </c>
      <c r="AQ3165" s="22" t="s">
        <v>3016</v>
      </c>
      <c r="AR3165" s="21" t="s">
        <v>1279</v>
      </c>
      <c r="AS3165" t="s">
        <v>3085</v>
      </c>
    </row>
    <row r="3166" spans="1:45" x14ac:dyDescent="0.2">
      <c r="A3166" s="21" t="s">
        <v>1685</v>
      </c>
      <c r="B3166" s="21" t="s">
        <v>1146</v>
      </c>
      <c r="C3166" s="21" t="s">
        <v>1149</v>
      </c>
      <c r="D3166" s="21" t="s">
        <v>420</v>
      </c>
      <c r="E3166" s="21" t="s">
        <v>3093</v>
      </c>
      <c r="G3166" s="27" t="s">
        <v>153</v>
      </c>
      <c r="H3166" s="21" t="s">
        <v>1165</v>
      </c>
      <c r="I3166" s="21" t="s">
        <v>3087</v>
      </c>
      <c r="J3166" s="21">
        <v>55.266666666666602</v>
      </c>
      <c r="K3166">
        <v>-128.4</v>
      </c>
      <c r="L3166">
        <v>1100</v>
      </c>
      <c r="M3166" s="21" t="s">
        <v>3034</v>
      </c>
      <c r="O3166" s="21">
        <v>1992</v>
      </c>
      <c r="Q3166" s="21" t="s">
        <v>3086</v>
      </c>
      <c r="T3166" s="21">
        <v>-20</v>
      </c>
      <c r="U3166" s="21" t="s">
        <v>1218</v>
      </c>
      <c r="V3166" s="9" t="s">
        <v>1247</v>
      </c>
      <c r="W3166" s="21">
        <v>56</v>
      </c>
      <c r="X3166" s="9" t="s">
        <v>3088</v>
      </c>
      <c r="Y3166" t="s">
        <v>3212</v>
      </c>
      <c r="Z3166" s="22">
        <v>8</v>
      </c>
      <c r="AD3166" s="22" t="s">
        <v>1165</v>
      </c>
      <c r="AF3166" s="24" t="s">
        <v>153</v>
      </c>
      <c r="AG3166" t="s">
        <v>1160</v>
      </c>
      <c r="AH3166">
        <f t="shared" si="34"/>
        <v>4320</v>
      </c>
      <c r="AI3166" s="21" t="s">
        <v>153</v>
      </c>
      <c r="AJ3166" s="21" t="s">
        <v>1148</v>
      </c>
      <c r="AK3166" s="21">
        <v>5.1529999999999996</v>
      </c>
      <c r="AL3166" s="21" t="s">
        <v>1321</v>
      </c>
      <c r="AM3166" s="21" t="s">
        <v>3003</v>
      </c>
      <c r="AN3166" s="21">
        <v>3</v>
      </c>
      <c r="AO3166" s="21">
        <v>50</v>
      </c>
      <c r="AP3166" s="21">
        <v>6</v>
      </c>
      <c r="AQ3166" s="22" t="s">
        <v>3016</v>
      </c>
      <c r="AR3166" s="21" t="s">
        <v>1279</v>
      </c>
      <c r="AS3166" t="s">
        <v>3085</v>
      </c>
    </row>
    <row r="3167" spans="1:45" x14ac:dyDescent="0.2">
      <c r="A3167" s="21" t="s">
        <v>1685</v>
      </c>
      <c r="B3167" s="21" t="s">
        <v>1146</v>
      </c>
      <c r="C3167" s="21" t="s">
        <v>1149</v>
      </c>
      <c r="D3167" s="21" t="s">
        <v>420</v>
      </c>
      <c r="E3167" s="21" t="s">
        <v>3093</v>
      </c>
      <c r="G3167" s="27" t="s">
        <v>153</v>
      </c>
      <c r="H3167" s="21" t="s">
        <v>1165</v>
      </c>
      <c r="I3167" s="21" t="s">
        <v>3087</v>
      </c>
      <c r="J3167" s="21">
        <v>55.266666666666602</v>
      </c>
      <c r="K3167">
        <v>-128.4</v>
      </c>
      <c r="L3167">
        <v>1100</v>
      </c>
      <c r="M3167" s="21" t="s">
        <v>3034</v>
      </c>
      <c r="O3167" s="21">
        <v>1992</v>
      </c>
      <c r="Q3167" s="21" t="s">
        <v>3086</v>
      </c>
      <c r="T3167" s="21">
        <v>-20</v>
      </c>
      <c r="U3167" s="21" t="s">
        <v>1218</v>
      </c>
      <c r="V3167" s="9" t="s">
        <v>1247</v>
      </c>
      <c r="W3167" s="21">
        <v>56</v>
      </c>
      <c r="X3167" s="9" t="s">
        <v>3088</v>
      </c>
      <c r="Y3167" t="s">
        <v>3212</v>
      </c>
      <c r="Z3167" s="22">
        <v>8</v>
      </c>
      <c r="AD3167" s="22" t="s">
        <v>1165</v>
      </c>
      <c r="AF3167" s="24" t="s">
        <v>153</v>
      </c>
      <c r="AG3167" t="s">
        <v>1160</v>
      </c>
      <c r="AH3167">
        <f t="shared" si="34"/>
        <v>4320</v>
      </c>
      <c r="AI3167" s="21" t="s">
        <v>153</v>
      </c>
      <c r="AJ3167" s="21" t="s">
        <v>1148</v>
      </c>
      <c r="AK3167" s="21">
        <v>18.527999999999999</v>
      </c>
      <c r="AL3167" s="21" t="s">
        <v>1321</v>
      </c>
      <c r="AM3167" s="21">
        <f>21.227-16.319</f>
        <v>4.9080000000000013</v>
      </c>
      <c r="AN3167" s="21">
        <v>3</v>
      </c>
      <c r="AO3167" s="21">
        <v>50</v>
      </c>
      <c r="AP3167" s="21">
        <v>9</v>
      </c>
      <c r="AQ3167" s="22" t="s">
        <v>3016</v>
      </c>
      <c r="AR3167" s="21" t="s">
        <v>1279</v>
      </c>
      <c r="AS3167" t="s">
        <v>3085</v>
      </c>
    </row>
    <row r="3168" spans="1:45" x14ac:dyDescent="0.2">
      <c r="A3168" s="21" t="s">
        <v>1685</v>
      </c>
      <c r="B3168" s="21" t="s">
        <v>1146</v>
      </c>
      <c r="C3168" s="21" t="s">
        <v>1149</v>
      </c>
      <c r="D3168" s="21" t="s">
        <v>420</v>
      </c>
      <c r="E3168" s="21" t="s">
        <v>3093</v>
      </c>
      <c r="G3168" s="27" t="s">
        <v>153</v>
      </c>
      <c r="H3168" s="21" t="s">
        <v>1165</v>
      </c>
      <c r="I3168" s="21" t="s">
        <v>3087</v>
      </c>
      <c r="J3168" s="21">
        <v>55.266666666666602</v>
      </c>
      <c r="K3168">
        <v>-128.4</v>
      </c>
      <c r="L3168">
        <v>1100</v>
      </c>
      <c r="M3168" s="21" t="s">
        <v>3034</v>
      </c>
      <c r="O3168" s="21">
        <v>1992</v>
      </c>
      <c r="Q3168" s="21" t="s">
        <v>3086</v>
      </c>
      <c r="T3168" s="21">
        <v>-20</v>
      </c>
      <c r="U3168" s="21" t="s">
        <v>1218</v>
      </c>
      <c r="V3168" s="9" t="s">
        <v>1247</v>
      </c>
      <c r="W3168" s="21">
        <v>56</v>
      </c>
      <c r="X3168" s="9" t="s">
        <v>3088</v>
      </c>
      <c r="Y3168" t="s">
        <v>3212</v>
      </c>
      <c r="Z3168" s="22">
        <v>8</v>
      </c>
      <c r="AD3168" s="22" t="s">
        <v>1165</v>
      </c>
      <c r="AF3168" s="24" t="s">
        <v>153</v>
      </c>
      <c r="AG3168" t="s">
        <v>1160</v>
      </c>
      <c r="AH3168">
        <f t="shared" si="34"/>
        <v>4320</v>
      </c>
      <c r="AI3168" s="21" t="s">
        <v>153</v>
      </c>
      <c r="AJ3168" s="21" t="s">
        <v>1148</v>
      </c>
      <c r="AK3168" s="21">
        <v>29.08</v>
      </c>
      <c r="AL3168" s="21" t="s">
        <v>1321</v>
      </c>
      <c r="AM3168" s="21" t="s">
        <v>3003</v>
      </c>
      <c r="AN3168" s="21">
        <v>3</v>
      </c>
      <c r="AO3168" s="21">
        <v>50</v>
      </c>
      <c r="AP3168" s="21">
        <v>12</v>
      </c>
      <c r="AQ3168" s="22" t="s">
        <v>3016</v>
      </c>
      <c r="AR3168" s="21" t="s">
        <v>1279</v>
      </c>
      <c r="AS3168" t="s">
        <v>3085</v>
      </c>
    </row>
    <row r="3169" spans="1:45" x14ac:dyDescent="0.2">
      <c r="A3169" s="21" t="s">
        <v>1685</v>
      </c>
      <c r="B3169" s="21" t="s">
        <v>1146</v>
      </c>
      <c r="C3169" s="21" t="s">
        <v>1149</v>
      </c>
      <c r="D3169" s="21" t="s">
        <v>420</v>
      </c>
      <c r="E3169" s="21" t="s">
        <v>3093</v>
      </c>
      <c r="G3169" s="27" t="s">
        <v>153</v>
      </c>
      <c r="H3169" s="21" t="s">
        <v>1165</v>
      </c>
      <c r="I3169" s="21" t="s">
        <v>3087</v>
      </c>
      <c r="J3169" s="21">
        <v>55.266666666666602</v>
      </c>
      <c r="K3169">
        <v>-128.4</v>
      </c>
      <c r="L3169">
        <v>1100</v>
      </c>
      <c r="M3169" s="21" t="s">
        <v>3034</v>
      </c>
      <c r="O3169" s="21">
        <v>1992</v>
      </c>
      <c r="Q3169" s="21" t="s">
        <v>3086</v>
      </c>
      <c r="T3169" s="21">
        <v>-20</v>
      </c>
      <c r="U3169" s="21" t="s">
        <v>1218</v>
      </c>
      <c r="V3169" s="9" t="s">
        <v>1247</v>
      </c>
      <c r="W3169" s="21">
        <v>56</v>
      </c>
      <c r="X3169" s="9" t="s">
        <v>3088</v>
      </c>
      <c r="Y3169" t="s">
        <v>3212</v>
      </c>
      <c r="Z3169" s="22">
        <v>8</v>
      </c>
      <c r="AD3169" s="22" t="s">
        <v>1165</v>
      </c>
      <c r="AF3169" s="24" t="s">
        <v>153</v>
      </c>
      <c r="AG3169" t="s">
        <v>1160</v>
      </c>
      <c r="AH3169">
        <f t="shared" si="34"/>
        <v>4320</v>
      </c>
      <c r="AI3169" s="21" t="s">
        <v>153</v>
      </c>
      <c r="AJ3169" s="21" t="s">
        <v>1148</v>
      </c>
      <c r="AK3169" s="21">
        <v>36.686999999999998</v>
      </c>
      <c r="AL3169" s="21" t="s">
        <v>1321</v>
      </c>
      <c r="AM3169" s="21">
        <f>38.896-34.969</f>
        <v>3.9269999999999996</v>
      </c>
      <c r="AN3169" s="21">
        <v>3</v>
      </c>
      <c r="AO3169" s="21">
        <v>50</v>
      </c>
      <c r="AP3169" s="21">
        <v>15</v>
      </c>
      <c r="AQ3169" s="22" t="s">
        <v>3016</v>
      </c>
      <c r="AR3169" s="21" t="s">
        <v>1279</v>
      </c>
      <c r="AS3169" t="s">
        <v>3085</v>
      </c>
    </row>
    <row r="3170" spans="1:45" x14ac:dyDescent="0.2">
      <c r="A3170" s="21" t="s">
        <v>1685</v>
      </c>
      <c r="B3170" s="21" t="s">
        <v>1146</v>
      </c>
      <c r="C3170" s="21" t="s">
        <v>1149</v>
      </c>
      <c r="D3170" s="21" t="s">
        <v>420</v>
      </c>
      <c r="E3170" s="21" t="s">
        <v>3093</v>
      </c>
      <c r="G3170" s="27" t="s">
        <v>153</v>
      </c>
      <c r="H3170" s="21" t="s">
        <v>1165</v>
      </c>
      <c r="I3170" s="21" t="s">
        <v>3087</v>
      </c>
      <c r="J3170" s="21">
        <v>55.266666666666602</v>
      </c>
      <c r="K3170">
        <v>-128.4</v>
      </c>
      <c r="L3170">
        <v>1100</v>
      </c>
      <c r="M3170" s="21" t="s">
        <v>3034</v>
      </c>
      <c r="O3170" s="21">
        <v>1992</v>
      </c>
      <c r="Q3170" s="21" t="s">
        <v>3086</v>
      </c>
      <c r="T3170" s="21">
        <v>-20</v>
      </c>
      <c r="U3170" s="21" t="s">
        <v>1218</v>
      </c>
      <c r="V3170" s="9" t="s">
        <v>1247</v>
      </c>
      <c r="W3170" s="21">
        <v>56</v>
      </c>
      <c r="X3170" s="9" t="s">
        <v>3088</v>
      </c>
      <c r="Y3170" t="s">
        <v>3212</v>
      </c>
      <c r="Z3170" s="22">
        <v>8</v>
      </c>
      <c r="AD3170" s="22" t="s">
        <v>1165</v>
      </c>
      <c r="AF3170" s="24" t="s">
        <v>153</v>
      </c>
      <c r="AG3170" t="s">
        <v>1160</v>
      </c>
      <c r="AH3170">
        <f t="shared" si="34"/>
        <v>4320</v>
      </c>
      <c r="AI3170" s="21" t="s">
        <v>153</v>
      </c>
      <c r="AJ3170" s="21" t="s">
        <v>1148</v>
      </c>
      <c r="AK3170" s="21">
        <v>38.896000000000001</v>
      </c>
      <c r="AL3170" s="21" t="s">
        <v>1321</v>
      </c>
      <c r="AM3170" s="21">
        <v>0</v>
      </c>
      <c r="AN3170" s="21">
        <v>3</v>
      </c>
      <c r="AO3170" s="21">
        <v>50</v>
      </c>
      <c r="AP3170" s="21">
        <v>18</v>
      </c>
      <c r="AQ3170" s="22" t="s">
        <v>3016</v>
      </c>
      <c r="AR3170" s="21" t="s">
        <v>1279</v>
      </c>
      <c r="AS3170" t="s">
        <v>3085</v>
      </c>
    </row>
    <row r="3171" spans="1:45" x14ac:dyDescent="0.2">
      <c r="A3171" s="21" t="s">
        <v>1685</v>
      </c>
      <c r="B3171" s="21" t="s">
        <v>1146</v>
      </c>
      <c r="C3171" s="21" t="s">
        <v>1149</v>
      </c>
      <c r="D3171" s="21" t="s">
        <v>420</v>
      </c>
      <c r="E3171" s="21" t="s">
        <v>3093</v>
      </c>
      <c r="G3171" s="27" t="s">
        <v>153</v>
      </c>
      <c r="H3171" s="21" t="s">
        <v>1165</v>
      </c>
      <c r="I3171" s="21" t="s">
        <v>3087</v>
      </c>
      <c r="J3171" s="21">
        <v>55.266666666666602</v>
      </c>
      <c r="K3171">
        <v>-128.4</v>
      </c>
      <c r="L3171">
        <v>1100</v>
      </c>
      <c r="M3171" s="21" t="s">
        <v>3034</v>
      </c>
      <c r="O3171" s="21">
        <v>1992</v>
      </c>
      <c r="Q3171" s="21" t="s">
        <v>3086</v>
      </c>
      <c r="T3171" s="21">
        <v>-20</v>
      </c>
      <c r="U3171" s="21" t="s">
        <v>1218</v>
      </c>
      <c r="V3171" s="9" t="s">
        <v>1247</v>
      </c>
      <c r="W3171" s="21">
        <v>56</v>
      </c>
      <c r="X3171" s="9" t="s">
        <v>3088</v>
      </c>
      <c r="Y3171" t="s">
        <v>3212</v>
      </c>
      <c r="Z3171" s="22">
        <v>8</v>
      </c>
      <c r="AD3171" s="22" t="s">
        <v>1165</v>
      </c>
      <c r="AF3171" s="24" t="s">
        <v>153</v>
      </c>
      <c r="AG3171" t="s">
        <v>1160</v>
      </c>
      <c r="AH3171">
        <f t="shared" si="34"/>
        <v>4320</v>
      </c>
      <c r="AI3171" s="21" t="s">
        <v>153</v>
      </c>
      <c r="AJ3171" s="21" t="s">
        <v>1148</v>
      </c>
      <c r="AK3171" s="21">
        <v>45.030999999999999</v>
      </c>
      <c r="AL3171" s="21" t="s">
        <v>1321</v>
      </c>
      <c r="AM3171" s="21">
        <f>46.994-43.067</f>
        <v>3.9269999999999996</v>
      </c>
      <c r="AN3171" s="21">
        <v>3</v>
      </c>
      <c r="AO3171" s="21">
        <v>50</v>
      </c>
      <c r="AP3171" s="21">
        <v>21</v>
      </c>
      <c r="AQ3171" s="22" t="s">
        <v>3016</v>
      </c>
      <c r="AR3171" s="21" t="s">
        <v>1279</v>
      </c>
      <c r="AS3171" t="s">
        <v>3085</v>
      </c>
    </row>
    <row r="3172" spans="1:45" x14ac:dyDescent="0.2">
      <c r="A3172" s="21" t="s">
        <v>1685</v>
      </c>
      <c r="B3172" s="21" t="s">
        <v>1146</v>
      </c>
      <c r="C3172" s="21" t="s">
        <v>1149</v>
      </c>
      <c r="D3172" s="21" t="s">
        <v>420</v>
      </c>
      <c r="E3172" s="21" t="s">
        <v>3093</v>
      </c>
      <c r="G3172" s="27" t="s">
        <v>153</v>
      </c>
      <c r="H3172" s="21" t="s">
        <v>1165</v>
      </c>
      <c r="I3172" s="21" t="s">
        <v>3087</v>
      </c>
      <c r="J3172" s="21">
        <v>55.266666666666602</v>
      </c>
      <c r="K3172">
        <v>-128.4</v>
      </c>
      <c r="L3172">
        <v>1100</v>
      </c>
      <c r="M3172" s="21" t="s">
        <v>3034</v>
      </c>
      <c r="O3172" s="21">
        <v>1992</v>
      </c>
      <c r="Q3172" s="21" t="s">
        <v>3086</v>
      </c>
      <c r="T3172" s="21">
        <v>-20</v>
      </c>
      <c r="U3172" s="21" t="s">
        <v>1218</v>
      </c>
      <c r="V3172" s="9" t="s">
        <v>1247</v>
      </c>
      <c r="W3172" s="21">
        <v>56</v>
      </c>
      <c r="X3172" s="9" t="s">
        <v>3088</v>
      </c>
      <c r="Y3172" t="s">
        <v>3212</v>
      </c>
      <c r="Z3172" s="22">
        <v>8</v>
      </c>
      <c r="AD3172" s="22" t="s">
        <v>1165</v>
      </c>
      <c r="AF3172" s="24" t="s">
        <v>153</v>
      </c>
      <c r="AG3172" t="s">
        <v>1160</v>
      </c>
      <c r="AH3172">
        <f t="shared" si="34"/>
        <v>4320</v>
      </c>
      <c r="AI3172" s="21" t="s">
        <v>153</v>
      </c>
      <c r="AJ3172" s="21" t="s">
        <v>1148</v>
      </c>
      <c r="AK3172" s="21">
        <v>45.767000000000003</v>
      </c>
      <c r="AL3172" s="21" t="s">
        <v>1321</v>
      </c>
      <c r="AM3172" s="21">
        <f>48.221-43.067</f>
        <v>5.1539999999999964</v>
      </c>
      <c r="AN3172" s="21">
        <v>3</v>
      </c>
      <c r="AO3172" s="21">
        <v>50</v>
      </c>
      <c r="AP3172" s="21">
        <v>24</v>
      </c>
      <c r="AQ3172" s="22" t="s">
        <v>3016</v>
      </c>
      <c r="AR3172" s="21" t="s">
        <v>1279</v>
      </c>
      <c r="AS3172" t="s">
        <v>3085</v>
      </c>
    </row>
    <row r="3173" spans="1:45" x14ac:dyDescent="0.2">
      <c r="A3173" s="21" t="s">
        <v>1685</v>
      </c>
      <c r="B3173" s="21" t="s">
        <v>1146</v>
      </c>
      <c r="C3173" s="21" t="s">
        <v>1149</v>
      </c>
      <c r="D3173" s="21" t="s">
        <v>420</v>
      </c>
      <c r="E3173" s="21" t="s">
        <v>3093</v>
      </c>
      <c r="G3173" s="27" t="s">
        <v>153</v>
      </c>
      <c r="H3173" s="21" t="s">
        <v>1165</v>
      </c>
      <c r="I3173" s="21" t="s">
        <v>3087</v>
      </c>
      <c r="J3173" s="21">
        <v>55.266666666666602</v>
      </c>
      <c r="K3173">
        <v>-128.4</v>
      </c>
      <c r="L3173">
        <v>1100</v>
      </c>
      <c r="M3173" s="21" t="s">
        <v>3034</v>
      </c>
      <c r="O3173" s="21">
        <v>1992</v>
      </c>
      <c r="Q3173" s="21" t="s">
        <v>3086</v>
      </c>
      <c r="T3173" s="21">
        <v>-20</v>
      </c>
      <c r="U3173" s="21" t="s">
        <v>1218</v>
      </c>
      <c r="V3173" s="9" t="s">
        <v>1247</v>
      </c>
      <c r="W3173" s="21">
        <v>56</v>
      </c>
      <c r="X3173" s="9" t="s">
        <v>3088</v>
      </c>
      <c r="Y3173" t="s">
        <v>3212</v>
      </c>
      <c r="Z3173" s="22">
        <v>8</v>
      </c>
      <c r="AD3173" s="22" t="s">
        <v>1165</v>
      </c>
      <c r="AF3173" s="24" t="s">
        <v>153</v>
      </c>
      <c r="AG3173" t="s">
        <v>1160</v>
      </c>
      <c r="AH3173">
        <f t="shared" si="34"/>
        <v>4320</v>
      </c>
      <c r="AI3173" s="21" t="s">
        <v>153</v>
      </c>
      <c r="AJ3173" s="21" t="s">
        <v>1148</v>
      </c>
      <c r="AK3173" s="21">
        <v>46.994</v>
      </c>
      <c r="AL3173" s="21" t="s">
        <v>1321</v>
      </c>
      <c r="AM3173" s="21">
        <v>0</v>
      </c>
      <c r="AN3173" s="21">
        <v>3</v>
      </c>
      <c r="AO3173" s="21">
        <v>50</v>
      </c>
      <c r="AP3173" s="21">
        <v>27</v>
      </c>
      <c r="AQ3173" s="22" t="s">
        <v>3016</v>
      </c>
      <c r="AR3173" s="21" t="s">
        <v>1279</v>
      </c>
      <c r="AS3173" t="s">
        <v>3085</v>
      </c>
    </row>
    <row r="3174" spans="1:45" x14ac:dyDescent="0.2">
      <c r="A3174" s="21" t="s">
        <v>1685</v>
      </c>
      <c r="B3174" s="21" t="s">
        <v>1146</v>
      </c>
      <c r="C3174" s="21" t="s">
        <v>1149</v>
      </c>
      <c r="D3174" s="21" t="s">
        <v>420</v>
      </c>
      <c r="E3174" s="21" t="s">
        <v>3093</v>
      </c>
      <c r="G3174" s="27" t="s">
        <v>153</v>
      </c>
      <c r="H3174" s="21" t="s">
        <v>1165</v>
      </c>
      <c r="I3174" s="21" t="s">
        <v>3087</v>
      </c>
      <c r="J3174" s="21">
        <v>55.266666666666602</v>
      </c>
      <c r="K3174">
        <v>-128.4</v>
      </c>
      <c r="L3174">
        <v>1100</v>
      </c>
      <c r="M3174" s="21" t="s">
        <v>3034</v>
      </c>
      <c r="O3174" s="21">
        <v>1992</v>
      </c>
      <c r="Q3174" s="21" t="s">
        <v>3086</v>
      </c>
      <c r="T3174" s="21">
        <v>-20</v>
      </c>
      <c r="U3174" s="21" t="s">
        <v>1218</v>
      </c>
      <c r="V3174" s="9" t="s">
        <v>1247</v>
      </c>
      <c r="W3174" s="21">
        <v>56</v>
      </c>
      <c r="X3174" s="9" t="s">
        <v>3088</v>
      </c>
      <c r="Y3174" t="s">
        <v>3212</v>
      </c>
      <c r="Z3174" s="22">
        <v>8</v>
      </c>
      <c r="AD3174" s="22" t="s">
        <v>1165</v>
      </c>
      <c r="AF3174" s="24" t="s">
        <v>153</v>
      </c>
      <c r="AG3174" t="s">
        <v>1160</v>
      </c>
      <c r="AH3174">
        <f t="shared" si="34"/>
        <v>4320</v>
      </c>
      <c r="AI3174" s="21" t="s">
        <v>153</v>
      </c>
      <c r="AJ3174" s="21" t="s">
        <v>1148</v>
      </c>
      <c r="AK3174" s="21">
        <v>50.061</v>
      </c>
      <c r="AL3174" s="21" t="s">
        <v>1321</v>
      </c>
      <c r="AM3174" s="21">
        <f>51.902-48.712</f>
        <v>3.1899999999999977</v>
      </c>
      <c r="AN3174" s="21">
        <v>3</v>
      </c>
      <c r="AO3174" s="21">
        <v>50</v>
      </c>
      <c r="AP3174" s="21">
        <v>30</v>
      </c>
      <c r="AQ3174" s="22" t="s">
        <v>3016</v>
      </c>
      <c r="AR3174" s="21" t="s">
        <v>1279</v>
      </c>
      <c r="AS3174" t="s">
        <v>3085</v>
      </c>
    </row>
    <row r="3175" spans="1:45" x14ac:dyDescent="0.2">
      <c r="A3175" s="21" t="s">
        <v>1685</v>
      </c>
      <c r="B3175" s="21" t="s">
        <v>1146</v>
      </c>
      <c r="C3175" s="21" t="s">
        <v>1149</v>
      </c>
      <c r="D3175" s="21" t="s">
        <v>420</v>
      </c>
      <c r="E3175" s="21" t="s">
        <v>3083</v>
      </c>
      <c r="G3175" s="27" t="s">
        <v>153</v>
      </c>
      <c r="H3175" s="21" t="s">
        <v>1165</v>
      </c>
      <c r="I3175" s="21" t="s">
        <v>3084</v>
      </c>
      <c r="J3175" s="21">
        <v>49.133333333333297</v>
      </c>
      <c r="K3175">
        <v>-122.75</v>
      </c>
      <c r="L3175">
        <v>1415</v>
      </c>
      <c r="M3175" s="21" t="s">
        <v>3034</v>
      </c>
      <c r="O3175" s="21">
        <v>1985</v>
      </c>
      <c r="Q3175" s="21" t="s">
        <v>3086</v>
      </c>
      <c r="T3175" s="21">
        <v>-20</v>
      </c>
      <c r="U3175" s="21" t="s">
        <v>1218</v>
      </c>
      <c r="V3175" s="9" t="s">
        <v>1247</v>
      </c>
      <c r="W3175" s="21">
        <v>56</v>
      </c>
      <c r="X3175" s="9" t="s">
        <v>3088</v>
      </c>
      <c r="Y3175" t="s">
        <v>3213</v>
      </c>
      <c r="Z3175" s="22">
        <v>8</v>
      </c>
      <c r="AD3175" s="22" t="s">
        <v>1165</v>
      </c>
      <c r="AF3175" s="24" t="s">
        <v>153</v>
      </c>
      <c r="AG3175" t="s">
        <v>1160</v>
      </c>
      <c r="AH3175">
        <f t="shared" ref="AH3175:AH3220" si="35">24*60*3</f>
        <v>4320</v>
      </c>
      <c r="AI3175" s="21" t="s">
        <v>153</v>
      </c>
      <c r="AJ3175" s="21" t="s">
        <v>1148</v>
      </c>
      <c r="AK3175" s="21">
        <v>0</v>
      </c>
      <c r="AL3175" s="21" t="s">
        <v>1321</v>
      </c>
      <c r="AM3175" s="21">
        <v>0</v>
      </c>
      <c r="AN3175" s="21">
        <v>3</v>
      </c>
      <c r="AO3175" s="21">
        <v>50</v>
      </c>
      <c r="AP3175" s="21">
        <v>3</v>
      </c>
      <c r="AQ3175" s="22" t="s">
        <v>3016</v>
      </c>
      <c r="AR3175" s="21" t="s">
        <v>1279</v>
      </c>
      <c r="AS3175" t="s">
        <v>3085</v>
      </c>
    </row>
    <row r="3176" spans="1:45" x14ac:dyDescent="0.2">
      <c r="A3176" s="21" t="s">
        <v>1685</v>
      </c>
      <c r="B3176" s="21" t="s">
        <v>1146</v>
      </c>
      <c r="C3176" s="21" t="s">
        <v>1149</v>
      </c>
      <c r="D3176" s="21" t="s">
        <v>420</v>
      </c>
      <c r="E3176" s="21" t="s">
        <v>3083</v>
      </c>
      <c r="G3176" s="27" t="s">
        <v>153</v>
      </c>
      <c r="H3176" s="21" t="s">
        <v>1165</v>
      </c>
      <c r="I3176" s="21" t="s">
        <v>3084</v>
      </c>
      <c r="J3176" s="21">
        <v>49.133333333333297</v>
      </c>
      <c r="K3176">
        <v>-122.75</v>
      </c>
      <c r="L3176">
        <v>1415</v>
      </c>
      <c r="M3176" s="21" t="s">
        <v>3034</v>
      </c>
      <c r="O3176" s="21">
        <v>1985</v>
      </c>
      <c r="Q3176" s="21" t="s">
        <v>3086</v>
      </c>
      <c r="T3176" s="21">
        <v>-20</v>
      </c>
      <c r="U3176" s="21" t="s">
        <v>1218</v>
      </c>
      <c r="V3176" s="9" t="s">
        <v>1247</v>
      </c>
      <c r="W3176" s="21">
        <v>56</v>
      </c>
      <c r="X3176" s="9" t="s">
        <v>3088</v>
      </c>
      <c r="Y3176" t="s">
        <v>3213</v>
      </c>
      <c r="Z3176" s="22">
        <v>8</v>
      </c>
      <c r="AD3176" s="22" t="s">
        <v>1165</v>
      </c>
      <c r="AF3176" s="24" t="s">
        <v>153</v>
      </c>
      <c r="AG3176" t="s">
        <v>1160</v>
      </c>
      <c r="AH3176">
        <f t="shared" si="35"/>
        <v>4320</v>
      </c>
      <c r="AI3176" s="21" t="s">
        <v>153</v>
      </c>
      <c r="AJ3176" s="21" t="s">
        <v>1148</v>
      </c>
      <c r="AK3176" s="21">
        <v>29.494</v>
      </c>
      <c r="AL3176" s="21" t="s">
        <v>1321</v>
      </c>
      <c r="AM3176" s="21" t="s">
        <v>3003</v>
      </c>
      <c r="AN3176" s="21">
        <v>3</v>
      </c>
      <c r="AO3176" s="21">
        <v>50</v>
      </c>
      <c r="AP3176" s="21">
        <v>12</v>
      </c>
      <c r="AQ3176" s="22" t="s">
        <v>3016</v>
      </c>
      <c r="AR3176" s="21" t="s">
        <v>1279</v>
      </c>
      <c r="AS3176" t="s">
        <v>3085</v>
      </c>
    </row>
    <row r="3177" spans="1:45" x14ac:dyDescent="0.2">
      <c r="A3177" s="21" t="s">
        <v>1685</v>
      </c>
      <c r="B3177" s="21" t="s">
        <v>1146</v>
      </c>
      <c r="C3177" s="21" t="s">
        <v>1149</v>
      </c>
      <c r="D3177" s="21" t="s">
        <v>420</v>
      </c>
      <c r="E3177" s="21" t="s">
        <v>3083</v>
      </c>
      <c r="G3177" s="27" t="s">
        <v>153</v>
      </c>
      <c r="H3177" s="21" t="s">
        <v>1165</v>
      </c>
      <c r="I3177" s="21" t="s">
        <v>3084</v>
      </c>
      <c r="J3177" s="21">
        <v>49.133333333333297</v>
      </c>
      <c r="K3177">
        <v>-122.75</v>
      </c>
      <c r="L3177">
        <v>1415</v>
      </c>
      <c r="M3177" s="21" t="s">
        <v>3034</v>
      </c>
      <c r="O3177" s="21">
        <v>1985</v>
      </c>
      <c r="Q3177" s="21" t="s">
        <v>3086</v>
      </c>
      <c r="T3177" s="21">
        <v>-20</v>
      </c>
      <c r="U3177" s="21" t="s">
        <v>1218</v>
      </c>
      <c r="V3177" s="9" t="s">
        <v>1247</v>
      </c>
      <c r="W3177" s="21">
        <v>56</v>
      </c>
      <c r="X3177" s="9" t="s">
        <v>3088</v>
      </c>
      <c r="Y3177" t="s">
        <v>3213</v>
      </c>
      <c r="Z3177" s="22">
        <v>8</v>
      </c>
      <c r="AD3177" s="22" t="s">
        <v>1165</v>
      </c>
      <c r="AF3177" s="24" t="s">
        <v>153</v>
      </c>
      <c r="AG3177" t="s">
        <v>1160</v>
      </c>
      <c r="AH3177">
        <f t="shared" si="35"/>
        <v>4320</v>
      </c>
      <c r="AI3177" s="21" t="s">
        <v>153</v>
      </c>
      <c r="AJ3177" s="21" t="s">
        <v>1148</v>
      </c>
      <c r="AK3177" s="21">
        <v>41.518999999999998</v>
      </c>
      <c r="AL3177" s="21" t="s">
        <v>1321</v>
      </c>
      <c r="AM3177" s="21" t="s">
        <v>3003</v>
      </c>
      <c r="AN3177" s="21">
        <v>3</v>
      </c>
      <c r="AO3177" s="21">
        <v>50</v>
      </c>
      <c r="AP3177" s="21">
        <v>15</v>
      </c>
      <c r="AQ3177" s="22" t="s">
        <v>3016</v>
      </c>
      <c r="AR3177" s="21" t="s">
        <v>1279</v>
      </c>
      <c r="AS3177" t="s">
        <v>3085</v>
      </c>
    </row>
    <row r="3178" spans="1:45" x14ac:dyDescent="0.2">
      <c r="A3178" s="21" t="s">
        <v>1685</v>
      </c>
      <c r="B3178" s="21" t="s">
        <v>1146</v>
      </c>
      <c r="C3178" s="21" t="s">
        <v>1149</v>
      </c>
      <c r="D3178" s="21" t="s">
        <v>420</v>
      </c>
      <c r="E3178" s="21" t="s">
        <v>3083</v>
      </c>
      <c r="G3178" s="27" t="s">
        <v>153</v>
      </c>
      <c r="H3178" s="21" t="s">
        <v>1165</v>
      </c>
      <c r="I3178" s="21" t="s">
        <v>3084</v>
      </c>
      <c r="J3178" s="21">
        <v>49.133333333333297</v>
      </c>
      <c r="K3178">
        <v>-122.75</v>
      </c>
      <c r="L3178">
        <v>1415</v>
      </c>
      <c r="M3178" s="21" t="s">
        <v>3034</v>
      </c>
      <c r="O3178" s="21">
        <v>1985</v>
      </c>
      <c r="Q3178" s="21" t="s">
        <v>3086</v>
      </c>
      <c r="T3178" s="21">
        <v>-20</v>
      </c>
      <c r="U3178" s="21" t="s">
        <v>1218</v>
      </c>
      <c r="V3178" s="9" t="s">
        <v>1247</v>
      </c>
      <c r="W3178" s="21">
        <v>56</v>
      </c>
      <c r="X3178" s="9" t="s">
        <v>3088</v>
      </c>
      <c r="Y3178" t="s">
        <v>3213</v>
      </c>
      <c r="Z3178" s="22">
        <v>8</v>
      </c>
      <c r="AD3178" s="22" t="s">
        <v>1165</v>
      </c>
      <c r="AF3178" s="24" t="s">
        <v>153</v>
      </c>
      <c r="AG3178" t="s">
        <v>1160</v>
      </c>
      <c r="AH3178">
        <f t="shared" si="35"/>
        <v>4320</v>
      </c>
      <c r="AI3178" s="21" t="s">
        <v>153</v>
      </c>
      <c r="AJ3178" s="21" t="s">
        <v>1148</v>
      </c>
      <c r="AK3178" s="21">
        <v>49.747</v>
      </c>
      <c r="AL3178" s="21" t="s">
        <v>1321</v>
      </c>
      <c r="AM3178" s="21" t="s">
        <v>3003</v>
      </c>
      <c r="AN3178" s="21">
        <v>3</v>
      </c>
      <c r="AO3178" s="21">
        <v>50</v>
      </c>
      <c r="AP3178" s="21">
        <v>18</v>
      </c>
      <c r="AQ3178" s="22" t="s">
        <v>3016</v>
      </c>
      <c r="AR3178" s="21" t="s">
        <v>1279</v>
      </c>
      <c r="AS3178" t="s">
        <v>3085</v>
      </c>
    </row>
    <row r="3179" spans="1:45" x14ac:dyDescent="0.2">
      <c r="A3179" s="21" t="s">
        <v>1685</v>
      </c>
      <c r="B3179" s="21" t="s">
        <v>1146</v>
      </c>
      <c r="C3179" s="21" t="s">
        <v>1149</v>
      </c>
      <c r="D3179" s="21" t="s">
        <v>420</v>
      </c>
      <c r="E3179" s="21" t="s">
        <v>3083</v>
      </c>
      <c r="G3179" s="27" t="s">
        <v>153</v>
      </c>
      <c r="H3179" s="21" t="s">
        <v>1165</v>
      </c>
      <c r="I3179" s="21" t="s">
        <v>3084</v>
      </c>
      <c r="J3179" s="21">
        <v>49.133333333333297</v>
      </c>
      <c r="K3179">
        <v>-122.75</v>
      </c>
      <c r="L3179">
        <v>1415</v>
      </c>
      <c r="M3179" s="21" t="s">
        <v>3034</v>
      </c>
      <c r="O3179" s="21">
        <v>1985</v>
      </c>
      <c r="Q3179" s="21" t="s">
        <v>3086</v>
      </c>
      <c r="T3179" s="21">
        <v>-20</v>
      </c>
      <c r="U3179" s="21" t="s">
        <v>1218</v>
      </c>
      <c r="V3179" s="9" t="s">
        <v>1247</v>
      </c>
      <c r="W3179" s="21">
        <v>56</v>
      </c>
      <c r="X3179" s="9" t="s">
        <v>3088</v>
      </c>
      <c r="Y3179" t="s">
        <v>3213</v>
      </c>
      <c r="Z3179" s="22">
        <v>8</v>
      </c>
      <c r="AD3179" s="22" t="s">
        <v>1165</v>
      </c>
      <c r="AF3179" s="24" t="s">
        <v>153</v>
      </c>
      <c r="AG3179" t="s">
        <v>1160</v>
      </c>
      <c r="AH3179">
        <f t="shared" si="35"/>
        <v>4320</v>
      </c>
      <c r="AI3179" s="21" t="s">
        <v>153</v>
      </c>
      <c r="AJ3179" s="21" t="s">
        <v>1148</v>
      </c>
      <c r="AK3179" s="21">
        <v>54.936999999999998</v>
      </c>
      <c r="AL3179" s="21" t="s">
        <v>1321</v>
      </c>
      <c r="AM3179" s="21">
        <f>57.848-52.785</f>
        <v>5.0630000000000024</v>
      </c>
      <c r="AN3179" s="21">
        <v>3</v>
      </c>
      <c r="AO3179" s="21">
        <v>50</v>
      </c>
      <c r="AP3179" s="21">
        <v>21</v>
      </c>
      <c r="AQ3179" s="22" t="s">
        <v>3016</v>
      </c>
      <c r="AR3179" s="21" t="s">
        <v>1279</v>
      </c>
      <c r="AS3179" t="s">
        <v>3085</v>
      </c>
    </row>
    <row r="3180" spans="1:45" x14ac:dyDescent="0.2">
      <c r="A3180" s="21" t="s">
        <v>1685</v>
      </c>
      <c r="B3180" s="21" t="s">
        <v>1146</v>
      </c>
      <c r="C3180" s="21" t="s">
        <v>1149</v>
      </c>
      <c r="D3180" s="21" t="s">
        <v>420</v>
      </c>
      <c r="E3180" s="21" t="s">
        <v>3083</v>
      </c>
      <c r="G3180" s="27" t="s">
        <v>153</v>
      </c>
      <c r="H3180" s="21" t="s">
        <v>1165</v>
      </c>
      <c r="I3180" s="21" t="s">
        <v>3084</v>
      </c>
      <c r="J3180" s="21">
        <v>49.133333333333297</v>
      </c>
      <c r="K3180">
        <v>-122.75</v>
      </c>
      <c r="L3180">
        <v>1415</v>
      </c>
      <c r="M3180" s="21" t="s">
        <v>3034</v>
      </c>
      <c r="O3180" s="21">
        <v>1985</v>
      </c>
      <c r="Q3180" s="21" t="s">
        <v>3086</v>
      </c>
      <c r="T3180" s="21">
        <v>-20</v>
      </c>
      <c r="U3180" s="21" t="s">
        <v>1218</v>
      </c>
      <c r="V3180" s="9" t="s">
        <v>1247</v>
      </c>
      <c r="W3180" s="21">
        <v>56</v>
      </c>
      <c r="X3180" s="9" t="s">
        <v>3088</v>
      </c>
      <c r="Y3180" t="s">
        <v>3213</v>
      </c>
      <c r="Z3180" s="22">
        <v>8</v>
      </c>
      <c r="AD3180" s="22" t="s">
        <v>1165</v>
      </c>
      <c r="AF3180" s="24" t="s">
        <v>153</v>
      </c>
      <c r="AG3180" t="s">
        <v>1160</v>
      </c>
      <c r="AH3180">
        <f t="shared" si="35"/>
        <v>4320</v>
      </c>
      <c r="AI3180" s="21" t="s">
        <v>153</v>
      </c>
      <c r="AJ3180" s="21" t="s">
        <v>1148</v>
      </c>
      <c r="AK3180" s="21">
        <v>60.633000000000003</v>
      </c>
      <c r="AL3180" s="21" t="s">
        <v>1321</v>
      </c>
      <c r="AM3180" s="21">
        <v>0</v>
      </c>
      <c r="AN3180" s="21">
        <v>3</v>
      </c>
      <c r="AO3180" s="21">
        <v>50</v>
      </c>
      <c r="AP3180" s="21">
        <v>24</v>
      </c>
      <c r="AQ3180" s="22" t="s">
        <v>3016</v>
      </c>
      <c r="AR3180" s="21" t="s">
        <v>1279</v>
      </c>
      <c r="AS3180" t="s">
        <v>3085</v>
      </c>
    </row>
    <row r="3181" spans="1:45" x14ac:dyDescent="0.2">
      <c r="A3181" s="21" t="s">
        <v>1685</v>
      </c>
      <c r="B3181" s="21" t="s">
        <v>1146</v>
      </c>
      <c r="C3181" s="21" t="s">
        <v>1149</v>
      </c>
      <c r="D3181" s="21" t="s">
        <v>420</v>
      </c>
      <c r="E3181" s="21" t="s">
        <v>3083</v>
      </c>
      <c r="G3181" s="27" t="s">
        <v>153</v>
      </c>
      <c r="H3181" s="21" t="s">
        <v>1165</v>
      </c>
      <c r="I3181" s="21" t="s">
        <v>3084</v>
      </c>
      <c r="J3181" s="21">
        <v>49.133333333333297</v>
      </c>
      <c r="K3181">
        <v>-122.75</v>
      </c>
      <c r="L3181">
        <v>1415</v>
      </c>
      <c r="M3181" s="21" t="s">
        <v>3034</v>
      </c>
      <c r="O3181" s="21">
        <v>1985</v>
      </c>
      <c r="Q3181" s="21" t="s">
        <v>3086</v>
      </c>
      <c r="T3181" s="21">
        <v>-20</v>
      </c>
      <c r="U3181" s="21" t="s">
        <v>1218</v>
      </c>
      <c r="V3181" s="9" t="s">
        <v>1247</v>
      </c>
      <c r="W3181" s="21">
        <v>56</v>
      </c>
      <c r="X3181" s="9" t="s">
        <v>3088</v>
      </c>
      <c r="Y3181" t="s">
        <v>3213</v>
      </c>
      <c r="Z3181" s="22">
        <v>8</v>
      </c>
      <c r="AD3181" s="22" t="s">
        <v>1165</v>
      </c>
      <c r="AF3181" s="24" t="s">
        <v>153</v>
      </c>
      <c r="AG3181" t="s">
        <v>1160</v>
      </c>
      <c r="AH3181">
        <f t="shared" si="35"/>
        <v>4320</v>
      </c>
      <c r="AI3181" s="21" t="s">
        <v>153</v>
      </c>
      <c r="AJ3181" s="21" t="s">
        <v>1148</v>
      </c>
      <c r="AK3181" s="21">
        <v>61.899000000000001</v>
      </c>
      <c r="AL3181" s="21" t="s">
        <v>1321</v>
      </c>
      <c r="AM3181" s="21" t="s">
        <v>3003</v>
      </c>
      <c r="AN3181" s="21">
        <v>3</v>
      </c>
      <c r="AO3181" s="21">
        <v>50</v>
      </c>
      <c r="AP3181" s="21">
        <v>27</v>
      </c>
      <c r="AQ3181" s="22" t="s">
        <v>3016</v>
      </c>
      <c r="AR3181" s="21" t="s">
        <v>1279</v>
      </c>
      <c r="AS3181" t="s">
        <v>3085</v>
      </c>
    </row>
    <row r="3182" spans="1:45" x14ac:dyDescent="0.2">
      <c r="A3182" s="21" t="s">
        <v>1685</v>
      </c>
      <c r="B3182" s="21" t="s">
        <v>1146</v>
      </c>
      <c r="C3182" s="21" t="s">
        <v>1149</v>
      </c>
      <c r="D3182" s="21" t="s">
        <v>420</v>
      </c>
      <c r="E3182" s="21" t="s">
        <v>3083</v>
      </c>
      <c r="G3182" s="27" t="s">
        <v>153</v>
      </c>
      <c r="H3182" s="21" t="s">
        <v>1165</v>
      </c>
      <c r="I3182" s="21" t="s">
        <v>3084</v>
      </c>
      <c r="J3182" s="21">
        <v>49.133333333333297</v>
      </c>
      <c r="K3182">
        <v>-122.75</v>
      </c>
      <c r="L3182">
        <v>1415</v>
      </c>
      <c r="M3182" s="21" t="s">
        <v>3034</v>
      </c>
      <c r="O3182" s="21">
        <v>1985</v>
      </c>
      <c r="Q3182" s="21" t="s">
        <v>3086</v>
      </c>
      <c r="T3182" s="21">
        <v>-20</v>
      </c>
      <c r="U3182" s="21" t="s">
        <v>1218</v>
      </c>
      <c r="V3182" s="9" t="s">
        <v>1247</v>
      </c>
      <c r="W3182" s="21">
        <v>56</v>
      </c>
      <c r="X3182" s="9" t="s">
        <v>3088</v>
      </c>
      <c r="Y3182" t="s">
        <v>3213</v>
      </c>
      <c r="Z3182" s="22">
        <v>8</v>
      </c>
      <c r="AD3182" s="22" t="s">
        <v>1165</v>
      </c>
      <c r="AF3182" s="24" t="s">
        <v>153</v>
      </c>
      <c r="AG3182" t="s">
        <v>1160</v>
      </c>
      <c r="AH3182">
        <f t="shared" si="35"/>
        <v>4320</v>
      </c>
      <c r="AI3182" s="21" t="s">
        <v>153</v>
      </c>
      <c r="AJ3182" s="21" t="s">
        <v>1148</v>
      </c>
      <c r="AK3182" s="21">
        <v>62.277999999999999</v>
      </c>
      <c r="AL3182" s="21" t="s">
        <v>1321</v>
      </c>
      <c r="AM3182" s="21">
        <f>65.443-59.873</f>
        <v>5.57</v>
      </c>
      <c r="AN3182" s="21">
        <v>3</v>
      </c>
      <c r="AO3182" s="21">
        <v>50</v>
      </c>
      <c r="AP3182" s="21">
        <v>30</v>
      </c>
      <c r="AQ3182" s="22" t="s">
        <v>3016</v>
      </c>
      <c r="AR3182" s="21" t="s">
        <v>1279</v>
      </c>
      <c r="AS3182" t="s">
        <v>3085</v>
      </c>
    </row>
    <row r="3183" spans="1:45" x14ac:dyDescent="0.2">
      <c r="A3183" s="21" t="s">
        <v>1685</v>
      </c>
      <c r="B3183" s="21" t="s">
        <v>1146</v>
      </c>
      <c r="C3183" s="21" t="s">
        <v>1149</v>
      </c>
      <c r="D3183" s="21" t="s">
        <v>420</v>
      </c>
      <c r="E3183" s="21" t="s">
        <v>3083</v>
      </c>
      <c r="G3183" s="27" t="s">
        <v>153</v>
      </c>
      <c r="H3183" s="21" t="s">
        <v>1165</v>
      </c>
      <c r="I3183" s="21" t="s">
        <v>3084</v>
      </c>
      <c r="J3183" s="21">
        <v>49.133333333333297</v>
      </c>
      <c r="K3183">
        <v>-122.75</v>
      </c>
      <c r="L3183">
        <v>1415</v>
      </c>
      <c r="M3183" s="21" t="s">
        <v>3034</v>
      </c>
      <c r="O3183" s="21">
        <v>1985</v>
      </c>
      <c r="Q3183" s="21" t="s">
        <v>3086</v>
      </c>
      <c r="T3183" s="21">
        <v>-20</v>
      </c>
      <c r="U3183" s="21" t="s">
        <v>1218</v>
      </c>
      <c r="V3183" s="9" t="s">
        <v>1247</v>
      </c>
      <c r="W3183" s="21">
        <v>56</v>
      </c>
      <c r="X3183" s="9" t="s">
        <v>3088</v>
      </c>
      <c r="Y3183" t="s">
        <v>3214</v>
      </c>
      <c r="Z3183" s="22">
        <v>8</v>
      </c>
      <c r="AD3183" s="22" t="s">
        <v>1165</v>
      </c>
      <c r="AF3183" s="24" t="s">
        <v>153</v>
      </c>
      <c r="AG3183" t="s">
        <v>1160</v>
      </c>
      <c r="AH3183">
        <f t="shared" si="35"/>
        <v>4320</v>
      </c>
      <c r="AI3183" s="21" t="s">
        <v>153</v>
      </c>
      <c r="AJ3183" s="21" t="s">
        <v>1148</v>
      </c>
      <c r="AK3183" s="21">
        <v>27.722000000000001</v>
      </c>
      <c r="AL3183" s="21" t="s">
        <v>1321</v>
      </c>
      <c r="AM3183" s="21" t="s">
        <v>3003</v>
      </c>
      <c r="AN3183" s="21">
        <v>3</v>
      </c>
      <c r="AO3183" s="21">
        <v>50</v>
      </c>
      <c r="AP3183" s="21">
        <v>12</v>
      </c>
      <c r="AQ3183" s="22" t="s">
        <v>3016</v>
      </c>
      <c r="AR3183" s="21" t="s">
        <v>1279</v>
      </c>
      <c r="AS3183" t="s">
        <v>3085</v>
      </c>
    </row>
    <row r="3184" spans="1:45" x14ac:dyDescent="0.2">
      <c r="A3184" s="21" t="s">
        <v>1685</v>
      </c>
      <c r="B3184" s="21" t="s">
        <v>1146</v>
      </c>
      <c r="C3184" s="21" t="s">
        <v>1149</v>
      </c>
      <c r="D3184" s="21" t="s">
        <v>420</v>
      </c>
      <c r="E3184" s="21" t="s">
        <v>3083</v>
      </c>
      <c r="G3184" s="27" t="s">
        <v>153</v>
      </c>
      <c r="H3184" s="21" t="s">
        <v>1165</v>
      </c>
      <c r="I3184" s="21" t="s">
        <v>3084</v>
      </c>
      <c r="J3184" s="21">
        <v>49.133333333333297</v>
      </c>
      <c r="K3184">
        <v>-122.75</v>
      </c>
      <c r="L3184">
        <v>1415</v>
      </c>
      <c r="M3184" s="21" t="s">
        <v>3034</v>
      </c>
      <c r="O3184" s="21">
        <v>1985</v>
      </c>
      <c r="Q3184" s="21" t="s">
        <v>3086</v>
      </c>
      <c r="T3184" s="21">
        <v>-20</v>
      </c>
      <c r="U3184" s="21" t="s">
        <v>1218</v>
      </c>
      <c r="V3184" s="9" t="s">
        <v>1247</v>
      </c>
      <c r="W3184" s="21">
        <v>56</v>
      </c>
      <c r="X3184" s="9" t="s">
        <v>3088</v>
      </c>
      <c r="Y3184" t="s">
        <v>3214</v>
      </c>
      <c r="Z3184" s="22">
        <v>8</v>
      </c>
      <c r="AD3184" s="22" t="s">
        <v>1165</v>
      </c>
      <c r="AF3184" s="24" t="s">
        <v>153</v>
      </c>
      <c r="AG3184" t="s">
        <v>1160</v>
      </c>
      <c r="AH3184">
        <f t="shared" si="35"/>
        <v>4320</v>
      </c>
      <c r="AI3184" s="21" t="s">
        <v>153</v>
      </c>
      <c r="AJ3184" s="21" t="s">
        <v>1148</v>
      </c>
      <c r="AK3184" s="21">
        <v>36.582000000000001</v>
      </c>
      <c r="AL3184" s="21" t="s">
        <v>1321</v>
      </c>
      <c r="AM3184" s="21" t="s">
        <v>3003</v>
      </c>
      <c r="AN3184" s="21">
        <v>3</v>
      </c>
      <c r="AO3184" s="21">
        <v>50</v>
      </c>
      <c r="AP3184" s="21">
        <v>15</v>
      </c>
      <c r="AQ3184" s="22" t="s">
        <v>3016</v>
      </c>
      <c r="AR3184" s="21" t="s">
        <v>1279</v>
      </c>
      <c r="AS3184" t="s">
        <v>3085</v>
      </c>
    </row>
    <row r="3185" spans="1:45" x14ac:dyDescent="0.2">
      <c r="A3185" s="21" t="s">
        <v>1685</v>
      </c>
      <c r="B3185" s="21" t="s">
        <v>1146</v>
      </c>
      <c r="C3185" s="21" t="s">
        <v>1149</v>
      </c>
      <c r="D3185" s="21" t="s">
        <v>420</v>
      </c>
      <c r="E3185" s="21" t="s">
        <v>3083</v>
      </c>
      <c r="G3185" s="27" t="s">
        <v>153</v>
      </c>
      <c r="H3185" s="21" t="s">
        <v>1165</v>
      </c>
      <c r="I3185" s="21" t="s">
        <v>3084</v>
      </c>
      <c r="J3185" s="21">
        <v>49.133333333333297</v>
      </c>
      <c r="K3185">
        <v>-122.75</v>
      </c>
      <c r="L3185">
        <v>1415</v>
      </c>
      <c r="M3185" s="21" t="s">
        <v>3034</v>
      </c>
      <c r="O3185" s="21">
        <v>1985</v>
      </c>
      <c r="Q3185" s="21" t="s">
        <v>3086</v>
      </c>
      <c r="T3185" s="21">
        <v>-20</v>
      </c>
      <c r="U3185" s="21" t="s">
        <v>1218</v>
      </c>
      <c r="V3185" s="9" t="s">
        <v>1247</v>
      </c>
      <c r="W3185" s="21">
        <v>56</v>
      </c>
      <c r="X3185" s="9" t="s">
        <v>3088</v>
      </c>
      <c r="Y3185" t="s">
        <v>3214</v>
      </c>
      <c r="Z3185" s="22">
        <v>8</v>
      </c>
      <c r="AD3185" s="22" t="s">
        <v>1165</v>
      </c>
      <c r="AF3185" s="24" t="s">
        <v>153</v>
      </c>
      <c r="AG3185" t="s">
        <v>1160</v>
      </c>
      <c r="AH3185">
        <f t="shared" si="35"/>
        <v>4320</v>
      </c>
      <c r="AI3185" s="21" t="s">
        <v>153</v>
      </c>
      <c r="AJ3185" s="21" t="s">
        <v>1148</v>
      </c>
      <c r="AK3185" s="21">
        <v>56.835000000000001</v>
      </c>
      <c r="AL3185" s="21" t="s">
        <v>1321</v>
      </c>
      <c r="AM3185" s="21">
        <f>59.114-55.823</f>
        <v>3.2909999999999968</v>
      </c>
      <c r="AN3185" s="21">
        <v>3</v>
      </c>
      <c r="AO3185" s="21">
        <v>50</v>
      </c>
      <c r="AP3185" s="21">
        <v>18</v>
      </c>
      <c r="AQ3185" s="22" t="s">
        <v>3016</v>
      </c>
      <c r="AR3185" s="21" t="s">
        <v>1279</v>
      </c>
      <c r="AS3185" t="s">
        <v>3085</v>
      </c>
    </row>
    <row r="3186" spans="1:45" x14ac:dyDescent="0.2">
      <c r="A3186" s="21" t="s">
        <v>1685</v>
      </c>
      <c r="B3186" s="21" t="s">
        <v>1146</v>
      </c>
      <c r="C3186" s="21" t="s">
        <v>1149</v>
      </c>
      <c r="D3186" s="21" t="s">
        <v>420</v>
      </c>
      <c r="E3186" s="21" t="s">
        <v>3083</v>
      </c>
      <c r="G3186" s="27" t="s">
        <v>153</v>
      </c>
      <c r="H3186" s="21" t="s">
        <v>1165</v>
      </c>
      <c r="I3186" s="21" t="s">
        <v>3084</v>
      </c>
      <c r="J3186" s="21">
        <v>49.133333333333297</v>
      </c>
      <c r="K3186">
        <v>-122.75</v>
      </c>
      <c r="L3186">
        <v>1415</v>
      </c>
      <c r="M3186" s="21" t="s">
        <v>3034</v>
      </c>
      <c r="O3186" s="21">
        <v>1985</v>
      </c>
      <c r="Q3186" s="21" t="s">
        <v>3086</v>
      </c>
      <c r="T3186" s="21">
        <v>-20</v>
      </c>
      <c r="U3186" s="21" t="s">
        <v>1218</v>
      </c>
      <c r="V3186" s="9" t="s">
        <v>1247</v>
      </c>
      <c r="W3186" s="21">
        <v>56</v>
      </c>
      <c r="X3186" s="9" t="s">
        <v>3088</v>
      </c>
      <c r="Y3186" t="s">
        <v>3214</v>
      </c>
      <c r="Z3186" s="22">
        <v>8</v>
      </c>
      <c r="AD3186" s="22" t="s">
        <v>1165</v>
      </c>
      <c r="AF3186" s="24" t="s">
        <v>153</v>
      </c>
      <c r="AG3186" t="s">
        <v>1160</v>
      </c>
      <c r="AH3186">
        <f t="shared" si="35"/>
        <v>4320</v>
      </c>
      <c r="AI3186" s="21" t="s">
        <v>153</v>
      </c>
      <c r="AJ3186" s="21" t="s">
        <v>1148</v>
      </c>
      <c r="AK3186" s="21">
        <v>61.518999999999998</v>
      </c>
      <c r="AL3186" s="21" t="s">
        <v>1321</v>
      </c>
      <c r="AM3186" s="21">
        <f>63.165-60.886</f>
        <v>2.2789999999999964</v>
      </c>
      <c r="AN3186" s="21">
        <v>3</v>
      </c>
      <c r="AO3186" s="21">
        <v>50</v>
      </c>
      <c r="AP3186" s="21">
        <v>21</v>
      </c>
      <c r="AQ3186" s="22" t="s">
        <v>3016</v>
      </c>
      <c r="AR3186" s="21" t="s">
        <v>1279</v>
      </c>
      <c r="AS3186" t="s">
        <v>3085</v>
      </c>
    </row>
    <row r="3187" spans="1:45" x14ac:dyDescent="0.2">
      <c r="A3187" s="21" t="s">
        <v>1685</v>
      </c>
      <c r="B3187" s="21" t="s">
        <v>1146</v>
      </c>
      <c r="C3187" s="21" t="s">
        <v>1149</v>
      </c>
      <c r="D3187" s="21" t="s">
        <v>420</v>
      </c>
      <c r="E3187" s="21" t="s">
        <v>3083</v>
      </c>
      <c r="G3187" s="27" t="s">
        <v>153</v>
      </c>
      <c r="H3187" s="21" t="s">
        <v>1165</v>
      </c>
      <c r="I3187" s="21" t="s">
        <v>3084</v>
      </c>
      <c r="J3187" s="21">
        <v>49.133333333333297</v>
      </c>
      <c r="K3187">
        <v>-122.75</v>
      </c>
      <c r="L3187">
        <v>1415</v>
      </c>
      <c r="M3187" s="21" t="s">
        <v>3034</v>
      </c>
      <c r="O3187" s="21">
        <v>1985</v>
      </c>
      <c r="Q3187" s="21" t="s">
        <v>3086</v>
      </c>
      <c r="T3187" s="21">
        <v>-20</v>
      </c>
      <c r="U3187" s="21" t="s">
        <v>1218</v>
      </c>
      <c r="V3187" s="9" t="s">
        <v>1247</v>
      </c>
      <c r="W3187" s="21">
        <v>56</v>
      </c>
      <c r="X3187" s="9" t="s">
        <v>3088</v>
      </c>
      <c r="Y3187" t="s">
        <v>3214</v>
      </c>
      <c r="Z3187" s="22">
        <v>8</v>
      </c>
      <c r="AD3187" s="22" t="s">
        <v>1165</v>
      </c>
      <c r="AF3187" s="24" t="s">
        <v>153</v>
      </c>
      <c r="AG3187" t="s">
        <v>1160</v>
      </c>
      <c r="AH3187">
        <f t="shared" si="35"/>
        <v>4320</v>
      </c>
      <c r="AI3187" s="21" t="s">
        <v>153</v>
      </c>
      <c r="AJ3187" s="21" t="s">
        <v>1148</v>
      </c>
      <c r="AK3187" s="21">
        <v>64.177000000000007</v>
      </c>
      <c r="AL3187" s="21" t="s">
        <v>1321</v>
      </c>
      <c r="AM3187" s="21">
        <f>66.456-62.911</f>
        <v>3.5450000000000017</v>
      </c>
      <c r="AN3187" s="21">
        <v>3</v>
      </c>
      <c r="AO3187" s="21">
        <v>50</v>
      </c>
      <c r="AP3187" s="21">
        <v>24</v>
      </c>
      <c r="AQ3187" s="22" t="s">
        <v>3016</v>
      </c>
      <c r="AR3187" s="21" t="s">
        <v>1279</v>
      </c>
      <c r="AS3187" t="s">
        <v>3085</v>
      </c>
    </row>
    <row r="3188" spans="1:45" x14ac:dyDescent="0.2">
      <c r="A3188" s="21" t="s">
        <v>1685</v>
      </c>
      <c r="B3188" s="21" t="s">
        <v>1146</v>
      </c>
      <c r="C3188" s="21" t="s">
        <v>1149</v>
      </c>
      <c r="D3188" s="21" t="s">
        <v>420</v>
      </c>
      <c r="E3188" s="21" t="s">
        <v>3083</v>
      </c>
      <c r="G3188" s="27" t="s">
        <v>153</v>
      </c>
      <c r="H3188" s="21" t="s">
        <v>1165</v>
      </c>
      <c r="I3188" s="21" t="s">
        <v>3084</v>
      </c>
      <c r="J3188" s="21">
        <v>49.133333333333297</v>
      </c>
      <c r="K3188">
        <v>-122.75</v>
      </c>
      <c r="L3188">
        <v>1415</v>
      </c>
      <c r="M3188" s="21" t="s">
        <v>3034</v>
      </c>
      <c r="O3188" s="21">
        <v>1985</v>
      </c>
      <c r="Q3188" s="21" t="s">
        <v>3086</v>
      </c>
      <c r="T3188" s="21">
        <v>-20</v>
      </c>
      <c r="U3188" s="21" t="s">
        <v>1218</v>
      </c>
      <c r="V3188" s="9" t="s">
        <v>1247</v>
      </c>
      <c r="W3188" s="21">
        <v>56</v>
      </c>
      <c r="X3188" s="9" t="s">
        <v>3088</v>
      </c>
      <c r="Y3188" t="s">
        <v>3214</v>
      </c>
      <c r="Z3188" s="22">
        <v>8</v>
      </c>
      <c r="AD3188" s="22" t="s">
        <v>1165</v>
      </c>
      <c r="AF3188" s="24" t="s">
        <v>153</v>
      </c>
      <c r="AG3188" t="s">
        <v>1160</v>
      </c>
      <c r="AH3188">
        <f t="shared" si="35"/>
        <v>4320</v>
      </c>
      <c r="AI3188" s="21" t="s">
        <v>153</v>
      </c>
      <c r="AJ3188" s="21" t="s">
        <v>1148</v>
      </c>
      <c r="AK3188" s="21">
        <v>69.494</v>
      </c>
      <c r="AL3188" s="21" t="s">
        <v>1321</v>
      </c>
      <c r="AM3188" s="21">
        <f>72.532-67.468</f>
        <v>5.063999999999993</v>
      </c>
      <c r="AN3188" s="21">
        <v>3</v>
      </c>
      <c r="AO3188" s="21">
        <v>50</v>
      </c>
      <c r="AP3188" s="21">
        <v>27</v>
      </c>
      <c r="AQ3188" s="22" t="s">
        <v>3016</v>
      </c>
      <c r="AR3188" s="21" t="s">
        <v>1279</v>
      </c>
      <c r="AS3188" t="s">
        <v>3085</v>
      </c>
    </row>
    <row r="3189" spans="1:45" x14ac:dyDescent="0.2">
      <c r="A3189" s="21" t="s">
        <v>1685</v>
      </c>
      <c r="B3189" s="21" t="s">
        <v>1146</v>
      </c>
      <c r="C3189" s="21" t="s">
        <v>1149</v>
      </c>
      <c r="D3189" s="21" t="s">
        <v>420</v>
      </c>
      <c r="E3189" s="21" t="s">
        <v>3083</v>
      </c>
      <c r="G3189" s="27" t="s">
        <v>153</v>
      </c>
      <c r="H3189" s="21" t="s">
        <v>1165</v>
      </c>
      <c r="I3189" s="21" t="s">
        <v>3084</v>
      </c>
      <c r="J3189" s="21">
        <v>49.133333333333297</v>
      </c>
      <c r="K3189">
        <v>-122.75</v>
      </c>
      <c r="L3189">
        <v>1415</v>
      </c>
      <c r="M3189" s="21" t="s">
        <v>3034</v>
      </c>
      <c r="O3189" s="21">
        <v>1985</v>
      </c>
      <c r="Q3189" s="21" t="s">
        <v>3086</v>
      </c>
      <c r="T3189" s="21">
        <v>-20</v>
      </c>
      <c r="U3189" s="21" t="s">
        <v>1218</v>
      </c>
      <c r="V3189" s="9" t="s">
        <v>1247</v>
      </c>
      <c r="W3189" s="21">
        <v>56</v>
      </c>
      <c r="X3189" s="9" t="s">
        <v>3088</v>
      </c>
      <c r="Y3189" t="s">
        <v>3214</v>
      </c>
      <c r="Z3189" s="22">
        <v>8</v>
      </c>
      <c r="AD3189" s="22" t="s">
        <v>1165</v>
      </c>
      <c r="AF3189" s="24" t="s">
        <v>153</v>
      </c>
      <c r="AG3189" t="s">
        <v>1160</v>
      </c>
      <c r="AH3189">
        <f t="shared" si="35"/>
        <v>4320</v>
      </c>
      <c r="AI3189" s="21" t="s">
        <v>153</v>
      </c>
      <c r="AJ3189" s="21" t="s">
        <v>1148</v>
      </c>
      <c r="AK3189" s="21">
        <v>72.278000000000006</v>
      </c>
      <c r="AL3189" s="21" t="s">
        <v>1321</v>
      </c>
      <c r="AM3189" s="21">
        <f>74.557-71.013</f>
        <v>3.5439999999999969</v>
      </c>
      <c r="AN3189" s="21">
        <v>3</v>
      </c>
      <c r="AO3189" s="21">
        <v>50</v>
      </c>
      <c r="AP3189" s="21">
        <v>30</v>
      </c>
      <c r="AQ3189" s="22" t="s">
        <v>3016</v>
      </c>
      <c r="AR3189" s="21" t="s">
        <v>1279</v>
      </c>
      <c r="AS3189" t="s">
        <v>3085</v>
      </c>
    </row>
    <row r="3190" spans="1:45" x14ac:dyDescent="0.2">
      <c r="A3190" s="21" t="s">
        <v>1685</v>
      </c>
      <c r="B3190" s="21" t="s">
        <v>1146</v>
      </c>
      <c r="C3190" s="21" t="s">
        <v>1149</v>
      </c>
      <c r="D3190" s="21" t="s">
        <v>420</v>
      </c>
      <c r="E3190" s="21" t="s">
        <v>3083</v>
      </c>
      <c r="G3190" s="27" t="s">
        <v>153</v>
      </c>
      <c r="H3190" s="21" t="s">
        <v>1165</v>
      </c>
      <c r="I3190" s="21" t="s">
        <v>3084</v>
      </c>
      <c r="J3190" s="21">
        <v>49.133333333333297</v>
      </c>
      <c r="K3190">
        <v>-122.75</v>
      </c>
      <c r="L3190">
        <v>1415</v>
      </c>
      <c r="M3190" s="21" t="s">
        <v>3034</v>
      </c>
      <c r="O3190" s="21">
        <v>1985</v>
      </c>
      <c r="Q3190" s="21" t="s">
        <v>3086</v>
      </c>
      <c r="T3190" s="21">
        <v>-20</v>
      </c>
      <c r="U3190" s="21" t="s">
        <v>1218</v>
      </c>
      <c r="V3190" s="9" t="s">
        <v>1247</v>
      </c>
      <c r="W3190" s="21">
        <v>56</v>
      </c>
      <c r="X3190" s="9" t="s">
        <v>3088</v>
      </c>
      <c r="Y3190" t="s">
        <v>3215</v>
      </c>
      <c r="Z3190" s="22">
        <v>8</v>
      </c>
      <c r="AD3190" s="22" t="s">
        <v>1165</v>
      </c>
      <c r="AF3190" s="24" t="s">
        <v>153</v>
      </c>
      <c r="AG3190" t="s">
        <v>1160</v>
      </c>
      <c r="AH3190">
        <f t="shared" si="35"/>
        <v>4320</v>
      </c>
      <c r="AI3190" s="21" t="s">
        <v>153</v>
      </c>
      <c r="AJ3190" s="21" t="s">
        <v>1148</v>
      </c>
      <c r="AK3190" s="21">
        <v>0</v>
      </c>
      <c r="AL3190" s="21" t="s">
        <v>1321</v>
      </c>
      <c r="AM3190">
        <v>0</v>
      </c>
      <c r="AN3190" s="21">
        <v>3</v>
      </c>
      <c r="AO3190" s="21">
        <v>50</v>
      </c>
      <c r="AP3190" s="21">
        <v>3</v>
      </c>
      <c r="AQ3190" s="22" t="s">
        <v>3016</v>
      </c>
      <c r="AR3190" s="21" t="s">
        <v>1279</v>
      </c>
      <c r="AS3190" t="s">
        <v>3085</v>
      </c>
    </row>
    <row r="3191" spans="1:45" x14ac:dyDescent="0.2">
      <c r="A3191" s="21" t="s">
        <v>1685</v>
      </c>
      <c r="B3191" s="21" t="s">
        <v>1146</v>
      </c>
      <c r="C3191" s="21" t="s">
        <v>1149</v>
      </c>
      <c r="D3191" s="21" t="s">
        <v>420</v>
      </c>
      <c r="E3191" s="21" t="s">
        <v>3083</v>
      </c>
      <c r="G3191" s="27" t="s">
        <v>153</v>
      </c>
      <c r="H3191" s="21" t="s">
        <v>1165</v>
      </c>
      <c r="I3191" s="21" t="s">
        <v>3084</v>
      </c>
      <c r="J3191" s="21">
        <v>49.133333333333297</v>
      </c>
      <c r="K3191">
        <v>-122.75</v>
      </c>
      <c r="L3191">
        <v>1415</v>
      </c>
      <c r="M3191" s="21" t="s">
        <v>3034</v>
      </c>
      <c r="O3191" s="21">
        <v>1985</v>
      </c>
      <c r="Q3191" s="21" t="s">
        <v>3086</v>
      </c>
      <c r="T3191" s="21">
        <v>-20</v>
      </c>
      <c r="U3191" s="21" t="s">
        <v>1218</v>
      </c>
      <c r="V3191" s="9" t="s">
        <v>1247</v>
      </c>
      <c r="W3191" s="21">
        <v>56</v>
      </c>
      <c r="X3191" s="9" t="s">
        <v>3088</v>
      </c>
      <c r="Y3191" t="s">
        <v>3215</v>
      </c>
      <c r="Z3191" s="22">
        <v>8</v>
      </c>
      <c r="AD3191" s="22" t="s">
        <v>1165</v>
      </c>
      <c r="AF3191" s="24" t="s">
        <v>153</v>
      </c>
      <c r="AG3191" t="s">
        <v>1160</v>
      </c>
      <c r="AH3191">
        <f t="shared" si="35"/>
        <v>4320</v>
      </c>
      <c r="AI3191" s="21" t="s">
        <v>153</v>
      </c>
      <c r="AJ3191" s="21" t="s">
        <v>1148</v>
      </c>
      <c r="AK3191" s="21">
        <v>42.024999999999999</v>
      </c>
      <c r="AL3191" s="21" t="s">
        <v>1321</v>
      </c>
      <c r="AM3191" s="21">
        <f>44.177-40.633</f>
        <v>3.5439999999999969</v>
      </c>
      <c r="AN3191" s="21">
        <v>3</v>
      </c>
      <c r="AO3191" s="21">
        <v>50</v>
      </c>
      <c r="AP3191" s="21">
        <v>12</v>
      </c>
      <c r="AQ3191" s="22" t="s">
        <v>3016</v>
      </c>
      <c r="AR3191" s="21" t="s">
        <v>1279</v>
      </c>
      <c r="AS3191" t="s">
        <v>3085</v>
      </c>
    </row>
    <row r="3192" spans="1:45" x14ac:dyDescent="0.2">
      <c r="A3192" s="21" t="s">
        <v>1685</v>
      </c>
      <c r="B3192" s="21" t="s">
        <v>1146</v>
      </c>
      <c r="C3192" s="21" t="s">
        <v>1149</v>
      </c>
      <c r="D3192" s="21" t="s">
        <v>420</v>
      </c>
      <c r="E3192" s="21" t="s">
        <v>3083</v>
      </c>
      <c r="G3192" s="27" t="s">
        <v>153</v>
      </c>
      <c r="H3192" s="21" t="s">
        <v>1165</v>
      </c>
      <c r="I3192" s="21" t="s">
        <v>3084</v>
      </c>
      <c r="J3192" s="21">
        <v>49.133333333333297</v>
      </c>
      <c r="K3192">
        <v>-122.75</v>
      </c>
      <c r="L3192">
        <v>1415</v>
      </c>
      <c r="M3192" s="21" t="s">
        <v>3034</v>
      </c>
      <c r="O3192" s="21">
        <v>1985</v>
      </c>
      <c r="Q3192" s="21" t="s">
        <v>3086</v>
      </c>
      <c r="T3192" s="21">
        <v>-20</v>
      </c>
      <c r="U3192" s="21" t="s">
        <v>1218</v>
      </c>
      <c r="V3192" s="9" t="s">
        <v>1247</v>
      </c>
      <c r="W3192" s="21">
        <v>56</v>
      </c>
      <c r="X3192" s="9" t="s">
        <v>3088</v>
      </c>
      <c r="Y3192" t="s">
        <v>3215</v>
      </c>
      <c r="Z3192" s="22">
        <v>8</v>
      </c>
      <c r="AD3192" s="22" t="s">
        <v>1165</v>
      </c>
      <c r="AF3192" s="24" t="s">
        <v>153</v>
      </c>
      <c r="AG3192" t="s">
        <v>1160</v>
      </c>
      <c r="AH3192">
        <f t="shared" si="35"/>
        <v>4320</v>
      </c>
      <c r="AI3192" s="21" t="s">
        <v>153</v>
      </c>
      <c r="AJ3192" s="21" t="s">
        <v>1148</v>
      </c>
      <c r="AK3192" s="21">
        <v>53.670999999999999</v>
      </c>
      <c r="AL3192" s="21" t="s">
        <v>1321</v>
      </c>
      <c r="AM3192" s="21">
        <v>0</v>
      </c>
      <c r="AN3192" s="21">
        <v>3</v>
      </c>
      <c r="AO3192" s="21">
        <v>50</v>
      </c>
      <c r="AP3192" s="21">
        <v>15</v>
      </c>
      <c r="AQ3192" s="22" t="s">
        <v>3016</v>
      </c>
      <c r="AR3192" s="21" t="s">
        <v>1279</v>
      </c>
      <c r="AS3192" t="s">
        <v>3085</v>
      </c>
    </row>
    <row r="3193" spans="1:45" x14ac:dyDescent="0.2">
      <c r="A3193" s="21" t="s">
        <v>1685</v>
      </c>
      <c r="B3193" s="21" t="s">
        <v>1146</v>
      </c>
      <c r="C3193" s="21" t="s">
        <v>1149</v>
      </c>
      <c r="D3193" s="21" t="s">
        <v>420</v>
      </c>
      <c r="E3193" s="21" t="s">
        <v>3083</v>
      </c>
      <c r="G3193" s="27" t="s">
        <v>153</v>
      </c>
      <c r="H3193" s="21" t="s">
        <v>1165</v>
      </c>
      <c r="I3193" s="21" t="s">
        <v>3084</v>
      </c>
      <c r="J3193" s="21">
        <v>49.133333333333297</v>
      </c>
      <c r="K3193">
        <v>-122.75</v>
      </c>
      <c r="L3193">
        <v>1415</v>
      </c>
      <c r="M3193" s="21" t="s">
        <v>3034</v>
      </c>
      <c r="O3193" s="21">
        <v>1985</v>
      </c>
      <c r="Q3193" s="21" t="s">
        <v>3086</v>
      </c>
      <c r="T3193" s="21">
        <v>-20</v>
      </c>
      <c r="U3193" s="21" t="s">
        <v>1218</v>
      </c>
      <c r="V3193" s="9" t="s">
        <v>1247</v>
      </c>
      <c r="W3193" s="21">
        <v>56</v>
      </c>
      <c r="X3193" s="9" t="s">
        <v>3088</v>
      </c>
      <c r="Y3193" t="s">
        <v>3215</v>
      </c>
      <c r="Z3193" s="22">
        <v>8</v>
      </c>
      <c r="AD3193" s="22" t="s">
        <v>1165</v>
      </c>
      <c r="AF3193" s="24" t="s">
        <v>153</v>
      </c>
      <c r="AG3193" t="s">
        <v>1160</v>
      </c>
      <c r="AH3193">
        <f t="shared" si="35"/>
        <v>4320</v>
      </c>
      <c r="AI3193" s="21" t="s">
        <v>153</v>
      </c>
      <c r="AJ3193" s="21" t="s">
        <v>1148</v>
      </c>
      <c r="AK3193" s="21">
        <v>68.480999999999995</v>
      </c>
      <c r="AL3193" s="21" t="s">
        <v>1321</v>
      </c>
      <c r="AM3193" s="21">
        <f>70.506-66.962</f>
        <v>3.5439999999999969</v>
      </c>
      <c r="AN3193" s="21">
        <v>3</v>
      </c>
      <c r="AO3193" s="21">
        <v>50</v>
      </c>
      <c r="AP3193" s="21">
        <v>18</v>
      </c>
      <c r="AQ3193" s="22" t="s">
        <v>3016</v>
      </c>
      <c r="AR3193" s="21" t="s">
        <v>1279</v>
      </c>
      <c r="AS3193" t="s">
        <v>3085</v>
      </c>
    </row>
    <row r="3194" spans="1:45" x14ac:dyDescent="0.2">
      <c r="A3194" s="21" t="s">
        <v>1685</v>
      </c>
      <c r="B3194" s="21" t="s">
        <v>1146</v>
      </c>
      <c r="C3194" s="21" t="s">
        <v>1149</v>
      </c>
      <c r="D3194" s="21" t="s">
        <v>420</v>
      </c>
      <c r="E3194" s="21" t="s">
        <v>3083</v>
      </c>
      <c r="G3194" s="27" t="s">
        <v>153</v>
      </c>
      <c r="H3194" s="21" t="s">
        <v>1165</v>
      </c>
      <c r="I3194" s="21" t="s">
        <v>3084</v>
      </c>
      <c r="J3194" s="21">
        <v>49.133333333333297</v>
      </c>
      <c r="K3194">
        <v>-122.75</v>
      </c>
      <c r="L3194">
        <v>1415</v>
      </c>
      <c r="M3194" s="21" t="s">
        <v>3034</v>
      </c>
      <c r="O3194" s="21">
        <v>1985</v>
      </c>
      <c r="Q3194" s="21" t="s">
        <v>3086</v>
      </c>
      <c r="T3194" s="21">
        <v>-20</v>
      </c>
      <c r="U3194" s="21" t="s">
        <v>1218</v>
      </c>
      <c r="V3194" s="9" t="s">
        <v>1247</v>
      </c>
      <c r="W3194" s="21">
        <v>56</v>
      </c>
      <c r="X3194" s="9" t="s">
        <v>3088</v>
      </c>
      <c r="Y3194" t="s">
        <v>3215</v>
      </c>
      <c r="Z3194" s="22">
        <v>8</v>
      </c>
      <c r="AD3194" s="22" t="s">
        <v>1165</v>
      </c>
      <c r="AF3194" s="24" t="s">
        <v>153</v>
      </c>
      <c r="AG3194" t="s">
        <v>1160</v>
      </c>
      <c r="AH3194">
        <f t="shared" si="35"/>
        <v>4320</v>
      </c>
      <c r="AI3194" s="21" t="s">
        <v>153</v>
      </c>
      <c r="AJ3194" s="21" t="s">
        <v>1148</v>
      </c>
      <c r="AK3194" s="21">
        <v>71.138999999999996</v>
      </c>
      <c r="AL3194" s="21" t="s">
        <v>1321</v>
      </c>
      <c r="AM3194" s="21">
        <f>73.291-69.494</f>
        <v>3.796999999999997</v>
      </c>
      <c r="AN3194" s="21">
        <v>3</v>
      </c>
      <c r="AO3194" s="21">
        <v>50</v>
      </c>
      <c r="AP3194" s="21">
        <v>21</v>
      </c>
      <c r="AQ3194" s="22" t="s">
        <v>3016</v>
      </c>
      <c r="AR3194" s="21" t="s">
        <v>1279</v>
      </c>
      <c r="AS3194" t="s">
        <v>3085</v>
      </c>
    </row>
    <row r="3195" spans="1:45" x14ac:dyDescent="0.2">
      <c r="A3195" s="21" t="s">
        <v>1685</v>
      </c>
      <c r="B3195" s="21" t="s">
        <v>1146</v>
      </c>
      <c r="C3195" s="21" t="s">
        <v>1149</v>
      </c>
      <c r="D3195" s="21" t="s">
        <v>420</v>
      </c>
      <c r="E3195" s="21" t="s">
        <v>3083</v>
      </c>
      <c r="G3195" s="27" t="s">
        <v>153</v>
      </c>
      <c r="H3195" s="21" t="s">
        <v>1165</v>
      </c>
      <c r="I3195" s="21" t="s">
        <v>3084</v>
      </c>
      <c r="J3195" s="21">
        <v>49.133333333333297</v>
      </c>
      <c r="K3195">
        <v>-122.75</v>
      </c>
      <c r="L3195">
        <v>1415</v>
      </c>
      <c r="M3195" s="21" t="s">
        <v>3034</v>
      </c>
      <c r="O3195" s="21">
        <v>1985</v>
      </c>
      <c r="Q3195" s="21" t="s">
        <v>3086</v>
      </c>
      <c r="T3195" s="21">
        <v>-20</v>
      </c>
      <c r="U3195" s="21" t="s">
        <v>1218</v>
      </c>
      <c r="V3195" s="9" t="s">
        <v>1247</v>
      </c>
      <c r="W3195" s="21">
        <v>56</v>
      </c>
      <c r="X3195" s="9" t="s">
        <v>3088</v>
      </c>
      <c r="Y3195" t="s">
        <v>3215</v>
      </c>
      <c r="Z3195" s="22">
        <v>8</v>
      </c>
      <c r="AD3195" s="22" t="s">
        <v>1165</v>
      </c>
      <c r="AF3195" s="24" t="s">
        <v>153</v>
      </c>
      <c r="AG3195" t="s">
        <v>1160</v>
      </c>
      <c r="AH3195">
        <f t="shared" si="35"/>
        <v>4320</v>
      </c>
      <c r="AI3195" s="21" t="s">
        <v>153</v>
      </c>
      <c r="AJ3195" s="21" t="s">
        <v>1148</v>
      </c>
      <c r="AK3195" s="21">
        <v>76.456000000000003</v>
      </c>
      <c r="AL3195" s="21" t="s">
        <v>1321</v>
      </c>
      <c r="AM3195" s="21">
        <f>78.608-75.063</f>
        <v>3.5450000000000017</v>
      </c>
      <c r="AN3195" s="21">
        <v>3</v>
      </c>
      <c r="AO3195" s="21">
        <v>50</v>
      </c>
      <c r="AP3195" s="21">
        <v>24</v>
      </c>
      <c r="AQ3195" s="22" t="s">
        <v>3016</v>
      </c>
      <c r="AR3195" s="21" t="s">
        <v>1279</v>
      </c>
      <c r="AS3195" t="s">
        <v>3085</v>
      </c>
    </row>
    <row r="3196" spans="1:45" x14ac:dyDescent="0.2">
      <c r="A3196" s="21" t="s">
        <v>1685</v>
      </c>
      <c r="B3196" s="21" t="s">
        <v>1146</v>
      </c>
      <c r="C3196" s="21" t="s">
        <v>1149</v>
      </c>
      <c r="D3196" s="21" t="s">
        <v>420</v>
      </c>
      <c r="E3196" s="21" t="s">
        <v>3083</v>
      </c>
      <c r="G3196" s="27" t="s">
        <v>153</v>
      </c>
      <c r="H3196" s="21" t="s">
        <v>1165</v>
      </c>
      <c r="I3196" s="21" t="s">
        <v>3084</v>
      </c>
      <c r="J3196" s="21">
        <v>49.133333333333297</v>
      </c>
      <c r="K3196">
        <v>-122.75</v>
      </c>
      <c r="L3196">
        <v>1415</v>
      </c>
      <c r="M3196" s="21" t="s">
        <v>3034</v>
      </c>
      <c r="O3196" s="21">
        <v>1985</v>
      </c>
      <c r="Q3196" s="21" t="s">
        <v>3086</v>
      </c>
      <c r="T3196" s="21">
        <v>-20</v>
      </c>
      <c r="U3196" s="21" t="s">
        <v>1218</v>
      </c>
      <c r="V3196" s="9" t="s">
        <v>1247</v>
      </c>
      <c r="W3196" s="21">
        <v>56</v>
      </c>
      <c r="X3196" s="9" t="s">
        <v>3088</v>
      </c>
      <c r="Y3196" t="s">
        <v>3215</v>
      </c>
      <c r="Z3196" s="22">
        <v>8</v>
      </c>
      <c r="AD3196" s="22" t="s">
        <v>1165</v>
      </c>
      <c r="AF3196" s="24" t="s">
        <v>153</v>
      </c>
      <c r="AG3196" t="s">
        <v>1160</v>
      </c>
      <c r="AH3196">
        <f t="shared" si="35"/>
        <v>4320</v>
      </c>
      <c r="AI3196" s="21" t="s">
        <v>153</v>
      </c>
      <c r="AJ3196" s="21" t="s">
        <v>1148</v>
      </c>
      <c r="AK3196" s="21">
        <v>78.480999999999995</v>
      </c>
      <c r="AL3196" s="21" t="s">
        <v>1321</v>
      </c>
      <c r="AM3196" s="21">
        <f>80.633-77.089</f>
        <v>3.5439999999999969</v>
      </c>
      <c r="AN3196" s="21">
        <v>3</v>
      </c>
      <c r="AO3196" s="21">
        <v>50</v>
      </c>
      <c r="AP3196" s="21">
        <v>27</v>
      </c>
      <c r="AQ3196" s="22" t="s">
        <v>3016</v>
      </c>
      <c r="AR3196" s="21" t="s">
        <v>1279</v>
      </c>
      <c r="AS3196" t="s">
        <v>3085</v>
      </c>
    </row>
    <row r="3197" spans="1:45" x14ac:dyDescent="0.2">
      <c r="A3197" s="21" t="s">
        <v>1685</v>
      </c>
      <c r="B3197" s="21" t="s">
        <v>1146</v>
      </c>
      <c r="C3197" s="21" t="s">
        <v>1149</v>
      </c>
      <c r="D3197" s="21" t="s">
        <v>420</v>
      </c>
      <c r="E3197" s="21" t="s">
        <v>3083</v>
      </c>
      <c r="G3197" s="27" t="s">
        <v>153</v>
      </c>
      <c r="H3197" s="21" t="s">
        <v>1165</v>
      </c>
      <c r="I3197" s="21" t="s">
        <v>3084</v>
      </c>
      <c r="J3197" s="21">
        <v>49.133333333333297</v>
      </c>
      <c r="K3197">
        <v>-122.75</v>
      </c>
      <c r="L3197">
        <v>1415</v>
      </c>
      <c r="M3197" s="21" t="s">
        <v>3034</v>
      </c>
      <c r="O3197" s="21">
        <v>1985</v>
      </c>
      <c r="Q3197" s="21" t="s">
        <v>3086</v>
      </c>
      <c r="T3197" s="21">
        <v>-20</v>
      </c>
      <c r="U3197" s="21" t="s">
        <v>1218</v>
      </c>
      <c r="V3197" s="9" t="s">
        <v>1247</v>
      </c>
      <c r="W3197" s="21">
        <v>56</v>
      </c>
      <c r="X3197" s="9" t="s">
        <v>3088</v>
      </c>
      <c r="Y3197" t="s">
        <v>3215</v>
      </c>
      <c r="Z3197" s="22">
        <v>8</v>
      </c>
      <c r="AD3197" s="22" t="s">
        <v>1165</v>
      </c>
      <c r="AF3197" s="24" t="s">
        <v>153</v>
      </c>
      <c r="AG3197" t="s">
        <v>1160</v>
      </c>
      <c r="AH3197">
        <f t="shared" si="35"/>
        <v>4320</v>
      </c>
      <c r="AI3197" s="21" t="s">
        <v>153</v>
      </c>
      <c r="AJ3197" s="21" t="s">
        <v>1148</v>
      </c>
      <c r="AK3197" s="21">
        <v>81.391999999999996</v>
      </c>
      <c r="AL3197" s="21" t="s">
        <v>1321</v>
      </c>
      <c r="AM3197" s="21">
        <v>0</v>
      </c>
      <c r="AN3197" s="21">
        <v>3</v>
      </c>
      <c r="AO3197" s="21">
        <v>50</v>
      </c>
      <c r="AP3197" s="21">
        <v>30</v>
      </c>
      <c r="AQ3197" s="22" t="s">
        <v>3016</v>
      </c>
      <c r="AR3197" s="21" t="s">
        <v>1279</v>
      </c>
      <c r="AS3197" t="s">
        <v>3085</v>
      </c>
    </row>
    <row r="3198" spans="1:45" x14ac:dyDescent="0.2">
      <c r="A3198" s="21" t="s">
        <v>1685</v>
      </c>
      <c r="B3198" s="21" t="s">
        <v>1146</v>
      </c>
      <c r="C3198" s="21" t="s">
        <v>1149</v>
      </c>
      <c r="D3198" s="21" t="s">
        <v>420</v>
      </c>
      <c r="E3198" s="21" t="s">
        <v>3093</v>
      </c>
      <c r="G3198" s="27" t="s">
        <v>153</v>
      </c>
      <c r="H3198" s="21" t="s">
        <v>1165</v>
      </c>
      <c r="I3198" s="21" t="s">
        <v>3087</v>
      </c>
      <c r="J3198" s="21">
        <v>55.266666666666602</v>
      </c>
      <c r="K3198">
        <v>-128.4</v>
      </c>
      <c r="L3198">
        <v>1100</v>
      </c>
      <c r="M3198" s="21" t="s">
        <v>3034</v>
      </c>
      <c r="O3198" s="21">
        <v>1992</v>
      </c>
      <c r="Q3198" s="21" t="s">
        <v>3086</v>
      </c>
      <c r="T3198" s="21">
        <v>-20</v>
      </c>
      <c r="U3198" s="21" t="s">
        <v>1218</v>
      </c>
      <c r="V3198" s="9" t="s">
        <v>1247</v>
      </c>
      <c r="W3198" s="21">
        <v>56</v>
      </c>
      <c r="X3198" s="9" t="s">
        <v>3088</v>
      </c>
      <c r="Y3198" t="s">
        <v>3213</v>
      </c>
      <c r="Z3198" s="22">
        <v>8</v>
      </c>
      <c r="AD3198" s="22" t="s">
        <v>1165</v>
      </c>
      <c r="AF3198" s="24" t="s">
        <v>153</v>
      </c>
      <c r="AG3198" t="s">
        <v>1160</v>
      </c>
      <c r="AH3198">
        <f t="shared" si="35"/>
        <v>4320</v>
      </c>
      <c r="AI3198" s="21" t="s">
        <v>153</v>
      </c>
      <c r="AJ3198" s="21" t="s">
        <v>1148</v>
      </c>
      <c r="AK3198" s="21">
        <v>0</v>
      </c>
      <c r="AL3198" s="21" t="s">
        <v>1321</v>
      </c>
      <c r="AM3198" s="21">
        <v>0</v>
      </c>
      <c r="AN3198" s="21">
        <v>3</v>
      </c>
      <c r="AO3198" s="21">
        <v>50</v>
      </c>
      <c r="AP3198" s="21">
        <v>3</v>
      </c>
      <c r="AQ3198" s="22" t="s">
        <v>3016</v>
      </c>
      <c r="AR3198" s="21" t="s">
        <v>1279</v>
      </c>
      <c r="AS3198" t="s">
        <v>3085</v>
      </c>
    </row>
    <row r="3199" spans="1:45" x14ac:dyDescent="0.2">
      <c r="A3199" s="21" t="s">
        <v>1685</v>
      </c>
      <c r="B3199" s="21" t="s">
        <v>1146</v>
      </c>
      <c r="C3199" s="21" t="s">
        <v>1149</v>
      </c>
      <c r="D3199" s="21" t="s">
        <v>420</v>
      </c>
      <c r="E3199" s="21" t="s">
        <v>3093</v>
      </c>
      <c r="G3199" s="27" t="s">
        <v>153</v>
      </c>
      <c r="H3199" s="21" t="s">
        <v>1165</v>
      </c>
      <c r="I3199" s="21" t="s">
        <v>3087</v>
      </c>
      <c r="J3199" s="21">
        <v>55.266666666666602</v>
      </c>
      <c r="K3199">
        <v>-128.4</v>
      </c>
      <c r="L3199">
        <v>1100</v>
      </c>
      <c r="M3199" s="21" t="s">
        <v>3034</v>
      </c>
      <c r="O3199" s="21">
        <v>1992</v>
      </c>
      <c r="Q3199" s="21" t="s">
        <v>3086</v>
      </c>
      <c r="T3199" s="21">
        <v>-20</v>
      </c>
      <c r="U3199" s="21" t="s">
        <v>1218</v>
      </c>
      <c r="V3199" s="9" t="s">
        <v>1247</v>
      </c>
      <c r="W3199" s="21">
        <v>56</v>
      </c>
      <c r="X3199" s="9" t="s">
        <v>3088</v>
      </c>
      <c r="Y3199" t="s">
        <v>3213</v>
      </c>
      <c r="Z3199" s="22">
        <v>8</v>
      </c>
      <c r="AD3199" s="22" t="s">
        <v>1165</v>
      </c>
      <c r="AF3199" s="24" t="s">
        <v>153</v>
      </c>
      <c r="AG3199" t="s">
        <v>1160</v>
      </c>
      <c r="AH3199">
        <f t="shared" si="35"/>
        <v>4320</v>
      </c>
      <c r="AI3199" s="21" t="s">
        <v>153</v>
      </c>
      <c r="AJ3199" s="21" t="s">
        <v>1148</v>
      </c>
      <c r="AK3199" s="21">
        <v>15.635999999999999</v>
      </c>
      <c r="AL3199" s="21" t="s">
        <v>1321</v>
      </c>
      <c r="AM3199" s="21" t="s">
        <v>3003</v>
      </c>
      <c r="AN3199" s="21">
        <v>3</v>
      </c>
      <c r="AO3199" s="21">
        <v>50</v>
      </c>
      <c r="AP3199" s="21">
        <v>9</v>
      </c>
      <c r="AQ3199" s="22" t="s">
        <v>3016</v>
      </c>
      <c r="AR3199" s="21" t="s">
        <v>1279</v>
      </c>
      <c r="AS3199" t="s">
        <v>3085</v>
      </c>
    </row>
    <row r="3200" spans="1:45" x14ac:dyDescent="0.2">
      <c r="A3200" s="21" t="s">
        <v>1685</v>
      </c>
      <c r="B3200" s="21" t="s">
        <v>1146</v>
      </c>
      <c r="C3200" s="21" t="s">
        <v>1149</v>
      </c>
      <c r="D3200" s="21" t="s">
        <v>420</v>
      </c>
      <c r="E3200" s="21" t="s">
        <v>3093</v>
      </c>
      <c r="G3200" s="27" t="s">
        <v>153</v>
      </c>
      <c r="H3200" s="21" t="s">
        <v>1165</v>
      </c>
      <c r="I3200" s="21" t="s">
        <v>3087</v>
      </c>
      <c r="J3200" s="21">
        <v>55.266666666666602</v>
      </c>
      <c r="K3200">
        <v>-128.4</v>
      </c>
      <c r="L3200">
        <v>1100</v>
      </c>
      <c r="M3200" s="21" t="s">
        <v>3034</v>
      </c>
      <c r="O3200" s="21">
        <v>1992</v>
      </c>
      <c r="Q3200" s="21" t="s">
        <v>3086</v>
      </c>
      <c r="T3200" s="21">
        <v>-20</v>
      </c>
      <c r="U3200" s="21" t="s">
        <v>1218</v>
      </c>
      <c r="V3200" s="9" t="s">
        <v>1247</v>
      </c>
      <c r="W3200" s="21">
        <v>56</v>
      </c>
      <c r="X3200" s="9" t="s">
        <v>3088</v>
      </c>
      <c r="Y3200" t="s">
        <v>3213</v>
      </c>
      <c r="Z3200" s="22">
        <v>8</v>
      </c>
      <c r="AD3200" s="22" t="s">
        <v>1165</v>
      </c>
      <c r="AF3200" s="24" t="s">
        <v>153</v>
      </c>
      <c r="AG3200" t="s">
        <v>1160</v>
      </c>
      <c r="AH3200">
        <f t="shared" si="35"/>
        <v>4320</v>
      </c>
      <c r="AI3200" s="21" t="s">
        <v>153</v>
      </c>
      <c r="AJ3200" s="21" t="s">
        <v>1148</v>
      </c>
      <c r="AK3200" s="21">
        <v>27.879000000000001</v>
      </c>
      <c r="AL3200" s="21" t="s">
        <v>1321</v>
      </c>
      <c r="AM3200" s="21" t="s">
        <v>3003</v>
      </c>
      <c r="AN3200" s="21">
        <v>3</v>
      </c>
      <c r="AO3200" s="21">
        <v>50</v>
      </c>
      <c r="AP3200" s="21">
        <v>12</v>
      </c>
      <c r="AQ3200" s="22" t="s">
        <v>3016</v>
      </c>
      <c r="AR3200" s="21" t="s">
        <v>1279</v>
      </c>
      <c r="AS3200" t="s">
        <v>3085</v>
      </c>
    </row>
    <row r="3201" spans="1:45" x14ac:dyDescent="0.2">
      <c r="A3201" s="21" t="s">
        <v>1685</v>
      </c>
      <c r="B3201" s="21" t="s">
        <v>1146</v>
      </c>
      <c r="C3201" s="21" t="s">
        <v>1149</v>
      </c>
      <c r="D3201" s="21" t="s">
        <v>420</v>
      </c>
      <c r="E3201" s="21" t="s">
        <v>3093</v>
      </c>
      <c r="G3201" s="27" t="s">
        <v>153</v>
      </c>
      <c r="H3201" s="21" t="s">
        <v>1165</v>
      </c>
      <c r="I3201" s="21" t="s">
        <v>3087</v>
      </c>
      <c r="J3201" s="21">
        <v>55.266666666666602</v>
      </c>
      <c r="K3201">
        <v>-128.4</v>
      </c>
      <c r="L3201">
        <v>1100</v>
      </c>
      <c r="M3201" s="21" t="s">
        <v>3034</v>
      </c>
      <c r="O3201" s="21">
        <v>1992</v>
      </c>
      <c r="Q3201" s="21" t="s">
        <v>3086</v>
      </c>
      <c r="T3201" s="21">
        <v>-20</v>
      </c>
      <c r="U3201" s="21" t="s">
        <v>1218</v>
      </c>
      <c r="V3201" s="9" t="s">
        <v>1247</v>
      </c>
      <c r="W3201" s="21">
        <v>56</v>
      </c>
      <c r="X3201" s="9" t="s">
        <v>3088</v>
      </c>
      <c r="Y3201" t="s">
        <v>3213</v>
      </c>
      <c r="Z3201" s="22">
        <v>8</v>
      </c>
      <c r="AD3201" s="22" t="s">
        <v>1165</v>
      </c>
      <c r="AF3201" s="24" t="s">
        <v>153</v>
      </c>
      <c r="AG3201" t="s">
        <v>1160</v>
      </c>
      <c r="AH3201">
        <f t="shared" si="35"/>
        <v>4320</v>
      </c>
      <c r="AI3201" s="21" t="s">
        <v>153</v>
      </c>
      <c r="AJ3201" s="21" t="s">
        <v>1148</v>
      </c>
      <c r="AK3201" s="21">
        <v>34.787999999999997</v>
      </c>
      <c r="AL3201" s="21" t="s">
        <v>1321</v>
      </c>
      <c r="AM3201" s="21" t="s">
        <v>3003</v>
      </c>
      <c r="AN3201" s="21">
        <v>3</v>
      </c>
      <c r="AO3201" s="21">
        <v>50</v>
      </c>
      <c r="AP3201" s="21">
        <v>15</v>
      </c>
      <c r="AQ3201" s="22" t="s">
        <v>3016</v>
      </c>
      <c r="AR3201" s="21" t="s">
        <v>1279</v>
      </c>
      <c r="AS3201" t="s">
        <v>3085</v>
      </c>
    </row>
    <row r="3202" spans="1:45" x14ac:dyDescent="0.2">
      <c r="A3202" s="21" t="s">
        <v>1685</v>
      </c>
      <c r="B3202" s="21" t="s">
        <v>1146</v>
      </c>
      <c r="C3202" s="21" t="s">
        <v>1149</v>
      </c>
      <c r="D3202" s="21" t="s">
        <v>420</v>
      </c>
      <c r="E3202" s="21" t="s">
        <v>3093</v>
      </c>
      <c r="G3202" s="27" t="s">
        <v>153</v>
      </c>
      <c r="H3202" s="21" t="s">
        <v>1165</v>
      </c>
      <c r="I3202" s="21" t="s">
        <v>3087</v>
      </c>
      <c r="J3202" s="21">
        <v>55.266666666666602</v>
      </c>
      <c r="K3202">
        <v>-128.4</v>
      </c>
      <c r="L3202">
        <v>1100</v>
      </c>
      <c r="M3202" s="21" t="s">
        <v>3034</v>
      </c>
      <c r="O3202" s="21">
        <v>1992</v>
      </c>
      <c r="Q3202" s="21" t="s">
        <v>3086</v>
      </c>
      <c r="T3202" s="21">
        <v>-20</v>
      </c>
      <c r="U3202" s="21" t="s">
        <v>1218</v>
      </c>
      <c r="V3202" s="9" t="s">
        <v>1247</v>
      </c>
      <c r="W3202" s="21">
        <v>56</v>
      </c>
      <c r="X3202" s="9" t="s">
        <v>3088</v>
      </c>
      <c r="Y3202" t="s">
        <v>3213</v>
      </c>
      <c r="Z3202" s="22">
        <v>8</v>
      </c>
      <c r="AD3202" s="22" t="s">
        <v>1165</v>
      </c>
      <c r="AF3202" s="24" t="s">
        <v>153</v>
      </c>
      <c r="AG3202" t="s">
        <v>1160</v>
      </c>
      <c r="AH3202">
        <f t="shared" si="35"/>
        <v>4320</v>
      </c>
      <c r="AI3202" s="21" t="s">
        <v>153</v>
      </c>
      <c r="AJ3202" s="21" t="s">
        <v>1148</v>
      </c>
      <c r="AK3202" s="21">
        <v>48</v>
      </c>
      <c r="AL3202" s="21" t="s">
        <v>1321</v>
      </c>
      <c r="AM3202" s="21" t="s">
        <v>3003</v>
      </c>
      <c r="AN3202" s="21">
        <v>3</v>
      </c>
      <c r="AO3202" s="21">
        <v>50</v>
      </c>
      <c r="AP3202" s="21">
        <v>18</v>
      </c>
      <c r="AQ3202" s="22" t="s">
        <v>3016</v>
      </c>
      <c r="AR3202" s="21" t="s">
        <v>1279</v>
      </c>
      <c r="AS3202" t="s">
        <v>3085</v>
      </c>
    </row>
    <row r="3203" spans="1:45" x14ac:dyDescent="0.2">
      <c r="A3203" s="21" t="s">
        <v>1685</v>
      </c>
      <c r="B3203" s="21" t="s">
        <v>1146</v>
      </c>
      <c r="C3203" s="21" t="s">
        <v>1149</v>
      </c>
      <c r="D3203" s="21" t="s">
        <v>420</v>
      </c>
      <c r="E3203" s="21" t="s">
        <v>3093</v>
      </c>
      <c r="G3203" s="27" t="s">
        <v>153</v>
      </c>
      <c r="H3203" s="21" t="s">
        <v>1165</v>
      </c>
      <c r="I3203" s="21" t="s">
        <v>3087</v>
      </c>
      <c r="J3203" s="21">
        <v>55.266666666666602</v>
      </c>
      <c r="K3203">
        <v>-128.4</v>
      </c>
      <c r="L3203">
        <v>1100</v>
      </c>
      <c r="M3203" s="21" t="s">
        <v>3034</v>
      </c>
      <c r="O3203" s="21">
        <v>1992</v>
      </c>
      <c r="Q3203" s="21" t="s">
        <v>3086</v>
      </c>
      <c r="T3203" s="21">
        <v>-20</v>
      </c>
      <c r="U3203" s="21" t="s">
        <v>1218</v>
      </c>
      <c r="V3203" s="9" t="s">
        <v>1247</v>
      </c>
      <c r="W3203" s="21">
        <v>56</v>
      </c>
      <c r="X3203" s="9" t="s">
        <v>3088</v>
      </c>
      <c r="Y3203" t="s">
        <v>3213</v>
      </c>
      <c r="Z3203" s="22">
        <v>8</v>
      </c>
      <c r="AD3203" s="22" t="s">
        <v>1165</v>
      </c>
      <c r="AF3203" s="24" t="s">
        <v>153</v>
      </c>
      <c r="AG3203" t="s">
        <v>1160</v>
      </c>
      <c r="AH3203">
        <f t="shared" si="35"/>
        <v>4320</v>
      </c>
      <c r="AI3203" s="21" t="s">
        <v>153</v>
      </c>
      <c r="AJ3203" s="21" t="s">
        <v>1148</v>
      </c>
      <c r="AK3203" s="21">
        <v>59.393999999999998</v>
      </c>
      <c r="AL3203" s="21" t="s">
        <v>1321</v>
      </c>
      <c r="AM3203" s="21" t="s">
        <v>3003</v>
      </c>
      <c r="AN3203" s="21">
        <v>3</v>
      </c>
      <c r="AO3203" s="21">
        <v>50</v>
      </c>
      <c r="AP3203" s="21">
        <v>21</v>
      </c>
      <c r="AQ3203" s="22" t="s">
        <v>3016</v>
      </c>
      <c r="AR3203" s="21" t="s">
        <v>1279</v>
      </c>
      <c r="AS3203" t="s">
        <v>3085</v>
      </c>
    </row>
    <row r="3204" spans="1:45" x14ac:dyDescent="0.2">
      <c r="A3204" s="21" t="s">
        <v>1685</v>
      </c>
      <c r="B3204" s="21" t="s">
        <v>1146</v>
      </c>
      <c r="C3204" s="21" t="s">
        <v>1149</v>
      </c>
      <c r="D3204" s="21" t="s">
        <v>420</v>
      </c>
      <c r="E3204" s="21" t="s">
        <v>3093</v>
      </c>
      <c r="G3204" s="27" t="s">
        <v>153</v>
      </c>
      <c r="H3204" s="21" t="s">
        <v>1165</v>
      </c>
      <c r="I3204" s="21" t="s">
        <v>3087</v>
      </c>
      <c r="J3204" s="21">
        <v>55.266666666666602</v>
      </c>
      <c r="K3204">
        <v>-128.4</v>
      </c>
      <c r="L3204">
        <v>1100</v>
      </c>
      <c r="M3204" s="21" t="s">
        <v>3034</v>
      </c>
      <c r="O3204" s="21">
        <v>1992</v>
      </c>
      <c r="Q3204" s="21" t="s">
        <v>3086</v>
      </c>
      <c r="T3204" s="21">
        <v>-20</v>
      </c>
      <c r="U3204" s="21" t="s">
        <v>1218</v>
      </c>
      <c r="V3204" s="9" t="s">
        <v>1247</v>
      </c>
      <c r="W3204" s="21">
        <v>56</v>
      </c>
      <c r="X3204" s="9" t="s">
        <v>3088</v>
      </c>
      <c r="Y3204" t="s">
        <v>3213</v>
      </c>
      <c r="Z3204" s="22">
        <v>8</v>
      </c>
      <c r="AD3204" s="22" t="s">
        <v>1165</v>
      </c>
      <c r="AF3204" s="24" t="s">
        <v>153</v>
      </c>
      <c r="AG3204" t="s">
        <v>1160</v>
      </c>
      <c r="AH3204">
        <f t="shared" si="35"/>
        <v>4320</v>
      </c>
      <c r="AI3204" s="21" t="s">
        <v>153</v>
      </c>
      <c r="AJ3204" s="21" t="s">
        <v>1148</v>
      </c>
      <c r="AK3204" s="21">
        <v>62.908999999999999</v>
      </c>
      <c r="AL3204" s="21" t="s">
        <v>1321</v>
      </c>
      <c r="AM3204" s="21" t="s">
        <v>3003</v>
      </c>
      <c r="AN3204" s="21">
        <v>3</v>
      </c>
      <c r="AO3204" s="21">
        <v>50</v>
      </c>
      <c r="AP3204" s="21">
        <v>24</v>
      </c>
      <c r="AQ3204" s="22" t="s">
        <v>3016</v>
      </c>
      <c r="AR3204" s="21" t="s">
        <v>1279</v>
      </c>
      <c r="AS3204" t="s">
        <v>3085</v>
      </c>
    </row>
    <row r="3205" spans="1:45" x14ac:dyDescent="0.2">
      <c r="A3205" s="21" t="s">
        <v>1685</v>
      </c>
      <c r="B3205" s="21" t="s">
        <v>1146</v>
      </c>
      <c r="C3205" s="21" t="s">
        <v>1149</v>
      </c>
      <c r="D3205" s="21" t="s">
        <v>420</v>
      </c>
      <c r="E3205" s="21" t="s">
        <v>3093</v>
      </c>
      <c r="G3205" s="27" t="s">
        <v>153</v>
      </c>
      <c r="H3205" s="21" t="s">
        <v>1165</v>
      </c>
      <c r="I3205" s="21" t="s">
        <v>3087</v>
      </c>
      <c r="J3205" s="21">
        <v>55.266666666666602</v>
      </c>
      <c r="K3205">
        <v>-128.4</v>
      </c>
      <c r="L3205">
        <v>1100</v>
      </c>
      <c r="M3205" s="21" t="s">
        <v>3034</v>
      </c>
      <c r="O3205" s="21">
        <v>1992</v>
      </c>
      <c r="Q3205" s="21" t="s">
        <v>3086</v>
      </c>
      <c r="T3205" s="21">
        <v>-20</v>
      </c>
      <c r="U3205" s="21" t="s">
        <v>1218</v>
      </c>
      <c r="V3205" s="9" t="s">
        <v>1247</v>
      </c>
      <c r="W3205" s="21">
        <v>56</v>
      </c>
      <c r="X3205" s="9" t="s">
        <v>3088</v>
      </c>
      <c r="Y3205" t="s">
        <v>3213</v>
      </c>
      <c r="Z3205" s="22">
        <v>8</v>
      </c>
      <c r="AD3205" s="22" t="s">
        <v>1165</v>
      </c>
      <c r="AF3205" s="24" t="s">
        <v>153</v>
      </c>
      <c r="AG3205" t="s">
        <v>1160</v>
      </c>
      <c r="AH3205">
        <f t="shared" si="35"/>
        <v>4320</v>
      </c>
      <c r="AI3205" s="21" t="s">
        <v>153</v>
      </c>
      <c r="AJ3205" s="21" t="s">
        <v>1148</v>
      </c>
      <c r="AK3205" s="21">
        <v>67.757999999999996</v>
      </c>
      <c r="AL3205" s="21" t="s">
        <v>1321</v>
      </c>
      <c r="AM3205" s="21" t="s">
        <v>3003</v>
      </c>
      <c r="AN3205" s="21">
        <v>3</v>
      </c>
      <c r="AO3205" s="21">
        <v>50</v>
      </c>
      <c r="AP3205" s="21">
        <v>27</v>
      </c>
      <c r="AQ3205" s="22" t="s">
        <v>3016</v>
      </c>
      <c r="AR3205" s="21" t="s">
        <v>1279</v>
      </c>
      <c r="AS3205" t="s">
        <v>3085</v>
      </c>
    </row>
    <row r="3206" spans="1:45" x14ac:dyDescent="0.2">
      <c r="A3206" s="21" t="s">
        <v>1685</v>
      </c>
      <c r="B3206" s="21" t="s">
        <v>1146</v>
      </c>
      <c r="C3206" s="21" t="s">
        <v>1149</v>
      </c>
      <c r="D3206" s="21" t="s">
        <v>420</v>
      </c>
      <c r="E3206" s="21" t="s">
        <v>3093</v>
      </c>
      <c r="G3206" s="27" t="s">
        <v>153</v>
      </c>
      <c r="H3206" s="21" t="s">
        <v>1165</v>
      </c>
      <c r="I3206" s="21" t="s">
        <v>3087</v>
      </c>
      <c r="J3206" s="21">
        <v>55.266666666666602</v>
      </c>
      <c r="K3206">
        <v>-128.4</v>
      </c>
      <c r="L3206">
        <v>1100</v>
      </c>
      <c r="M3206" s="21" t="s">
        <v>3034</v>
      </c>
      <c r="O3206" s="21">
        <v>1992</v>
      </c>
      <c r="Q3206" s="21" t="s">
        <v>3086</v>
      </c>
      <c r="T3206" s="21">
        <v>-20</v>
      </c>
      <c r="U3206" s="21" t="s">
        <v>1218</v>
      </c>
      <c r="V3206" s="9" t="s">
        <v>1247</v>
      </c>
      <c r="W3206" s="21">
        <v>56</v>
      </c>
      <c r="X3206" s="9" t="s">
        <v>3088</v>
      </c>
      <c r="Y3206" t="s">
        <v>3213</v>
      </c>
      <c r="Z3206" s="22">
        <v>8</v>
      </c>
      <c r="AD3206" s="22" t="s">
        <v>1165</v>
      </c>
      <c r="AF3206" s="24" t="s">
        <v>153</v>
      </c>
      <c r="AG3206" t="s">
        <v>1160</v>
      </c>
      <c r="AH3206">
        <f t="shared" si="35"/>
        <v>4320</v>
      </c>
      <c r="AI3206" s="21" t="s">
        <v>153</v>
      </c>
      <c r="AJ3206" s="21" t="s">
        <v>1148</v>
      </c>
      <c r="AK3206" s="21">
        <v>68.242000000000004</v>
      </c>
      <c r="AL3206" s="21" t="s">
        <v>1321</v>
      </c>
      <c r="AM3206" s="21" t="s">
        <v>3003</v>
      </c>
      <c r="AN3206" s="21">
        <v>3</v>
      </c>
      <c r="AO3206" s="21">
        <v>50</v>
      </c>
      <c r="AP3206" s="21">
        <v>30</v>
      </c>
      <c r="AQ3206" s="22" t="s">
        <v>3016</v>
      </c>
      <c r="AR3206" s="21" t="s">
        <v>1279</v>
      </c>
      <c r="AS3206" t="s">
        <v>3085</v>
      </c>
    </row>
    <row r="3207" spans="1:45" x14ac:dyDescent="0.2">
      <c r="A3207" s="21" t="s">
        <v>1685</v>
      </c>
      <c r="B3207" s="21" t="s">
        <v>1146</v>
      </c>
      <c r="C3207" s="21" t="s">
        <v>1149</v>
      </c>
      <c r="D3207" s="21" t="s">
        <v>420</v>
      </c>
      <c r="E3207" s="21" t="s">
        <v>3093</v>
      </c>
      <c r="G3207" s="27" t="s">
        <v>153</v>
      </c>
      <c r="H3207" s="21" t="s">
        <v>1165</v>
      </c>
      <c r="I3207" s="21" t="s">
        <v>3087</v>
      </c>
      <c r="J3207" s="21">
        <v>55.266666666666602</v>
      </c>
      <c r="K3207">
        <v>-128.4</v>
      </c>
      <c r="L3207">
        <v>1100</v>
      </c>
      <c r="M3207" s="21" t="s">
        <v>3034</v>
      </c>
      <c r="O3207" s="21">
        <v>1992</v>
      </c>
      <c r="Q3207" s="21" t="s">
        <v>3086</v>
      </c>
      <c r="T3207" s="21">
        <v>-20</v>
      </c>
      <c r="U3207" s="21" t="s">
        <v>1218</v>
      </c>
      <c r="V3207" s="9" t="s">
        <v>1247</v>
      </c>
      <c r="W3207" s="21">
        <v>56</v>
      </c>
      <c r="X3207" s="9" t="s">
        <v>3088</v>
      </c>
      <c r="Y3207" t="s">
        <v>3214</v>
      </c>
      <c r="Z3207" s="22">
        <v>8</v>
      </c>
      <c r="AD3207" s="22" t="s">
        <v>1165</v>
      </c>
      <c r="AF3207" s="24" t="s">
        <v>153</v>
      </c>
      <c r="AG3207" t="s">
        <v>1160</v>
      </c>
      <c r="AH3207">
        <f t="shared" si="35"/>
        <v>4320</v>
      </c>
      <c r="AI3207" s="21" t="s">
        <v>153</v>
      </c>
      <c r="AJ3207" s="21" t="s">
        <v>1148</v>
      </c>
      <c r="AK3207" s="21">
        <v>0</v>
      </c>
      <c r="AL3207" s="21" t="s">
        <v>1321</v>
      </c>
      <c r="AM3207" s="21">
        <v>0</v>
      </c>
      <c r="AN3207" s="21">
        <v>3</v>
      </c>
      <c r="AO3207" s="21">
        <v>50</v>
      </c>
      <c r="AP3207" s="21">
        <v>3</v>
      </c>
      <c r="AQ3207" s="22" t="s">
        <v>3016</v>
      </c>
      <c r="AR3207" s="21" t="s">
        <v>1279</v>
      </c>
      <c r="AS3207" t="s">
        <v>3085</v>
      </c>
    </row>
    <row r="3208" spans="1:45" x14ac:dyDescent="0.2">
      <c r="A3208" s="21" t="s">
        <v>1685</v>
      </c>
      <c r="B3208" s="21" t="s">
        <v>1146</v>
      </c>
      <c r="C3208" s="21" t="s">
        <v>1149</v>
      </c>
      <c r="D3208" s="21" t="s">
        <v>420</v>
      </c>
      <c r="E3208" s="21" t="s">
        <v>3093</v>
      </c>
      <c r="G3208" s="27" t="s">
        <v>153</v>
      </c>
      <c r="H3208" s="21" t="s">
        <v>1165</v>
      </c>
      <c r="I3208" s="21" t="s">
        <v>3087</v>
      </c>
      <c r="J3208" s="21">
        <v>55.266666666666602</v>
      </c>
      <c r="K3208">
        <v>-128.4</v>
      </c>
      <c r="L3208">
        <v>1100</v>
      </c>
      <c r="M3208" s="21" t="s">
        <v>3034</v>
      </c>
      <c r="O3208" s="21">
        <v>1992</v>
      </c>
      <c r="Q3208" s="21" t="s">
        <v>3086</v>
      </c>
      <c r="T3208" s="21">
        <v>-20</v>
      </c>
      <c r="U3208" s="21" t="s">
        <v>1218</v>
      </c>
      <c r="V3208" s="9" t="s">
        <v>1247</v>
      </c>
      <c r="W3208" s="21">
        <v>56</v>
      </c>
      <c r="X3208" s="9" t="s">
        <v>3088</v>
      </c>
      <c r="Y3208" t="s">
        <v>3214</v>
      </c>
      <c r="Z3208" s="22">
        <v>8</v>
      </c>
      <c r="AD3208" s="22" t="s">
        <v>1165</v>
      </c>
      <c r="AF3208" s="24" t="s">
        <v>153</v>
      </c>
      <c r="AG3208" t="s">
        <v>1160</v>
      </c>
      <c r="AH3208">
        <f t="shared" si="35"/>
        <v>4320</v>
      </c>
      <c r="AI3208" s="21" t="s">
        <v>153</v>
      </c>
      <c r="AJ3208" s="21" t="s">
        <v>1148</v>
      </c>
      <c r="AK3208" s="21">
        <v>36.484999999999999</v>
      </c>
      <c r="AL3208" s="21" t="s">
        <v>1321</v>
      </c>
      <c r="AM3208" s="21">
        <f>39.394-34.545</f>
        <v>4.8489999999999966</v>
      </c>
      <c r="AN3208" s="21">
        <v>3</v>
      </c>
      <c r="AO3208" s="21">
        <v>50</v>
      </c>
      <c r="AP3208" s="21">
        <v>12</v>
      </c>
      <c r="AQ3208" s="22" t="s">
        <v>3016</v>
      </c>
      <c r="AR3208" s="21" t="s">
        <v>1279</v>
      </c>
      <c r="AS3208" t="s">
        <v>3085</v>
      </c>
    </row>
    <row r="3209" spans="1:45" x14ac:dyDescent="0.2">
      <c r="A3209" s="21" t="s">
        <v>1685</v>
      </c>
      <c r="B3209" s="21" t="s">
        <v>1146</v>
      </c>
      <c r="C3209" s="21" t="s">
        <v>1149</v>
      </c>
      <c r="D3209" s="21" t="s">
        <v>420</v>
      </c>
      <c r="E3209" s="21" t="s">
        <v>3093</v>
      </c>
      <c r="G3209" s="27" t="s">
        <v>153</v>
      </c>
      <c r="H3209" s="21" t="s">
        <v>1165</v>
      </c>
      <c r="I3209" s="21" t="s">
        <v>3087</v>
      </c>
      <c r="J3209" s="21">
        <v>55.266666666666602</v>
      </c>
      <c r="K3209">
        <v>-128.4</v>
      </c>
      <c r="L3209">
        <v>1100</v>
      </c>
      <c r="M3209" s="21" t="s">
        <v>3034</v>
      </c>
      <c r="O3209" s="21">
        <v>1992</v>
      </c>
      <c r="Q3209" s="21" t="s">
        <v>3086</v>
      </c>
      <c r="T3209" s="21">
        <v>-20</v>
      </c>
      <c r="U3209" s="21" t="s">
        <v>1218</v>
      </c>
      <c r="V3209" s="9" t="s">
        <v>1247</v>
      </c>
      <c r="W3209" s="21">
        <v>56</v>
      </c>
      <c r="X3209" s="9" t="s">
        <v>3088</v>
      </c>
      <c r="Y3209" t="s">
        <v>3214</v>
      </c>
      <c r="Z3209" s="22">
        <v>8</v>
      </c>
      <c r="AD3209" s="22" t="s">
        <v>1165</v>
      </c>
      <c r="AF3209" s="24" t="s">
        <v>153</v>
      </c>
      <c r="AG3209" t="s">
        <v>1160</v>
      </c>
      <c r="AH3209">
        <f t="shared" si="35"/>
        <v>4320</v>
      </c>
      <c r="AI3209" s="21" t="s">
        <v>153</v>
      </c>
      <c r="AJ3209" s="21" t="s">
        <v>1148</v>
      </c>
      <c r="AK3209" s="21">
        <v>48.97</v>
      </c>
      <c r="AL3209" s="21" t="s">
        <v>1321</v>
      </c>
      <c r="AM3209" s="21" t="s">
        <v>3003</v>
      </c>
      <c r="AN3209" s="21">
        <v>3</v>
      </c>
      <c r="AO3209" s="21">
        <v>50</v>
      </c>
      <c r="AP3209" s="21">
        <v>15</v>
      </c>
      <c r="AQ3209" s="22" t="s">
        <v>3016</v>
      </c>
      <c r="AR3209" s="21" t="s">
        <v>1279</v>
      </c>
      <c r="AS3209" t="s">
        <v>3085</v>
      </c>
    </row>
    <row r="3210" spans="1:45" x14ac:dyDescent="0.2">
      <c r="A3210" s="21" t="s">
        <v>1685</v>
      </c>
      <c r="B3210" s="21" t="s">
        <v>1146</v>
      </c>
      <c r="C3210" s="21" t="s">
        <v>1149</v>
      </c>
      <c r="D3210" s="21" t="s">
        <v>420</v>
      </c>
      <c r="E3210" s="21" t="s">
        <v>3093</v>
      </c>
      <c r="G3210" s="27" t="s">
        <v>153</v>
      </c>
      <c r="H3210" s="21" t="s">
        <v>1165</v>
      </c>
      <c r="I3210" s="21" t="s">
        <v>3087</v>
      </c>
      <c r="J3210" s="21">
        <v>55.266666666666602</v>
      </c>
      <c r="K3210">
        <v>-128.4</v>
      </c>
      <c r="L3210">
        <v>1100</v>
      </c>
      <c r="M3210" s="21" t="s">
        <v>3034</v>
      </c>
      <c r="O3210" s="21">
        <v>1992</v>
      </c>
      <c r="Q3210" s="21" t="s">
        <v>3086</v>
      </c>
      <c r="T3210" s="21">
        <v>-20</v>
      </c>
      <c r="U3210" s="21" t="s">
        <v>1218</v>
      </c>
      <c r="V3210" s="9" t="s">
        <v>1247</v>
      </c>
      <c r="W3210" s="21">
        <v>56</v>
      </c>
      <c r="X3210" s="9" t="s">
        <v>3088</v>
      </c>
      <c r="Y3210" t="s">
        <v>3214</v>
      </c>
      <c r="Z3210" s="22">
        <v>8</v>
      </c>
      <c r="AD3210" s="22" t="s">
        <v>1165</v>
      </c>
      <c r="AF3210" s="24" t="s">
        <v>153</v>
      </c>
      <c r="AG3210" t="s">
        <v>1160</v>
      </c>
      <c r="AH3210">
        <f t="shared" si="35"/>
        <v>4320</v>
      </c>
      <c r="AI3210" s="21" t="s">
        <v>153</v>
      </c>
      <c r="AJ3210" s="21" t="s">
        <v>1148</v>
      </c>
      <c r="AK3210" s="21">
        <v>56.241999999999997</v>
      </c>
      <c r="AL3210" s="21" t="s">
        <v>1321</v>
      </c>
      <c r="AM3210" s="21" t="s">
        <v>3003</v>
      </c>
      <c r="AN3210" s="21">
        <v>3</v>
      </c>
      <c r="AO3210" s="21">
        <v>50</v>
      </c>
      <c r="AP3210" s="21">
        <v>18</v>
      </c>
      <c r="AQ3210" s="22" t="s">
        <v>3016</v>
      </c>
      <c r="AR3210" s="21" t="s">
        <v>1279</v>
      </c>
      <c r="AS3210" t="s">
        <v>3085</v>
      </c>
    </row>
    <row r="3211" spans="1:45" x14ac:dyDescent="0.2">
      <c r="A3211" s="21" t="s">
        <v>1685</v>
      </c>
      <c r="B3211" s="21" t="s">
        <v>1146</v>
      </c>
      <c r="C3211" s="21" t="s">
        <v>1149</v>
      </c>
      <c r="D3211" s="21" t="s">
        <v>420</v>
      </c>
      <c r="E3211" s="21" t="s">
        <v>3093</v>
      </c>
      <c r="G3211" s="27" t="s">
        <v>153</v>
      </c>
      <c r="H3211" s="21" t="s">
        <v>1165</v>
      </c>
      <c r="I3211" s="21" t="s">
        <v>3087</v>
      </c>
      <c r="J3211" s="21">
        <v>55.266666666666602</v>
      </c>
      <c r="K3211">
        <v>-128.4</v>
      </c>
      <c r="L3211">
        <v>1100</v>
      </c>
      <c r="M3211" s="21" t="s">
        <v>3034</v>
      </c>
      <c r="O3211" s="21">
        <v>1992</v>
      </c>
      <c r="Q3211" s="21" t="s">
        <v>3086</v>
      </c>
      <c r="T3211" s="21">
        <v>-20</v>
      </c>
      <c r="U3211" s="21" t="s">
        <v>1218</v>
      </c>
      <c r="V3211" s="9" t="s">
        <v>1247</v>
      </c>
      <c r="W3211" s="21">
        <v>56</v>
      </c>
      <c r="X3211" s="9" t="s">
        <v>3088</v>
      </c>
      <c r="Y3211" t="s">
        <v>3214</v>
      </c>
      <c r="Z3211" s="22">
        <v>8</v>
      </c>
      <c r="AD3211" s="22" t="s">
        <v>1165</v>
      </c>
      <c r="AF3211" s="24" t="s">
        <v>153</v>
      </c>
      <c r="AG3211" t="s">
        <v>1160</v>
      </c>
      <c r="AH3211">
        <f t="shared" si="35"/>
        <v>4320</v>
      </c>
      <c r="AI3211" s="21" t="s">
        <v>153</v>
      </c>
      <c r="AJ3211" s="21" t="s">
        <v>1148</v>
      </c>
      <c r="AK3211" s="21">
        <v>66.545000000000002</v>
      </c>
      <c r="AL3211" s="21" t="s">
        <v>1321</v>
      </c>
      <c r="AM3211" s="21" t="s">
        <v>3003</v>
      </c>
      <c r="AN3211" s="21">
        <v>3</v>
      </c>
      <c r="AO3211" s="21">
        <v>50</v>
      </c>
      <c r="AP3211" s="21">
        <v>24</v>
      </c>
      <c r="AQ3211" s="22" t="s">
        <v>3016</v>
      </c>
      <c r="AR3211" s="21" t="s">
        <v>1279</v>
      </c>
      <c r="AS3211" t="s">
        <v>3085</v>
      </c>
    </row>
    <row r="3212" spans="1:45" x14ac:dyDescent="0.2">
      <c r="A3212" s="21" t="s">
        <v>1685</v>
      </c>
      <c r="B3212" s="21" t="s">
        <v>1146</v>
      </c>
      <c r="C3212" s="21" t="s">
        <v>1149</v>
      </c>
      <c r="D3212" s="21" t="s">
        <v>420</v>
      </c>
      <c r="E3212" s="21" t="s">
        <v>3093</v>
      </c>
      <c r="G3212" s="27" t="s">
        <v>153</v>
      </c>
      <c r="H3212" s="21" t="s">
        <v>1165</v>
      </c>
      <c r="I3212" s="21" t="s">
        <v>3087</v>
      </c>
      <c r="J3212" s="21">
        <v>55.266666666666602</v>
      </c>
      <c r="K3212">
        <v>-128.4</v>
      </c>
      <c r="L3212">
        <v>1100</v>
      </c>
      <c r="M3212" s="21" t="s">
        <v>3034</v>
      </c>
      <c r="O3212" s="21">
        <v>1992</v>
      </c>
      <c r="Q3212" s="21" t="s">
        <v>3086</v>
      </c>
      <c r="T3212" s="21">
        <v>-20</v>
      </c>
      <c r="U3212" s="21" t="s">
        <v>1218</v>
      </c>
      <c r="V3212" s="9" t="s">
        <v>1247</v>
      </c>
      <c r="W3212" s="21">
        <v>56</v>
      </c>
      <c r="X3212" s="9" t="s">
        <v>3088</v>
      </c>
      <c r="Y3212" t="s">
        <v>3214</v>
      </c>
      <c r="Z3212" s="22">
        <v>8</v>
      </c>
      <c r="AD3212" s="22" t="s">
        <v>1165</v>
      </c>
      <c r="AF3212" s="24" t="s">
        <v>153</v>
      </c>
      <c r="AG3212" t="s">
        <v>1160</v>
      </c>
      <c r="AH3212">
        <f t="shared" si="35"/>
        <v>4320</v>
      </c>
      <c r="AI3212" s="21" t="s">
        <v>153</v>
      </c>
      <c r="AJ3212" s="21" t="s">
        <v>1148</v>
      </c>
      <c r="AK3212" s="21">
        <v>69.454999999999998</v>
      </c>
      <c r="AL3212" s="21" t="s">
        <v>1321</v>
      </c>
      <c r="AM3212" s="21" t="s">
        <v>3003</v>
      </c>
      <c r="AN3212" s="21">
        <v>3</v>
      </c>
      <c r="AO3212" s="21">
        <v>50</v>
      </c>
      <c r="AP3212" s="21">
        <v>30</v>
      </c>
      <c r="AQ3212" s="22" t="s">
        <v>3016</v>
      </c>
      <c r="AR3212" s="21" t="s">
        <v>1279</v>
      </c>
      <c r="AS3212" t="s">
        <v>3085</v>
      </c>
    </row>
    <row r="3213" spans="1:45" x14ac:dyDescent="0.2">
      <c r="A3213" s="21" t="s">
        <v>1685</v>
      </c>
      <c r="B3213" s="21" t="s">
        <v>1146</v>
      </c>
      <c r="C3213" s="21" t="s">
        <v>1149</v>
      </c>
      <c r="D3213" s="21" t="s">
        <v>420</v>
      </c>
      <c r="E3213" s="21" t="s">
        <v>3093</v>
      </c>
      <c r="G3213" s="27" t="s">
        <v>153</v>
      </c>
      <c r="H3213" s="21" t="s">
        <v>1165</v>
      </c>
      <c r="I3213" s="21" t="s">
        <v>3087</v>
      </c>
      <c r="J3213" s="21">
        <v>55.266666666666602</v>
      </c>
      <c r="K3213">
        <v>-128.4</v>
      </c>
      <c r="L3213">
        <v>1100</v>
      </c>
      <c r="M3213" s="21" t="s">
        <v>3034</v>
      </c>
      <c r="O3213" s="21">
        <v>1992</v>
      </c>
      <c r="Q3213" s="21" t="s">
        <v>3086</v>
      </c>
      <c r="T3213" s="21">
        <v>-20</v>
      </c>
      <c r="U3213" s="21" t="s">
        <v>1218</v>
      </c>
      <c r="V3213" s="9" t="s">
        <v>1247</v>
      </c>
      <c r="W3213" s="21">
        <v>56</v>
      </c>
      <c r="X3213" s="9" t="s">
        <v>3088</v>
      </c>
      <c r="Y3213" t="s">
        <v>3215</v>
      </c>
      <c r="Z3213" s="22">
        <v>8</v>
      </c>
      <c r="AD3213" s="22" t="s">
        <v>1165</v>
      </c>
      <c r="AF3213" s="24" t="s">
        <v>153</v>
      </c>
      <c r="AG3213" t="s">
        <v>1160</v>
      </c>
      <c r="AH3213">
        <f t="shared" si="35"/>
        <v>4320</v>
      </c>
      <c r="AI3213" s="21" t="s">
        <v>153</v>
      </c>
      <c r="AJ3213" s="21" t="s">
        <v>1148</v>
      </c>
      <c r="AK3213" s="21">
        <v>0</v>
      </c>
      <c r="AL3213" s="21" t="s">
        <v>1321</v>
      </c>
      <c r="AM3213">
        <v>0</v>
      </c>
      <c r="AN3213" s="21">
        <v>3</v>
      </c>
      <c r="AO3213" s="21">
        <v>50</v>
      </c>
      <c r="AP3213" s="21">
        <v>3</v>
      </c>
      <c r="AQ3213" s="22" t="s">
        <v>3016</v>
      </c>
      <c r="AR3213" s="21" t="s">
        <v>1279</v>
      </c>
      <c r="AS3213" t="s">
        <v>3085</v>
      </c>
    </row>
    <row r="3214" spans="1:45" x14ac:dyDescent="0.2">
      <c r="A3214" s="21" t="s">
        <v>1685</v>
      </c>
      <c r="B3214" s="21" t="s">
        <v>1146</v>
      </c>
      <c r="C3214" s="21" t="s">
        <v>1149</v>
      </c>
      <c r="D3214" s="21" t="s">
        <v>420</v>
      </c>
      <c r="E3214" s="21" t="s">
        <v>3093</v>
      </c>
      <c r="G3214" s="27" t="s">
        <v>153</v>
      </c>
      <c r="H3214" s="21" t="s">
        <v>1165</v>
      </c>
      <c r="I3214" s="21" t="s">
        <v>3087</v>
      </c>
      <c r="J3214" s="21">
        <v>55.266666666666602</v>
      </c>
      <c r="K3214">
        <v>-128.4</v>
      </c>
      <c r="L3214">
        <v>1100</v>
      </c>
      <c r="M3214" s="21" t="s">
        <v>3034</v>
      </c>
      <c r="O3214" s="21">
        <v>1992</v>
      </c>
      <c r="Q3214" s="21" t="s">
        <v>3086</v>
      </c>
      <c r="T3214" s="21">
        <v>-20</v>
      </c>
      <c r="U3214" s="21" t="s">
        <v>1218</v>
      </c>
      <c r="V3214" s="9" t="s">
        <v>1247</v>
      </c>
      <c r="W3214" s="21">
        <v>56</v>
      </c>
      <c r="X3214" s="9" t="s">
        <v>3088</v>
      </c>
      <c r="Y3214" t="s">
        <v>3215</v>
      </c>
      <c r="Z3214" s="22">
        <v>8</v>
      </c>
      <c r="AD3214" s="22" t="s">
        <v>1165</v>
      </c>
      <c r="AF3214" s="24" t="s">
        <v>153</v>
      </c>
      <c r="AG3214" t="s">
        <v>1160</v>
      </c>
      <c r="AH3214">
        <f t="shared" si="35"/>
        <v>4320</v>
      </c>
      <c r="AI3214" s="21" t="s">
        <v>153</v>
      </c>
      <c r="AJ3214" s="21" t="s">
        <v>1148</v>
      </c>
      <c r="AK3214" s="21">
        <v>23.273</v>
      </c>
      <c r="AL3214" s="21" t="s">
        <v>1321</v>
      </c>
      <c r="AM3214" s="21">
        <f>25.576-21.697</f>
        <v>3.8790000000000013</v>
      </c>
      <c r="AN3214" s="21">
        <v>3</v>
      </c>
      <c r="AO3214" s="21">
        <v>50</v>
      </c>
      <c r="AP3214" s="21">
        <v>9</v>
      </c>
      <c r="AQ3214" s="22" t="s">
        <v>3016</v>
      </c>
      <c r="AR3214" s="21" t="s">
        <v>1279</v>
      </c>
      <c r="AS3214" t="s">
        <v>3085</v>
      </c>
    </row>
    <row r="3215" spans="1:45" x14ac:dyDescent="0.2">
      <c r="A3215" s="21" t="s">
        <v>1685</v>
      </c>
      <c r="B3215" s="21" t="s">
        <v>1146</v>
      </c>
      <c r="C3215" s="21" t="s">
        <v>1149</v>
      </c>
      <c r="D3215" s="21" t="s">
        <v>420</v>
      </c>
      <c r="E3215" s="21" t="s">
        <v>3093</v>
      </c>
      <c r="G3215" s="27" t="s">
        <v>153</v>
      </c>
      <c r="H3215" s="21" t="s">
        <v>1165</v>
      </c>
      <c r="I3215" s="21" t="s">
        <v>3087</v>
      </c>
      <c r="J3215" s="21">
        <v>55.266666666666602</v>
      </c>
      <c r="K3215">
        <v>-128.4</v>
      </c>
      <c r="L3215">
        <v>1100</v>
      </c>
      <c r="M3215" s="21" t="s">
        <v>3034</v>
      </c>
      <c r="O3215" s="21">
        <v>1992</v>
      </c>
      <c r="Q3215" s="21" t="s">
        <v>3086</v>
      </c>
      <c r="T3215" s="21">
        <v>-20</v>
      </c>
      <c r="U3215" s="21" t="s">
        <v>1218</v>
      </c>
      <c r="V3215" s="9" t="s">
        <v>1247</v>
      </c>
      <c r="W3215" s="21">
        <v>56</v>
      </c>
      <c r="X3215" s="9" t="s">
        <v>3088</v>
      </c>
      <c r="Y3215" t="s">
        <v>3215</v>
      </c>
      <c r="Z3215" s="22">
        <v>8</v>
      </c>
      <c r="AD3215" s="22" t="s">
        <v>1165</v>
      </c>
      <c r="AF3215" s="24" t="s">
        <v>153</v>
      </c>
      <c r="AG3215" t="s">
        <v>1160</v>
      </c>
      <c r="AH3215">
        <f t="shared" si="35"/>
        <v>4320</v>
      </c>
      <c r="AI3215" s="21" t="s">
        <v>153</v>
      </c>
      <c r="AJ3215" s="21" t="s">
        <v>1148</v>
      </c>
      <c r="AK3215" s="21">
        <v>42.302999999999997</v>
      </c>
      <c r="AL3215" s="21" t="s">
        <v>1321</v>
      </c>
      <c r="AM3215" s="21">
        <f>44-40.848</f>
        <v>3.152000000000001</v>
      </c>
      <c r="AN3215" s="21">
        <v>3</v>
      </c>
      <c r="AO3215" s="21">
        <v>50</v>
      </c>
      <c r="AP3215" s="21">
        <v>12</v>
      </c>
      <c r="AQ3215" s="22" t="s">
        <v>3016</v>
      </c>
      <c r="AR3215" s="21" t="s">
        <v>1279</v>
      </c>
      <c r="AS3215" t="s">
        <v>3085</v>
      </c>
    </row>
    <row r="3216" spans="1:45" x14ac:dyDescent="0.2">
      <c r="A3216" s="21" t="s">
        <v>1685</v>
      </c>
      <c r="B3216" s="21" t="s">
        <v>1146</v>
      </c>
      <c r="C3216" s="21" t="s">
        <v>1149</v>
      </c>
      <c r="D3216" s="21" t="s">
        <v>420</v>
      </c>
      <c r="E3216" s="21" t="s">
        <v>3093</v>
      </c>
      <c r="G3216" s="27" t="s">
        <v>153</v>
      </c>
      <c r="H3216" s="21" t="s">
        <v>1165</v>
      </c>
      <c r="I3216" s="21" t="s">
        <v>3087</v>
      </c>
      <c r="J3216" s="21">
        <v>55.266666666666602</v>
      </c>
      <c r="K3216">
        <v>-128.4</v>
      </c>
      <c r="L3216">
        <v>1100</v>
      </c>
      <c r="M3216" s="21" t="s">
        <v>3034</v>
      </c>
      <c r="O3216" s="21">
        <v>1992</v>
      </c>
      <c r="Q3216" s="21" t="s">
        <v>3086</v>
      </c>
      <c r="T3216" s="21">
        <v>-20</v>
      </c>
      <c r="U3216" s="21" t="s">
        <v>1218</v>
      </c>
      <c r="V3216" s="9" t="s">
        <v>1247</v>
      </c>
      <c r="W3216" s="21">
        <v>56</v>
      </c>
      <c r="X3216" s="9" t="s">
        <v>3088</v>
      </c>
      <c r="Y3216" t="s">
        <v>3215</v>
      </c>
      <c r="Z3216" s="22">
        <v>8</v>
      </c>
      <c r="AD3216" s="22" t="s">
        <v>1165</v>
      </c>
      <c r="AF3216" s="24" t="s">
        <v>153</v>
      </c>
      <c r="AG3216" t="s">
        <v>1160</v>
      </c>
      <c r="AH3216">
        <f t="shared" si="35"/>
        <v>4320</v>
      </c>
      <c r="AI3216" s="21" t="s">
        <v>153</v>
      </c>
      <c r="AJ3216" s="21" t="s">
        <v>1148</v>
      </c>
      <c r="AK3216" s="21">
        <v>53.697000000000003</v>
      </c>
      <c r="AL3216" s="21" t="s">
        <v>1321</v>
      </c>
      <c r="AM3216" s="21" t="s">
        <v>3003</v>
      </c>
      <c r="AN3216" s="21">
        <v>3</v>
      </c>
      <c r="AO3216" s="21">
        <v>50</v>
      </c>
      <c r="AP3216" s="21">
        <v>15</v>
      </c>
      <c r="AQ3216" s="22" t="s">
        <v>3016</v>
      </c>
      <c r="AR3216" s="21" t="s">
        <v>1279</v>
      </c>
      <c r="AS3216" t="s">
        <v>3085</v>
      </c>
    </row>
    <row r="3217" spans="1:45" x14ac:dyDescent="0.2">
      <c r="A3217" s="21" t="s">
        <v>1685</v>
      </c>
      <c r="B3217" s="21" t="s">
        <v>1146</v>
      </c>
      <c r="C3217" s="21" t="s">
        <v>1149</v>
      </c>
      <c r="D3217" s="21" t="s">
        <v>420</v>
      </c>
      <c r="E3217" s="21" t="s">
        <v>3093</v>
      </c>
      <c r="G3217" s="27" t="s">
        <v>153</v>
      </c>
      <c r="H3217" s="21" t="s">
        <v>1165</v>
      </c>
      <c r="I3217" s="21" t="s">
        <v>3087</v>
      </c>
      <c r="J3217" s="21">
        <v>55.266666666666602</v>
      </c>
      <c r="K3217">
        <v>-128.4</v>
      </c>
      <c r="L3217">
        <v>1100</v>
      </c>
      <c r="M3217" s="21" t="s">
        <v>3034</v>
      </c>
      <c r="O3217" s="21">
        <v>1992</v>
      </c>
      <c r="Q3217" s="21" t="s">
        <v>3086</v>
      </c>
      <c r="T3217" s="21">
        <v>-20</v>
      </c>
      <c r="U3217" s="21" t="s">
        <v>1218</v>
      </c>
      <c r="V3217" s="9" t="s">
        <v>1247</v>
      </c>
      <c r="W3217" s="21">
        <v>56</v>
      </c>
      <c r="X3217" s="9" t="s">
        <v>3088</v>
      </c>
      <c r="Y3217" t="s">
        <v>3215</v>
      </c>
      <c r="Z3217" s="22">
        <v>8</v>
      </c>
      <c r="AD3217" s="22" t="s">
        <v>1165</v>
      </c>
      <c r="AF3217" s="24" t="s">
        <v>153</v>
      </c>
      <c r="AG3217" t="s">
        <v>1160</v>
      </c>
      <c r="AH3217">
        <f t="shared" si="35"/>
        <v>4320</v>
      </c>
      <c r="AI3217" s="21" t="s">
        <v>153</v>
      </c>
      <c r="AJ3217" s="21" t="s">
        <v>1148</v>
      </c>
      <c r="AK3217" s="21">
        <v>61.576000000000001</v>
      </c>
      <c r="AL3217" s="21" t="s">
        <v>1321</v>
      </c>
      <c r="AM3217" s="21">
        <f>63.636-59.758</f>
        <v>3.8780000000000001</v>
      </c>
      <c r="AN3217" s="21">
        <v>3</v>
      </c>
      <c r="AO3217" s="21">
        <v>50</v>
      </c>
      <c r="AP3217" s="21">
        <v>18</v>
      </c>
      <c r="AQ3217" s="22" t="s">
        <v>3016</v>
      </c>
      <c r="AR3217" s="21" t="s">
        <v>1279</v>
      </c>
      <c r="AS3217" t="s">
        <v>3085</v>
      </c>
    </row>
    <row r="3218" spans="1:45" x14ac:dyDescent="0.2">
      <c r="A3218" s="21" t="s">
        <v>1685</v>
      </c>
      <c r="B3218" s="21" t="s">
        <v>1146</v>
      </c>
      <c r="C3218" s="21" t="s">
        <v>1149</v>
      </c>
      <c r="D3218" s="21" t="s">
        <v>420</v>
      </c>
      <c r="E3218" s="21" t="s">
        <v>3093</v>
      </c>
      <c r="G3218" s="27" t="s">
        <v>153</v>
      </c>
      <c r="H3218" s="21" t="s">
        <v>1165</v>
      </c>
      <c r="I3218" s="21" t="s">
        <v>3087</v>
      </c>
      <c r="J3218" s="21">
        <v>55.266666666666602</v>
      </c>
      <c r="K3218">
        <v>-128.4</v>
      </c>
      <c r="L3218">
        <v>1100</v>
      </c>
      <c r="M3218" s="21" t="s">
        <v>3034</v>
      </c>
      <c r="O3218" s="21">
        <v>1992</v>
      </c>
      <c r="Q3218" s="21" t="s">
        <v>3086</v>
      </c>
      <c r="T3218" s="21">
        <v>-20</v>
      </c>
      <c r="U3218" s="21" t="s">
        <v>1218</v>
      </c>
      <c r="V3218" s="9" t="s">
        <v>1247</v>
      </c>
      <c r="W3218" s="21">
        <v>56</v>
      </c>
      <c r="X3218" s="9" t="s">
        <v>3088</v>
      </c>
      <c r="Y3218" t="s">
        <v>3215</v>
      </c>
      <c r="Z3218" s="22">
        <v>8</v>
      </c>
      <c r="AD3218" s="22" t="s">
        <v>1165</v>
      </c>
      <c r="AF3218" s="24" t="s">
        <v>153</v>
      </c>
      <c r="AG3218" t="s">
        <v>1160</v>
      </c>
      <c r="AH3218">
        <f t="shared" si="35"/>
        <v>4320</v>
      </c>
      <c r="AI3218" s="21" t="s">
        <v>153</v>
      </c>
      <c r="AJ3218" s="21" t="s">
        <v>1148</v>
      </c>
      <c r="AK3218" s="21">
        <v>70.182000000000002</v>
      </c>
      <c r="AL3218" s="21" t="s">
        <v>1321</v>
      </c>
      <c r="AM3218" s="21" t="s">
        <v>3003</v>
      </c>
      <c r="AN3218" s="21">
        <v>3</v>
      </c>
      <c r="AO3218" s="21">
        <v>50</v>
      </c>
      <c r="AP3218" s="21">
        <v>24</v>
      </c>
      <c r="AQ3218" s="22" t="s">
        <v>3016</v>
      </c>
      <c r="AR3218" s="21" t="s">
        <v>1279</v>
      </c>
      <c r="AS3218" t="s">
        <v>3085</v>
      </c>
    </row>
    <row r="3219" spans="1:45" x14ac:dyDescent="0.2">
      <c r="A3219" s="21" t="s">
        <v>1685</v>
      </c>
      <c r="B3219" s="21" t="s">
        <v>1146</v>
      </c>
      <c r="C3219" s="21" t="s">
        <v>1149</v>
      </c>
      <c r="D3219" s="21" t="s">
        <v>420</v>
      </c>
      <c r="E3219" s="21" t="s">
        <v>3093</v>
      </c>
      <c r="G3219" s="27" t="s">
        <v>153</v>
      </c>
      <c r="H3219" s="21" t="s">
        <v>1165</v>
      </c>
      <c r="I3219" s="21" t="s">
        <v>3087</v>
      </c>
      <c r="J3219" s="21">
        <v>55.266666666666602</v>
      </c>
      <c r="K3219">
        <v>-128.4</v>
      </c>
      <c r="L3219">
        <v>1100</v>
      </c>
      <c r="M3219" s="21" t="s">
        <v>3034</v>
      </c>
      <c r="O3219" s="21">
        <v>1992</v>
      </c>
      <c r="Q3219" s="21" t="s">
        <v>3086</v>
      </c>
      <c r="T3219" s="21">
        <v>-20</v>
      </c>
      <c r="U3219" s="21" t="s">
        <v>1218</v>
      </c>
      <c r="V3219" s="9" t="s">
        <v>1247</v>
      </c>
      <c r="W3219" s="21">
        <v>56</v>
      </c>
      <c r="X3219" s="9" t="s">
        <v>3088</v>
      </c>
      <c r="Y3219" t="s">
        <v>3215</v>
      </c>
      <c r="Z3219" s="22">
        <v>8</v>
      </c>
      <c r="AD3219" s="22" t="s">
        <v>1165</v>
      </c>
      <c r="AF3219" s="24" t="s">
        <v>153</v>
      </c>
      <c r="AG3219" t="s">
        <v>1160</v>
      </c>
      <c r="AH3219">
        <f t="shared" si="35"/>
        <v>4320</v>
      </c>
      <c r="AI3219" s="21" t="s">
        <v>153</v>
      </c>
      <c r="AJ3219" s="21" t="s">
        <v>1148</v>
      </c>
      <c r="AK3219" s="21">
        <v>75.03</v>
      </c>
      <c r="AL3219" s="21" t="s">
        <v>1321</v>
      </c>
      <c r="AM3219" s="21">
        <f>76.97-73.091</f>
        <v>3.8790000000000049</v>
      </c>
      <c r="AN3219" s="21">
        <v>3</v>
      </c>
      <c r="AO3219" s="21">
        <v>50</v>
      </c>
      <c r="AP3219" s="21">
        <v>27</v>
      </c>
      <c r="AQ3219" s="22" t="s">
        <v>3016</v>
      </c>
      <c r="AR3219" s="21" t="s">
        <v>1279</v>
      </c>
      <c r="AS3219" t="s">
        <v>3085</v>
      </c>
    </row>
    <row r="3220" spans="1:45" x14ac:dyDescent="0.2">
      <c r="A3220" s="21" t="s">
        <v>1685</v>
      </c>
      <c r="B3220" s="21" t="s">
        <v>1146</v>
      </c>
      <c r="C3220" s="21" t="s">
        <v>1149</v>
      </c>
      <c r="D3220" s="21" t="s">
        <v>420</v>
      </c>
      <c r="E3220" s="21" t="s">
        <v>3093</v>
      </c>
      <c r="G3220" s="27" t="s">
        <v>153</v>
      </c>
      <c r="H3220" s="21" t="s">
        <v>1165</v>
      </c>
      <c r="I3220" s="21" t="s">
        <v>3087</v>
      </c>
      <c r="J3220" s="21">
        <v>55.266666666666602</v>
      </c>
      <c r="K3220">
        <v>-128.4</v>
      </c>
      <c r="L3220">
        <v>1100</v>
      </c>
      <c r="M3220" s="21" t="s">
        <v>3034</v>
      </c>
      <c r="O3220" s="21">
        <v>1992</v>
      </c>
      <c r="Q3220" s="21" t="s">
        <v>3086</v>
      </c>
      <c r="T3220" s="21">
        <v>-20</v>
      </c>
      <c r="U3220" s="21" t="s">
        <v>1218</v>
      </c>
      <c r="V3220" s="9" t="s">
        <v>1247</v>
      </c>
      <c r="W3220" s="21">
        <v>56</v>
      </c>
      <c r="X3220" s="9" t="s">
        <v>3088</v>
      </c>
      <c r="Y3220" t="s">
        <v>3215</v>
      </c>
      <c r="Z3220" s="22">
        <v>8</v>
      </c>
      <c r="AD3220" s="22" t="s">
        <v>1165</v>
      </c>
      <c r="AF3220" s="24" t="s">
        <v>153</v>
      </c>
      <c r="AG3220" t="s">
        <v>1160</v>
      </c>
      <c r="AH3220">
        <f t="shared" si="35"/>
        <v>4320</v>
      </c>
      <c r="AI3220" s="21" t="s">
        <v>153</v>
      </c>
      <c r="AJ3220" s="21" t="s">
        <v>1148</v>
      </c>
      <c r="AK3220" s="21">
        <v>75.635999999999996</v>
      </c>
      <c r="AL3220" s="21" t="s">
        <v>1321</v>
      </c>
      <c r="AM3220" s="21">
        <v>0</v>
      </c>
      <c r="AN3220" s="21">
        <v>3</v>
      </c>
      <c r="AO3220" s="21">
        <v>50</v>
      </c>
      <c r="AP3220" s="21">
        <v>30</v>
      </c>
      <c r="AQ3220" s="22" t="s">
        <v>3016</v>
      </c>
      <c r="AR3220" s="21" t="s">
        <v>1279</v>
      </c>
      <c r="AS3220" t="s">
        <v>3085</v>
      </c>
    </row>
    <row r="3221" spans="1:45" x14ac:dyDescent="0.2">
      <c r="A3221" s="21" t="s">
        <v>1685</v>
      </c>
      <c r="B3221" s="21" t="s">
        <v>1146</v>
      </c>
      <c r="C3221" s="21" t="s">
        <v>1149</v>
      </c>
      <c r="D3221" s="21" t="s">
        <v>420</v>
      </c>
      <c r="E3221" s="21" t="s">
        <v>3083</v>
      </c>
      <c r="G3221" s="27" t="s">
        <v>153</v>
      </c>
      <c r="H3221" s="21" t="s">
        <v>1165</v>
      </c>
      <c r="I3221" s="21" t="s">
        <v>3084</v>
      </c>
      <c r="J3221" s="21">
        <v>49.133333333333297</v>
      </c>
      <c r="K3221">
        <v>-122.75</v>
      </c>
      <c r="L3221">
        <v>1415</v>
      </c>
      <c r="M3221" s="21" t="s">
        <v>3034</v>
      </c>
      <c r="O3221" s="21">
        <v>1985</v>
      </c>
      <c r="Q3221" s="21" t="s">
        <v>3086</v>
      </c>
      <c r="T3221" s="21">
        <v>-20</v>
      </c>
      <c r="U3221" s="21" t="s">
        <v>1147</v>
      </c>
      <c r="V3221" s="9" t="s">
        <v>1247</v>
      </c>
      <c r="W3221" s="21">
        <v>56</v>
      </c>
      <c r="X3221" s="9" t="s">
        <v>3088</v>
      </c>
      <c r="Y3221" t="s">
        <v>3216</v>
      </c>
      <c r="Z3221" s="22">
        <v>8</v>
      </c>
      <c r="AD3221" s="22" t="s">
        <v>1165</v>
      </c>
      <c r="AF3221" s="24" t="s">
        <v>153</v>
      </c>
      <c r="AG3221" t="s">
        <v>1160</v>
      </c>
      <c r="AH3221">
        <f t="shared" ref="AH3221:AH3273" si="36">24*60*3</f>
        <v>4320</v>
      </c>
      <c r="AI3221" s="21" t="s">
        <v>153</v>
      </c>
      <c r="AJ3221" s="21" t="s">
        <v>1148</v>
      </c>
      <c r="AK3221" s="21">
        <v>0</v>
      </c>
      <c r="AL3221" s="21" t="s">
        <v>1321</v>
      </c>
      <c r="AM3221" s="21">
        <v>0</v>
      </c>
      <c r="AN3221" s="21">
        <v>3</v>
      </c>
      <c r="AO3221" s="21">
        <v>50</v>
      </c>
      <c r="AP3221" s="21">
        <v>3</v>
      </c>
      <c r="AQ3221" s="22" t="s">
        <v>3016</v>
      </c>
      <c r="AR3221" s="21" t="s">
        <v>1279</v>
      </c>
      <c r="AS3221" t="s">
        <v>3085</v>
      </c>
    </row>
    <row r="3222" spans="1:45" x14ac:dyDescent="0.2">
      <c r="A3222" s="21" t="s">
        <v>1685</v>
      </c>
      <c r="B3222" s="21" t="s">
        <v>1146</v>
      </c>
      <c r="C3222" s="21" t="s">
        <v>1149</v>
      </c>
      <c r="D3222" s="21" t="s">
        <v>420</v>
      </c>
      <c r="E3222" s="21" t="s">
        <v>3083</v>
      </c>
      <c r="G3222" s="27" t="s">
        <v>153</v>
      </c>
      <c r="H3222" s="21" t="s">
        <v>1165</v>
      </c>
      <c r="I3222" s="21" t="s">
        <v>3084</v>
      </c>
      <c r="J3222" s="21">
        <v>49.133333333333297</v>
      </c>
      <c r="K3222">
        <v>-122.75</v>
      </c>
      <c r="L3222">
        <v>1415</v>
      </c>
      <c r="M3222" s="21" t="s">
        <v>3034</v>
      </c>
      <c r="O3222" s="21">
        <v>1985</v>
      </c>
      <c r="Q3222" s="21" t="s">
        <v>3086</v>
      </c>
      <c r="T3222" s="21">
        <v>-20</v>
      </c>
      <c r="U3222" s="21" t="s">
        <v>1147</v>
      </c>
      <c r="V3222" s="9" t="s">
        <v>1247</v>
      </c>
      <c r="W3222" s="21">
        <v>56</v>
      </c>
      <c r="X3222" s="9" t="s">
        <v>3088</v>
      </c>
      <c r="Y3222" t="s">
        <v>3216</v>
      </c>
      <c r="Z3222" s="22">
        <v>8</v>
      </c>
      <c r="AD3222" s="22" t="s">
        <v>1165</v>
      </c>
      <c r="AF3222" s="24" t="s">
        <v>153</v>
      </c>
      <c r="AG3222" t="s">
        <v>1160</v>
      </c>
      <c r="AH3222">
        <f t="shared" si="36"/>
        <v>4320</v>
      </c>
      <c r="AI3222" s="21" t="s">
        <v>153</v>
      </c>
      <c r="AJ3222" s="21" t="s">
        <v>1148</v>
      </c>
      <c r="AK3222" s="21">
        <v>1.294</v>
      </c>
      <c r="AL3222" s="21" t="s">
        <v>1321</v>
      </c>
      <c r="AM3222" s="21" t="s">
        <v>3003</v>
      </c>
      <c r="AN3222" s="21">
        <v>3</v>
      </c>
      <c r="AO3222" s="21">
        <v>50</v>
      </c>
      <c r="AP3222" s="21">
        <v>6</v>
      </c>
      <c r="AQ3222" s="22" t="s">
        <v>3016</v>
      </c>
      <c r="AR3222" s="21" t="s">
        <v>1279</v>
      </c>
      <c r="AS3222" t="s">
        <v>3085</v>
      </c>
    </row>
    <row r="3223" spans="1:45" x14ac:dyDescent="0.2">
      <c r="A3223" s="21" t="s">
        <v>1685</v>
      </c>
      <c r="B3223" s="21" t="s">
        <v>1146</v>
      </c>
      <c r="C3223" s="21" t="s">
        <v>1149</v>
      </c>
      <c r="D3223" s="21" t="s">
        <v>420</v>
      </c>
      <c r="E3223" s="21" t="s">
        <v>3083</v>
      </c>
      <c r="G3223" s="27" t="s">
        <v>153</v>
      </c>
      <c r="H3223" s="21" t="s">
        <v>1165</v>
      </c>
      <c r="I3223" s="21" t="s">
        <v>3084</v>
      </c>
      <c r="J3223" s="21">
        <v>49.133333333333297</v>
      </c>
      <c r="K3223">
        <v>-122.75</v>
      </c>
      <c r="L3223">
        <v>1415</v>
      </c>
      <c r="M3223" s="21" t="s">
        <v>3034</v>
      </c>
      <c r="O3223" s="21">
        <v>1985</v>
      </c>
      <c r="Q3223" s="21" t="s">
        <v>3086</v>
      </c>
      <c r="T3223" s="21">
        <v>-20</v>
      </c>
      <c r="U3223" s="21" t="s">
        <v>1147</v>
      </c>
      <c r="V3223" s="9" t="s">
        <v>1247</v>
      </c>
      <c r="W3223" s="21">
        <v>56</v>
      </c>
      <c r="X3223" s="9" t="s">
        <v>3088</v>
      </c>
      <c r="Y3223" t="s">
        <v>3216</v>
      </c>
      <c r="Z3223" s="22">
        <v>8</v>
      </c>
      <c r="AD3223" s="22" t="s">
        <v>1165</v>
      </c>
      <c r="AF3223" s="24" t="s">
        <v>153</v>
      </c>
      <c r="AG3223" t="s">
        <v>1160</v>
      </c>
      <c r="AH3223">
        <f t="shared" si="36"/>
        <v>4320</v>
      </c>
      <c r="AI3223" s="21" t="s">
        <v>153</v>
      </c>
      <c r="AJ3223" s="21" t="s">
        <v>1148</v>
      </c>
      <c r="AK3223" s="21">
        <v>17.646999999999998</v>
      </c>
      <c r="AL3223" s="21" t="s">
        <v>1321</v>
      </c>
      <c r="AM3223" s="21" t="s">
        <v>3003</v>
      </c>
      <c r="AN3223" s="21">
        <v>3</v>
      </c>
      <c r="AO3223" s="21">
        <v>50</v>
      </c>
      <c r="AP3223" s="21">
        <v>12</v>
      </c>
      <c r="AQ3223" s="22" t="s">
        <v>3016</v>
      </c>
      <c r="AR3223" s="21" t="s">
        <v>1279</v>
      </c>
      <c r="AS3223" t="s">
        <v>3085</v>
      </c>
    </row>
    <row r="3224" spans="1:45" x14ac:dyDescent="0.2">
      <c r="A3224" s="21" t="s">
        <v>1685</v>
      </c>
      <c r="B3224" s="21" t="s">
        <v>1146</v>
      </c>
      <c r="C3224" s="21" t="s">
        <v>1149</v>
      </c>
      <c r="D3224" s="21" t="s">
        <v>420</v>
      </c>
      <c r="E3224" s="21" t="s">
        <v>3083</v>
      </c>
      <c r="G3224" s="27" t="s">
        <v>153</v>
      </c>
      <c r="H3224" s="21" t="s">
        <v>1165</v>
      </c>
      <c r="I3224" s="21" t="s">
        <v>3084</v>
      </c>
      <c r="J3224" s="21">
        <v>49.133333333333297</v>
      </c>
      <c r="K3224">
        <v>-122.75</v>
      </c>
      <c r="L3224">
        <v>1415</v>
      </c>
      <c r="M3224" s="21" t="s">
        <v>3034</v>
      </c>
      <c r="O3224" s="21">
        <v>1985</v>
      </c>
      <c r="Q3224" s="21" t="s">
        <v>3086</v>
      </c>
      <c r="T3224" s="21">
        <v>-20</v>
      </c>
      <c r="U3224" s="21" t="s">
        <v>1147</v>
      </c>
      <c r="V3224" s="9" t="s">
        <v>1247</v>
      </c>
      <c r="W3224" s="21">
        <v>56</v>
      </c>
      <c r="X3224" s="9" t="s">
        <v>3088</v>
      </c>
      <c r="Y3224" t="s">
        <v>3216</v>
      </c>
      <c r="Z3224" s="22">
        <v>8</v>
      </c>
      <c r="AD3224" s="22" t="s">
        <v>1165</v>
      </c>
      <c r="AF3224" s="24" t="s">
        <v>153</v>
      </c>
      <c r="AG3224" t="s">
        <v>1160</v>
      </c>
      <c r="AH3224">
        <f t="shared" si="36"/>
        <v>4320</v>
      </c>
      <c r="AI3224" s="21" t="s">
        <v>153</v>
      </c>
      <c r="AJ3224" s="21" t="s">
        <v>1148</v>
      </c>
      <c r="AK3224" s="21">
        <v>24.117999999999999</v>
      </c>
      <c r="AL3224" s="21" t="s">
        <v>1321</v>
      </c>
      <c r="AM3224" s="21" t="s">
        <v>3003</v>
      </c>
      <c r="AN3224" s="21">
        <v>3</v>
      </c>
      <c r="AO3224" s="21">
        <v>50</v>
      </c>
      <c r="AP3224" s="21">
        <v>15</v>
      </c>
      <c r="AQ3224" s="22" t="s">
        <v>3016</v>
      </c>
      <c r="AR3224" s="21" t="s">
        <v>1279</v>
      </c>
      <c r="AS3224" t="s">
        <v>3085</v>
      </c>
    </row>
    <row r="3225" spans="1:45" x14ac:dyDescent="0.2">
      <c r="A3225" s="21" t="s">
        <v>1685</v>
      </c>
      <c r="B3225" s="21" t="s">
        <v>1146</v>
      </c>
      <c r="C3225" s="21" t="s">
        <v>1149</v>
      </c>
      <c r="D3225" s="21" t="s">
        <v>420</v>
      </c>
      <c r="E3225" s="21" t="s">
        <v>3083</v>
      </c>
      <c r="G3225" s="27" t="s">
        <v>153</v>
      </c>
      <c r="H3225" s="21" t="s">
        <v>1165</v>
      </c>
      <c r="I3225" s="21" t="s">
        <v>3084</v>
      </c>
      <c r="J3225" s="21">
        <v>49.133333333333297</v>
      </c>
      <c r="K3225">
        <v>-122.75</v>
      </c>
      <c r="L3225">
        <v>1415</v>
      </c>
      <c r="M3225" s="21" t="s">
        <v>3034</v>
      </c>
      <c r="O3225" s="21">
        <v>1985</v>
      </c>
      <c r="Q3225" s="21" t="s">
        <v>3086</v>
      </c>
      <c r="T3225" s="21">
        <v>-20</v>
      </c>
      <c r="U3225" s="21" t="s">
        <v>1147</v>
      </c>
      <c r="V3225" s="9" t="s">
        <v>1247</v>
      </c>
      <c r="W3225" s="21">
        <v>56</v>
      </c>
      <c r="X3225" s="9" t="s">
        <v>3088</v>
      </c>
      <c r="Y3225" t="s">
        <v>3216</v>
      </c>
      <c r="Z3225" s="22">
        <v>8</v>
      </c>
      <c r="AD3225" s="22" t="s">
        <v>1165</v>
      </c>
      <c r="AF3225" s="24" t="s">
        <v>153</v>
      </c>
      <c r="AG3225" t="s">
        <v>1160</v>
      </c>
      <c r="AH3225">
        <f t="shared" si="36"/>
        <v>4320</v>
      </c>
      <c r="AI3225" s="21" t="s">
        <v>153</v>
      </c>
      <c r="AJ3225" s="21" t="s">
        <v>1148</v>
      </c>
      <c r="AK3225" s="21">
        <v>30.940999999999999</v>
      </c>
      <c r="AL3225" s="21" t="s">
        <v>1321</v>
      </c>
      <c r="AM3225" s="21" t="s">
        <v>3003</v>
      </c>
      <c r="AN3225" s="21">
        <v>3</v>
      </c>
      <c r="AO3225" s="21">
        <v>50</v>
      </c>
      <c r="AP3225" s="21">
        <v>18</v>
      </c>
      <c r="AQ3225" s="22" t="s">
        <v>3016</v>
      </c>
      <c r="AR3225" s="21" t="s">
        <v>1279</v>
      </c>
      <c r="AS3225" t="s">
        <v>3085</v>
      </c>
    </row>
    <row r="3226" spans="1:45" x14ac:dyDescent="0.2">
      <c r="A3226" s="21" t="s">
        <v>1685</v>
      </c>
      <c r="B3226" s="21" t="s">
        <v>1146</v>
      </c>
      <c r="C3226" s="21" t="s">
        <v>1149</v>
      </c>
      <c r="D3226" s="21" t="s">
        <v>420</v>
      </c>
      <c r="E3226" s="21" t="s">
        <v>3083</v>
      </c>
      <c r="G3226" s="27" t="s">
        <v>153</v>
      </c>
      <c r="H3226" s="21" t="s">
        <v>1165</v>
      </c>
      <c r="I3226" s="21" t="s">
        <v>3084</v>
      </c>
      <c r="J3226" s="21">
        <v>49.133333333333297</v>
      </c>
      <c r="K3226">
        <v>-122.75</v>
      </c>
      <c r="L3226">
        <v>1415</v>
      </c>
      <c r="M3226" s="21" t="s">
        <v>3034</v>
      </c>
      <c r="O3226" s="21">
        <v>1985</v>
      </c>
      <c r="Q3226" s="21" t="s">
        <v>3086</v>
      </c>
      <c r="T3226" s="21">
        <v>-20</v>
      </c>
      <c r="U3226" s="21" t="s">
        <v>1147</v>
      </c>
      <c r="V3226" s="9" t="s">
        <v>1247</v>
      </c>
      <c r="W3226" s="21">
        <v>56</v>
      </c>
      <c r="X3226" s="9" t="s">
        <v>3088</v>
      </c>
      <c r="Y3226" t="s">
        <v>3216</v>
      </c>
      <c r="Z3226" s="22">
        <v>8</v>
      </c>
      <c r="AD3226" s="22" t="s">
        <v>1165</v>
      </c>
      <c r="AF3226" s="24" t="s">
        <v>153</v>
      </c>
      <c r="AG3226" t="s">
        <v>1160</v>
      </c>
      <c r="AH3226">
        <f t="shared" si="36"/>
        <v>4320</v>
      </c>
      <c r="AI3226" s="21" t="s">
        <v>153</v>
      </c>
      <c r="AJ3226" s="21" t="s">
        <v>1148</v>
      </c>
      <c r="AK3226" s="21">
        <v>38.234999999999999</v>
      </c>
      <c r="AL3226" s="21" t="s">
        <v>1321</v>
      </c>
      <c r="AM3226" s="21" t="s">
        <v>3003</v>
      </c>
      <c r="AN3226" s="21">
        <v>3</v>
      </c>
      <c r="AO3226" s="21">
        <v>50</v>
      </c>
      <c r="AP3226" s="21">
        <v>21</v>
      </c>
      <c r="AQ3226" s="22" t="s">
        <v>3016</v>
      </c>
      <c r="AR3226" s="21" t="s">
        <v>1279</v>
      </c>
      <c r="AS3226" t="s">
        <v>3085</v>
      </c>
    </row>
    <row r="3227" spans="1:45" x14ac:dyDescent="0.2">
      <c r="A3227" s="21" t="s">
        <v>1685</v>
      </c>
      <c r="B3227" s="21" t="s">
        <v>1146</v>
      </c>
      <c r="C3227" s="21" t="s">
        <v>1149</v>
      </c>
      <c r="D3227" s="21" t="s">
        <v>420</v>
      </c>
      <c r="E3227" s="21" t="s">
        <v>3083</v>
      </c>
      <c r="G3227" s="27" t="s">
        <v>153</v>
      </c>
      <c r="H3227" s="21" t="s">
        <v>1165</v>
      </c>
      <c r="I3227" s="21" t="s">
        <v>3084</v>
      </c>
      <c r="J3227" s="21">
        <v>49.133333333333297</v>
      </c>
      <c r="K3227">
        <v>-122.75</v>
      </c>
      <c r="L3227">
        <v>1415</v>
      </c>
      <c r="M3227" s="21" t="s">
        <v>3034</v>
      </c>
      <c r="O3227" s="21">
        <v>1985</v>
      </c>
      <c r="Q3227" s="21" t="s">
        <v>3086</v>
      </c>
      <c r="T3227" s="21">
        <v>-20</v>
      </c>
      <c r="U3227" s="21" t="s">
        <v>1147</v>
      </c>
      <c r="V3227" s="9" t="s">
        <v>1247</v>
      </c>
      <c r="W3227" s="21">
        <v>56</v>
      </c>
      <c r="X3227" s="9" t="s">
        <v>3088</v>
      </c>
      <c r="Y3227" t="s">
        <v>3216</v>
      </c>
      <c r="Z3227" s="22">
        <v>8</v>
      </c>
      <c r="AD3227" s="22" t="s">
        <v>1165</v>
      </c>
      <c r="AF3227" s="24" t="s">
        <v>153</v>
      </c>
      <c r="AG3227" t="s">
        <v>1160</v>
      </c>
      <c r="AH3227">
        <f t="shared" si="36"/>
        <v>4320</v>
      </c>
      <c r="AI3227" s="21" t="s">
        <v>153</v>
      </c>
      <c r="AJ3227" s="21" t="s">
        <v>1148</v>
      </c>
      <c r="AK3227" s="21">
        <v>46.118000000000002</v>
      </c>
      <c r="AL3227" s="21" t="s">
        <v>1321</v>
      </c>
      <c r="AM3227" s="21">
        <v>0</v>
      </c>
      <c r="AN3227" s="21">
        <v>3</v>
      </c>
      <c r="AO3227" s="21">
        <v>50</v>
      </c>
      <c r="AP3227" s="21">
        <v>24</v>
      </c>
      <c r="AQ3227" s="22" t="s">
        <v>3016</v>
      </c>
      <c r="AR3227" s="21" t="s">
        <v>1279</v>
      </c>
      <c r="AS3227" t="s">
        <v>3085</v>
      </c>
    </row>
    <row r="3228" spans="1:45" x14ac:dyDescent="0.2">
      <c r="A3228" s="21" t="s">
        <v>1685</v>
      </c>
      <c r="B3228" s="21" t="s">
        <v>1146</v>
      </c>
      <c r="C3228" s="21" t="s">
        <v>1149</v>
      </c>
      <c r="D3228" s="21" t="s">
        <v>420</v>
      </c>
      <c r="E3228" s="21" t="s">
        <v>3083</v>
      </c>
      <c r="G3228" s="27" t="s">
        <v>153</v>
      </c>
      <c r="H3228" s="21" t="s">
        <v>1165</v>
      </c>
      <c r="I3228" s="21" t="s">
        <v>3084</v>
      </c>
      <c r="J3228" s="21">
        <v>49.133333333333297</v>
      </c>
      <c r="K3228">
        <v>-122.75</v>
      </c>
      <c r="L3228">
        <v>1415</v>
      </c>
      <c r="M3228" s="21" t="s">
        <v>3034</v>
      </c>
      <c r="O3228" s="21">
        <v>1985</v>
      </c>
      <c r="Q3228" s="21" t="s">
        <v>3086</v>
      </c>
      <c r="T3228" s="21">
        <v>-20</v>
      </c>
      <c r="U3228" s="21" t="s">
        <v>1147</v>
      </c>
      <c r="V3228" s="9" t="s">
        <v>1247</v>
      </c>
      <c r="W3228" s="21">
        <v>56</v>
      </c>
      <c r="X3228" s="9" t="s">
        <v>3088</v>
      </c>
      <c r="Y3228" t="s">
        <v>3216</v>
      </c>
      <c r="Z3228" s="22">
        <v>8</v>
      </c>
      <c r="AD3228" s="22" t="s">
        <v>1165</v>
      </c>
      <c r="AF3228" s="24" t="s">
        <v>153</v>
      </c>
      <c r="AG3228" t="s">
        <v>1160</v>
      </c>
      <c r="AH3228">
        <f t="shared" si="36"/>
        <v>4320</v>
      </c>
      <c r="AI3228" s="21" t="s">
        <v>153</v>
      </c>
      <c r="AJ3228" s="21" t="s">
        <v>1148</v>
      </c>
      <c r="AK3228" s="21">
        <v>52.823999999999998</v>
      </c>
      <c r="AL3228" s="21" t="s">
        <v>1321</v>
      </c>
      <c r="AM3228" s="21">
        <v>0</v>
      </c>
      <c r="AN3228" s="21">
        <v>3</v>
      </c>
      <c r="AO3228" s="21">
        <v>50</v>
      </c>
      <c r="AP3228" s="21">
        <v>27</v>
      </c>
      <c r="AQ3228" s="22" t="s">
        <v>3016</v>
      </c>
      <c r="AR3228" s="21" t="s">
        <v>1279</v>
      </c>
      <c r="AS3228" t="s">
        <v>3085</v>
      </c>
    </row>
    <row r="3229" spans="1:45" x14ac:dyDescent="0.2">
      <c r="A3229" s="21" t="s">
        <v>1685</v>
      </c>
      <c r="B3229" s="21" t="s">
        <v>1146</v>
      </c>
      <c r="C3229" s="21" t="s">
        <v>1149</v>
      </c>
      <c r="D3229" s="21" t="s">
        <v>420</v>
      </c>
      <c r="E3229" s="21" t="s">
        <v>3083</v>
      </c>
      <c r="G3229" s="27" t="s">
        <v>153</v>
      </c>
      <c r="H3229" s="21" t="s">
        <v>1165</v>
      </c>
      <c r="I3229" s="21" t="s">
        <v>3084</v>
      </c>
      <c r="J3229" s="21">
        <v>49.133333333333297</v>
      </c>
      <c r="K3229">
        <v>-122.75</v>
      </c>
      <c r="L3229">
        <v>1415</v>
      </c>
      <c r="M3229" s="21" t="s">
        <v>3034</v>
      </c>
      <c r="O3229" s="21">
        <v>1985</v>
      </c>
      <c r="Q3229" s="21" t="s">
        <v>3086</v>
      </c>
      <c r="T3229" s="21">
        <v>-20</v>
      </c>
      <c r="U3229" s="21" t="s">
        <v>1147</v>
      </c>
      <c r="V3229" s="9" t="s">
        <v>1247</v>
      </c>
      <c r="W3229" s="21">
        <v>56</v>
      </c>
      <c r="X3229" s="9" t="s">
        <v>3088</v>
      </c>
      <c r="Y3229" t="s">
        <v>3216</v>
      </c>
      <c r="Z3229" s="22">
        <v>8</v>
      </c>
      <c r="AD3229" s="22" t="s">
        <v>1165</v>
      </c>
      <c r="AF3229" s="24" t="s">
        <v>153</v>
      </c>
      <c r="AG3229" t="s">
        <v>1160</v>
      </c>
      <c r="AH3229">
        <f t="shared" si="36"/>
        <v>4320</v>
      </c>
      <c r="AI3229" s="21" t="s">
        <v>153</v>
      </c>
      <c r="AJ3229" s="21" t="s">
        <v>1148</v>
      </c>
      <c r="AK3229" s="21">
        <v>57.058999999999997</v>
      </c>
      <c r="AL3229" s="21" t="s">
        <v>1321</v>
      </c>
      <c r="AM3229" s="21">
        <v>0</v>
      </c>
      <c r="AN3229" s="21">
        <v>3</v>
      </c>
      <c r="AO3229" s="21">
        <v>50</v>
      </c>
      <c r="AP3229" s="21">
        <v>30</v>
      </c>
      <c r="AQ3229" s="22" t="s">
        <v>3016</v>
      </c>
      <c r="AR3229" s="21" t="s">
        <v>1279</v>
      </c>
      <c r="AS3229" t="s">
        <v>3085</v>
      </c>
    </row>
    <row r="3230" spans="1:45" x14ac:dyDescent="0.2">
      <c r="A3230" s="21" t="s">
        <v>1685</v>
      </c>
      <c r="B3230" s="21" t="s">
        <v>1146</v>
      </c>
      <c r="C3230" s="21" t="s">
        <v>1149</v>
      </c>
      <c r="D3230" s="21" t="s">
        <v>420</v>
      </c>
      <c r="E3230" s="21" t="s">
        <v>3083</v>
      </c>
      <c r="G3230" s="27" t="s">
        <v>153</v>
      </c>
      <c r="H3230" s="21" t="s">
        <v>1165</v>
      </c>
      <c r="I3230" s="21" t="s">
        <v>3084</v>
      </c>
      <c r="J3230" s="21">
        <v>49.133333333333297</v>
      </c>
      <c r="K3230">
        <v>-122.75</v>
      </c>
      <c r="L3230">
        <v>1415</v>
      </c>
      <c r="M3230" s="21" t="s">
        <v>3034</v>
      </c>
      <c r="O3230" s="21">
        <v>1985</v>
      </c>
      <c r="Q3230" s="21" t="s">
        <v>3086</v>
      </c>
      <c r="T3230" s="21">
        <v>-20</v>
      </c>
      <c r="U3230" s="21" t="s">
        <v>1147</v>
      </c>
      <c r="V3230" s="9" t="s">
        <v>1247</v>
      </c>
      <c r="W3230" s="21">
        <v>56</v>
      </c>
      <c r="X3230" s="9" t="s">
        <v>3088</v>
      </c>
      <c r="Y3230" t="s">
        <v>3217</v>
      </c>
      <c r="Z3230" s="22">
        <v>8</v>
      </c>
      <c r="AD3230" s="22" t="s">
        <v>1165</v>
      </c>
      <c r="AF3230" s="24" t="s">
        <v>153</v>
      </c>
      <c r="AG3230" t="s">
        <v>1160</v>
      </c>
      <c r="AH3230">
        <f t="shared" si="36"/>
        <v>4320</v>
      </c>
      <c r="AI3230" s="21" t="s">
        <v>153</v>
      </c>
      <c r="AJ3230" s="21" t="s">
        <v>1148</v>
      </c>
      <c r="AK3230" s="21">
        <v>0</v>
      </c>
      <c r="AL3230" s="21" t="s">
        <v>1321</v>
      </c>
      <c r="AM3230" s="21">
        <v>0</v>
      </c>
      <c r="AN3230" s="21">
        <v>3</v>
      </c>
      <c r="AO3230" s="21">
        <v>50</v>
      </c>
      <c r="AP3230" s="21">
        <v>3</v>
      </c>
      <c r="AQ3230" s="22" t="s">
        <v>3016</v>
      </c>
      <c r="AR3230" s="21" t="s">
        <v>1279</v>
      </c>
      <c r="AS3230" t="s">
        <v>3085</v>
      </c>
    </row>
    <row r="3231" spans="1:45" x14ac:dyDescent="0.2">
      <c r="A3231" s="21" t="s">
        <v>1685</v>
      </c>
      <c r="B3231" s="21" t="s">
        <v>1146</v>
      </c>
      <c r="C3231" s="21" t="s">
        <v>1149</v>
      </c>
      <c r="D3231" s="21" t="s">
        <v>420</v>
      </c>
      <c r="E3231" s="21" t="s">
        <v>3083</v>
      </c>
      <c r="G3231" s="27" t="s">
        <v>153</v>
      </c>
      <c r="H3231" s="21" t="s">
        <v>1165</v>
      </c>
      <c r="I3231" s="21" t="s">
        <v>3084</v>
      </c>
      <c r="J3231" s="21">
        <v>49.133333333333297</v>
      </c>
      <c r="K3231">
        <v>-122.75</v>
      </c>
      <c r="L3231">
        <v>1415</v>
      </c>
      <c r="M3231" s="21" t="s">
        <v>3034</v>
      </c>
      <c r="O3231" s="21">
        <v>1985</v>
      </c>
      <c r="Q3231" s="21" t="s">
        <v>3086</v>
      </c>
      <c r="T3231" s="21">
        <v>-20</v>
      </c>
      <c r="U3231" s="21" t="s">
        <v>1147</v>
      </c>
      <c r="V3231" s="9" t="s">
        <v>1247</v>
      </c>
      <c r="W3231" s="21">
        <v>56</v>
      </c>
      <c r="X3231" s="9" t="s">
        <v>3088</v>
      </c>
      <c r="Y3231" t="s">
        <v>3217</v>
      </c>
      <c r="Z3231" s="22">
        <v>8</v>
      </c>
      <c r="AD3231" s="22" t="s">
        <v>1165</v>
      </c>
      <c r="AF3231" s="24" t="s">
        <v>153</v>
      </c>
      <c r="AG3231" t="s">
        <v>1160</v>
      </c>
      <c r="AH3231">
        <f t="shared" si="36"/>
        <v>4320</v>
      </c>
      <c r="AI3231" s="21" t="s">
        <v>153</v>
      </c>
      <c r="AJ3231" s="21" t="s">
        <v>1148</v>
      </c>
      <c r="AK3231" s="21">
        <v>0</v>
      </c>
      <c r="AL3231" s="21" t="s">
        <v>1321</v>
      </c>
      <c r="AM3231" s="21" t="s">
        <v>3003</v>
      </c>
      <c r="AN3231" s="21">
        <v>3</v>
      </c>
      <c r="AO3231" s="21">
        <v>50</v>
      </c>
      <c r="AP3231" s="21">
        <v>6</v>
      </c>
      <c r="AQ3231" s="22" t="s">
        <v>3016</v>
      </c>
      <c r="AR3231" s="21" t="s">
        <v>1279</v>
      </c>
      <c r="AS3231" t="s">
        <v>3085</v>
      </c>
    </row>
    <row r="3232" spans="1:45" x14ac:dyDescent="0.2">
      <c r="A3232" s="21" t="s">
        <v>1685</v>
      </c>
      <c r="B3232" s="21" t="s">
        <v>1146</v>
      </c>
      <c r="C3232" s="21" t="s">
        <v>1149</v>
      </c>
      <c r="D3232" s="21" t="s">
        <v>420</v>
      </c>
      <c r="E3232" s="21" t="s">
        <v>3083</v>
      </c>
      <c r="G3232" s="27" t="s">
        <v>153</v>
      </c>
      <c r="H3232" s="21" t="s">
        <v>1165</v>
      </c>
      <c r="I3232" s="21" t="s">
        <v>3084</v>
      </c>
      <c r="J3232" s="21">
        <v>49.133333333333297</v>
      </c>
      <c r="K3232">
        <v>-122.75</v>
      </c>
      <c r="L3232">
        <v>1415</v>
      </c>
      <c r="M3232" s="21" t="s">
        <v>3034</v>
      </c>
      <c r="O3232" s="21">
        <v>1985</v>
      </c>
      <c r="Q3232" s="21" t="s">
        <v>3086</v>
      </c>
      <c r="T3232" s="21">
        <v>-20</v>
      </c>
      <c r="U3232" s="21" t="s">
        <v>1147</v>
      </c>
      <c r="V3232" s="9" t="s">
        <v>1247</v>
      </c>
      <c r="W3232" s="21">
        <v>56</v>
      </c>
      <c r="X3232" s="9" t="s">
        <v>3088</v>
      </c>
      <c r="Y3232" t="s">
        <v>3217</v>
      </c>
      <c r="Z3232" s="22">
        <v>8</v>
      </c>
      <c r="AD3232" s="22" t="s">
        <v>1165</v>
      </c>
      <c r="AF3232" s="24" t="s">
        <v>153</v>
      </c>
      <c r="AG3232" t="s">
        <v>1160</v>
      </c>
      <c r="AH3232">
        <f t="shared" si="36"/>
        <v>4320</v>
      </c>
      <c r="AI3232" s="21" t="s">
        <v>153</v>
      </c>
      <c r="AJ3232" s="21" t="s">
        <v>1148</v>
      </c>
      <c r="AK3232" s="21">
        <v>14.941000000000001</v>
      </c>
      <c r="AL3232" s="21" t="s">
        <v>1321</v>
      </c>
      <c r="AM3232" s="21" t="s">
        <v>3003</v>
      </c>
      <c r="AN3232" s="21">
        <v>3</v>
      </c>
      <c r="AO3232" s="21">
        <v>50</v>
      </c>
      <c r="AP3232" s="21">
        <v>12</v>
      </c>
      <c r="AQ3232" s="22" t="s">
        <v>3016</v>
      </c>
      <c r="AR3232" s="21" t="s">
        <v>1279</v>
      </c>
      <c r="AS3232" t="s">
        <v>3085</v>
      </c>
    </row>
    <row r="3233" spans="1:45" x14ac:dyDescent="0.2">
      <c r="A3233" s="21" t="s">
        <v>1685</v>
      </c>
      <c r="B3233" s="21" t="s">
        <v>1146</v>
      </c>
      <c r="C3233" s="21" t="s">
        <v>1149</v>
      </c>
      <c r="D3233" s="21" t="s">
        <v>420</v>
      </c>
      <c r="E3233" s="21" t="s">
        <v>3083</v>
      </c>
      <c r="G3233" s="27" t="s">
        <v>153</v>
      </c>
      <c r="H3233" s="21" t="s">
        <v>1165</v>
      </c>
      <c r="I3233" s="21" t="s">
        <v>3084</v>
      </c>
      <c r="J3233" s="21">
        <v>49.133333333333297</v>
      </c>
      <c r="K3233">
        <v>-122.75</v>
      </c>
      <c r="L3233">
        <v>1415</v>
      </c>
      <c r="M3233" s="21" t="s">
        <v>3034</v>
      </c>
      <c r="O3233" s="21">
        <v>1985</v>
      </c>
      <c r="Q3233" s="21" t="s">
        <v>3086</v>
      </c>
      <c r="T3233" s="21">
        <v>-20</v>
      </c>
      <c r="U3233" s="21" t="s">
        <v>1147</v>
      </c>
      <c r="V3233" s="9" t="s">
        <v>1247</v>
      </c>
      <c r="W3233" s="21">
        <v>56</v>
      </c>
      <c r="X3233" s="9" t="s">
        <v>3088</v>
      </c>
      <c r="Y3233" t="s">
        <v>3217</v>
      </c>
      <c r="Z3233" s="22">
        <v>8</v>
      </c>
      <c r="AD3233" s="22" t="s">
        <v>1165</v>
      </c>
      <c r="AF3233" s="24" t="s">
        <v>153</v>
      </c>
      <c r="AG3233" t="s">
        <v>1160</v>
      </c>
      <c r="AH3233">
        <f t="shared" si="36"/>
        <v>4320</v>
      </c>
      <c r="AI3233" s="21" t="s">
        <v>153</v>
      </c>
      <c r="AJ3233" s="21" t="s">
        <v>1148</v>
      </c>
      <c r="AK3233" s="21">
        <v>21.529</v>
      </c>
      <c r="AL3233" s="21" t="s">
        <v>1321</v>
      </c>
      <c r="AM3233" s="21" t="s">
        <v>3003</v>
      </c>
      <c r="AN3233" s="21">
        <v>3</v>
      </c>
      <c r="AO3233" s="21">
        <v>50</v>
      </c>
      <c r="AP3233" s="21">
        <v>15</v>
      </c>
      <c r="AQ3233" s="22" t="s">
        <v>3016</v>
      </c>
      <c r="AR3233" s="21" t="s">
        <v>1279</v>
      </c>
      <c r="AS3233" t="s">
        <v>3085</v>
      </c>
    </row>
    <row r="3234" spans="1:45" x14ac:dyDescent="0.2">
      <c r="A3234" s="21" t="s">
        <v>1685</v>
      </c>
      <c r="B3234" s="21" t="s">
        <v>1146</v>
      </c>
      <c r="C3234" s="21" t="s">
        <v>1149</v>
      </c>
      <c r="D3234" s="21" t="s">
        <v>420</v>
      </c>
      <c r="E3234" s="21" t="s">
        <v>3083</v>
      </c>
      <c r="G3234" s="27" t="s">
        <v>153</v>
      </c>
      <c r="H3234" s="21" t="s">
        <v>1165</v>
      </c>
      <c r="I3234" s="21" t="s">
        <v>3084</v>
      </c>
      <c r="J3234" s="21">
        <v>49.133333333333297</v>
      </c>
      <c r="K3234">
        <v>-122.75</v>
      </c>
      <c r="L3234">
        <v>1415</v>
      </c>
      <c r="M3234" s="21" t="s">
        <v>3034</v>
      </c>
      <c r="O3234" s="21">
        <v>1985</v>
      </c>
      <c r="Q3234" s="21" t="s">
        <v>3086</v>
      </c>
      <c r="T3234" s="21">
        <v>-20</v>
      </c>
      <c r="U3234" s="21" t="s">
        <v>1147</v>
      </c>
      <c r="V3234" s="9" t="s">
        <v>1247</v>
      </c>
      <c r="W3234" s="21">
        <v>56</v>
      </c>
      <c r="X3234" s="9" t="s">
        <v>3088</v>
      </c>
      <c r="Y3234" t="s">
        <v>3217</v>
      </c>
      <c r="Z3234" s="22">
        <v>8</v>
      </c>
      <c r="AD3234" s="22" t="s">
        <v>1165</v>
      </c>
      <c r="AF3234" s="24" t="s">
        <v>153</v>
      </c>
      <c r="AG3234" t="s">
        <v>1160</v>
      </c>
      <c r="AH3234">
        <f t="shared" si="36"/>
        <v>4320</v>
      </c>
      <c r="AI3234" s="21" t="s">
        <v>153</v>
      </c>
      <c r="AJ3234" s="21" t="s">
        <v>1148</v>
      </c>
      <c r="AK3234" s="21">
        <v>33.529000000000003</v>
      </c>
      <c r="AL3234" s="21" t="s">
        <v>1321</v>
      </c>
      <c r="AM3234" s="21" t="s">
        <v>3003</v>
      </c>
      <c r="AN3234" s="21">
        <v>3</v>
      </c>
      <c r="AO3234" s="21">
        <v>50</v>
      </c>
      <c r="AP3234" s="21">
        <v>18</v>
      </c>
      <c r="AQ3234" s="22" t="s">
        <v>3016</v>
      </c>
      <c r="AR3234" s="21" t="s">
        <v>1279</v>
      </c>
      <c r="AS3234" t="s">
        <v>3085</v>
      </c>
    </row>
    <row r="3235" spans="1:45" x14ac:dyDescent="0.2">
      <c r="A3235" s="21" t="s">
        <v>1685</v>
      </c>
      <c r="B3235" s="21" t="s">
        <v>1146</v>
      </c>
      <c r="C3235" s="21" t="s">
        <v>1149</v>
      </c>
      <c r="D3235" s="21" t="s">
        <v>420</v>
      </c>
      <c r="E3235" s="21" t="s">
        <v>3083</v>
      </c>
      <c r="G3235" s="27" t="s">
        <v>153</v>
      </c>
      <c r="H3235" s="21" t="s">
        <v>1165</v>
      </c>
      <c r="I3235" s="21" t="s">
        <v>3084</v>
      </c>
      <c r="J3235" s="21">
        <v>49.133333333333297</v>
      </c>
      <c r="K3235">
        <v>-122.75</v>
      </c>
      <c r="L3235">
        <v>1415</v>
      </c>
      <c r="M3235" s="21" t="s">
        <v>3034</v>
      </c>
      <c r="O3235" s="21">
        <v>1985</v>
      </c>
      <c r="Q3235" s="21" t="s">
        <v>3086</v>
      </c>
      <c r="T3235" s="21">
        <v>-20</v>
      </c>
      <c r="U3235" s="21" t="s">
        <v>1147</v>
      </c>
      <c r="V3235" s="9" t="s">
        <v>1247</v>
      </c>
      <c r="W3235" s="21">
        <v>56</v>
      </c>
      <c r="X3235" s="9" t="s">
        <v>3088</v>
      </c>
      <c r="Y3235" t="s">
        <v>3217</v>
      </c>
      <c r="Z3235" s="22">
        <v>8</v>
      </c>
      <c r="AD3235" s="22" t="s">
        <v>1165</v>
      </c>
      <c r="AF3235" s="24" t="s">
        <v>153</v>
      </c>
      <c r="AG3235" t="s">
        <v>1160</v>
      </c>
      <c r="AH3235">
        <f t="shared" si="36"/>
        <v>4320</v>
      </c>
      <c r="AI3235" s="21" t="s">
        <v>153</v>
      </c>
      <c r="AJ3235" s="21" t="s">
        <v>1148</v>
      </c>
      <c r="AK3235" s="21">
        <v>43.411999999999999</v>
      </c>
      <c r="AL3235" s="21" t="s">
        <v>1321</v>
      </c>
      <c r="AM3235" s="21" t="s">
        <v>3003</v>
      </c>
      <c r="AN3235" s="21">
        <v>3</v>
      </c>
      <c r="AO3235" s="21">
        <v>50</v>
      </c>
      <c r="AP3235" s="21">
        <v>21</v>
      </c>
      <c r="AQ3235" s="22" t="s">
        <v>3016</v>
      </c>
      <c r="AR3235" s="21" t="s">
        <v>1279</v>
      </c>
      <c r="AS3235" t="s">
        <v>3085</v>
      </c>
    </row>
    <row r="3236" spans="1:45" x14ac:dyDescent="0.2">
      <c r="A3236" s="21" t="s">
        <v>1685</v>
      </c>
      <c r="B3236" s="21" t="s">
        <v>1146</v>
      </c>
      <c r="C3236" s="21" t="s">
        <v>1149</v>
      </c>
      <c r="D3236" s="21" t="s">
        <v>420</v>
      </c>
      <c r="E3236" s="21" t="s">
        <v>3083</v>
      </c>
      <c r="G3236" s="27" t="s">
        <v>153</v>
      </c>
      <c r="H3236" s="21" t="s">
        <v>1165</v>
      </c>
      <c r="I3236" s="21" t="s">
        <v>3084</v>
      </c>
      <c r="J3236" s="21">
        <v>49.133333333333297</v>
      </c>
      <c r="K3236">
        <v>-122.75</v>
      </c>
      <c r="L3236">
        <v>1415</v>
      </c>
      <c r="M3236" s="21" t="s">
        <v>3034</v>
      </c>
      <c r="O3236" s="21">
        <v>1985</v>
      </c>
      <c r="Q3236" s="21" t="s">
        <v>3086</v>
      </c>
      <c r="T3236" s="21">
        <v>-20</v>
      </c>
      <c r="U3236" s="21" t="s">
        <v>1147</v>
      </c>
      <c r="V3236" s="9" t="s">
        <v>1247</v>
      </c>
      <c r="W3236" s="21">
        <v>56</v>
      </c>
      <c r="X3236" s="9" t="s">
        <v>3088</v>
      </c>
      <c r="Y3236" t="s">
        <v>3217</v>
      </c>
      <c r="Z3236" s="22">
        <v>8</v>
      </c>
      <c r="AD3236" s="22" t="s">
        <v>1165</v>
      </c>
      <c r="AF3236" s="24" t="s">
        <v>153</v>
      </c>
      <c r="AG3236" t="s">
        <v>1160</v>
      </c>
      <c r="AH3236">
        <f t="shared" si="36"/>
        <v>4320</v>
      </c>
      <c r="AI3236" s="21" t="s">
        <v>153</v>
      </c>
      <c r="AJ3236" s="21" t="s">
        <v>1148</v>
      </c>
      <c r="AK3236" s="21">
        <v>56.470999999999997</v>
      </c>
      <c r="AL3236" s="21" t="s">
        <v>1321</v>
      </c>
      <c r="AM3236" s="21" t="s">
        <v>3003</v>
      </c>
      <c r="AN3236" s="21">
        <v>3</v>
      </c>
      <c r="AO3236" s="21">
        <v>50</v>
      </c>
      <c r="AP3236" s="21">
        <v>24</v>
      </c>
      <c r="AQ3236" s="22" t="s">
        <v>3016</v>
      </c>
      <c r="AR3236" s="21" t="s">
        <v>1279</v>
      </c>
      <c r="AS3236" t="s">
        <v>3085</v>
      </c>
    </row>
    <row r="3237" spans="1:45" x14ac:dyDescent="0.2">
      <c r="A3237" s="21" t="s">
        <v>1685</v>
      </c>
      <c r="B3237" s="21" t="s">
        <v>1146</v>
      </c>
      <c r="C3237" s="21" t="s">
        <v>1149</v>
      </c>
      <c r="D3237" s="21" t="s">
        <v>420</v>
      </c>
      <c r="E3237" s="21" t="s">
        <v>3083</v>
      </c>
      <c r="G3237" s="27" t="s">
        <v>153</v>
      </c>
      <c r="H3237" s="21" t="s">
        <v>1165</v>
      </c>
      <c r="I3237" s="21" t="s">
        <v>3084</v>
      </c>
      <c r="J3237" s="21">
        <v>49.133333333333297</v>
      </c>
      <c r="K3237">
        <v>-122.75</v>
      </c>
      <c r="L3237">
        <v>1415</v>
      </c>
      <c r="M3237" s="21" t="s">
        <v>3034</v>
      </c>
      <c r="O3237" s="21">
        <v>1985</v>
      </c>
      <c r="Q3237" s="21" t="s">
        <v>3086</v>
      </c>
      <c r="T3237" s="21">
        <v>-20</v>
      </c>
      <c r="U3237" s="21" t="s">
        <v>1147</v>
      </c>
      <c r="V3237" s="9" t="s">
        <v>1247</v>
      </c>
      <c r="W3237" s="21">
        <v>56</v>
      </c>
      <c r="X3237" s="9" t="s">
        <v>3088</v>
      </c>
      <c r="Y3237" t="s">
        <v>3217</v>
      </c>
      <c r="Z3237" s="22">
        <v>8</v>
      </c>
      <c r="AD3237" s="22" t="s">
        <v>1165</v>
      </c>
      <c r="AF3237" s="24" t="s">
        <v>153</v>
      </c>
      <c r="AG3237" t="s">
        <v>1160</v>
      </c>
      <c r="AH3237">
        <f t="shared" si="36"/>
        <v>4320</v>
      </c>
      <c r="AI3237" s="21" t="s">
        <v>153</v>
      </c>
      <c r="AJ3237" s="21" t="s">
        <v>1148</v>
      </c>
      <c r="AK3237" s="21">
        <v>59.176000000000002</v>
      </c>
      <c r="AL3237" s="21" t="s">
        <v>1321</v>
      </c>
      <c r="AM3237" s="21">
        <f>61.765-58</f>
        <v>3.7650000000000006</v>
      </c>
      <c r="AN3237" s="21">
        <v>3</v>
      </c>
      <c r="AO3237" s="21">
        <v>50</v>
      </c>
      <c r="AP3237" s="21">
        <v>27</v>
      </c>
      <c r="AQ3237" s="22" t="s">
        <v>3016</v>
      </c>
      <c r="AR3237" s="21" t="s">
        <v>1279</v>
      </c>
      <c r="AS3237" t="s">
        <v>3085</v>
      </c>
    </row>
    <row r="3238" spans="1:45" x14ac:dyDescent="0.2">
      <c r="A3238" s="21" t="s">
        <v>1685</v>
      </c>
      <c r="B3238" s="21" t="s">
        <v>1146</v>
      </c>
      <c r="C3238" s="21" t="s">
        <v>1149</v>
      </c>
      <c r="D3238" s="21" t="s">
        <v>420</v>
      </c>
      <c r="E3238" s="21" t="s">
        <v>3083</v>
      </c>
      <c r="G3238" s="27" t="s">
        <v>153</v>
      </c>
      <c r="H3238" s="21" t="s">
        <v>1165</v>
      </c>
      <c r="I3238" s="21" t="s">
        <v>3084</v>
      </c>
      <c r="J3238" s="21">
        <v>49.133333333333297</v>
      </c>
      <c r="K3238">
        <v>-122.75</v>
      </c>
      <c r="L3238">
        <v>1415</v>
      </c>
      <c r="M3238" s="21" t="s">
        <v>3034</v>
      </c>
      <c r="O3238" s="21">
        <v>1985</v>
      </c>
      <c r="Q3238" s="21" t="s">
        <v>3086</v>
      </c>
      <c r="T3238" s="21">
        <v>-20</v>
      </c>
      <c r="U3238" s="21" t="s">
        <v>1147</v>
      </c>
      <c r="V3238" s="9" t="s">
        <v>1247</v>
      </c>
      <c r="W3238" s="21">
        <v>56</v>
      </c>
      <c r="X3238" s="9" t="s">
        <v>3088</v>
      </c>
      <c r="Y3238" t="s">
        <v>3217</v>
      </c>
      <c r="Z3238" s="22">
        <v>8</v>
      </c>
      <c r="AD3238" s="22" t="s">
        <v>1165</v>
      </c>
      <c r="AF3238" s="24" t="s">
        <v>153</v>
      </c>
      <c r="AG3238" t="s">
        <v>1160</v>
      </c>
      <c r="AH3238">
        <f t="shared" si="36"/>
        <v>4320</v>
      </c>
      <c r="AI3238" s="21" t="s">
        <v>153</v>
      </c>
      <c r="AJ3238" s="21" t="s">
        <v>1148</v>
      </c>
      <c r="AK3238" s="21">
        <v>63.765000000000001</v>
      </c>
      <c r="AL3238" s="21" t="s">
        <v>1321</v>
      </c>
      <c r="AM3238" s="21">
        <f>66.235-62.941</f>
        <v>3.2939999999999969</v>
      </c>
      <c r="AN3238" s="21">
        <v>3</v>
      </c>
      <c r="AO3238" s="21">
        <v>50</v>
      </c>
      <c r="AP3238" s="21">
        <v>30</v>
      </c>
      <c r="AQ3238" s="22" t="s">
        <v>3016</v>
      </c>
      <c r="AR3238" s="21" t="s">
        <v>1279</v>
      </c>
      <c r="AS3238" t="s">
        <v>3085</v>
      </c>
    </row>
    <row r="3239" spans="1:45" x14ac:dyDescent="0.2">
      <c r="A3239" s="21" t="s">
        <v>1685</v>
      </c>
      <c r="B3239" s="21" t="s">
        <v>1146</v>
      </c>
      <c r="C3239" s="21" t="s">
        <v>1149</v>
      </c>
      <c r="D3239" s="21" t="s">
        <v>420</v>
      </c>
      <c r="E3239" s="21" t="s">
        <v>3083</v>
      </c>
      <c r="G3239" s="27" t="s">
        <v>153</v>
      </c>
      <c r="H3239" s="21" t="s">
        <v>1165</v>
      </c>
      <c r="I3239" s="21" t="s">
        <v>3084</v>
      </c>
      <c r="J3239" s="21">
        <v>49.133333333333297</v>
      </c>
      <c r="K3239">
        <v>-122.75</v>
      </c>
      <c r="L3239">
        <v>1415</v>
      </c>
      <c r="M3239" s="21" t="s">
        <v>3034</v>
      </c>
      <c r="O3239" s="21">
        <v>1985</v>
      </c>
      <c r="Q3239" s="21" t="s">
        <v>3086</v>
      </c>
      <c r="T3239" s="21">
        <v>-20</v>
      </c>
      <c r="U3239" s="21" t="s">
        <v>1147</v>
      </c>
      <c r="V3239" s="9" t="s">
        <v>1247</v>
      </c>
      <c r="W3239" s="21">
        <v>56</v>
      </c>
      <c r="X3239" s="9" t="s">
        <v>3088</v>
      </c>
      <c r="Y3239" t="s">
        <v>3218</v>
      </c>
      <c r="Z3239" s="22">
        <v>8</v>
      </c>
      <c r="AD3239" s="22" t="s">
        <v>1165</v>
      </c>
      <c r="AF3239" s="24" t="s">
        <v>153</v>
      </c>
      <c r="AG3239" t="s">
        <v>1160</v>
      </c>
      <c r="AH3239">
        <f t="shared" si="36"/>
        <v>4320</v>
      </c>
      <c r="AI3239" s="21" t="s">
        <v>153</v>
      </c>
      <c r="AJ3239" s="21" t="s">
        <v>1148</v>
      </c>
      <c r="AK3239" s="21">
        <v>0</v>
      </c>
      <c r="AL3239" s="21" t="s">
        <v>1321</v>
      </c>
      <c r="AM3239">
        <v>0</v>
      </c>
      <c r="AN3239" s="21">
        <v>3</v>
      </c>
      <c r="AO3239" s="21">
        <v>50</v>
      </c>
      <c r="AP3239" s="21">
        <v>3</v>
      </c>
      <c r="AQ3239" s="22" t="s">
        <v>3016</v>
      </c>
      <c r="AR3239" s="21" t="s">
        <v>1279</v>
      </c>
      <c r="AS3239" t="s">
        <v>3085</v>
      </c>
    </row>
    <row r="3240" spans="1:45" x14ac:dyDescent="0.2">
      <c r="A3240" s="21" t="s">
        <v>1685</v>
      </c>
      <c r="B3240" s="21" t="s">
        <v>1146</v>
      </c>
      <c r="C3240" s="21" t="s">
        <v>1149</v>
      </c>
      <c r="D3240" s="21" t="s">
        <v>420</v>
      </c>
      <c r="E3240" s="21" t="s">
        <v>3083</v>
      </c>
      <c r="G3240" s="27" t="s">
        <v>153</v>
      </c>
      <c r="H3240" s="21" t="s">
        <v>1165</v>
      </c>
      <c r="I3240" s="21" t="s">
        <v>3084</v>
      </c>
      <c r="J3240" s="21">
        <v>49.133333333333297</v>
      </c>
      <c r="K3240">
        <v>-122.75</v>
      </c>
      <c r="L3240">
        <v>1415</v>
      </c>
      <c r="M3240" s="21" t="s">
        <v>3034</v>
      </c>
      <c r="O3240" s="21">
        <v>1985</v>
      </c>
      <c r="Q3240" s="21" t="s">
        <v>3086</v>
      </c>
      <c r="T3240" s="21">
        <v>-20</v>
      </c>
      <c r="U3240" s="21" t="s">
        <v>1147</v>
      </c>
      <c r="V3240" s="9" t="s">
        <v>1247</v>
      </c>
      <c r="W3240" s="21">
        <v>56</v>
      </c>
      <c r="X3240" s="9" t="s">
        <v>3088</v>
      </c>
      <c r="Y3240" t="s">
        <v>3218</v>
      </c>
      <c r="Z3240" s="22">
        <v>8</v>
      </c>
      <c r="AD3240" s="22" t="s">
        <v>1165</v>
      </c>
      <c r="AF3240" s="24" t="s">
        <v>153</v>
      </c>
      <c r="AG3240" t="s">
        <v>1160</v>
      </c>
      <c r="AH3240">
        <f t="shared" si="36"/>
        <v>4320</v>
      </c>
      <c r="AI3240" s="21" t="s">
        <v>153</v>
      </c>
      <c r="AJ3240" s="21" t="s">
        <v>1148</v>
      </c>
      <c r="AK3240" s="21">
        <v>3.1760000000000002</v>
      </c>
      <c r="AL3240" s="21" t="s">
        <v>1321</v>
      </c>
      <c r="AM3240" s="21">
        <v>0</v>
      </c>
      <c r="AN3240" s="21">
        <v>3</v>
      </c>
      <c r="AO3240" s="21">
        <v>50</v>
      </c>
      <c r="AP3240" s="21">
        <v>12</v>
      </c>
      <c r="AQ3240" s="22" t="s">
        <v>3016</v>
      </c>
      <c r="AR3240" s="21" t="s">
        <v>1279</v>
      </c>
      <c r="AS3240" t="s">
        <v>3085</v>
      </c>
    </row>
    <row r="3241" spans="1:45" x14ac:dyDescent="0.2">
      <c r="A3241" s="21" t="s">
        <v>1685</v>
      </c>
      <c r="B3241" s="21" t="s">
        <v>1146</v>
      </c>
      <c r="C3241" s="21" t="s">
        <v>1149</v>
      </c>
      <c r="D3241" s="21" t="s">
        <v>420</v>
      </c>
      <c r="E3241" s="21" t="s">
        <v>3083</v>
      </c>
      <c r="G3241" s="27" t="s">
        <v>153</v>
      </c>
      <c r="H3241" s="21" t="s">
        <v>1165</v>
      </c>
      <c r="I3241" s="21" t="s">
        <v>3084</v>
      </c>
      <c r="J3241" s="21">
        <v>49.133333333333297</v>
      </c>
      <c r="K3241">
        <v>-122.75</v>
      </c>
      <c r="L3241">
        <v>1415</v>
      </c>
      <c r="M3241" s="21" t="s">
        <v>3034</v>
      </c>
      <c r="O3241" s="21">
        <v>1985</v>
      </c>
      <c r="Q3241" s="21" t="s">
        <v>3086</v>
      </c>
      <c r="T3241" s="21">
        <v>-20</v>
      </c>
      <c r="U3241" s="21" t="s">
        <v>1147</v>
      </c>
      <c r="V3241" s="9" t="s">
        <v>1247</v>
      </c>
      <c r="W3241" s="21">
        <v>56</v>
      </c>
      <c r="X3241" s="9" t="s">
        <v>3088</v>
      </c>
      <c r="Y3241" t="s">
        <v>3218</v>
      </c>
      <c r="Z3241" s="22">
        <v>8</v>
      </c>
      <c r="AD3241" s="22" t="s">
        <v>1165</v>
      </c>
      <c r="AF3241" s="24" t="s">
        <v>153</v>
      </c>
      <c r="AG3241" t="s">
        <v>1160</v>
      </c>
      <c r="AH3241">
        <f t="shared" si="36"/>
        <v>4320</v>
      </c>
      <c r="AI3241" s="21" t="s">
        <v>153</v>
      </c>
      <c r="AJ3241" s="21" t="s">
        <v>1148</v>
      </c>
      <c r="AK3241" s="21">
        <v>5.7649999999999997</v>
      </c>
      <c r="AL3241" s="21" t="s">
        <v>1321</v>
      </c>
      <c r="AM3241" s="21">
        <f>7.647-4.353</f>
        <v>3.2940000000000005</v>
      </c>
      <c r="AN3241" s="21">
        <v>3</v>
      </c>
      <c r="AO3241" s="21">
        <v>50</v>
      </c>
      <c r="AP3241" s="21">
        <v>15</v>
      </c>
      <c r="AQ3241" s="22" t="s">
        <v>3016</v>
      </c>
      <c r="AR3241" s="21" t="s">
        <v>1279</v>
      </c>
      <c r="AS3241" t="s">
        <v>3085</v>
      </c>
    </row>
    <row r="3242" spans="1:45" x14ac:dyDescent="0.2">
      <c r="A3242" s="21" t="s">
        <v>1685</v>
      </c>
      <c r="B3242" s="21" t="s">
        <v>1146</v>
      </c>
      <c r="C3242" s="21" t="s">
        <v>1149</v>
      </c>
      <c r="D3242" s="21" t="s">
        <v>420</v>
      </c>
      <c r="E3242" s="21" t="s">
        <v>3083</v>
      </c>
      <c r="G3242" s="27" t="s">
        <v>153</v>
      </c>
      <c r="H3242" s="21" t="s">
        <v>1165</v>
      </c>
      <c r="I3242" s="21" t="s">
        <v>3084</v>
      </c>
      <c r="J3242" s="21">
        <v>49.133333333333297</v>
      </c>
      <c r="K3242">
        <v>-122.75</v>
      </c>
      <c r="L3242">
        <v>1415</v>
      </c>
      <c r="M3242" s="21" t="s">
        <v>3034</v>
      </c>
      <c r="O3242" s="21">
        <v>1985</v>
      </c>
      <c r="Q3242" s="21" t="s">
        <v>3086</v>
      </c>
      <c r="T3242" s="21">
        <v>-20</v>
      </c>
      <c r="U3242" s="21" t="s">
        <v>1147</v>
      </c>
      <c r="V3242" s="9" t="s">
        <v>1247</v>
      </c>
      <c r="W3242" s="21">
        <v>56</v>
      </c>
      <c r="X3242" s="9" t="s">
        <v>3088</v>
      </c>
      <c r="Y3242" t="s">
        <v>3218</v>
      </c>
      <c r="Z3242" s="22">
        <v>8</v>
      </c>
      <c r="AD3242" s="22" t="s">
        <v>1165</v>
      </c>
      <c r="AF3242" s="24" t="s">
        <v>153</v>
      </c>
      <c r="AG3242" t="s">
        <v>1160</v>
      </c>
      <c r="AH3242">
        <f t="shared" si="36"/>
        <v>4320</v>
      </c>
      <c r="AI3242" s="21" t="s">
        <v>153</v>
      </c>
      <c r="AJ3242" s="21" t="s">
        <v>1148</v>
      </c>
      <c r="AK3242" s="21">
        <v>11.765000000000001</v>
      </c>
      <c r="AL3242" s="21" t="s">
        <v>1321</v>
      </c>
      <c r="AM3242" s="21">
        <f>13.765-10.235</f>
        <v>3.5300000000000011</v>
      </c>
      <c r="AN3242" s="21">
        <v>3</v>
      </c>
      <c r="AO3242" s="21">
        <v>50</v>
      </c>
      <c r="AP3242" s="21">
        <v>18</v>
      </c>
      <c r="AQ3242" s="22" t="s">
        <v>3016</v>
      </c>
      <c r="AR3242" s="21" t="s">
        <v>1279</v>
      </c>
      <c r="AS3242" t="s">
        <v>3085</v>
      </c>
    </row>
    <row r="3243" spans="1:45" x14ac:dyDescent="0.2">
      <c r="A3243" s="21" t="s">
        <v>1685</v>
      </c>
      <c r="B3243" s="21" t="s">
        <v>1146</v>
      </c>
      <c r="C3243" s="21" t="s">
        <v>1149</v>
      </c>
      <c r="D3243" s="21" t="s">
        <v>420</v>
      </c>
      <c r="E3243" s="21" t="s">
        <v>3083</v>
      </c>
      <c r="G3243" s="27" t="s">
        <v>153</v>
      </c>
      <c r="H3243" s="21" t="s">
        <v>1165</v>
      </c>
      <c r="I3243" s="21" t="s">
        <v>3084</v>
      </c>
      <c r="J3243" s="21">
        <v>49.133333333333297</v>
      </c>
      <c r="K3243">
        <v>-122.75</v>
      </c>
      <c r="L3243">
        <v>1415</v>
      </c>
      <c r="M3243" s="21" t="s">
        <v>3034</v>
      </c>
      <c r="O3243" s="21">
        <v>1985</v>
      </c>
      <c r="Q3243" s="21" t="s">
        <v>3086</v>
      </c>
      <c r="T3243" s="21">
        <v>-20</v>
      </c>
      <c r="U3243" s="21" t="s">
        <v>1147</v>
      </c>
      <c r="V3243" s="9" t="s">
        <v>1247</v>
      </c>
      <c r="W3243" s="21">
        <v>56</v>
      </c>
      <c r="X3243" s="9" t="s">
        <v>3088</v>
      </c>
      <c r="Y3243" t="s">
        <v>3218</v>
      </c>
      <c r="Z3243" s="22">
        <v>8</v>
      </c>
      <c r="AD3243" s="22" t="s">
        <v>1165</v>
      </c>
      <c r="AF3243" s="24" t="s">
        <v>153</v>
      </c>
      <c r="AG3243" t="s">
        <v>1160</v>
      </c>
      <c r="AH3243">
        <f t="shared" si="36"/>
        <v>4320</v>
      </c>
      <c r="AI3243" s="21" t="s">
        <v>153</v>
      </c>
      <c r="AJ3243" s="21" t="s">
        <v>1148</v>
      </c>
      <c r="AK3243" s="21">
        <v>18.706</v>
      </c>
      <c r="AL3243" s="21" t="s">
        <v>1321</v>
      </c>
      <c r="AM3243" s="21" t="s">
        <v>3003</v>
      </c>
      <c r="AN3243" s="21">
        <v>3</v>
      </c>
      <c r="AO3243" s="21">
        <v>50</v>
      </c>
      <c r="AP3243" s="21">
        <v>21</v>
      </c>
      <c r="AQ3243" s="22" t="s">
        <v>3016</v>
      </c>
      <c r="AR3243" s="21" t="s">
        <v>1279</v>
      </c>
      <c r="AS3243" t="s">
        <v>3085</v>
      </c>
    </row>
    <row r="3244" spans="1:45" x14ac:dyDescent="0.2">
      <c r="A3244" s="21" t="s">
        <v>1685</v>
      </c>
      <c r="B3244" s="21" t="s">
        <v>1146</v>
      </c>
      <c r="C3244" s="21" t="s">
        <v>1149</v>
      </c>
      <c r="D3244" s="21" t="s">
        <v>420</v>
      </c>
      <c r="E3244" s="21" t="s">
        <v>3083</v>
      </c>
      <c r="G3244" s="27" t="s">
        <v>153</v>
      </c>
      <c r="H3244" s="21" t="s">
        <v>1165</v>
      </c>
      <c r="I3244" s="21" t="s">
        <v>3084</v>
      </c>
      <c r="J3244" s="21">
        <v>49.133333333333297</v>
      </c>
      <c r="K3244">
        <v>-122.75</v>
      </c>
      <c r="L3244">
        <v>1415</v>
      </c>
      <c r="M3244" s="21" t="s">
        <v>3034</v>
      </c>
      <c r="O3244" s="21">
        <v>1985</v>
      </c>
      <c r="Q3244" s="21" t="s">
        <v>3086</v>
      </c>
      <c r="T3244" s="21">
        <v>-20</v>
      </c>
      <c r="U3244" s="21" t="s">
        <v>1147</v>
      </c>
      <c r="V3244" s="9" t="s">
        <v>1247</v>
      </c>
      <c r="W3244" s="21">
        <v>56</v>
      </c>
      <c r="X3244" s="9" t="s">
        <v>3088</v>
      </c>
      <c r="Y3244" t="s">
        <v>3218</v>
      </c>
      <c r="Z3244" s="22">
        <v>8</v>
      </c>
      <c r="AD3244" s="22" t="s">
        <v>1165</v>
      </c>
      <c r="AF3244" s="24" t="s">
        <v>153</v>
      </c>
      <c r="AG3244" t="s">
        <v>1160</v>
      </c>
      <c r="AH3244">
        <f t="shared" si="36"/>
        <v>4320</v>
      </c>
      <c r="AI3244" s="21" t="s">
        <v>153</v>
      </c>
      <c r="AJ3244" s="21" t="s">
        <v>1148</v>
      </c>
      <c r="AK3244" s="21">
        <v>21.175999999999998</v>
      </c>
      <c r="AL3244" s="21" t="s">
        <v>1321</v>
      </c>
      <c r="AM3244" s="21">
        <f>23.412-19.412</f>
        <v>4</v>
      </c>
      <c r="AN3244" s="21">
        <v>3</v>
      </c>
      <c r="AO3244" s="21">
        <v>50</v>
      </c>
      <c r="AP3244" s="21">
        <v>24</v>
      </c>
      <c r="AQ3244" s="22" t="s">
        <v>3016</v>
      </c>
      <c r="AR3244" s="21" t="s">
        <v>1279</v>
      </c>
      <c r="AS3244" t="s">
        <v>3085</v>
      </c>
    </row>
    <row r="3245" spans="1:45" x14ac:dyDescent="0.2">
      <c r="A3245" s="21" t="s">
        <v>1685</v>
      </c>
      <c r="B3245" s="21" t="s">
        <v>1146</v>
      </c>
      <c r="C3245" s="21" t="s">
        <v>1149</v>
      </c>
      <c r="D3245" s="21" t="s">
        <v>420</v>
      </c>
      <c r="E3245" s="21" t="s">
        <v>3083</v>
      </c>
      <c r="G3245" s="27" t="s">
        <v>153</v>
      </c>
      <c r="H3245" s="21" t="s">
        <v>1165</v>
      </c>
      <c r="I3245" s="21" t="s">
        <v>3084</v>
      </c>
      <c r="J3245" s="21">
        <v>49.133333333333297</v>
      </c>
      <c r="K3245">
        <v>-122.75</v>
      </c>
      <c r="L3245">
        <v>1415</v>
      </c>
      <c r="M3245" s="21" t="s">
        <v>3034</v>
      </c>
      <c r="O3245" s="21">
        <v>1985</v>
      </c>
      <c r="Q3245" s="21" t="s">
        <v>3086</v>
      </c>
      <c r="T3245" s="21">
        <v>-20</v>
      </c>
      <c r="U3245" s="21" t="s">
        <v>1147</v>
      </c>
      <c r="V3245" s="9" t="s">
        <v>1247</v>
      </c>
      <c r="W3245" s="21">
        <v>56</v>
      </c>
      <c r="X3245" s="9" t="s">
        <v>3088</v>
      </c>
      <c r="Y3245" t="s">
        <v>3218</v>
      </c>
      <c r="Z3245" s="22">
        <v>8</v>
      </c>
      <c r="AD3245" s="22" t="s">
        <v>1165</v>
      </c>
      <c r="AF3245" s="24" t="s">
        <v>153</v>
      </c>
      <c r="AG3245" t="s">
        <v>1160</v>
      </c>
      <c r="AH3245">
        <f t="shared" si="36"/>
        <v>4320</v>
      </c>
      <c r="AI3245" s="21" t="s">
        <v>153</v>
      </c>
      <c r="AJ3245" s="21" t="s">
        <v>1148</v>
      </c>
      <c r="AK3245" s="21">
        <v>23.411999999999999</v>
      </c>
      <c r="AL3245" s="21" t="s">
        <v>1321</v>
      </c>
      <c r="AM3245" s="21">
        <f>25.529-21.529</f>
        <v>4</v>
      </c>
      <c r="AN3245" s="21">
        <v>3</v>
      </c>
      <c r="AO3245" s="21">
        <v>50</v>
      </c>
      <c r="AP3245" s="21">
        <v>27</v>
      </c>
      <c r="AQ3245" s="22" t="s">
        <v>3016</v>
      </c>
      <c r="AR3245" s="21" t="s">
        <v>1279</v>
      </c>
      <c r="AS3245" t="s">
        <v>3085</v>
      </c>
    </row>
    <row r="3246" spans="1:45" x14ac:dyDescent="0.2">
      <c r="A3246" s="21" t="s">
        <v>1685</v>
      </c>
      <c r="B3246" s="21" t="s">
        <v>1146</v>
      </c>
      <c r="C3246" s="21" t="s">
        <v>1149</v>
      </c>
      <c r="D3246" s="21" t="s">
        <v>420</v>
      </c>
      <c r="E3246" s="21" t="s">
        <v>3083</v>
      </c>
      <c r="G3246" s="27" t="s">
        <v>153</v>
      </c>
      <c r="H3246" s="21" t="s">
        <v>1165</v>
      </c>
      <c r="I3246" s="21" t="s">
        <v>3084</v>
      </c>
      <c r="J3246" s="21">
        <v>49.133333333333297</v>
      </c>
      <c r="K3246">
        <v>-122.75</v>
      </c>
      <c r="L3246">
        <v>1415</v>
      </c>
      <c r="M3246" s="21" t="s">
        <v>3034</v>
      </c>
      <c r="O3246" s="21">
        <v>1985</v>
      </c>
      <c r="Q3246" s="21" t="s">
        <v>3086</v>
      </c>
      <c r="T3246" s="21">
        <v>-20</v>
      </c>
      <c r="U3246" s="21" t="s">
        <v>1147</v>
      </c>
      <c r="V3246" s="9" t="s">
        <v>1247</v>
      </c>
      <c r="W3246" s="21">
        <v>56</v>
      </c>
      <c r="X3246" s="9" t="s">
        <v>3088</v>
      </c>
      <c r="Y3246" t="s">
        <v>3218</v>
      </c>
      <c r="Z3246" s="22">
        <v>8</v>
      </c>
      <c r="AD3246" s="22" t="s">
        <v>1165</v>
      </c>
      <c r="AF3246" s="24" t="s">
        <v>153</v>
      </c>
      <c r="AG3246" t="s">
        <v>1160</v>
      </c>
      <c r="AH3246">
        <f t="shared" si="36"/>
        <v>4320</v>
      </c>
      <c r="AI3246" s="21" t="s">
        <v>153</v>
      </c>
      <c r="AJ3246" s="21" t="s">
        <v>1148</v>
      </c>
      <c r="AK3246" s="21">
        <v>25.882000000000001</v>
      </c>
      <c r="AL3246" s="21" t="s">
        <v>1321</v>
      </c>
      <c r="AM3246" s="21">
        <f>27.882-24.353</f>
        <v>3.5289999999999999</v>
      </c>
      <c r="AN3246" s="21">
        <v>3</v>
      </c>
      <c r="AO3246" s="21">
        <v>50</v>
      </c>
      <c r="AP3246" s="21">
        <v>30</v>
      </c>
      <c r="AQ3246" s="22" t="s">
        <v>3016</v>
      </c>
      <c r="AR3246" s="21" t="s">
        <v>1279</v>
      </c>
      <c r="AS3246" t="s">
        <v>3085</v>
      </c>
    </row>
    <row r="3247" spans="1:45" x14ac:dyDescent="0.2">
      <c r="A3247" s="21" t="s">
        <v>1685</v>
      </c>
      <c r="B3247" s="21" t="s">
        <v>1146</v>
      </c>
      <c r="C3247" s="21" t="s">
        <v>1149</v>
      </c>
      <c r="D3247" s="21" t="s">
        <v>420</v>
      </c>
      <c r="E3247" s="21" t="s">
        <v>3093</v>
      </c>
      <c r="G3247" s="27" t="s">
        <v>153</v>
      </c>
      <c r="H3247" s="21" t="s">
        <v>1165</v>
      </c>
      <c r="I3247" s="21" t="s">
        <v>3087</v>
      </c>
      <c r="J3247" s="21">
        <v>55.266666666666602</v>
      </c>
      <c r="K3247">
        <v>-128.4</v>
      </c>
      <c r="L3247">
        <v>1100</v>
      </c>
      <c r="M3247" s="21" t="s">
        <v>3034</v>
      </c>
      <c r="O3247" s="21">
        <v>1992</v>
      </c>
      <c r="Q3247" s="21" t="s">
        <v>3086</v>
      </c>
      <c r="T3247" s="21">
        <v>-20</v>
      </c>
      <c r="U3247" s="21" t="s">
        <v>1147</v>
      </c>
      <c r="V3247" s="9" t="s">
        <v>1247</v>
      </c>
      <c r="W3247" s="21">
        <v>56</v>
      </c>
      <c r="X3247" s="9" t="s">
        <v>3088</v>
      </c>
      <c r="Y3247" t="s">
        <v>3216</v>
      </c>
      <c r="Z3247" s="22">
        <v>8</v>
      </c>
      <c r="AD3247" s="22" t="s">
        <v>1165</v>
      </c>
      <c r="AF3247" s="24" t="s">
        <v>153</v>
      </c>
      <c r="AG3247" t="s">
        <v>1160</v>
      </c>
      <c r="AH3247">
        <f t="shared" si="36"/>
        <v>4320</v>
      </c>
      <c r="AI3247" s="21" t="s">
        <v>153</v>
      </c>
      <c r="AJ3247" s="21" t="s">
        <v>1148</v>
      </c>
      <c r="AK3247" s="21">
        <v>0</v>
      </c>
      <c r="AL3247" s="21" t="s">
        <v>1321</v>
      </c>
      <c r="AM3247" s="21" t="s">
        <v>3003</v>
      </c>
      <c r="AN3247" s="21">
        <v>3</v>
      </c>
      <c r="AO3247" s="21">
        <v>50</v>
      </c>
      <c r="AP3247" s="21">
        <v>3</v>
      </c>
      <c r="AQ3247" s="22" t="s">
        <v>3016</v>
      </c>
      <c r="AR3247" s="21" t="s">
        <v>1279</v>
      </c>
      <c r="AS3247" t="s">
        <v>3085</v>
      </c>
    </row>
    <row r="3248" spans="1:45" x14ac:dyDescent="0.2">
      <c r="A3248" s="21" t="s">
        <v>1685</v>
      </c>
      <c r="B3248" s="21" t="s">
        <v>1146</v>
      </c>
      <c r="C3248" s="21" t="s">
        <v>1149</v>
      </c>
      <c r="D3248" s="21" t="s">
        <v>420</v>
      </c>
      <c r="E3248" s="21" t="s">
        <v>3093</v>
      </c>
      <c r="G3248" s="27" t="s">
        <v>153</v>
      </c>
      <c r="H3248" s="21" t="s">
        <v>1165</v>
      </c>
      <c r="I3248" s="21" t="s">
        <v>3087</v>
      </c>
      <c r="J3248" s="21">
        <v>55.266666666666602</v>
      </c>
      <c r="K3248">
        <v>-128.4</v>
      </c>
      <c r="L3248">
        <v>1100</v>
      </c>
      <c r="M3248" s="21" t="s">
        <v>3034</v>
      </c>
      <c r="O3248" s="21">
        <v>1992</v>
      </c>
      <c r="Q3248" s="21" t="s">
        <v>3086</v>
      </c>
      <c r="T3248" s="21">
        <v>-20</v>
      </c>
      <c r="U3248" s="21" t="s">
        <v>1147</v>
      </c>
      <c r="V3248" s="9" t="s">
        <v>1247</v>
      </c>
      <c r="W3248" s="21">
        <v>56</v>
      </c>
      <c r="X3248" s="9" t="s">
        <v>3088</v>
      </c>
      <c r="Y3248" t="s">
        <v>3216</v>
      </c>
      <c r="Z3248" s="22">
        <v>8</v>
      </c>
      <c r="AD3248" s="22" t="s">
        <v>1165</v>
      </c>
      <c r="AF3248" s="24" t="s">
        <v>153</v>
      </c>
      <c r="AG3248" t="s">
        <v>1160</v>
      </c>
      <c r="AH3248">
        <f t="shared" si="36"/>
        <v>4320</v>
      </c>
      <c r="AI3248" s="21" t="s">
        <v>153</v>
      </c>
      <c r="AJ3248" s="21" t="s">
        <v>1148</v>
      </c>
      <c r="AK3248" s="21">
        <v>1.198</v>
      </c>
      <c r="AL3248" s="21" t="s">
        <v>1321</v>
      </c>
      <c r="AM3248" s="21" t="s">
        <v>3003</v>
      </c>
      <c r="AN3248" s="21">
        <v>3</v>
      </c>
      <c r="AO3248" s="21">
        <v>50</v>
      </c>
      <c r="AP3248" s="21">
        <v>6</v>
      </c>
      <c r="AQ3248" s="22" t="s">
        <v>3016</v>
      </c>
      <c r="AR3248" s="21" t="s">
        <v>1279</v>
      </c>
      <c r="AS3248" t="s">
        <v>3085</v>
      </c>
    </row>
    <row r="3249" spans="1:45" x14ac:dyDescent="0.2">
      <c r="A3249" s="21" t="s">
        <v>1685</v>
      </c>
      <c r="B3249" s="21" t="s">
        <v>1146</v>
      </c>
      <c r="C3249" s="21" t="s">
        <v>1149</v>
      </c>
      <c r="D3249" s="21" t="s">
        <v>420</v>
      </c>
      <c r="E3249" s="21" t="s">
        <v>3093</v>
      </c>
      <c r="G3249" s="27" t="s">
        <v>153</v>
      </c>
      <c r="H3249" s="21" t="s">
        <v>1165</v>
      </c>
      <c r="I3249" s="21" t="s">
        <v>3087</v>
      </c>
      <c r="J3249" s="21">
        <v>55.266666666666602</v>
      </c>
      <c r="K3249">
        <v>-128.4</v>
      </c>
      <c r="L3249">
        <v>1100</v>
      </c>
      <c r="M3249" s="21" t="s">
        <v>3034</v>
      </c>
      <c r="O3249" s="21">
        <v>1992</v>
      </c>
      <c r="Q3249" s="21" t="s">
        <v>3086</v>
      </c>
      <c r="T3249" s="21">
        <v>-20</v>
      </c>
      <c r="U3249" s="21" t="s">
        <v>1147</v>
      </c>
      <c r="V3249" s="9" t="s">
        <v>1247</v>
      </c>
      <c r="W3249" s="21">
        <v>56</v>
      </c>
      <c r="X3249" s="9" t="s">
        <v>3088</v>
      </c>
      <c r="Y3249" t="s">
        <v>3216</v>
      </c>
      <c r="Z3249" s="22">
        <v>8</v>
      </c>
      <c r="AD3249" s="22" t="s">
        <v>1165</v>
      </c>
      <c r="AF3249" s="24" t="s">
        <v>153</v>
      </c>
      <c r="AG3249" t="s">
        <v>1160</v>
      </c>
      <c r="AH3249">
        <f t="shared" si="36"/>
        <v>4320</v>
      </c>
      <c r="AI3249" s="21" t="s">
        <v>153</v>
      </c>
      <c r="AJ3249" s="21" t="s">
        <v>1148</v>
      </c>
      <c r="AK3249" s="21">
        <v>10.898</v>
      </c>
      <c r="AL3249" s="21" t="s">
        <v>1321</v>
      </c>
      <c r="AM3249" s="21" t="s">
        <v>3003</v>
      </c>
      <c r="AN3249" s="21">
        <v>3</v>
      </c>
      <c r="AO3249" s="21">
        <v>50</v>
      </c>
      <c r="AP3249" s="21">
        <v>9</v>
      </c>
      <c r="AQ3249" s="22" t="s">
        <v>3016</v>
      </c>
      <c r="AR3249" s="21" t="s">
        <v>1279</v>
      </c>
      <c r="AS3249" t="s">
        <v>3085</v>
      </c>
    </row>
    <row r="3250" spans="1:45" x14ac:dyDescent="0.2">
      <c r="A3250" s="21" t="s">
        <v>1685</v>
      </c>
      <c r="B3250" s="21" t="s">
        <v>1146</v>
      </c>
      <c r="C3250" s="21" t="s">
        <v>1149</v>
      </c>
      <c r="D3250" s="21" t="s">
        <v>420</v>
      </c>
      <c r="E3250" s="21" t="s">
        <v>3093</v>
      </c>
      <c r="G3250" s="27" t="s">
        <v>153</v>
      </c>
      <c r="H3250" s="21" t="s">
        <v>1165</v>
      </c>
      <c r="I3250" s="21" t="s">
        <v>3087</v>
      </c>
      <c r="J3250" s="21">
        <v>55.266666666666602</v>
      </c>
      <c r="K3250">
        <v>-128.4</v>
      </c>
      <c r="L3250">
        <v>1100</v>
      </c>
      <c r="M3250" s="21" t="s">
        <v>3034</v>
      </c>
      <c r="O3250" s="21">
        <v>1992</v>
      </c>
      <c r="Q3250" s="21" t="s">
        <v>3086</v>
      </c>
      <c r="T3250" s="21">
        <v>-20</v>
      </c>
      <c r="U3250" s="21" t="s">
        <v>1147</v>
      </c>
      <c r="V3250" s="9" t="s">
        <v>1247</v>
      </c>
      <c r="W3250" s="21">
        <v>56</v>
      </c>
      <c r="X3250" s="9" t="s">
        <v>3088</v>
      </c>
      <c r="Y3250" t="s">
        <v>3216</v>
      </c>
      <c r="Z3250" s="22">
        <v>8</v>
      </c>
      <c r="AD3250" s="22" t="s">
        <v>1165</v>
      </c>
      <c r="AF3250" s="24" t="s">
        <v>153</v>
      </c>
      <c r="AG3250" t="s">
        <v>1160</v>
      </c>
      <c r="AH3250">
        <f t="shared" si="36"/>
        <v>4320</v>
      </c>
      <c r="AI3250" s="21" t="s">
        <v>153</v>
      </c>
      <c r="AJ3250" s="21" t="s">
        <v>1148</v>
      </c>
      <c r="AK3250" s="21">
        <v>30.777999999999999</v>
      </c>
      <c r="AL3250" s="21" t="s">
        <v>1321</v>
      </c>
      <c r="AM3250" s="21" t="s">
        <v>3003</v>
      </c>
      <c r="AN3250" s="21">
        <v>3</v>
      </c>
      <c r="AO3250" s="21">
        <v>50</v>
      </c>
      <c r="AP3250" s="21">
        <v>12</v>
      </c>
      <c r="AQ3250" s="22" t="s">
        <v>3016</v>
      </c>
      <c r="AR3250" s="21" t="s">
        <v>1279</v>
      </c>
      <c r="AS3250" t="s">
        <v>3085</v>
      </c>
    </row>
    <row r="3251" spans="1:45" x14ac:dyDescent="0.2">
      <c r="A3251" s="21" t="s">
        <v>1685</v>
      </c>
      <c r="B3251" s="21" t="s">
        <v>1146</v>
      </c>
      <c r="C3251" s="21" t="s">
        <v>1149</v>
      </c>
      <c r="D3251" s="21" t="s">
        <v>420</v>
      </c>
      <c r="E3251" s="21" t="s">
        <v>3093</v>
      </c>
      <c r="G3251" s="27" t="s">
        <v>153</v>
      </c>
      <c r="H3251" s="21" t="s">
        <v>1165</v>
      </c>
      <c r="I3251" s="21" t="s">
        <v>3087</v>
      </c>
      <c r="J3251" s="21">
        <v>55.266666666666602</v>
      </c>
      <c r="K3251">
        <v>-128.4</v>
      </c>
      <c r="L3251">
        <v>1100</v>
      </c>
      <c r="M3251" s="21" t="s">
        <v>3034</v>
      </c>
      <c r="O3251" s="21">
        <v>1992</v>
      </c>
      <c r="Q3251" s="21" t="s">
        <v>3086</v>
      </c>
      <c r="T3251" s="21">
        <v>-20</v>
      </c>
      <c r="U3251" s="21" t="s">
        <v>1147</v>
      </c>
      <c r="V3251" s="9" t="s">
        <v>1247</v>
      </c>
      <c r="W3251" s="21">
        <v>56</v>
      </c>
      <c r="X3251" s="9" t="s">
        <v>3088</v>
      </c>
      <c r="Y3251" t="s">
        <v>3216</v>
      </c>
      <c r="Z3251" s="22">
        <v>8</v>
      </c>
      <c r="AD3251" s="22" t="s">
        <v>1165</v>
      </c>
      <c r="AF3251" s="24" t="s">
        <v>153</v>
      </c>
      <c r="AG3251" t="s">
        <v>1160</v>
      </c>
      <c r="AH3251">
        <f t="shared" si="36"/>
        <v>4320</v>
      </c>
      <c r="AI3251" s="21" t="s">
        <v>153</v>
      </c>
      <c r="AJ3251" s="21" t="s">
        <v>1148</v>
      </c>
      <c r="AK3251" s="21">
        <v>40.838000000000001</v>
      </c>
      <c r="AL3251" s="21" t="s">
        <v>1321</v>
      </c>
      <c r="AM3251" s="21" t="s">
        <v>3003</v>
      </c>
      <c r="AN3251" s="21">
        <v>3</v>
      </c>
      <c r="AO3251" s="21">
        <v>50</v>
      </c>
      <c r="AP3251" s="21">
        <v>15</v>
      </c>
      <c r="AQ3251" s="22" t="s">
        <v>3016</v>
      </c>
      <c r="AR3251" s="21" t="s">
        <v>1279</v>
      </c>
      <c r="AS3251" t="s">
        <v>3085</v>
      </c>
    </row>
    <row r="3252" spans="1:45" x14ac:dyDescent="0.2">
      <c r="A3252" s="21" t="s">
        <v>1685</v>
      </c>
      <c r="B3252" s="21" t="s">
        <v>1146</v>
      </c>
      <c r="C3252" s="21" t="s">
        <v>1149</v>
      </c>
      <c r="D3252" s="21" t="s">
        <v>420</v>
      </c>
      <c r="E3252" s="21" t="s">
        <v>3093</v>
      </c>
      <c r="G3252" s="27" t="s">
        <v>153</v>
      </c>
      <c r="H3252" s="21" t="s">
        <v>1165</v>
      </c>
      <c r="I3252" s="21" t="s">
        <v>3087</v>
      </c>
      <c r="J3252" s="21">
        <v>55.266666666666602</v>
      </c>
      <c r="K3252">
        <v>-128.4</v>
      </c>
      <c r="L3252">
        <v>1100</v>
      </c>
      <c r="M3252" s="21" t="s">
        <v>3034</v>
      </c>
      <c r="O3252" s="21">
        <v>1992</v>
      </c>
      <c r="Q3252" s="21" t="s">
        <v>3086</v>
      </c>
      <c r="T3252" s="21">
        <v>-20</v>
      </c>
      <c r="U3252" s="21" t="s">
        <v>1147</v>
      </c>
      <c r="V3252" s="9" t="s">
        <v>1247</v>
      </c>
      <c r="W3252" s="21">
        <v>56</v>
      </c>
      <c r="X3252" s="9" t="s">
        <v>3088</v>
      </c>
      <c r="Y3252" t="s">
        <v>3216</v>
      </c>
      <c r="Z3252" s="22">
        <v>8</v>
      </c>
      <c r="AD3252" s="22" t="s">
        <v>1165</v>
      </c>
      <c r="AF3252" s="24" t="s">
        <v>153</v>
      </c>
      <c r="AG3252" t="s">
        <v>1160</v>
      </c>
      <c r="AH3252">
        <f t="shared" si="36"/>
        <v>4320</v>
      </c>
      <c r="AI3252" s="21" t="s">
        <v>153</v>
      </c>
      <c r="AJ3252" s="21" t="s">
        <v>1148</v>
      </c>
      <c r="AK3252" s="21">
        <v>56.646999999999998</v>
      </c>
      <c r="AL3252" s="21" t="s">
        <v>1321</v>
      </c>
      <c r="AM3252" s="21" t="s">
        <v>3003</v>
      </c>
      <c r="AN3252" s="21">
        <v>3</v>
      </c>
      <c r="AO3252" s="21">
        <v>50</v>
      </c>
      <c r="AP3252" s="21">
        <v>18</v>
      </c>
      <c r="AQ3252" s="22" t="s">
        <v>3016</v>
      </c>
      <c r="AR3252" s="21" t="s">
        <v>1279</v>
      </c>
      <c r="AS3252" t="s">
        <v>3085</v>
      </c>
    </row>
    <row r="3253" spans="1:45" x14ac:dyDescent="0.2">
      <c r="A3253" s="21" t="s">
        <v>1685</v>
      </c>
      <c r="B3253" s="21" t="s">
        <v>1146</v>
      </c>
      <c r="C3253" s="21" t="s">
        <v>1149</v>
      </c>
      <c r="D3253" s="21" t="s">
        <v>420</v>
      </c>
      <c r="E3253" s="21" t="s">
        <v>3093</v>
      </c>
      <c r="G3253" s="27" t="s">
        <v>153</v>
      </c>
      <c r="H3253" s="21" t="s">
        <v>1165</v>
      </c>
      <c r="I3253" s="21" t="s">
        <v>3087</v>
      </c>
      <c r="J3253" s="21">
        <v>55.266666666666602</v>
      </c>
      <c r="K3253">
        <v>-128.4</v>
      </c>
      <c r="L3253">
        <v>1100</v>
      </c>
      <c r="M3253" s="21" t="s">
        <v>3034</v>
      </c>
      <c r="O3253" s="21">
        <v>1992</v>
      </c>
      <c r="Q3253" s="21" t="s">
        <v>3086</v>
      </c>
      <c r="T3253" s="21">
        <v>-20</v>
      </c>
      <c r="U3253" s="21" t="s">
        <v>1147</v>
      </c>
      <c r="V3253" s="9" t="s">
        <v>1247</v>
      </c>
      <c r="W3253" s="21">
        <v>56</v>
      </c>
      <c r="X3253" s="9" t="s">
        <v>3088</v>
      </c>
      <c r="Y3253" t="s">
        <v>3216</v>
      </c>
      <c r="Z3253" s="22">
        <v>8</v>
      </c>
      <c r="AD3253" s="22" t="s">
        <v>1165</v>
      </c>
      <c r="AF3253" s="24" t="s">
        <v>153</v>
      </c>
      <c r="AG3253" t="s">
        <v>1160</v>
      </c>
      <c r="AH3253">
        <f t="shared" si="36"/>
        <v>4320</v>
      </c>
      <c r="AI3253" s="21" t="s">
        <v>153</v>
      </c>
      <c r="AJ3253" s="21" t="s">
        <v>1148</v>
      </c>
      <c r="AK3253" s="21">
        <v>66.945999999999998</v>
      </c>
      <c r="AL3253" s="21" t="s">
        <v>1321</v>
      </c>
      <c r="AM3253" s="21" t="s">
        <v>3003</v>
      </c>
      <c r="AN3253" s="21">
        <v>3</v>
      </c>
      <c r="AO3253" s="21">
        <v>50</v>
      </c>
      <c r="AP3253" s="21">
        <v>21</v>
      </c>
      <c r="AQ3253" s="22" t="s">
        <v>3016</v>
      </c>
      <c r="AR3253" s="21" t="s">
        <v>1279</v>
      </c>
      <c r="AS3253" t="s">
        <v>3085</v>
      </c>
    </row>
    <row r="3254" spans="1:45" x14ac:dyDescent="0.2">
      <c r="A3254" s="21" t="s">
        <v>1685</v>
      </c>
      <c r="B3254" s="21" t="s">
        <v>1146</v>
      </c>
      <c r="C3254" s="21" t="s">
        <v>1149</v>
      </c>
      <c r="D3254" s="21" t="s">
        <v>420</v>
      </c>
      <c r="E3254" s="21" t="s">
        <v>3093</v>
      </c>
      <c r="G3254" s="27" t="s">
        <v>153</v>
      </c>
      <c r="H3254" s="21" t="s">
        <v>1165</v>
      </c>
      <c r="I3254" s="21" t="s">
        <v>3087</v>
      </c>
      <c r="J3254" s="21">
        <v>55.266666666666602</v>
      </c>
      <c r="K3254">
        <v>-128.4</v>
      </c>
      <c r="L3254">
        <v>1100</v>
      </c>
      <c r="M3254" s="21" t="s">
        <v>3034</v>
      </c>
      <c r="O3254" s="21">
        <v>1992</v>
      </c>
      <c r="Q3254" s="21" t="s">
        <v>3086</v>
      </c>
      <c r="T3254" s="21">
        <v>-20</v>
      </c>
      <c r="U3254" s="21" t="s">
        <v>1147</v>
      </c>
      <c r="V3254" s="9" t="s">
        <v>1247</v>
      </c>
      <c r="W3254" s="21">
        <v>56</v>
      </c>
      <c r="X3254" s="9" t="s">
        <v>3088</v>
      </c>
      <c r="Y3254" t="s">
        <v>3216</v>
      </c>
      <c r="Z3254" s="22">
        <v>8</v>
      </c>
      <c r="AD3254" s="22" t="s">
        <v>1165</v>
      </c>
      <c r="AF3254" s="24" t="s">
        <v>153</v>
      </c>
      <c r="AG3254" t="s">
        <v>1160</v>
      </c>
      <c r="AH3254">
        <f t="shared" si="36"/>
        <v>4320</v>
      </c>
      <c r="AI3254" s="21" t="s">
        <v>153</v>
      </c>
      <c r="AJ3254" s="21" t="s">
        <v>1148</v>
      </c>
      <c r="AK3254" s="21">
        <v>71.497</v>
      </c>
      <c r="AL3254" s="21" t="s">
        <v>1321</v>
      </c>
      <c r="AM3254" s="21" t="s">
        <v>3003</v>
      </c>
      <c r="AN3254" s="21">
        <v>3</v>
      </c>
      <c r="AO3254" s="21">
        <v>50</v>
      </c>
      <c r="AP3254" s="21">
        <v>24</v>
      </c>
      <c r="AQ3254" s="22" t="s">
        <v>3016</v>
      </c>
      <c r="AR3254" s="21" t="s">
        <v>1279</v>
      </c>
      <c r="AS3254" t="s">
        <v>3085</v>
      </c>
    </row>
    <row r="3255" spans="1:45" x14ac:dyDescent="0.2">
      <c r="A3255" s="21" t="s">
        <v>1685</v>
      </c>
      <c r="B3255" s="21" t="s">
        <v>1146</v>
      </c>
      <c r="C3255" s="21" t="s">
        <v>1149</v>
      </c>
      <c r="D3255" s="21" t="s">
        <v>420</v>
      </c>
      <c r="E3255" s="21" t="s">
        <v>3093</v>
      </c>
      <c r="G3255" s="27" t="s">
        <v>153</v>
      </c>
      <c r="H3255" s="21" t="s">
        <v>1165</v>
      </c>
      <c r="I3255" s="21" t="s">
        <v>3087</v>
      </c>
      <c r="J3255" s="21">
        <v>55.266666666666602</v>
      </c>
      <c r="K3255">
        <v>-128.4</v>
      </c>
      <c r="L3255">
        <v>1100</v>
      </c>
      <c r="M3255" s="21" t="s">
        <v>3034</v>
      </c>
      <c r="O3255" s="21">
        <v>1992</v>
      </c>
      <c r="Q3255" s="21" t="s">
        <v>3086</v>
      </c>
      <c r="T3255" s="21">
        <v>-20</v>
      </c>
      <c r="U3255" s="21" t="s">
        <v>1147</v>
      </c>
      <c r="V3255" s="9" t="s">
        <v>1247</v>
      </c>
      <c r="W3255" s="21">
        <v>56</v>
      </c>
      <c r="X3255" s="9" t="s">
        <v>3088</v>
      </c>
      <c r="Y3255" t="s">
        <v>3216</v>
      </c>
      <c r="Z3255" s="22">
        <v>8</v>
      </c>
      <c r="AD3255" s="22" t="s">
        <v>1165</v>
      </c>
      <c r="AF3255" s="24" t="s">
        <v>153</v>
      </c>
      <c r="AG3255" t="s">
        <v>1160</v>
      </c>
      <c r="AH3255">
        <f t="shared" si="36"/>
        <v>4320</v>
      </c>
      <c r="AI3255" s="21" t="s">
        <v>153</v>
      </c>
      <c r="AJ3255" s="21" t="s">
        <v>1148</v>
      </c>
      <c r="AK3255" s="21">
        <v>73.653000000000006</v>
      </c>
      <c r="AL3255" s="21" t="s">
        <v>1321</v>
      </c>
      <c r="AM3255" s="21" t="s">
        <v>3003</v>
      </c>
      <c r="AN3255" s="21">
        <v>3</v>
      </c>
      <c r="AO3255" s="21">
        <v>50</v>
      </c>
      <c r="AP3255" s="21">
        <v>27</v>
      </c>
      <c r="AQ3255" s="22" t="s">
        <v>3016</v>
      </c>
      <c r="AR3255" s="21" t="s">
        <v>1279</v>
      </c>
      <c r="AS3255" t="s">
        <v>3085</v>
      </c>
    </row>
    <row r="3256" spans="1:45" x14ac:dyDescent="0.2">
      <c r="A3256" s="21" t="s">
        <v>1685</v>
      </c>
      <c r="B3256" s="21" t="s">
        <v>1146</v>
      </c>
      <c r="C3256" s="21" t="s">
        <v>1149</v>
      </c>
      <c r="D3256" s="21" t="s">
        <v>420</v>
      </c>
      <c r="E3256" s="21" t="s">
        <v>3093</v>
      </c>
      <c r="G3256" s="27" t="s">
        <v>153</v>
      </c>
      <c r="H3256" s="21" t="s">
        <v>1165</v>
      </c>
      <c r="I3256" s="21" t="s">
        <v>3087</v>
      </c>
      <c r="J3256" s="21">
        <v>55.266666666666602</v>
      </c>
      <c r="K3256">
        <v>-128.4</v>
      </c>
      <c r="L3256">
        <v>1100</v>
      </c>
      <c r="M3256" s="21" t="s">
        <v>3034</v>
      </c>
      <c r="O3256" s="21">
        <v>1992</v>
      </c>
      <c r="Q3256" s="21" t="s">
        <v>3086</v>
      </c>
      <c r="T3256" s="21">
        <v>-20</v>
      </c>
      <c r="U3256" s="21" t="s">
        <v>1147</v>
      </c>
      <c r="V3256" s="9" t="s">
        <v>1247</v>
      </c>
      <c r="W3256" s="21">
        <v>56</v>
      </c>
      <c r="X3256" s="9" t="s">
        <v>3088</v>
      </c>
      <c r="Y3256" t="s">
        <v>3216</v>
      </c>
      <c r="Z3256" s="22">
        <v>8</v>
      </c>
      <c r="AD3256" s="22" t="s">
        <v>1165</v>
      </c>
      <c r="AF3256" s="24" t="s">
        <v>153</v>
      </c>
      <c r="AG3256" t="s">
        <v>1160</v>
      </c>
      <c r="AH3256">
        <f t="shared" si="36"/>
        <v>4320</v>
      </c>
      <c r="AI3256" s="21" t="s">
        <v>153</v>
      </c>
      <c r="AJ3256" s="21" t="s">
        <v>1148</v>
      </c>
      <c r="AK3256" s="21">
        <v>75.808000000000007</v>
      </c>
      <c r="AL3256" s="21" t="s">
        <v>1321</v>
      </c>
      <c r="AM3256" s="21" t="s">
        <v>3003</v>
      </c>
      <c r="AN3256" s="21">
        <v>3</v>
      </c>
      <c r="AO3256" s="21">
        <v>50</v>
      </c>
      <c r="AP3256" s="21">
        <v>30</v>
      </c>
      <c r="AQ3256" s="22" t="s">
        <v>3016</v>
      </c>
      <c r="AR3256" s="21" t="s">
        <v>1279</v>
      </c>
      <c r="AS3256" t="s">
        <v>3085</v>
      </c>
    </row>
    <row r="3257" spans="1:45" x14ac:dyDescent="0.2">
      <c r="A3257" s="21" t="s">
        <v>1685</v>
      </c>
      <c r="B3257" s="21" t="s">
        <v>1146</v>
      </c>
      <c r="C3257" s="21" t="s">
        <v>1149</v>
      </c>
      <c r="D3257" s="21" t="s">
        <v>420</v>
      </c>
      <c r="E3257" s="21" t="s">
        <v>3093</v>
      </c>
      <c r="G3257" s="27" t="s">
        <v>153</v>
      </c>
      <c r="H3257" s="21" t="s">
        <v>1165</v>
      </c>
      <c r="I3257" s="21" t="s">
        <v>3087</v>
      </c>
      <c r="J3257" s="21">
        <v>55.266666666666602</v>
      </c>
      <c r="K3257">
        <v>-128.4</v>
      </c>
      <c r="L3257">
        <v>1100</v>
      </c>
      <c r="M3257" s="21" t="s">
        <v>3034</v>
      </c>
      <c r="O3257" s="21">
        <v>1992</v>
      </c>
      <c r="Q3257" s="21" t="s">
        <v>3086</v>
      </c>
      <c r="T3257" s="21">
        <v>-20</v>
      </c>
      <c r="U3257" s="21" t="s">
        <v>1147</v>
      </c>
      <c r="V3257" s="9" t="s">
        <v>1247</v>
      </c>
      <c r="W3257" s="21">
        <v>56</v>
      </c>
      <c r="X3257" s="9" t="s">
        <v>3088</v>
      </c>
      <c r="Y3257" t="s">
        <v>3217</v>
      </c>
      <c r="Z3257" s="22">
        <v>8</v>
      </c>
      <c r="AD3257" s="22" t="s">
        <v>1165</v>
      </c>
      <c r="AF3257" s="24" t="s">
        <v>153</v>
      </c>
      <c r="AG3257" t="s">
        <v>1160</v>
      </c>
      <c r="AH3257">
        <f t="shared" si="36"/>
        <v>4320</v>
      </c>
      <c r="AI3257" s="21" t="s">
        <v>153</v>
      </c>
      <c r="AJ3257" s="21" t="s">
        <v>1148</v>
      </c>
      <c r="AK3257" s="21">
        <v>0</v>
      </c>
      <c r="AL3257" s="21" t="s">
        <v>1321</v>
      </c>
      <c r="AM3257" s="21">
        <v>0</v>
      </c>
      <c r="AN3257" s="21">
        <v>3</v>
      </c>
      <c r="AO3257" s="21">
        <v>50</v>
      </c>
      <c r="AP3257" s="21">
        <v>3</v>
      </c>
      <c r="AQ3257" s="22" t="s">
        <v>3016</v>
      </c>
      <c r="AR3257" s="21" t="s">
        <v>1279</v>
      </c>
      <c r="AS3257" t="s">
        <v>3085</v>
      </c>
    </row>
    <row r="3258" spans="1:45" x14ac:dyDescent="0.2">
      <c r="A3258" s="21" t="s">
        <v>1685</v>
      </c>
      <c r="B3258" s="21" t="s">
        <v>1146</v>
      </c>
      <c r="C3258" s="21" t="s">
        <v>1149</v>
      </c>
      <c r="D3258" s="21" t="s">
        <v>420</v>
      </c>
      <c r="E3258" s="21" t="s">
        <v>3093</v>
      </c>
      <c r="G3258" s="27" t="s">
        <v>153</v>
      </c>
      <c r="H3258" s="21" t="s">
        <v>1165</v>
      </c>
      <c r="I3258" s="21" t="s">
        <v>3087</v>
      </c>
      <c r="J3258" s="21">
        <v>55.266666666666602</v>
      </c>
      <c r="K3258">
        <v>-128.4</v>
      </c>
      <c r="L3258">
        <v>1100</v>
      </c>
      <c r="M3258" s="21" t="s">
        <v>3034</v>
      </c>
      <c r="O3258" s="21">
        <v>1992</v>
      </c>
      <c r="Q3258" s="21" t="s">
        <v>3086</v>
      </c>
      <c r="T3258" s="21">
        <v>-20</v>
      </c>
      <c r="U3258" s="21" t="s">
        <v>1147</v>
      </c>
      <c r="V3258" s="9" t="s">
        <v>1247</v>
      </c>
      <c r="W3258" s="21">
        <v>56</v>
      </c>
      <c r="X3258" s="9" t="s">
        <v>3088</v>
      </c>
      <c r="Y3258" t="s">
        <v>3217</v>
      </c>
      <c r="Z3258" s="22">
        <v>8</v>
      </c>
      <c r="AD3258" s="22" t="s">
        <v>1165</v>
      </c>
      <c r="AF3258" s="24" t="s">
        <v>153</v>
      </c>
      <c r="AG3258" t="s">
        <v>1160</v>
      </c>
      <c r="AH3258">
        <f t="shared" si="36"/>
        <v>4320</v>
      </c>
      <c r="AI3258" s="21" t="s">
        <v>153</v>
      </c>
      <c r="AJ3258" s="21" t="s">
        <v>1148</v>
      </c>
      <c r="AK3258" s="21">
        <v>2.8740000000000001</v>
      </c>
      <c r="AL3258" s="21" t="s">
        <v>1321</v>
      </c>
      <c r="AM3258" s="21" t="s">
        <v>3003</v>
      </c>
      <c r="AN3258" s="21">
        <v>3</v>
      </c>
      <c r="AO3258" s="21">
        <v>50</v>
      </c>
      <c r="AP3258" s="21">
        <v>6</v>
      </c>
      <c r="AQ3258" s="22" t="s">
        <v>3016</v>
      </c>
      <c r="AR3258" s="21" t="s">
        <v>1279</v>
      </c>
      <c r="AS3258" t="s">
        <v>3085</v>
      </c>
    </row>
    <row r="3259" spans="1:45" x14ac:dyDescent="0.2">
      <c r="A3259" s="21" t="s">
        <v>1685</v>
      </c>
      <c r="B3259" s="21" t="s">
        <v>1146</v>
      </c>
      <c r="C3259" s="21" t="s">
        <v>1149</v>
      </c>
      <c r="D3259" s="21" t="s">
        <v>420</v>
      </c>
      <c r="E3259" s="21" t="s">
        <v>3093</v>
      </c>
      <c r="G3259" s="27" t="s">
        <v>153</v>
      </c>
      <c r="H3259" s="21" t="s">
        <v>1165</v>
      </c>
      <c r="I3259" s="21" t="s">
        <v>3087</v>
      </c>
      <c r="J3259" s="21">
        <v>55.266666666666602</v>
      </c>
      <c r="K3259">
        <v>-128.4</v>
      </c>
      <c r="L3259">
        <v>1100</v>
      </c>
      <c r="M3259" s="21" t="s">
        <v>3034</v>
      </c>
      <c r="O3259" s="21">
        <v>1992</v>
      </c>
      <c r="Q3259" s="21" t="s">
        <v>3086</v>
      </c>
      <c r="T3259" s="21">
        <v>-20</v>
      </c>
      <c r="U3259" s="21" t="s">
        <v>1147</v>
      </c>
      <c r="V3259" s="9" t="s">
        <v>1247</v>
      </c>
      <c r="W3259" s="21">
        <v>56</v>
      </c>
      <c r="X3259" s="9" t="s">
        <v>3088</v>
      </c>
      <c r="Y3259" t="s">
        <v>3217</v>
      </c>
      <c r="Z3259" s="22">
        <v>8</v>
      </c>
      <c r="AD3259" s="22" t="s">
        <v>1165</v>
      </c>
      <c r="AF3259" s="24" t="s">
        <v>153</v>
      </c>
      <c r="AG3259" t="s">
        <v>1160</v>
      </c>
      <c r="AH3259">
        <f t="shared" si="36"/>
        <v>4320</v>
      </c>
      <c r="AI3259" s="21" t="s">
        <v>153</v>
      </c>
      <c r="AJ3259" s="21" t="s">
        <v>1148</v>
      </c>
      <c r="AK3259" s="21">
        <v>13.054</v>
      </c>
      <c r="AL3259" s="21" t="s">
        <v>1321</v>
      </c>
      <c r="AM3259" s="21" t="s">
        <v>3003</v>
      </c>
      <c r="AN3259" s="21">
        <v>3</v>
      </c>
      <c r="AO3259" s="21">
        <v>50</v>
      </c>
      <c r="AP3259" s="21">
        <v>9</v>
      </c>
      <c r="AQ3259" s="22" t="s">
        <v>3016</v>
      </c>
      <c r="AR3259" s="21" t="s">
        <v>1279</v>
      </c>
      <c r="AS3259" t="s">
        <v>3085</v>
      </c>
    </row>
    <row r="3260" spans="1:45" x14ac:dyDescent="0.2">
      <c r="A3260" s="21" t="s">
        <v>1685</v>
      </c>
      <c r="B3260" s="21" t="s">
        <v>1146</v>
      </c>
      <c r="C3260" s="21" t="s">
        <v>1149</v>
      </c>
      <c r="D3260" s="21" t="s">
        <v>420</v>
      </c>
      <c r="E3260" s="21" t="s">
        <v>3093</v>
      </c>
      <c r="G3260" s="27" t="s">
        <v>153</v>
      </c>
      <c r="H3260" s="21" t="s">
        <v>1165</v>
      </c>
      <c r="I3260" s="21" t="s">
        <v>3087</v>
      </c>
      <c r="J3260" s="21">
        <v>55.266666666666602</v>
      </c>
      <c r="K3260">
        <v>-128.4</v>
      </c>
      <c r="L3260">
        <v>1100</v>
      </c>
      <c r="M3260" s="21" t="s">
        <v>3034</v>
      </c>
      <c r="O3260" s="21">
        <v>1992</v>
      </c>
      <c r="Q3260" s="21" t="s">
        <v>3086</v>
      </c>
      <c r="T3260" s="21">
        <v>-20</v>
      </c>
      <c r="U3260" s="21" t="s">
        <v>1147</v>
      </c>
      <c r="V3260" s="9" t="s">
        <v>1247</v>
      </c>
      <c r="W3260" s="21">
        <v>56</v>
      </c>
      <c r="X3260" s="9" t="s">
        <v>3088</v>
      </c>
      <c r="Y3260" t="s">
        <v>3217</v>
      </c>
      <c r="Z3260" s="22">
        <v>8</v>
      </c>
      <c r="AD3260" s="22" t="s">
        <v>1165</v>
      </c>
      <c r="AF3260" s="24" t="s">
        <v>153</v>
      </c>
      <c r="AG3260" t="s">
        <v>1160</v>
      </c>
      <c r="AH3260">
        <f t="shared" si="36"/>
        <v>4320</v>
      </c>
      <c r="AI3260" s="21" t="s">
        <v>153</v>
      </c>
      <c r="AJ3260" s="21" t="s">
        <v>1148</v>
      </c>
      <c r="AK3260" s="21">
        <v>42.994</v>
      </c>
      <c r="AL3260" s="21" t="s">
        <v>1321</v>
      </c>
      <c r="AM3260" s="21" t="s">
        <v>3003</v>
      </c>
      <c r="AN3260" s="21">
        <v>3</v>
      </c>
      <c r="AO3260" s="21">
        <v>50</v>
      </c>
      <c r="AP3260" s="21">
        <v>15</v>
      </c>
      <c r="AQ3260" s="22" t="s">
        <v>3016</v>
      </c>
      <c r="AR3260" s="21" t="s">
        <v>1279</v>
      </c>
      <c r="AS3260" t="s">
        <v>3085</v>
      </c>
    </row>
    <row r="3261" spans="1:45" x14ac:dyDescent="0.2">
      <c r="A3261" s="21" t="s">
        <v>1685</v>
      </c>
      <c r="B3261" s="21" t="s">
        <v>1146</v>
      </c>
      <c r="C3261" s="21" t="s">
        <v>1149</v>
      </c>
      <c r="D3261" s="21" t="s">
        <v>420</v>
      </c>
      <c r="E3261" s="21" t="s">
        <v>3093</v>
      </c>
      <c r="G3261" s="27" t="s">
        <v>153</v>
      </c>
      <c r="H3261" s="21" t="s">
        <v>1165</v>
      </c>
      <c r="I3261" s="21" t="s">
        <v>3087</v>
      </c>
      <c r="J3261" s="21">
        <v>55.266666666666602</v>
      </c>
      <c r="K3261">
        <v>-128.4</v>
      </c>
      <c r="L3261">
        <v>1100</v>
      </c>
      <c r="M3261" s="21" t="s">
        <v>3034</v>
      </c>
      <c r="O3261" s="21">
        <v>1992</v>
      </c>
      <c r="Q3261" s="21" t="s">
        <v>3086</v>
      </c>
      <c r="T3261" s="21">
        <v>-20</v>
      </c>
      <c r="U3261" s="21" t="s">
        <v>1147</v>
      </c>
      <c r="V3261" s="9" t="s">
        <v>1247</v>
      </c>
      <c r="W3261" s="21">
        <v>56</v>
      </c>
      <c r="X3261" s="9" t="s">
        <v>3088</v>
      </c>
      <c r="Y3261" t="s">
        <v>3217</v>
      </c>
      <c r="Z3261" s="22">
        <v>8</v>
      </c>
      <c r="AD3261" s="22" t="s">
        <v>1165</v>
      </c>
      <c r="AF3261" s="24" t="s">
        <v>153</v>
      </c>
      <c r="AG3261" t="s">
        <v>1160</v>
      </c>
      <c r="AH3261">
        <f t="shared" si="36"/>
        <v>4320</v>
      </c>
      <c r="AI3261" s="21" t="s">
        <v>153</v>
      </c>
      <c r="AJ3261" s="21" t="s">
        <v>1148</v>
      </c>
      <c r="AK3261" s="21">
        <v>60.719000000000001</v>
      </c>
      <c r="AL3261" s="21" t="s">
        <v>1321</v>
      </c>
      <c r="AM3261" s="21" t="s">
        <v>3003</v>
      </c>
      <c r="AN3261" s="21">
        <v>3</v>
      </c>
      <c r="AO3261" s="21">
        <v>50</v>
      </c>
      <c r="AP3261" s="21">
        <v>18</v>
      </c>
      <c r="AQ3261" s="22" t="s">
        <v>3016</v>
      </c>
      <c r="AR3261" s="21" t="s">
        <v>1279</v>
      </c>
      <c r="AS3261" t="s">
        <v>3085</v>
      </c>
    </row>
    <row r="3262" spans="1:45" x14ac:dyDescent="0.2">
      <c r="A3262" s="21" t="s">
        <v>1685</v>
      </c>
      <c r="B3262" s="21" t="s">
        <v>1146</v>
      </c>
      <c r="C3262" s="21" t="s">
        <v>1149</v>
      </c>
      <c r="D3262" s="21" t="s">
        <v>420</v>
      </c>
      <c r="E3262" s="21" t="s">
        <v>3093</v>
      </c>
      <c r="G3262" s="27" t="s">
        <v>153</v>
      </c>
      <c r="H3262" s="21" t="s">
        <v>1165</v>
      </c>
      <c r="I3262" s="21" t="s">
        <v>3087</v>
      </c>
      <c r="J3262" s="21">
        <v>55.266666666666602</v>
      </c>
      <c r="K3262">
        <v>-128.4</v>
      </c>
      <c r="L3262">
        <v>1100</v>
      </c>
      <c r="M3262" s="21" t="s">
        <v>3034</v>
      </c>
      <c r="O3262" s="21">
        <v>1992</v>
      </c>
      <c r="Q3262" s="21" t="s">
        <v>3086</v>
      </c>
      <c r="T3262" s="21">
        <v>-20</v>
      </c>
      <c r="U3262" s="21" t="s">
        <v>1147</v>
      </c>
      <c r="V3262" s="9" t="s">
        <v>1247</v>
      </c>
      <c r="W3262" s="21">
        <v>56</v>
      </c>
      <c r="X3262" s="9" t="s">
        <v>3088</v>
      </c>
      <c r="Y3262" t="s">
        <v>3217</v>
      </c>
      <c r="Z3262" s="22">
        <v>8</v>
      </c>
      <c r="AD3262" s="22" t="s">
        <v>1165</v>
      </c>
      <c r="AF3262" s="24" t="s">
        <v>153</v>
      </c>
      <c r="AG3262" t="s">
        <v>1160</v>
      </c>
      <c r="AH3262">
        <f t="shared" si="36"/>
        <v>4320</v>
      </c>
      <c r="AI3262" s="21" t="s">
        <v>153</v>
      </c>
      <c r="AJ3262" s="21" t="s">
        <v>1148</v>
      </c>
      <c r="AK3262" s="21">
        <v>68.623000000000005</v>
      </c>
      <c r="AL3262" s="21" t="s">
        <v>1321</v>
      </c>
      <c r="AM3262" s="21" t="s">
        <v>3003</v>
      </c>
      <c r="AN3262" s="21">
        <v>3</v>
      </c>
      <c r="AO3262" s="21">
        <v>50</v>
      </c>
      <c r="AP3262" s="21">
        <v>21</v>
      </c>
      <c r="AQ3262" s="22" t="s">
        <v>3016</v>
      </c>
      <c r="AR3262" s="21" t="s">
        <v>1279</v>
      </c>
      <c r="AS3262" t="s">
        <v>3085</v>
      </c>
    </row>
    <row r="3263" spans="1:45" x14ac:dyDescent="0.2">
      <c r="A3263" s="21" t="s">
        <v>1685</v>
      </c>
      <c r="B3263" s="21" t="s">
        <v>1146</v>
      </c>
      <c r="C3263" s="21" t="s">
        <v>1149</v>
      </c>
      <c r="D3263" s="21" t="s">
        <v>420</v>
      </c>
      <c r="E3263" s="21" t="s">
        <v>3093</v>
      </c>
      <c r="G3263" s="27" t="s">
        <v>153</v>
      </c>
      <c r="H3263" s="21" t="s">
        <v>1165</v>
      </c>
      <c r="I3263" s="21" t="s">
        <v>3087</v>
      </c>
      <c r="J3263" s="21">
        <v>55.266666666666602</v>
      </c>
      <c r="K3263">
        <v>-128.4</v>
      </c>
      <c r="L3263">
        <v>1100</v>
      </c>
      <c r="M3263" s="21" t="s">
        <v>3034</v>
      </c>
      <c r="O3263" s="21">
        <v>1992</v>
      </c>
      <c r="Q3263" s="21" t="s">
        <v>3086</v>
      </c>
      <c r="T3263" s="21">
        <v>-20</v>
      </c>
      <c r="U3263" s="21" t="s">
        <v>1147</v>
      </c>
      <c r="V3263" s="9" t="s">
        <v>1247</v>
      </c>
      <c r="W3263" s="21">
        <v>56</v>
      </c>
      <c r="X3263" s="9" t="s">
        <v>3088</v>
      </c>
      <c r="Y3263" t="s">
        <v>3217</v>
      </c>
      <c r="Z3263" s="22">
        <v>8</v>
      </c>
      <c r="AD3263" s="22" t="s">
        <v>1165</v>
      </c>
      <c r="AF3263" s="24" t="s">
        <v>153</v>
      </c>
      <c r="AG3263" t="s">
        <v>1160</v>
      </c>
      <c r="AH3263">
        <f t="shared" si="36"/>
        <v>4320</v>
      </c>
      <c r="AI3263" s="21" t="s">
        <v>153</v>
      </c>
      <c r="AJ3263" s="21" t="s">
        <v>1148</v>
      </c>
      <c r="AK3263" s="21">
        <v>72.813999999999993</v>
      </c>
      <c r="AL3263" s="21" t="s">
        <v>1321</v>
      </c>
      <c r="AM3263" s="21" t="s">
        <v>3003</v>
      </c>
      <c r="AN3263" s="21">
        <v>3</v>
      </c>
      <c r="AO3263" s="21">
        <v>50</v>
      </c>
      <c r="AP3263" s="21">
        <v>24</v>
      </c>
      <c r="AQ3263" s="22" t="s">
        <v>3016</v>
      </c>
      <c r="AR3263" s="21" t="s">
        <v>1279</v>
      </c>
      <c r="AS3263" t="s">
        <v>3085</v>
      </c>
    </row>
    <row r="3264" spans="1:45" x14ac:dyDescent="0.2">
      <c r="A3264" s="21" t="s">
        <v>1685</v>
      </c>
      <c r="B3264" s="21" t="s">
        <v>1146</v>
      </c>
      <c r="C3264" s="21" t="s">
        <v>1149</v>
      </c>
      <c r="D3264" s="21" t="s">
        <v>420</v>
      </c>
      <c r="E3264" s="21" t="s">
        <v>3093</v>
      </c>
      <c r="G3264" s="27" t="s">
        <v>153</v>
      </c>
      <c r="H3264" s="21" t="s">
        <v>1165</v>
      </c>
      <c r="I3264" s="21" t="s">
        <v>3087</v>
      </c>
      <c r="J3264" s="21">
        <v>55.266666666666602</v>
      </c>
      <c r="K3264">
        <v>-128.4</v>
      </c>
      <c r="L3264">
        <v>1100</v>
      </c>
      <c r="M3264" s="21" t="s">
        <v>3034</v>
      </c>
      <c r="O3264" s="21">
        <v>1992</v>
      </c>
      <c r="Q3264" s="21" t="s">
        <v>3086</v>
      </c>
      <c r="T3264" s="21">
        <v>-20</v>
      </c>
      <c r="U3264" s="21" t="s">
        <v>1147</v>
      </c>
      <c r="V3264" s="9" t="s">
        <v>1247</v>
      </c>
      <c r="W3264" s="21">
        <v>56</v>
      </c>
      <c r="X3264" s="9" t="s">
        <v>3088</v>
      </c>
      <c r="Y3264" t="s">
        <v>3217</v>
      </c>
      <c r="Z3264" s="22">
        <v>8</v>
      </c>
      <c r="AD3264" s="22" t="s">
        <v>1165</v>
      </c>
      <c r="AF3264" s="24" t="s">
        <v>153</v>
      </c>
      <c r="AG3264" t="s">
        <v>1160</v>
      </c>
      <c r="AH3264">
        <f t="shared" si="36"/>
        <v>4320</v>
      </c>
      <c r="AI3264" s="21" t="s">
        <v>153</v>
      </c>
      <c r="AJ3264" s="21" t="s">
        <v>1148</v>
      </c>
      <c r="AK3264" s="21">
        <v>75.569000000000003</v>
      </c>
      <c r="AL3264" s="21" t="s">
        <v>1321</v>
      </c>
      <c r="AM3264" s="21" t="s">
        <v>3003</v>
      </c>
      <c r="AN3264" s="21">
        <v>3</v>
      </c>
      <c r="AO3264" s="21">
        <v>50</v>
      </c>
      <c r="AP3264" s="21">
        <v>27</v>
      </c>
      <c r="AQ3264" s="22" t="s">
        <v>3016</v>
      </c>
      <c r="AR3264" s="21" t="s">
        <v>1279</v>
      </c>
      <c r="AS3264" t="s">
        <v>3085</v>
      </c>
    </row>
    <row r="3265" spans="1:45" x14ac:dyDescent="0.2">
      <c r="A3265" s="21" t="s">
        <v>1685</v>
      </c>
      <c r="B3265" s="21" t="s">
        <v>1146</v>
      </c>
      <c r="C3265" s="21" t="s">
        <v>1149</v>
      </c>
      <c r="D3265" s="21" t="s">
        <v>420</v>
      </c>
      <c r="E3265" s="21" t="s">
        <v>3093</v>
      </c>
      <c r="G3265" s="27" t="s">
        <v>153</v>
      </c>
      <c r="H3265" s="21" t="s">
        <v>1165</v>
      </c>
      <c r="I3265" s="21" t="s">
        <v>3087</v>
      </c>
      <c r="J3265" s="21">
        <v>55.266666666666602</v>
      </c>
      <c r="K3265">
        <v>-128.4</v>
      </c>
      <c r="L3265">
        <v>1100</v>
      </c>
      <c r="M3265" s="21" t="s">
        <v>3034</v>
      </c>
      <c r="O3265" s="21">
        <v>1992</v>
      </c>
      <c r="Q3265" s="21" t="s">
        <v>3086</v>
      </c>
      <c r="T3265" s="21">
        <v>-20</v>
      </c>
      <c r="U3265" s="21" t="s">
        <v>1147</v>
      </c>
      <c r="V3265" s="9" t="s">
        <v>1247</v>
      </c>
      <c r="W3265" s="21">
        <v>56</v>
      </c>
      <c r="X3265" s="9" t="s">
        <v>3088</v>
      </c>
      <c r="Y3265" t="s">
        <v>3217</v>
      </c>
      <c r="Z3265" s="22">
        <v>8</v>
      </c>
      <c r="AD3265" s="22" t="s">
        <v>1165</v>
      </c>
      <c r="AF3265" s="24" t="s">
        <v>153</v>
      </c>
      <c r="AG3265" t="s">
        <v>1160</v>
      </c>
      <c r="AH3265">
        <f t="shared" si="36"/>
        <v>4320</v>
      </c>
      <c r="AI3265" s="21" t="s">
        <v>153</v>
      </c>
      <c r="AJ3265" s="21" t="s">
        <v>1148</v>
      </c>
      <c r="AK3265" s="21">
        <v>77.484999999999999</v>
      </c>
      <c r="AL3265" s="21" t="s">
        <v>1321</v>
      </c>
      <c r="AM3265" s="21" t="s">
        <v>3003</v>
      </c>
      <c r="AN3265" s="21">
        <v>3</v>
      </c>
      <c r="AO3265" s="21">
        <v>50</v>
      </c>
      <c r="AP3265" s="21">
        <v>30</v>
      </c>
      <c r="AQ3265" s="22" t="s">
        <v>3016</v>
      </c>
      <c r="AR3265" s="21" t="s">
        <v>1279</v>
      </c>
      <c r="AS3265" t="s">
        <v>3085</v>
      </c>
    </row>
    <row r="3266" spans="1:45" x14ac:dyDescent="0.2">
      <c r="A3266" s="21" t="s">
        <v>1685</v>
      </c>
      <c r="B3266" s="21" t="s">
        <v>1146</v>
      </c>
      <c r="C3266" s="21" t="s">
        <v>1149</v>
      </c>
      <c r="D3266" s="21" t="s">
        <v>420</v>
      </c>
      <c r="E3266" s="21" t="s">
        <v>3093</v>
      </c>
      <c r="G3266" s="27" t="s">
        <v>153</v>
      </c>
      <c r="H3266" s="21" t="s">
        <v>1165</v>
      </c>
      <c r="I3266" s="21" t="s">
        <v>3087</v>
      </c>
      <c r="J3266" s="21">
        <v>55.266666666666602</v>
      </c>
      <c r="K3266">
        <v>-128.4</v>
      </c>
      <c r="L3266">
        <v>1100</v>
      </c>
      <c r="M3266" s="21" t="s">
        <v>3034</v>
      </c>
      <c r="O3266" s="21">
        <v>1992</v>
      </c>
      <c r="Q3266" s="21" t="s">
        <v>3086</v>
      </c>
      <c r="T3266" s="21">
        <v>-20</v>
      </c>
      <c r="U3266" s="21" t="s">
        <v>1147</v>
      </c>
      <c r="V3266" s="9" t="s">
        <v>1247</v>
      </c>
      <c r="W3266" s="21">
        <v>56</v>
      </c>
      <c r="X3266" s="9" t="s">
        <v>3088</v>
      </c>
      <c r="Y3266" t="s">
        <v>3218</v>
      </c>
      <c r="Z3266" s="22">
        <v>8</v>
      </c>
      <c r="AD3266" s="22" t="s">
        <v>1165</v>
      </c>
      <c r="AF3266" s="24" t="s">
        <v>153</v>
      </c>
      <c r="AG3266" t="s">
        <v>1160</v>
      </c>
      <c r="AH3266">
        <f t="shared" si="36"/>
        <v>4320</v>
      </c>
      <c r="AI3266" s="21" t="s">
        <v>153</v>
      </c>
      <c r="AJ3266" s="21" t="s">
        <v>1148</v>
      </c>
      <c r="AK3266" s="21">
        <v>0</v>
      </c>
      <c r="AL3266" s="21" t="s">
        <v>1321</v>
      </c>
      <c r="AM3266" s="21" t="s">
        <v>3003</v>
      </c>
      <c r="AN3266" s="21">
        <v>3</v>
      </c>
      <c r="AO3266" s="21">
        <v>50</v>
      </c>
      <c r="AP3266" s="21">
        <v>3</v>
      </c>
      <c r="AQ3266" s="22" t="s">
        <v>3016</v>
      </c>
      <c r="AR3266" s="21" t="s">
        <v>1279</v>
      </c>
      <c r="AS3266" t="s">
        <v>3085</v>
      </c>
    </row>
    <row r="3267" spans="1:45" x14ac:dyDescent="0.2">
      <c r="A3267" s="21" t="s">
        <v>1685</v>
      </c>
      <c r="B3267" s="21" t="s">
        <v>1146</v>
      </c>
      <c r="C3267" s="21" t="s">
        <v>1149</v>
      </c>
      <c r="D3267" s="21" t="s">
        <v>420</v>
      </c>
      <c r="E3267" s="21" t="s">
        <v>3093</v>
      </c>
      <c r="G3267" s="27" t="s">
        <v>153</v>
      </c>
      <c r="H3267" s="21" t="s">
        <v>1165</v>
      </c>
      <c r="I3267" s="21" t="s">
        <v>3087</v>
      </c>
      <c r="J3267" s="21">
        <v>55.266666666666602</v>
      </c>
      <c r="K3267">
        <v>-128.4</v>
      </c>
      <c r="L3267">
        <v>1100</v>
      </c>
      <c r="M3267" s="21" t="s">
        <v>3034</v>
      </c>
      <c r="O3267" s="21">
        <v>1992</v>
      </c>
      <c r="Q3267" s="21" t="s">
        <v>3086</v>
      </c>
      <c r="T3267" s="21">
        <v>-20</v>
      </c>
      <c r="U3267" s="21" t="s">
        <v>1147</v>
      </c>
      <c r="V3267" s="9" t="s">
        <v>1247</v>
      </c>
      <c r="W3267" s="21">
        <v>56</v>
      </c>
      <c r="X3267" s="9" t="s">
        <v>3088</v>
      </c>
      <c r="Y3267" t="s">
        <v>3218</v>
      </c>
      <c r="Z3267" s="22">
        <v>8</v>
      </c>
      <c r="AD3267" s="22" t="s">
        <v>1165</v>
      </c>
      <c r="AF3267" s="24" t="s">
        <v>153</v>
      </c>
      <c r="AG3267" t="s">
        <v>1160</v>
      </c>
      <c r="AH3267">
        <f t="shared" si="36"/>
        <v>4320</v>
      </c>
      <c r="AI3267" s="21" t="s">
        <v>153</v>
      </c>
      <c r="AJ3267" s="21" t="s">
        <v>1148</v>
      </c>
      <c r="AK3267" s="21">
        <v>19.521000000000001</v>
      </c>
      <c r="AL3267" s="21" t="s">
        <v>1321</v>
      </c>
      <c r="AM3267" s="21" t="s">
        <v>3003</v>
      </c>
      <c r="AN3267" s="21">
        <v>3</v>
      </c>
      <c r="AO3267" s="21">
        <v>50</v>
      </c>
      <c r="AP3267" s="21">
        <v>12</v>
      </c>
      <c r="AQ3267" s="22" t="s">
        <v>3016</v>
      </c>
      <c r="AR3267" s="21" t="s">
        <v>1279</v>
      </c>
      <c r="AS3267" t="s">
        <v>3085</v>
      </c>
    </row>
    <row r="3268" spans="1:45" x14ac:dyDescent="0.2">
      <c r="A3268" s="21" t="s">
        <v>1685</v>
      </c>
      <c r="B3268" s="21" t="s">
        <v>1146</v>
      </c>
      <c r="C3268" s="21" t="s">
        <v>1149</v>
      </c>
      <c r="D3268" s="21" t="s">
        <v>420</v>
      </c>
      <c r="E3268" s="21" t="s">
        <v>3093</v>
      </c>
      <c r="G3268" s="27" t="s">
        <v>153</v>
      </c>
      <c r="H3268" s="21" t="s">
        <v>1165</v>
      </c>
      <c r="I3268" s="21" t="s">
        <v>3087</v>
      </c>
      <c r="J3268" s="21">
        <v>55.266666666666602</v>
      </c>
      <c r="K3268">
        <v>-128.4</v>
      </c>
      <c r="L3268">
        <v>1100</v>
      </c>
      <c r="M3268" s="21" t="s">
        <v>3034</v>
      </c>
      <c r="O3268" s="21">
        <v>1992</v>
      </c>
      <c r="Q3268" s="21" t="s">
        <v>3086</v>
      </c>
      <c r="T3268" s="21">
        <v>-20</v>
      </c>
      <c r="U3268" s="21" t="s">
        <v>1147</v>
      </c>
      <c r="V3268" s="9" t="s">
        <v>1247</v>
      </c>
      <c r="W3268" s="21">
        <v>56</v>
      </c>
      <c r="X3268" s="9" t="s">
        <v>3088</v>
      </c>
      <c r="Y3268" t="s">
        <v>3218</v>
      </c>
      <c r="Z3268" s="22">
        <v>8</v>
      </c>
      <c r="AD3268" s="22" t="s">
        <v>1165</v>
      </c>
      <c r="AF3268" s="24" t="s">
        <v>153</v>
      </c>
      <c r="AG3268" t="s">
        <v>1160</v>
      </c>
      <c r="AH3268">
        <f t="shared" si="36"/>
        <v>4320</v>
      </c>
      <c r="AI3268" s="21" t="s">
        <v>153</v>
      </c>
      <c r="AJ3268" s="21" t="s">
        <v>1148</v>
      </c>
      <c r="AK3268" s="21">
        <v>26.946000000000002</v>
      </c>
      <c r="AL3268" s="21" t="s">
        <v>1321</v>
      </c>
      <c r="AM3268" s="21" t="s">
        <v>3003</v>
      </c>
      <c r="AN3268" s="21">
        <v>3</v>
      </c>
      <c r="AO3268" s="21">
        <v>50</v>
      </c>
      <c r="AP3268" s="21">
        <v>15</v>
      </c>
      <c r="AQ3268" s="22" t="s">
        <v>3016</v>
      </c>
      <c r="AR3268" s="21" t="s">
        <v>1279</v>
      </c>
      <c r="AS3268" t="s">
        <v>3085</v>
      </c>
    </row>
    <row r="3269" spans="1:45" x14ac:dyDescent="0.2">
      <c r="A3269" s="21" t="s">
        <v>1685</v>
      </c>
      <c r="B3269" s="21" t="s">
        <v>1146</v>
      </c>
      <c r="C3269" s="21" t="s">
        <v>1149</v>
      </c>
      <c r="D3269" s="21" t="s">
        <v>420</v>
      </c>
      <c r="E3269" s="21" t="s">
        <v>3093</v>
      </c>
      <c r="G3269" s="27" t="s">
        <v>153</v>
      </c>
      <c r="H3269" s="21" t="s">
        <v>1165</v>
      </c>
      <c r="I3269" s="21" t="s">
        <v>3087</v>
      </c>
      <c r="J3269" s="21">
        <v>55.266666666666602</v>
      </c>
      <c r="K3269">
        <v>-128.4</v>
      </c>
      <c r="L3269">
        <v>1100</v>
      </c>
      <c r="M3269" s="21" t="s">
        <v>3034</v>
      </c>
      <c r="O3269" s="21">
        <v>1992</v>
      </c>
      <c r="Q3269" s="21" t="s">
        <v>3086</v>
      </c>
      <c r="T3269" s="21">
        <v>-20</v>
      </c>
      <c r="U3269" s="21" t="s">
        <v>1147</v>
      </c>
      <c r="V3269" s="9" t="s">
        <v>1247</v>
      </c>
      <c r="W3269" s="21">
        <v>56</v>
      </c>
      <c r="X3269" s="9" t="s">
        <v>3088</v>
      </c>
      <c r="Y3269" t="s">
        <v>3218</v>
      </c>
      <c r="Z3269" s="22">
        <v>8</v>
      </c>
      <c r="AD3269" s="22" t="s">
        <v>1165</v>
      </c>
      <c r="AF3269" s="24" t="s">
        <v>153</v>
      </c>
      <c r="AG3269" t="s">
        <v>1160</v>
      </c>
      <c r="AH3269">
        <f t="shared" si="36"/>
        <v>4320</v>
      </c>
      <c r="AI3269" s="21" t="s">
        <v>153</v>
      </c>
      <c r="AJ3269" s="21" t="s">
        <v>1148</v>
      </c>
      <c r="AK3269" s="21">
        <v>34.012</v>
      </c>
      <c r="AL3269" s="21" t="s">
        <v>1321</v>
      </c>
      <c r="AM3269" s="21">
        <f>36.048-32.455</f>
        <v>3.5930000000000035</v>
      </c>
      <c r="AN3269" s="21">
        <v>3</v>
      </c>
      <c r="AO3269" s="21">
        <v>50</v>
      </c>
      <c r="AP3269" s="21">
        <v>18</v>
      </c>
      <c r="AQ3269" s="22" t="s">
        <v>3016</v>
      </c>
      <c r="AR3269" s="21" t="s">
        <v>1279</v>
      </c>
      <c r="AS3269" t="s">
        <v>3085</v>
      </c>
    </row>
    <row r="3270" spans="1:45" x14ac:dyDescent="0.2">
      <c r="A3270" s="21" t="s">
        <v>1685</v>
      </c>
      <c r="B3270" s="21" t="s">
        <v>1146</v>
      </c>
      <c r="C3270" s="21" t="s">
        <v>1149</v>
      </c>
      <c r="D3270" s="21" t="s">
        <v>420</v>
      </c>
      <c r="E3270" s="21" t="s">
        <v>3093</v>
      </c>
      <c r="G3270" s="27" t="s">
        <v>153</v>
      </c>
      <c r="H3270" s="21" t="s">
        <v>1165</v>
      </c>
      <c r="I3270" s="21" t="s">
        <v>3087</v>
      </c>
      <c r="J3270" s="21">
        <v>55.266666666666602</v>
      </c>
      <c r="K3270">
        <v>-128.4</v>
      </c>
      <c r="L3270">
        <v>1100</v>
      </c>
      <c r="M3270" s="21" t="s">
        <v>3034</v>
      </c>
      <c r="O3270" s="21">
        <v>1992</v>
      </c>
      <c r="Q3270" s="21" t="s">
        <v>3086</v>
      </c>
      <c r="T3270" s="21">
        <v>-20</v>
      </c>
      <c r="U3270" s="21" t="s">
        <v>1147</v>
      </c>
      <c r="V3270" s="9" t="s">
        <v>1247</v>
      </c>
      <c r="W3270" s="21">
        <v>56</v>
      </c>
      <c r="X3270" s="9" t="s">
        <v>3088</v>
      </c>
      <c r="Y3270" t="s">
        <v>3218</v>
      </c>
      <c r="Z3270" s="22">
        <v>8</v>
      </c>
      <c r="AD3270" s="22" t="s">
        <v>1165</v>
      </c>
      <c r="AF3270" s="24" t="s">
        <v>153</v>
      </c>
      <c r="AG3270" t="s">
        <v>1160</v>
      </c>
      <c r="AH3270">
        <f t="shared" si="36"/>
        <v>4320</v>
      </c>
      <c r="AI3270" s="21" t="s">
        <v>153</v>
      </c>
      <c r="AJ3270" s="21" t="s">
        <v>1148</v>
      </c>
      <c r="AK3270" s="21">
        <v>40.719000000000001</v>
      </c>
      <c r="AL3270" s="21" t="s">
        <v>1321</v>
      </c>
      <c r="AM3270" s="21">
        <f>43.473-38.443</f>
        <v>5.0300000000000011</v>
      </c>
      <c r="AN3270" s="21">
        <v>3</v>
      </c>
      <c r="AO3270" s="21">
        <v>50</v>
      </c>
      <c r="AP3270" s="21">
        <v>21</v>
      </c>
      <c r="AQ3270" s="22" t="s">
        <v>3016</v>
      </c>
      <c r="AR3270" s="21" t="s">
        <v>1279</v>
      </c>
      <c r="AS3270" t="s">
        <v>3085</v>
      </c>
    </row>
    <row r="3271" spans="1:45" x14ac:dyDescent="0.2">
      <c r="A3271" s="21" t="s">
        <v>1685</v>
      </c>
      <c r="B3271" s="21" t="s">
        <v>1146</v>
      </c>
      <c r="C3271" s="21" t="s">
        <v>1149</v>
      </c>
      <c r="D3271" s="21" t="s">
        <v>420</v>
      </c>
      <c r="E3271" s="21" t="s">
        <v>3093</v>
      </c>
      <c r="G3271" s="27" t="s">
        <v>153</v>
      </c>
      <c r="H3271" s="21" t="s">
        <v>1165</v>
      </c>
      <c r="I3271" s="21" t="s">
        <v>3087</v>
      </c>
      <c r="J3271" s="21">
        <v>55.266666666666602</v>
      </c>
      <c r="K3271">
        <v>-128.4</v>
      </c>
      <c r="L3271">
        <v>1100</v>
      </c>
      <c r="M3271" s="21" t="s">
        <v>3034</v>
      </c>
      <c r="O3271" s="21">
        <v>1992</v>
      </c>
      <c r="Q3271" s="21" t="s">
        <v>3086</v>
      </c>
      <c r="T3271" s="21">
        <v>-20</v>
      </c>
      <c r="U3271" s="21" t="s">
        <v>1147</v>
      </c>
      <c r="V3271" s="9" t="s">
        <v>1247</v>
      </c>
      <c r="W3271" s="21">
        <v>56</v>
      </c>
      <c r="X3271" s="9" t="s">
        <v>3088</v>
      </c>
      <c r="Y3271" t="s">
        <v>3218</v>
      </c>
      <c r="Z3271" s="22">
        <v>8</v>
      </c>
      <c r="AD3271" s="22" t="s">
        <v>1165</v>
      </c>
      <c r="AF3271" s="24" t="s">
        <v>153</v>
      </c>
      <c r="AG3271" t="s">
        <v>1160</v>
      </c>
      <c r="AH3271">
        <f t="shared" si="36"/>
        <v>4320</v>
      </c>
      <c r="AI3271" s="21" t="s">
        <v>153</v>
      </c>
      <c r="AJ3271" s="21" t="s">
        <v>1148</v>
      </c>
      <c r="AK3271" s="21">
        <v>44.79</v>
      </c>
      <c r="AL3271" s="21" t="s">
        <v>1321</v>
      </c>
      <c r="AM3271" s="21" t="s">
        <v>3003</v>
      </c>
      <c r="AN3271" s="21">
        <v>3</v>
      </c>
      <c r="AO3271" s="21">
        <v>50</v>
      </c>
      <c r="AP3271" s="21">
        <v>24</v>
      </c>
      <c r="AQ3271" s="22" t="s">
        <v>3016</v>
      </c>
      <c r="AR3271" s="21" t="s">
        <v>1279</v>
      </c>
      <c r="AS3271" t="s">
        <v>3085</v>
      </c>
    </row>
    <row r="3272" spans="1:45" x14ac:dyDescent="0.2">
      <c r="A3272" s="21" t="s">
        <v>1685</v>
      </c>
      <c r="B3272" s="21" t="s">
        <v>1146</v>
      </c>
      <c r="C3272" s="21" t="s">
        <v>1149</v>
      </c>
      <c r="D3272" s="21" t="s">
        <v>420</v>
      </c>
      <c r="E3272" s="21" t="s">
        <v>3093</v>
      </c>
      <c r="G3272" s="27" t="s">
        <v>153</v>
      </c>
      <c r="H3272" s="21" t="s">
        <v>1165</v>
      </c>
      <c r="I3272" s="21" t="s">
        <v>3087</v>
      </c>
      <c r="J3272" s="21">
        <v>55.266666666666602</v>
      </c>
      <c r="K3272">
        <v>-128.4</v>
      </c>
      <c r="L3272">
        <v>1100</v>
      </c>
      <c r="M3272" s="21" t="s">
        <v>3034</v>
      </c>
      <c r="O3272" s="21">
        <v>1992</v>
      </c>
      <c r="Q3272" s="21" t="s">
        <v>3086</v>
      </c>
      <c r="T3272" s="21">
        <v>-20</v>
      </c>
      <c r="U3272" s="21" t="s">
        <v>1147</v>
      </c>
      <c r="V3272" s="9" t="s">
        <v>1247</v>
      </c>
      <c r="W3272" s="21">
        <v>56</v>
      </c>
      <c r="X3272" s="9" t="s">
        <v>3088</v>
      </c>
      <c r="Y3272" t="s">
        <v>3218</v>
      </c>
      <c r="Z3272" s="22">
        <v>8</v>
      </c>
      <c r="AD3272" s="22" t="s">
        <v>1165</v>
      </c>
      <c r="AF3272" s="24" t="s">
        <v>153</v>
      </c>
      <c r="AG3272" t="s">
        <v>1160</v>
      </c>
      <c r="AH3272">
        <f t="shared" si="36"/>
        <v>4320</v>
      </c>
      <c r="AI3272" s="21" t="s">
        <v>153</v>
      </c>
      <c r="AJ3272" s="21" t="s">
        <v>1148</v>
      </c>
      <c r="AK3272" s="21">
        <v>46.826000000000001</v>
      </c>
      <c r="AL3272" s="21" t="s">
        <v>1321</v>
      </c>
      <c r="AM3272" s="21" t="s">
        <v>3003</v>
      </c>
      <c r="AN3272" s="21">
        <v>3</v>
      </c>
      <c r="AO3272" s="21">
        <v>50</v>
      </c>
      <c r="AP3272" s="21">
        <v>27</v>
      </c>
      <c r="AQ3272" s="22" t="s">
        <v>3016</v>
      </c>
      <c r="AR3272" s="21" t="s">
        <v>1279</v>
      </c>
      <c r="AS3272" t="s">
        <v>3085</v>
      </c>
    </row>
    <row r="3273" spans="1:45" x14ac:dyDescent="0.2">
      <c r="A3273" s="21" t="s">
        <v>1685</v>
      </c>
      <c r="B3273" s="21" t="s">
        <v>1146</v>
      </c>
      <c r="C3273" s="21" t="s">
        <v>1149</v>
      </c>
      <c r="D3273" s="21" t="s">
        <v>420</v>
      </c>
      <c r="E3273" s="21" t="s">
        <v>3093</v>
      </c>
      <c r="G3273" s="27" t="s">
        <v>153</v>
      </c>
      <c r="H3273" s="21" t="s">
        <v>1165</v>
      </c>
      <c r="I3273" s="21" t="s">
        <v>3087</v>
      </c>
      <c r="J3273" s="21">
        <v>55.266666666666602</v>
      </c>
      <c r="K3273">
        <v>-128.4</v>
      </c>
      <c r="L3273">
        <v>1100</v>
      </c>
      <c r="M3273" s="21" t="s">
        <v>3034</v>
      </c>
      <c r="O3273" s="21">
        <v>1992</v>
      </c>
      <c r="Q3273" s="21" t="s">
        <v>3086</v>
      </c>
      <c r="T3273" s="21">
        <v>-20</v>
      </c>
      <c r="U3273" s="21" t="s">
        <v>1147</v>
      </c>
      <c r="V3273" s="9" t="s">
        <v>1247</v>
      </c>
      <c r="W3273" s="21">
        <v>56</v>
      </c>
      <c r="X3273" s="9" t="s">
        <v>3088</v>
      </c>
      <c r="Y3273" t="s">
        <v>3218</v>
      </c>
      <c r="Z3273" s="22">
        <v>8</v>
      </c>
      <c r="AD3273" s="22" t="s">
        <v>1165</v>
      </c>
      <c r="AF3273" s="24" t="s">
        <v>153</v>
      </c>
      <c r="AG3273" t="s">
        <v>1160</v>
      </c>
      <c r="AH3273">
        <f t="shared" si="36"/>
        <v>4320</v>
      </c>
      <c r="AI3273" s="21" t="s">
        <v>153</v>
      </c>
      <c r="AJ3273" s="21" t="s">
        <v>1148</v>
      </c>
      <c r="AK3273" s="21">
        <v>49.701000000000001</v>
      </c>
      <c r="AL3273" s="21" t="s">
        <v>1321</v>
      </c>
      <c r="AM3273" s="21" t="s">
        <v>3003</v>
      </c>
      <c r="AN3273" s="21">
        <v>3</v>
      </c>
      <c r="AO3273" s="21">
        <v>50</v>
      </c>
      <c r="AP3273" s="21">
        <v>30</v>
      </c>
      <c r="AQ3273" s="22" t="s">
        <v>3016</v>
      </c>
      <c r="AR3273" s="21" t="s">
        <v>1279</v>
      </c>
      <c r="AS3273" t="s">
        <v>3085</v>
      </c>
    </row>
    <row r="3274" spans="1:45" x14ac:dyDescent="0.2">
      <c r="A3274" s="21" t="s">
        <v>1760</v>
      </c>
      <c r="B3274" s="21" t="s">
        <v>1146</v>
      </c>
      <c r="C3274" s="21" t="s">
        <v>1149</v>
      </c>
      <c r="D3274" s="21" t="s">
        <v>1758</v>
      </c>
      <c r="E3274" s="21" t="s">
        <v>1759</v>
      </c>
      <c r="F3274" s="25"/>
      <c r="G3274" s="27" t="s">
        <v>1165</v>
      </c>
      <c r="H3274" s="21" t="s">
        <v>1165</v>
      </c>
      <c r="I3274" s="21" t="s">
        <v>3110</v>
      </c>
      <c r="L3274" t="s">
        <v>3111</v>
      </c>
      <c r="M3274" s="21" t="s">
        <v>1157</v>
      </c>
      <c r="O3274" s="21">
        <v>2011</v>
      </c>
      <c r="P3274">
        <v>2011</v>
      </c>
      <c r="U3274" s="21" t="s">
        <v>1246</v>
      </c>
      <c r="W3274">
        <v>0</v>
      </c>
      <c r="X3274" s="9" t="s">
        <v>1217</v>
      </c>
      <c r="Z3274" s="9" t="s">
        <v>3112</v>
      </c>
      <c r="AD3274" s="22"/>
      <c r="AF3274" s="24" t="s">
        <v>1165</v>
      </c>
      <c r="AI3274" s="21" t="s">
        <v>1165</v>
      </c>
      <c r="AJ3274" s="21" t="s">
        <v>1148</v>
      </c>
      <c r="AK3274" s="21">
        <v>0</v>
      </c>
      <c r="AL3274" s="21" t="s">
        <v>1277</v>
      </c>
      <c r="AM3274">
        <v>0</v>
      </c>
      <c r="AN3274" s="21">
        <v>3</v>
      </c>
      <c r="AO3274" s="21">
        <v>20</v>
      </c>
      <c r="AP3274" s="21">
        <v>0</v>
      </c>
      <c r="AQ3274" s="22" t="s">
        <v>3114</v>
      </c>
      <c r="AR3274" s="21" t="s">
        <v>1155</v>
      </c>
      <c r="AS3274" t="s">
        <v>3113</v>
      </c>
    </row>
    <row r="3275" spans="1:45" x14ac:dyDescent="0.2">
      <c r="A3275" s="21" t="s">
        <v>1760</v>
      </c>
      <c r="B3275" s="21" t="s">
        <v>1146</v>
      </c>
      <c r="C3275" s="21" t="s">
        <v>1149</v>
      </c>
      <c r="D3275" s="21" t="s">
        <v>1758</v>
      </c>
      <c r="E3275" s="21" t="s">
        <v>1759</v>
      </c>
      <c r="F3275" s="25"/>
      <c r="G3275" s="27" t="s">
        <v>1165</v>
      </c>
      <c r="H3275" s="21" t="s">
        <v>1165</v>
      </c>
      <c r="I3275" s="21" t="s">
        <v>3110</v>
      </c>
      <c r="L3275" t="s">
        <v>3111</v>
      </c>
      <c r="M3275" s="21" t="s">
        <v>1157</v>
      </c>
      <c r="O3275" s="21">
        <v>2011</v>
      </c>
      <c r="P3275">
        <v>2011</v>
      </c>
      <c r="U3275" s="21" t="s">
        <v>1246</v>
      </c>
      <c r="W3275">
        <v>3.5880000000000001</v>
      </c>
      <c r="X3275" s="9" t="s">
        <v>1217</v>
      </c>
      <c r="Z3275" s="9" t="s">
        <v>3112</v>
      </c>
      <c r="AD3275" s="22"/>
      <c r="AF3275" s="24" t="s">
        <v>1165</v>
      </c>
      <c r="AI3275" s="21" t="s">
        <v>1165</v>
      </c>
      <c r="AJ3275" s="21" t="s">
        <v>1148</v>
      </c>
      <c r="AK3275" s="21">
        <v>0</v>
      </c>
      <c r="AL3275" s="21" t="s">
        <v>1277</v>
      </c>
      <c r="AM3275">
        <v>0</v>
      </c>
      <c r="AN3275" s="21">
        <v>3</v>
      </c>
      <c r="AO3275" s="21">
        <v>20</v>
      </c>
      <c r="AP3275" s="21">
        <v>3.5880000000000001</v>
      </c>
      <c r="AQ3275" s="22" t="s">
        <v>3114</v>
      </c>
      <c r="AR3275" s="21" t="s">
        <v>1155</v>
      </c>
      <c r="AS3275" t="s">
        <v>3113</v>
      </c>
    </row>
    <row r="3276" spans="1:45" x14ac:dyDescent="0.2">
      <c r="A3276" s="21" t="s">
        <v>1760</v>
      </c>
      <c r="B3276" s="21" t="s">
        <v>1146</v>
      </c>
      <c r="C3276" s="21" t="s">
        <v>1149</v>
      </c>
      <c r="D3276" s="21" t="s">
        <v>1758</v>
      </c>
      <c r="E3276" s="21" t="s">
        <v>1759</v>
      </c>
      <c r="F3276" s="25"/>
      <c r="G3276" s="27" t="s">
        <v>1165</v>
      </c>
      <c r="H3276" s="21" t="s">
        <v>1165</v>
      </c>
      <c r="I3276" s="21" t="s">
        <v>3110</v>
      </c>
      <c r="L3276" t="s">
        <v>3111</v>
      </c>
      <c r="M3276" s="21" t="s">
        <v>1157</v>
      </c>
      <c r="O3276" s="21">
        <v>2011</v>
      </c>
      <c r="P3276">
        <v>2011</v>
      </c>
      <c r="U3276" s="21" t="s">
        <v>1246</v>
      </c>
      <c r="W3276">
        <v>6.9770000000000003</v>
      </c>
      <c r="X3276" s="9" t="s">
        <v>1217</v>
      </c>
      <c r="Z3276" s="9" t="s">
        <v>3112</v>
      </c>
      <c r="AD3276" s="22"/>
      <c r="AF3276" s="24" t="s">
        <v>1165</v>
      </c>
      <c r="AI3276" s="21" t="s">
        <v>1165</v>
      </c>
      <c r="AJ3276" s="21" t="s">
        <v>1148</v>
      </c>
      <c r="AK3276" s="21">
        <v>0</v>
      </c>
      <c r="AL3276" s="21" t="s">
        <v>1277</v>
      </c>
      <c r="AM3276">
        <v>0</v>
      </c>
      <c r="AN3276" s="21">
        <v>3</v>
      </c>
      <c r="AO3276" s="21">
        <v>20</v>
      </c>
      <c r="AP3276" s="21">
        <v>6.9770000000000003</v>
      </c>
      <c r="AQ3276" s="22" t="s">
        <v>3114</v>
      </c>
      <c r="AR3276" s="21" t="s">
        <v>1155</v>
      </c>
      <c r="AS3276" t="s">
        <v>3113</v>
      </c>
    </row>
    <row r="3277" spans="1:45" x14ac:dyDescent="0.2">
      <c r="A3277" s="21" t="s">
        <v>1760</v>
      </c>
      <c r="B3277" s="21" t="s">
        <v>1146</v>
      </c>
      <c r="C3277" s="21" t="s">
        <v>1149</v>
      </c>
      <c r="D3277" s="21" t="s">
        <v>1758</v>
      </c>
      <c r="E3277" s="21" t="s">
        <v>1759</v>
      </c>
      <c r="F3277" s="25"/>
      <c r="G3277" s="27" t="s">
        <v>1165</v>
      </c>
      <c r="H3277" s="21" t="s">
        <v>1165</v>
      </c>
      <c r="I3277" s="21" t="s">
        <v>3110</v>
      </c>
      <c r="L3277" t="s">
        <v>3111</v>
      </c>
      <c r="M3277" s="21" t="s">
        <v>1157</v>
      </c>
      <c r="O3277" s="21">
        <v>2011</v>
      </c>
      <c r="P3277">
        <v>2011</v>
      </c>
      <c r="U3277" s="21" t="s">
        <v>1246</v>
      </c>
      <c r="W3277">
        <v>9.8119999999999994</v>
      </c>
      <c r="X3277" s="9" t="s">
        <v>1217</v>
      </c>
      <c r="Z3277" s="9" t="s">
        <v>3112</v>
      </c>
      <c r="AD3277" s="22"/>
      <c r="AF3277" s="24" t="s">
        <v>1165</v>
      </c>
      <c r="AI3277" s="21" t="s">
        <v>1165</v>
      </c>
      <c r="AJ3277" s="21" t="s">
        <v>1148</v>
      </c>
      <c r="AK3277" s="21">
        <v>0</v>
      </c>
      <c r="AL3277" s="21" t="s">
        <v>1277</v>
      </c>
      <c r="AM3277">
        <v>0</v>
      </c>
      <c r="AN3277" s="21">
        <v>3</v>
      </c>
      <c r="AO3277" s="21">
        <v>20</v>
      </c>
      <c r="AP3277" s="21">
        <v>9.8119999999999994</v>
      </c>
      <c r="AQ3277" s="22" t="s">
        <v>3114</v>
      </c>
      <c r="AR3277" s="21" t="s">
        <v>1155</v>
      </c>
      <c r="AS3277" t="s">
        <v>3113</v>
      </c>
    </row>
    <row r="3278" spans="1:45" x14ac:dyDescent="0.2">
      <c r="A3278" s="21" t="s">
        <v>1760</v>
      </c>
      <c r="B3278" s="21" t="s">
        <v>1146</v>
      </c>
      <c r="C3278" s="21" t="s">
        <v>1149</v>
      </c>
      <c r="D3278" s="21" t="s">
        <v>1758</v>
      </c>
      <c r="E3278" s="21" t="s">
        <v>1759</v>
      </c>
      <c r="F3278" s="25"/>
      <c r="G3278" s="27" t="s">
        <v>1165</v>
      </c>
      <c r="H3278" s="21" t="s">
        <v>1165</v>
      </c>
      <c r="I3278" s="21" t="s">
        <v>3110</v>
      </c>
      <c r="L3278" t="s">
        <v>3111</v>
      </c>
      <c r="M3278" s="21" t="s">
        <v>1157</v>
      </c>
      <c r="O3278" s="21">
        <v>2011</v>
      </c>
      <c r="P3278">
        <v>2011</v>
      </c>
      <c r="U3278" s="21" t="s">
        <v>1246</v>
      </c>
      <c r="W3278">
        <v>13.000999999999999</v>
      </c>
      <c r="X3278" s="9" t="s">
        <v>1217</v>
      </c>
      <c r="Z3278" s="9" t="s">
        <v>3112</v>
      </c>
      <c r="AD3278" s="22"/>
      <c r="AF3278" s="24" t="s">
        <v>1165</v>
      </c>
      <c r="AI3278" s="21" t="s">
        <v>1165</v>
      </c>
      <c r="AJ3278" s="21" t="s">
        <v>1148</v>
      </c>
      <c r="AK3278" s="21">
        <v>0</v>
      </c>
      <c r="AL3278" s="21" t="s">
        <v>1277</v>
      </c>
      <c r="AM3278">
        <v>0</v>
      </c>
      <c r="AN3278" s="21">
        <v>3</v>
      </c>
      <c r="AO3278" s="21">
        <v>20</v>
      </c>
      <c r="AP3278" s="21">
        <v>13.000999999999999</v>
      </c>
      <c r="AQ3278" s="22" t="s">
        <v>3114</v>
      </c>
      <c r="AR3278" s="21" t="s">
        <v>1155</v>
      </c>
      <c r="AS3278" t="s">
        <v>3113</v>
      </c>
    </row>
    <row r="3279" spans="1:45" x14ac:dyDescent="0.2">
      <c r="A3279" s="21" t="s">
        <v>1760</v>
      </c>
      <c r="B3279" s="21" t="s">
        <v>1146</v>
      </c>
      <c r="C3279" s="21" t="s">
        <v>1149</v>
      </c>
      <c r="D3279" s="21" t="s">
        <v>1758</v>
      </c>
      <c r="E3279" s="21" t="s">
        <v>1759</v>
      </c>
      <c r="F3279" s="25"/>
      <c r="G3279" s="27" t="s">
        <v>1165</v>
      </c>
      <c r="H3279" s="21" t="s">
        <v>1165</v>
      </c>
      <c r="I3279" s="21" t="s">
        <v>3110</v>
      </c>
      <c r="L3279" t="s">
        <v>3111</v>
      </c>
      <c r="M3279" s="21" t="s">
        <v>1157</v>
      </c>
      <c r="O3279" s="21">
        <v>2011</v>
      </c>
      <c r="P3279">
        <v>2011</v>
      </c>
      <c r="U3279" s="21" t="s">
        <v>1246</v>
      </c>
      <c r="W3279">
        <v>16.899000000000001</v>
      </c>
      <c r="X3279" s="9" t="s">
        <v>1217</v>
      </c>
      <c r="Z3279" s="9" t="s">
        <v>3112</v>
      </c>
      <c r="AD3279" s="22"/>
      <c r="AF3279" s="24" t="s">
        <v>1165</v>
      </c>
      <c r="AI3279" s="21" t="s">
        <v>1165</v>
      </c>
      <c r="AJ3279" s="21" t="s">
        <v>1148</v>
      </c>
      <c r="AK3279" s="21">
        <v>0</v>
      </c>
      <c r="AL3279" s="21" t="s">
        <v>1277</v>
      </c>
      <c r="AM3279">
        <v>0</v>
      </c>
      <c r="AN3279" s="21">
        <v>3</v>
      </c>
      <c r="AO3279" s="21">
        <v>20</v>
      </c>
      <c r="AP3279" s="21">
        <v>16.899000000000001</v>
      </c>
      <c r="AQ3279" s="22" t="s">
        <v>3114</v>
      </c>
      <c r="AR3279" s="21" t="s">
        <v>1155</v>
      </c>
      <c r="AS3279" t="s">
        <v>3113</v>
      </c>
    </row>
    <row r="3280" spans="1:45" x14ac:dyDescent="0.2">
      <c r="A3280" s="21" t="s">
        <v>1760</v>
      </c>
      <c r="B3280" s="21" t="s">
        <v>1146</v>
      </c>
      <c r="C3280" s="21" t="s">
        <v>1149</v>
      </c>
      <c r="D3280" s="21" t="s">
        <v>1758</v>
      </c>
      <c r="E3280" s="21" t="s">
        <v>1759</v>
      </c>
      <c r="F3280" s="25"/>
      <c r="G3280" s="27" t="s">
        <v>1165</v>
      </c>
      <c r="H3280" s="21" t="s">
        <v>1165</v>
      </c>
      <c r="I3280" s="21" t="s">
        <v>3110</v>
      </c>
      <c r="L3280" t="s">
        <v>3111</v>
      </c>
      <c r="M3280" s="21" t="s">
        <v>1157</v>
      </c>
      <c r="O3280" s="21">
        <v>2011</v>
      </c>
      <c r="P3280">
        <v>2011</v>
      </c>
      <c r="U3280" s="21" t="s">
        <v>1246</v>
      </c>
      <c r="W3280">
        <v>19.911000000000001</v>
      </c>
      <c r="X3280" s="9" t="s">
        <v>1217</v>
      </c>
      <c r="Z3280" s="9" t="s">
        <v>3112</v>
      </c>
      <c r="AD3280" s="22"/>
      <c r="AF3280" s="24" t="s">
        <v>1165</v>
      </c>
      <c r="AI3280" s="21" t="s">
        <v>1165</v>
      </c>
      <c r="AJ3280" s="21" t="s">
        <v>1148</v>
      </c>
      <c r="AK3280" s="21">
        <v>0</v>
      </c>
      <c r="AL3280" s="21" t="s">
        <v>1277</v>
      </c>
      <c r="AM3280">
        <v>0</v>
      </c>
      <c r="AN3280" s="21">
        <v>3</v>
      </c>
      <c r="AO3280" s="21">
        <v>20</v>
      </c>
      <c r="AP3280" s="21">
        <v>19.911000000000001</v>
      </c>
      <c r="AQ3280" s="22" t="s">
        <v>3114</v>
      </c>
      <c r="AR3280" s="21" t="s">
        <v>1155</v>
      </c>
      <c r="AS3280" t="s">
        <v>3113</v>
      </c>
    </row>
    <row r="3281" spans="1:45" x14ac:dyDescent="0.2">
      <c r="A3281" s="21" t="s">
        <v>1760</v>
      </c>
      <c r="B3281" s="21" t="s">
        <v>1146</v>
      </c>
      <c r="C3281" s="21" t="s">
        <v>1149</v>
      </c>
      <c r="D3281" s="21" t="s">
        <v>1758</v>
      </c>
      <c r="E3281" s="21" t="s">
        <v>1759</v>
      </c>
      <c r="F3281" s="25"/>
      <c r="G3281" s="27" t="s">
        <v>1165</v>
      </c>
      <c r="H3281" s="21" t="s">
        <v>1165</v>
      </c>
      <c r="I3281" s="21" t="s">
        <v>3110</v>
      </c>
      <c r="L3281" t="s">
        <v>3111</v>
      </c>
      <c r="M3281" s="21" t="s">
        <v>1157</v>
      </c>
      <c r="O3281" s="21">
        <v>2011</v>
      </c>
      <c r="P3281">
        <v>2011</v>
      </c>
      <c r="U3281" s="21" t="s">
        <v>1246</v>
      </c>
      <c r="W3281">
        <v>23.986999999999998</v>
      </c>
      <c r="X3281" s="9" t="s">
        <v>1217</v>
      </c>
      <c r="Z3281" s="9" t="s">
        <v>3112</v>
      </c>
      <c r="AD3281" s="22"/>
      <c r="AF3281" s="24" t="s">
        <v>1165</v>
      </c>
      <c r="AI3281" s="21" t="s">
        <v>1165</v>
      </c>
      <c r="AJ3281" s="21" t="s">
        <v>1148</v>
      </c>
      <c r="AK3281" s="21">
        <v>0</v>
      </c>
      <c r="AL3281" s="21" t="s">
        <v>1277</v>
      </c>
      <c r="AM3281">
        <v>0</v>
      </c>
      <c r="AN3281" s="21">
        <v>3</v>
      </c>
      <c r="AO3281" s="21">
        <v>20</v>
      </c>
      <c r="AP3281" s="21">
        <v>23.986999999999998</v>
      </c>
      <c r="AQ3281" s="22" t="s">
        <v>3114</v>
      </c>
      <c r="AR3281" s="21" t="s">
        <v>1155</v>
      </c>
      <c r="AS3281" t="s">
        <v>3113</v>
      </c>
    </row>
    <row r="3282" spans="1:45" x14ac:dyDescent="0.2">
      <c r="A3282" s="21" t="s">
        <v>1760</v>
      </c>
      <c r="B3282" s="21" t="s">
        <v>1146</v>
      </c>
      <c r="C3282" s="21" t="s">
        <v>1149</v>
      </c>
      <c r="D3282" s="21" t="s">
        <v>1758</v>
      </c>
      <c r="E3282" s="21" t="s">
        <v>1759</v>
      </c>
      <c r="F3282" s="25"/>
      <c r="G3282" s="27" t="s">
        <v>1165</v>
      </c>
      <c r="H3282" s="21" t="s">
        <v>1165</v>
      </c>
      <c r="I3282" s="21" t="s">
        <v>3110</v>
      </c>
      <c r="L3282" t="s">
        <v>3111</v>
      </c>
      <c r="M3282" s="21" t="s">
        <v>1157</v>
      </c>
      <c r="O3282" s="21">
        <v>2011</v>
      </c>
      <c r="P3282">
        <v>2011</v>
      </c>
      <c r="U3282" s="21" t="s">
        <v>1246</v>
      </c>
      <c r="W3282">
        <v>26.998999999999999</v>
      </c>
      <c r="X3282" s="9" t="s">
        <v>1217</v>
      </c>
      <c r="Z3282" s="9" t="s">
        <v>3112</v>
      </c>
      <c r="AD3282" s="22"/>
      <c r="AF3282" s="24" t="s">
        <v>1165</v>
      </c>
      <c r="AI3282" s="21" t="s">
        <v>1165</v>
      </c>
      <c r="AJ3282" s="21" t="s">
        <v>1148</v>
      </c>
      <c r="AK3282" s="21">
        <v>0</v>
      </c>
      <c r="AL3282" s="21" t="s">
        <v>1277</v>
      </c>
      <c r="AM3282">
        <v>0</v>
      </c>
      <c r="AN3282" s="21">
        <v>3</v>
      </c>
      <c r="AO3282" s="21">
        <v>20</v>
      </c>
      <c r="AP3282" s="21">
        <v>26.998999999999999</v>
      </c>
      <c r="AQ3282" s="22" t="s">
        <v>3114</v>
      </c>
      <c r="AR3282" s="21" t="s">
        <v>1155</v>
      </c>
      <c r="AS3282" t="s">
        <v>3113</v>
      </c>
    </row>
    <row r="3283" spans="1:45" x14ac:dyDescent="0.2">
      <c r="A3283" s="21" t="s">
        <v>1760</v>
      </c>
      <c r="B3283" s="21" t="s">
        <v>1146</v>
      </c>
      <c r="C3283" s="21" t="s">
        <v>1149</v>
      </c>
      <c r="D3283" s="21" t="s">
        <v>1758</v>
      </c>
      <c r="E3283" s="21" t="s">
        <v>1759</v>
      </c>
      <c r="F3283" s="25"/>
      <c r="G3283" s="27" t="s">
        <v>1165</v>
      </c>
      <c r="H3283" s="21" t="s">
        <v>1165</v>
      </c>
      <c r="I3283" s="21" t="s">
        <v>3110</v>
      </c>
      <c r="L3283" t="s">
        <v>3111</v>
      </c>
      <c r="M3283" s="21" t="s">
        <v>1157</v>
      </c>
      <c r="O3283" s="21">
        <v>2011</v>
      </c>
      <c r="P3283">
        <v>2011</v>
      </c>
      <c r="U3283" s="21" t="s">
        <v>1246</v>
      </c>
      <c r="W3283">
        <v>31.96</v>
      </c>
      <c r="X3283" s="9" t="s">
        <v>1217</v>
      </c>
      <c r="Z3283" s="9" t="s">
        <v>3112</v>
      </c>
      <c r="AD3283" s="22"/>
      <c r="AF3283" s="24" t="s">
        <v>1165</v>
      </c>
      <c r="AI3283" s="21" t="s">
        <v>1165</v>
      </c>
      <c r="AJ3283" s="21" t="s">
        <v>1148</v>
      </c>
      <c r="AK3283" s="21">
        <v>0</v>
      </c>
      <c r="AL3283" s="21" t="s">
        <v>1277</v>
      </c>
      <c r="AM3283">
        <v>0</v>
      </c>
      <c r="AN3283" s="21">
        <v>3</v>
      </c>
      <c r="AO3283" s="21">
        <v>20</v>
      </c>
      <c r="AP3283" s="21">
        <v>31.96</v>
      </c>
      <c r="AQ3283" s="22" t="s">
        <v>3114</v>
      </c>
      <c r="AR3283" s="21" t="s">
        <v>1155</v>
      </c>
      <c r="AS3283" t="s">
        <v>3113</v>
      </c>
    </row>
    <row r="3284" spans="1:45" x14ac:dyDescent="0.2">
      <c r="A3284" s="21" t="s">
        <v>1760</v>
      </c>
      <c r="B3284" s="21" t="s">
        <v>1146</v>
      </c>
      <c r="C3284" s="21" t="s">
        <v>1149</v>
      </c>
      <c r="D3284" s="21" t="s">
        <v>1758</v>
      </c>
      <c r="E3284" s="21" t="s">
        <v>1759</v>
      </c>
      <c r="F3284" s="25"/>
      <c r="G3284" s="27" t="s">
        <v>1165</v>
      </c>
      <c r="H3284" s="21" t="s">
        <v>1165</v>
      </c>
      <c r="I3284" s="21" t="s">
        <v>3110</v>
      </c>
      <c r="L3284" t="s">
        <v>3111</v>
      </c>
      <c r="M3284" s="21" t="s">
        <v>1157</v>
      </c>
      <c r="O3284" s="21">
        <v>2011</v>
      </c>
      <c r="P3284">
        <v>2011</v>
      </c>
      <c r="U3284" s="21" t="s">
        <v>1246</v>
      </c>
      <c r="W3284">
        <v>34.950000000000003</v>
      </c>
      <c r="X3284" s="9" t="s">
        <v>1217</v>
      </c>
      <c r="Z3284" s="9" t="s">
        <v>3112</v>
      </c>
      <c r="AD3284" s="22"/>
      <c r="AF3284" s="24" t="s">
        <v>1165</v>
      </c>
      <c r="AI3284" s="21" t="s">
        <v>1165</v>
      </c>
      <c r="AJ3284" s="21" t="s">
        <v>1148</v>
      </c>
      <c r="AK3284" s="21">
        <v>13.819000000000001</v>
      </c>
      <c r="AL3284" s="21" t="s">
        <v>1277</v>
      </c>
      <c r="AM3284">
        <f>16.857-10.612</f>
        <v>6.2449999999999992</v>
      </c>
      <c r="AN3284" s="21">
        <v>3</v>
      </c>
      <c r="AO3284" s="21">
        <v>20</v>
      </c>
      <c r="AP3284" s="21">
        <v>34.950000000000003</v>
      </c>
      <c r="AQ3284" s="22" t="s">
        <v>3114</v>
      </c>
      <c r="AR3284" s="21" t="s">
        <v>1155</v>
      </c>
      <c r="AS3284" t="s">
        <v>3113</v>
      </c>
    </row>
    <row r="3285" spans="1:45" x14ac:dyDescent="0.2">
      <c r="A3285" s="21" t="s">
        <v>1760</v>
      </c>
      <c r="B3285" s="21" t="s">
        <v>1146</v>
      </c>
      <c r="C3285" s="21" t="s">
        <v>1149</v>
      </c>
      <c r="D3285" s="21" t="s">
        <v>1758</v>
      </c>
      <c r="E3285" s="21" t="s">
        <v>1759</v>
      </c>
      <c r="F3285" s="25"/>
      <c r="G3285" s="27" t="s">
        <v>1165</v>
      </c>
      <c r="H3285" s="21" t="s">
        <v>1165</v>
      </c>
      <c r="I3285" s="21" t="s">
        <v>3110</v>
      </c>
      <c r="L3285" t="s">
        <v>3111</v>
      </c>
      <c r="M3285" s="21" t="s">
        <v>1157</v>
      </c>
      <c r="O3285" s="21">
        <v>2011</v>
      </c>
      <c r="P3285">
        <v>2011</v>
      </c>
      <c r="U3285" s="21" t="s">
        <v>1246</v>
      </c>
      <c r="W3285" s="21">
        <v>39.048000000000002</v>
      </c>
      <c r="X3285" s="9" t="s">
        <v>1217</v>
      </c>
      <c r="Z3285" s="9" t="s">
        <v>3112</v>
      </c>
      <c r="AD3285" s="22"/>
      <c r="AF3285" s="24" t="s">
        <v>1165</v>
      </c>
      <c r="AI3285" s="21" t="s">
        <v>1165</v>
      </c>
      <c r="AJ3285" s="21" t="s">
        <v>1148</v>
      </c>
      <c r="AK3285" s="21">
        <v>13.819000000000001</v>
      </c>
      <c r="AL3285" s="21" t="s">
        <v>1277</v>
      </c>
      <c r="AM3285">
        <f t="shared" ref="AM3285:AM3287" si="37">16.857-10.612</f>
        <v>6.2449999999999992</v>
      </c>
      <c r="AN3285" s="21">
        <v>3</v>
      </c>
      <c r="AO3285" s="21">
        <v>20</v>
      </c>
      <c r="AP3285" s="21">
        <v>39.048000000000002</v>
      </c>
      <c r="AQ3285" s="22" t="s">
        <v>3114</v>
      </c>
      <c r="AR3285" s="21" t="s">
        <v>1155</v>
      </c>
      <c r="AS3285" t="s">
        <v>3113</v>
      </c>
    </row>
    <row r="3286" spans="1:45" x14ac:dyDescent="0.2">
      <c r="A3286" s="21" t="s">
        <v>1760</v>
      </c>
      <c r="B3286" s="21" t="s">
        <v>1146</v>
      </c>
      <c r="C3286" s="21" t="s">
        <v>1149</v>
      </c>
      <c r="D3286" s="21" t="s">
        <v>1758</v>
      </c>
      <c r="E3286" s="21" t="s">
        <v>1759</v>
      </c>
      <c r="F3286" s="25"/>
      <c r="G3286" s="27" t="s">
        <v>1165</v>
      </c>
      <c r="H3286" s="21" t="s">
        <v>1165</v>
      </c>
      <c r="I3286" s="21" t="s">
        <v>3110</v>
      </c>
      <c r="L3286" t="s">
        <v>3111</v>
      </c>
      <c r="M3286" s="21" t="s">
        <v>1157</v>
      </c>
      <c r="O3286" s="21">
        <v>2011</v>
      </c>
      <c r="P3286">
        <v>2011</v>
      </c>
      <c r="U3286" s="21" t="s">
        <v>1246</v>
      </c>
      <c r="W3286" s="21">
        <v>41.883000000000003</v>
      </c>
      <c r="X3286" s="9" t="s">
        <v>1217</v>
      </c>
      <c r="Z3286" s="9" t="s">
        <v>3112</v>
      </c>
      <c r="AD3286" s="22"/>
      <c r="AF3286" s="24" t="s">
        <v>1165</v>
      </c>
      <c r="AI3286" s="21" t="s">
        <v>1165</v>
      </c>
      <c r="AJ3286" s="21" t="s">
        <v>1148</v>
      </c>
      <c r="AK3286" s="21">
        <v>13.819000000000001</v>
      </c>
      <c r="AL3286" s="21" t="s">
        <v>1277</v>
      </c>
      <c r="AM3286">
        <f t="shared" si="37"/>
        <v>6.2449999999999992</v>
      </c>
      <c r="AN3286" s="21">
        <v>3</v>
      </c>
      <c r="AO3286" s="21">
        <v>20</v>
      </c>
      <c r="AP3286" s="21">
        <v>41.883000000000003</v>
      </c>
      <c r="AQ3286" s="22" t="s">
        <v>3114</v>
      </c>
      <c r="AR3286" s="21" t="s">
        <v>1155</v>
      </c>
      <c r="AS3286" t="s">
        <v>3113</v>
      </c>
    </row>
    <row r="3287" spans="1:45" x14ac:dyDescent="0.2">
      <c r="A3287" s="21" t="s">
        <v>1760</v>
      </c>
      <c r="B3287" s="21" t="s">
        <v>1146</v>
      </c>
      <c r="C3287" s="21" t="s">
        <v>1149</v>
      </c>
      <c r="D3287" s="21" t="s">
        <v>1758</v>
      </c>
      <c r="E3287" s="21" t="s">
        <v>1759</v>
      </c>
      <c r="F3287" s="25"/>
      <c r="G3287" s="27" t="s">
        <v>1165</v>
      </c>
      <c r="H3287" s="21" t="s">
        <v>1165</v>
      </c>
      <c r="I3287" s="21" t="s">
        <v>3110</v>
      </c>
      <c r="L3287" t="s">
        <v>3111</v>
      </c>
      <c r="M3287" s="21" t="s">
        <v>1157</v>
      </c>
      <c r="O3287" s="21">
        <v>2011</v>
      </c>
      <c r="P3287">
        <v>2011</v>
      </c>
      <c r="U3287" s="21" t="s">
        <v>1246</v>
      </c>
      <c r="W3287" s="21">
        <v>47.021000000000001</v>
      </c>
      <c r="X3287" s="9" t="s">
        <v>1217</v>
      </c>
      <c r="Z3287" s="9" t="s">
        <v>3112</v>
      </c>
      <c r="AD3287" s="22"/>
      <c r="AF3287" s="24" t="s">
        <v>1165</v>
      </c>
      <c r="AI3287" s="21" t="s">
        <v>1165</v>
      </c>
      <c r="AJ3287" s="21" t="s">
        <v>1148</v>
      </c>
      <c r="AK3287" s="21">
        <v>13.819000000000001</v>
      </c>
      <c r="AL3287" s="21" t="s">
        <v>1277</v>
      </c>
      <c r="AM3287">
        <f t="shared" si="37"/>
        <v>6.2449999999999992</v>
      </c>
      <c r="AN3287" s="21">
        <v>3</v>
      </c>
      <c r="AO3287" s="21">
        <v>20</v>
      </c>
      <c r="AP3287" s="21">
        <v>47.021000000000001</v>
      </c>
      <c r="AQ3287" s="22" t="s">
        <v>3114</v>
      </c>
      <c r="AR3287" s="21" t="s">
        <v>1155</v>
      </c>
      <c r="AS3287" t="s">
        <v>3113</v>
      </c>
    </row>
    <row r="3288" spans="1:45" x14ac:dyDescent="0.2">
      <c r="A3288" s="21" t="s">
        <v>1760</v>
      </c>
      <c r="B3288" s="21" t="s">
        <v>1146</v>
      </c>
      <c r="C3288" s="21" t="s">
        <v>1149</v>
      </c>
      <c r="D3288" s="21" t="s">
        <v>1758</v>
      </c>
      <c r="E3288" s="21" t="s">
        <v>1759</v>
      </c>
      <c r="F3288" s="25"/>
      <c r="G3288" s="27" t="s">
        <v>1165</v>
      </c>
      <c r="H3288" s="21" t="s">
        <v>1165</v>
      </c>
      <c r="I3288" s="21" t="s">
        <v>3110</v>
      </c>
      <c r="L3288" t="s">
        <v>3111</v>
      </c>
      <c r="M3288" s="21" t="s">
        <v>1157</v>
      </c>
      <c r="O3288" s="21">
        <v>2011</v>
      </c>
      <c r="P3288">
        <v>2011</v>
      </c>
      <c r="U3288" s="21" t="s">
        <v>1246</v>
      </c>
      <c r="W3288" s="21">
        <v>53.953000000000003</v>
      </c>
      <c r="X3288" s="9" t="s">
        <v>1217</v>
      </c>
      <c r="Z3288" s="9" t="s">
        <v>3112</v>
      </c>
      <c r="AD3288" s="22"/>
      <c r="AF3288" s="24" t="s">
        <v>1165</v>
      </c>
      <c r="AI3288" s="21" t="s">
        <v>1165</v>
      </c>
      <c r="AJ3288" s="21" t="s">
        <v>1148</v>
      </c>
      <c r="AK3288" s="21">
        <v>27.088999999999999</v>
      </c>
      <c r="AL3288" s="21" t="s">
        <v>1277</v>
      </c>
      <c r="AM3288">
        <f>42.848-11.456</f>
        <v>31.391999999999999</v>
      </c>
      <c r="AN3288" s="21">
        <v>3</v>
      </c>
      <c r="AO3288" s="21">
        <v>20</v>
      </c>
      <c r="AP3288" s="21">
        <v>53.953000000000003</v>
      </c>
      <c r="AQ3288" s="22" t="s">
        <v>3114</v>
      </c>
      <c r="AR3288" s="21" t="s">
        <v>1155</v>
      </c>
      <c r="AS3288" t="s">
        <v>3113</v>
      </c>
    </row>
    <row r="3289" spans="1:45" x14ac:dyDescent="0.2">
      <c r="A3289" s="21" t="s">
        <v>1760</v>
      </c>
      <c r="B3289" s="21" t="s">
        <v>1146</v>
      </c>
      <c r="C3289" s="21" t="s">
        <v>1149</v>
      </c>
      <c r="D3289" s="21" t="s">
        <v>1758</v>
      </c>
      <c r="E3289" s="21" t="s">
        <v>1759</v>
      </c>
      <c r="F3289" s="25"/>
      <c r="G3289" s="27" t="s">
        <v>1165</v>
      </c>
      <c r="H3289" s="21" t="s">
        <v>1165</v>
      </c>
      <c r="I3289" s="21" t="s">
        <v>3110</v>
      </c>
      <c r="L3289" t="s">
        <v>3111</v>
      </c>
      <c r="M3289" s="21" t="s">
        <v>1157</v>
      </c>
      <c r="O3289" s="21">
        <v>2011</v>
      </c>
      <c r="P3289">
        <v>2011</v>
      </c>
      <c r="U3289" s="21" t="s">
        <v>1246</v>
      </c>
      <c r="W3289" s="21">
        <v>58.893000000000001</v>
      </c>
      <c r="X3289" s="9" t="s">
        <v>1217</v>
      </c>
      <c r="Z3289" s="9" t="s">
        <v>3112</v>
      </c>
      <c r="AD3289" s="22"/>
      <c r="AF3289" s="24" t="s">
        <v>1165</v>
      </c>
      <c r="AI3289" s="21" t="s">
        <v>1165</v>
      </c>
      <c r="AJ3289" s="21" t="s">
        <v>1148</v>
      </c>
      <c r="AK3289" s="21">
        <v>30.527000000000001</v>
      </c>
      <c r="AL3289" s="21" t="s">
        <v>1277</v>
      </c>
      <c r="AM3289">
        <f>47.574-13.65</f>
        <v>33.923999999999999</v>
      </c>
      <c r="AN3289" s="21">
        <v>3</v>
      </c>
      <c r="AO3289" s="21">
        <v>20</v>
      </c>
      <c r="AP3289" s="21">
        <v>58.893000000000001</v>
      </c>
      <c r="AQ3289" s="22" t="s">
        <v>3114</v>
      </c>
      <c r="AR3289" s="21" t="s">
        <v>1155</v>
      </c>
      <c r="AS3289" t="s">
        <v>3113</v>
      </c>
    </row>
    <row r="3290" spans="1:45" x14ac:dyDescent="0.2">
      <c r="A3290" s="21" t="s">
        <v>1760</v>
      </c>
      <c r="B3290" s="21" t="s">
        <v>1146</v>
      </c>
      <c r="C3290" s="21" t="s">
        <v>1149</v>
      </c>
      <c r="D3290" s="21" t="s">
        <v>1758</v>
      </c>
      <c r="E3290" s="21" t="s">
        <v>1759</v>
      </c>
      <c r="F3290" s="25"/>
      <c r="G3290" s="27" t="s">
        <v>1165</v>
      </c>
      <c r="H3290" s="21" t="s">
        <v>1165</v>
      </c>
      <c r="I3290" s="21" t="s">
        <v>3110</v>
      </c>
      <c r="L3290" t="s">
        <v>3111</v>
      </c>
      <c r="M3290" s="21" t="s">
        <v>1157</v>
      </c>
      <c r="O3290" s="21">
        <v>2011</v>
      </c>
      <c r="P3290">
        <v>2011</v>
      </c>
      <c r="U3290" s="21" t="s">
        <v>1246</v>
      </c>
      <c r="W3290" s="21">
        <v>66.156999999999996</v>
      </c>
      <c r="X3290" s="9" t="s">
        <v>1217</v>
      </c>
      <c r="Z3290" s="9" t="s">
        <v>3112</v>
      </c>
      <c r="AD3290" s="22"/>
      <c r="AF3290" s="24" t="s">
        <v>1165</v>
      </c>
      <c r="AI3290" s="21" t="s">
        <v>1165</v>
      </c>
      <c r="AJ3290" s="21" t="s">
        <v>1148</v>
      </c>
      <c r="AK3290" s="21">
        <v>33.902999999999999</v>
      </c>
      <c r="AL3290" s="21" t="s">
        <v>1277</v>
      </c>
      <c r="AM3290">
        <f>52.468-15.338</f>
        <v>37.130000000000003</v>
      </c>
      <c r="AN3290" s="21">
        <v>3</v>
      </c>
      <c r="AO3290" s="21">
        <v>20</v>
      </c>
      <c r="AP3290" s="21">
        <v>66.156999999999996</v>
      </c>
      <c r="AQ3290" s="22" t="s">
        <v>3114</v>
      </c>
      <c r="AR3290" s="21" t="s">
        <v>1155</v>
      </c>
      <c r="AS3290" t="s">
        <v>3113</v>
      </c>
    </row>
    <row r="3291" spans="1:45" x14ac:dyDescent="0.2">
      <c r="A3291" s="21" t="s">
        <v>1760</v>
      </c>
      <c r="B3291" s="21" t="s">
        <v>1146</v>
      </c>
      <c r="C3291" s="21" t="s">
        <v>1149</v>
      </c>
      <c r="D3291" s="21" t="s">
        <v>1758</v>
      </c>
      <c r="E3291" s="21" t="s">
        <v>1759</v>
      </c>
      <c r="F3291" s="25"/>
      <c r="G3291" s="27" t="s">
        <v>1165</v>
      </c>
      <c r="H3291" s="21" t="s">
        <v>1165</v>
      </c>
      <c r="I3291" s="21" t="s">
        <v>3110</v>
      </c>
      <c r="L3291" t="s">
        <v>3111</v>
      </c>
      <c r="M3291" s="21" t="s">
        <v>1157</v>
      </c>
      <c r="O3291" s="21">
        <v>2011</v>
      </c>
      <c r="P3291">
        <v>2011</v>
      </c>
      <c r="U3291" s="21" t="s">
        <v>1246</v>
      </c>
      <c r="W3291" s="21">
        <v>72.89</v>
      </c>
      <c r="X3291" s="9" t="s">
        <v>1217</v>
      </c>
      <c r="Z3291" s="9" t="s">
        <v>3112</v>
      </c>
      <c r="AD3291" s="22"/>
      <c r="AF3291" s="24" t="s">
        <v>1165</v>
      </c>
      <c r="AI3291" s="21" t="s">
        <v>1165</v>
      </c>
      <c r="AJ3291" s="21" t="s">
        <v>1148</v>
      </c>
      <c r="AK3291" s="21">
        <v>33.902999999999999</v>
      </c>
      <c r="AL3291" s="21" t="s">
        <v>1277</v>
      </c>
      <c r="AM3291">
        <f>52.637-15.169</f>
        <v>37.468000000000004</v>
      </c>
      <c r="AN3291" s="21">
        <v>3</v>
      </c>
      <c r="AO3291" s="21">
        <v>20</v>
      </c>
      <c r="AP3291" s="21">
        <v>72.89</v>
      </c>
      <c r="AQ3291" s="22" t="s">
        <v>3114</v>
      </c>
      <c r="AR3291" s="21" t="s">
        <v>1155</v>
      </c>
      <c r="AS3291" t="s">
        <v>3113</v>
      </c>
    </row>
    <row r="3292" spans="1:45" x14ac:dyDescent="0.2">
      <c r="A3292" s="21" t="s">
        <v>1760</v>
      </c>
      <c r="B3292" s="21" t="s">
        <v>1146</v>
      </c>
      <c r="C3292" s="21" t="s">
        <v>1149</v>
      </c>
      <c r="D3292" s="21" t="s">
        <v>1758</v>
      </c>
      <c r="E3292" s="21" t="s">
        <v>1759</v>
      </c>
      <c r="F3292" s="25"/>
      <c r="G3292" s="27" t="s">
        <v>1165</v>
      </c>
      <c r="H3292" s="21" t="s">
        <v>1165</v>
      </c>
      <c r="I3292" s="21" t="s">
        <v>3110</v>
      </c>
      <c r="L3292" t="s">
        <v>3111</v>
      </c>
      <c r="M3292" s="21" t="s">
        <v>1157</v>
      </c>
      <c r="O3292" s="21">
        <v>2011</v>
      </c>
      <c r="P3292">
        <v>2011</v>
      </c>
      <c r="U3292" s="21" t="s">
        <v>1246</v>
      </c>
      <c r="W3292" s="21">
        <v>80.155000000000001</v>
      </c>
      <c r="X3292" s="9" t="s">
        <v>1217</v>
      </c>
      <c r="Z3292" s="9" t="s">
        <v>3112</v>
      </c>
      <c r="AD3292" s="22"/>
      <c r="AF3292" s="24" t="s">
        <v>1165</v>
      </c>
      <c r="AI3292" s="21" t="s">
        <v>1165</v>
      </c>
      <c r="AJ3292" s="21" t="s">
        <v>1148</v>
      </c>
      <c r="AK3292" s="21">
        <v>35.591000000000001</v>
      </c>
      <c r="AL3292" s="21" t="s">
        <v>1277</v>
      </c>
      <c r="AM3292">
        <f>53.481-17.7</f>
        <v>35.781000000000006</v>
      </c>
      <c r="AN3292" s="21">
        <v>3</v>
      </c>
      <c r="AO3292" s="21">
        <v>20</v>
      </c>
      <c r="AP3292" s="21">
        <v>80.155000000000001</v>
      </c>
      <c r="AQ3292" s="22" t="s">
        <v>3114</v>
      </c>
      <c r="AR3292" s="21" t="s">
        <v>1155</v>
      </c>
      <c r="AS3292" t="s">
        <v>3113</v>
      </c>
    </row>
    <row r="3293" spans="1:45" x14ac:dyDescent="0.2">
      <c r="A3293" s="21" t="s">
        <v>1760</v>
      </c>
      <c r="B3293" s="21" t="s">
        <v>1146</v>
      </c>
      <c r="C3293" s="21" t="s">
        <v>1149</v>
      </c>
      <c r="D3293" s="21" t="s">
        <v>1758</v>
      </c>
      <c r="E3293" s="21" t="s">
        <v>1759</v>
      </c>
      <c r="F3293" s="25"/>
      <c r="G3293" s="27" t="s">
        <v>1165</v>
      </c>
      <c r="H3293" s="21" t="s">
        <v>1165</v>
      </c>
      <c r="I3293" s="21" t="s">
        <v>3110</v>
      </c>
      <c r="L3293" t="s">
        <v>3111</v>
      </c>
      <c r="M3293" s="21" t="s">
        <v>1157</v>
      </c>
      <c r="O3293" s="21">
        <v>2011</v>
      </c>
      <c r="P3293">
        <v>2011</v>
      </c>
      <c r="U3293" s="21" t="s">
        <v>1246</v>
      </c>
      <c r="W3293" s="21">
        <v>87.064999999999998</v>
      </c>
      <c r="X3293" s="9" t="s">
        <v>1217</v>
      </c>
      <c r="Z3293" s="9" t="s">
        <v>3112</v>
      </c>
      <c r="AD3293" s="22"/>
      <c r="AF3293" s="24" t="s">
        <v>1165</v>
      </c>
      <c r="AI3293" s="21" t="s">
        <v>1165</v>
      </c>
      <c r="AJ3293" s="21" t="s">
        <v>1148</v>
      </c>
      <c r="AK3293" s="21">
        <v>35.591000000000001</v>
      </c>
      <c r="AL3293" s="21" t="s">
        <v>1277</v>
      </c>
      <c r="AM3293">
        <f>53.481-17.7</f>
        <v>35.781000000000006</v>
      </c>
      <c r="AN3293" s="21">
        <v>3</v>
      </c>
      <c r="AO3293" s="21">
        <v>20</v>
      </c>
      <c r="AP3293" s="21">
        <v>87.064999999999998</v>
      </c>
      <c r="AQ3293" s="22" t="s">
        <v>3114</v>
      </c>
      <c r="AR3293" s="21" t="s">
        <v>1155</v>
      </c>
      <c r="AS3293" t="s">
        <v>3113</v>
      </c>
    </row>
    <row r="3294" spans="1:45" x14ac:dyDescent="0.2">
      <c r="A3294" s="21" t="s">
        <v>1760</v>
      </c>
      <c r="B3294" s="21" t="s">
        <v>1146</v>
      </c>
      <c r="C3294" s="21" t="s">
        <v>1149</v>
      </c>
      <c r="D3294" s="21" t="s">
        <v>1758</v>
      </c>
      <c r="E3294" s="21" t="s">
        <v>1759</v>
      </c>
      <c r="F3294" s="25"/>
      <c r="G3294" s="27" t="s">
        <v>1165</v>
      </c>
      <c r="H3294" s="21" t="s">
        <v>1165</v>
      </c>
      <c r="I3294" s="21" t="s">
        <v>3110</v>
      </c>
      <c r="L3294" t="s">
        <v>3111</v>
      </c>
      <c r="M3294" s="21" t="s">
        <v>1157</v>
      </c>
      <c r="O3294" s="21">
        <v>2011</v>
      </c>
      <c r="P3294">
        <v>2011</v>
      </c>
      <c r="U3294" s="21" t="s">
        <v>1246</v>
      </c>
      <c r="V3294" s="9" t="s">
        <v>1217</v>
      </c>
      <c r="W3294" s="21">
        <v>90</v>
      </c>
      <c r="X3294" s="9" t="s">
        <v>1290</v>
      </c>
      <c r="Z3294" s="9" t="s">
        <v>3112</v>
      </c>
      <c r="AD3294" s="22"/>
      <c r="AF3294" s="24" t="s">
        <v>1165</v>
      </c>
      <c r="AI3294" s="21" t="s">
        <v>1165</v>
      </c>
      <c r="AJ3294" s="21" t="s">
        <v>1148</v>
      </c>
      <c r="AK3294" s="21">
        <v>39.134999999999998</v>
      </c>
      <c r="AL3294" s="21" t="s">
        <v>1277</v>
      </c>
      <c r="AM3294">
        <f>59.051-19.051</f>
        <v>40</v>
      </c>
      <c r="AN3294" s="21">
        <v>3</v>
      </c>
      <c r="AO3294" s="21">
        <v>20</v>
      </c>
      <c r="AP3294" s="21">
        <f>91.141-90</f>
        <v>1.1410000000000053</v>
      </c>
      <c r="AQ3294" s="22" t="s">
        <v>3115</v>
      </c>
      <c r="AR3294" s="21" t="s">
        <v>1155</v>
      </c>
    </row>
    <row r="3295" spans="1:45" x14ac:dyDescent="0.2">
      <c r="A3295" s="21" t="s">
        <v>1760</v>
      </c>
      <c r="B3295" s="21" t="s">
        <v>1146</v>
      </c>
      <c r="C3295" s="21" t="s">
        <v>1149</v>
      </c>
      <c r="D3295" s="21" t="s">
        <v>1758</v>
      </c>
      <c r="E3295" s="21" t="s">
        <v>1759</v>
      </c>
      <c r="F3295" s="25"/>
      <c r="G3295" s="27" t="s">
        <v>1165</v>
      </c>
      <c r="H3295" s="21" t="s">
        <v>1165</v>
      </c>
      <c r="I3295" s="21" t="s">
        <v>3110</v>
      </c>
      <c r="L3295" t="s">
        <v>3111</v>
      </c>
      <c r="M3295" s="21" t="s">
        <v>1157</v>
      </c>
      <c r="O3295" s="21">
        <v>2011</v>
      </c>
      <c r="P3295">
        <v>2011</v>
      </c>
      <c r="U3295" s="21" t="s">
        <v>1246</v>
      </c>
      <c r="V3295" s="9" t="s">
        <v>1217</v>
      </c>
      <c r="W3295" s="21">
        <v>90</v>
      </c>
      <c r="X3295" s="9" t="s">
        <v>1290</v>
      </c>
      <c r="Z3295" s="9" t="s">
        <v>3112</v>
      </c>
      <c r="AD3295" s="22"/>
      <c r="AF3295" s="24" t="s">
        <v>1165</v>
      </c>
      <c r="AI3295" s="21" t="s">
        <v>1165</v>
      </c>
      <c r="AJ3295" s="21" t="s">
        <v>1148</v>
      </c>
      <c r="AK3295" s="21">
        <v>40.780999999999999</v>
      </c>
      <c r="AL3295" s="21" t="s">
        <v>1277</v>
      </c>
      <c r="AM3295">
        <f>58.502-22.89</f>
        <v>35.612000000000002</v>
      </c>
      <c r="AN3295" s="21">
        <v>3</v>
      </c>
      <c r="AO3295" s="21">
        <v>20</v>
      </c>
      <c r="AP3295" s="21">
        <f>98.051-90</f>
        <v>8.0510000000000019</v>
      </c>
      <c r="AQ3295" s="22" t="s">
        <v>3115</v>
      </c>
      <c r="AR3295" s="21" t="s">
        <v>1155</v>
      </c>
    </row>
    <row r="3296" spans="1:45" x14ac:dyDescent="0.2">
      <c r="A3296" s="21" t="s">
        <v>1760</v>
      </c>
      <c r="B3296" s="21" t="s">
        <v>1146</v>
      </c>
      <c r="C3296" s="21" t="s">
        <v>1149</v>
      </c>
      <c r="D3296" s="21" t="s">
        <v>1758</v>
      </c>
      <c r="E3296" s="21" t="s">
        <v>1759</v>
      </c>
      <c r="F3296" s="25"/>
      <c r="G3296" s="27" t="s">
        <v>1165</v>
      </c>
      <c r="H3296" s="21" t="s">
        <v>1165</v>
      </c>
      <c r="I3296" s="21" t="s">
        <v>3110</v>
      </c>
      <c r="L3296" t="s">
        <v>3111</v>
      </c>
      <c r="M3296" s="21" t="s">
        <v>1157</v>
      </c>
      <c r="O3296" s="21">
        <v>2011</v>
      </c>
      <c r="P3296">
        <v>2011</v>
      </c>
      <c r="U3296" s="21" t="s">
        <v>1246</v>
      </c>
      <c r="V3296" s="9" t="s">
        <v>1217</v>
      </c>
      <c r="W3296" s="21">
        <v>90</v>
      </c>
      <c r="X3296" s="9" t="s">
        <v>1290</v>
      </c>
      <c r="Z3296" s="9" t="s">
        <v>3112</v>
      </c>
      <c r="AD3296" s="22"/>
      <c r="AF3296" s="24" t="s">
        <v>1165</v>
      </c>
      <c r="AI3296" s="21" t="s">
        <v>1165</v>
      </c>
      <c r="AJ3296" s="21" t="s">
        <v>1148</v>
      </c>
      <c r="AK3296" s="21">
        <v>40.780999999999999</v>
      </c>
      <c r="AL3296" s="21" t="s">
        <v>1277</v>
      </c>
      <c r="AM3296">
        <f>58.502-22.89</f>
        <v>35.612000000000002</v>
      </c>
      <c r="AN3296" s="21">
        <v>3</v>
      </c>
      <c r="AO3296" s="21">
        <v>20</v>
      </c>
      <c r="AP3296" s="21">
        <f>112.226-90</f>
        <v>22.225999999999999</v>
      </c>
      <c r="AQ3296" s="22" t="s">
        <v>3115</v>
      </c>
      <c r="AR3296" s="21" t="s">
        <v>1155</v>
      </c>
    </row>
    <row r="3297" spans="1:44" x14ac:dyDescent="0.2">
      <c r="A3297" s="21" t="s">
        <v>1760</v>
      </c>
      <c r="B3297" s="21" t="s">
        <v>1146</v>
      </c>
      <c r="C3297" s="21" t="s">
        <v>1149</v>
      </c>
      <c r="D3297" s="21" t="s">
        <v>1758</v>
      </c>
      <c r="E3297" s="21" t="s">
        <v>1759</v>
      </c>
      <c r="F3297" s="25"/>
      <c r="G3297" s="27" t="s">
        <v>1165</v>
      </c>
      <c r="H3297" s="21" t="s">
        <v>1165</v>
      </c>
      <c r="I3297" s="21" t="s">
        <v>3110</v>
      </c>
      <c r="L3297" t="s">
        <v>3111</v>
      </c>
      <c r="M3297" s="21" t="s">
        <v>1157</v>
      </c>
      <c r="O3297" s="21">
        <v>2011</v>
      </c>
      <c r="P3297">
        <v>2011</v>
      </c>
      <c r="U3297" s="21" t="s">
        <v>1246</v>
      </c>
      <c r="V3297" s="9" t="s">
        <v>1217</v>
      </c>
      <c r="W3297" s="21">
        <v>90</v>
      </c>
      <c r="X3297" s="9" t="s">
        <v>1290</v>
      </c>
      <c r="Z3297" s="9" t="s">
        <v>3112</v>
      </c>
      <c r="AD3297" s="22"/>
      <c r="AF3297" s="24" t="s">
        <v>1165</v>
      </c>
      <c r="AI3297" s="21" t="s">
        <v>1165</v>
      </c>
      <c r="AJ3297" s="21" t="s">
        <v>1148</v>
      </c>
      <c r="AK3297" s="21">
        <v>40.780999999999999</v>
      </c>
      <c r="AL3297" s="21" t="s">
        <v>1277</v>
      </c>
      <c r="AM3297">
        <f>58.502-22.89</f>
        <v>35.612000000000002</v>
      </c>
      <c r="AN3297" s="21">
        <v>3</v>
      </c>
      <c r="AO3297" s="21">
        <v>20</v>
      </c>
      <c r="AP3297" s="21">
        <f>117.364-90</f>
        <v>27.364000000000004</v>
      </c>
      <c r="AQ3297" s="22" t="s">
        <v>3115</v>
      </c>
      <c r="AR3297" s="21" t="s">
        <v>1155</v>
      </c>
    </row>
    <row r="3298" spans="1:44" x14ac:dyDescent="0.2">
      <c r="A3298" s="21" t="s">
        <v>1760</v>
      </c>
      <c r="B3298" s="21" t="s">
        <v>1146</v>
      </c>
      <c r="C3298" s="21" t="s">
        <v>1149</v>
      </c>
      <c r="D3298" s="21" t="s">
        <v>1758</v>
      </c>
      <c r="E3298" s="21" t="s">
        <v>1759</v>
      </c>
      <c r="F3298" s="25"/>
      <c r="G3298" s="27" t="s">
        <v>1165</v>
      </c>
      <c r="H3298" s="21" t="s">
        <v>1165</v>
      </c>
      <c r="I3298" s="21" t="s">
        <v>3110</v>
      </c>
      <c r="L3298" t="s">
        <v>3111</v>
      </c>
      <c r="M3298" s="21" t="s">
        <v>1157</v>
      </c>
      <c r="O3298" s="21">
        <v>2011</v>
      </c>
      <c r="P3298">
        <v>2011</v>
      </c>
      <c r="U3298" s="21" t="s">
        <v>1246</v>
      </c>
      <c r="V3298" s="9" t="s">
        <v>1217</v>
      </c>
      <c r="W3298" s="21">
        <v>90</v>
      </c>
      <c r="X3298" s="9" t="s">
        <v>1290</v>
      </c>
      <c r="Z3298" s="9" t="s">
        <v>3112</v>
      </c>
      <c r="AD3298" s="22"/>
      <c r="AF3298" s="24" t="s">
        <v>1165</v>
      </c>
      <c r="AI3298" s="21" t="s">
        <v>1165</v>
      </c>
      <c r="AJ3298" s="21" t="s">
        <v>1148</v>
      </c>
      <c r="AK3298" s="21">
        <v>40.780999999999999</v>
      </c>
      <c r="AL3298" s="21" t="s">
        <v>1277</v>
      </c>
      <c r="AM3298">
        <f>58.502-22.89</f>
        <v>35.612000000000002</v>
      </c>
      <c r="AN3298" s="21">
        <v>3</v>
      </c>
      <c r="AO3298" s="21">
        <v>20</v>
      </c>
      <c r="AP3298" s="21">
        <f>131.185-90</f>
        <v>41.185000000000002</v>
      </c>
      <c r="AQ3298" s="22" t="s">
        <v>3115</v>
      </c>
      <c r="AR3298" s="21" t="s">
        <v>1155</v>
      </c>
    </row>
    <row r="3299" spans="1:44" x14ac:dyDescent="0.2">
      <c r="A3299" s="21" t="s">
        <v>1760</v>
      </c>
      <c r="B3299" s="21" t="s">
        <v>1146</v>
      </c>
      <c r="C3299" s="21" t="s">
        <v>1149</v>
      </c>
      <c r="D3299" s="21" t="s">
        <v>1758</v>
      </c>
      <c r="E3299" s="21" t="s">
        <v>1759</v>
      </c>
      <c r="F3299" s="25"/>
      <c r="G3299" s="27" t="s">
        <v>1165</v>
      </c>
      <c r="H3299" s="21" t="s">
        <v>1165</v>
      </c>
      <c r="I3299" s="21" t="s">
        <v>3110</v>
      </c>
      <c r="L3299" t="s">
        <v>3111</v>
      </c>
      <c r="M3299" s="21" t="s">
        <v>1157</v>
      </c>
      <c r="O3299" s="21">
        <v>2011</v>
      </c>
      <c r="P3299">
        <v>2011</v>
      </c>
      <c r="U3299" s="21" t="s">
        <v>1246</v>
      </c>
      <c r="V3299" s="9" t="s">
        <v>1217</v>
      </c>
      <c r="W3299" s="21">
        <v>90</v>
      </c>
      <c r="X3299" s="9" t="s">
        <v>1290</v>
      </c>
      <c r="Z3299" s="9" t="s">
        <v>3112</v>
      </c>
      <c r="AD3299" s="22"/>
      <c r="AF3299" s="24" t="s">
        <v>1165</v>
      </c>
      <c r="AI3299" s="21" t="s">
        <v>1165</v>
      </c>
      <c r="AJ3299" s="21" t="s">
        <v>1148</v>
      </c>
      <c r="AK3299" s="21">
        <v>40.780999999999999</v>
      </c>
      <c r="AL3299" s="21" t="s">
        <v>1277</v>
      </c>
      <c r="AM3299">
        <f>58.502-22.89</f>
        <v>35.612000000000002</v>
      </c>
      <c r="AN3299" s="21">
        <v>3</v>
      </c>
      <c r="AO3299" s="21">
        <v>20</v>
      </c>
      <c r="AP3299" s="21">
        <f>138.272-90</f>
        <v>48.271999999999991</v>
      </c>
      <c r="AQ3299" s="22" t="s">
        <v>3115</v>
      </c>
      <c r="AR3299" s="21" t="s">
        <v>1155</v>
      </c>
    </row>
    <row r="3300" spans="1:44" x14ac:dyDescent="0.2">
      <c r="A3300" s="21" t="s">
        <v>1765</v>
      </c>
      <c r="B3300" s="21" t="s">
        <v>1146</v>
      </c>
      <c r="C3300" s="21" t="s">
        <v>1149</v>
      </c>
      <c r="D3300" s="21" t="s">
        <v>1763</v>
      </c>
      <c r="E3300" s="21" t="s">
        <v>1764</v>
      </c>
      <c r="G3300" s="27" t="s">
        <v>1165</v>
      </c>
      <c r="H3300" s="21" t="s">
        <v>1165</v>
      </c>
      <c r="I3300" s="21" t="s">
        <v>3119</v>
      </c>
      <c r="L3300">
        <v>3875</v>
      </c>
      <c r="M3300" s="21" t="s">
        <v>1145</v>
      </c>
      <c r="O3300" s="21">
        <v>2001</v>
      </c>
      <c r="P3300">
        <v>2002</v>
      </c>
      <c r="Q3300" t="s">
        <v>3117</v>
      </c>
      <c r="R3300">
        <f>4*30</f>
        <v>120</v>
      </c>
      <c r="T3300" t="s">
        <v>3035</v>
      </c>
      <c r="U3300" s="21" t="s">
        <v>1147</v>
      </c>
      <c r="X3300" s="9" t="s">
        <v>3116</v>
      </c>
      <c r="Z3300" s="9" t="s">
        <v>2993</v>
      </c>
      <c r="AD3300" t="s">
        <v>1165</v>
      </c>
      <c r="AF3300" t="s">
        <v>1165</v>
      </c>
      <c r="AI3300" s="21" t="s">
        <v>1165</v>
      </c>
      <c r="AJ3300" s="21" t="s">
        <v>1148</v>
      </c>
      <c r="AK3300">
        <v>46.804000000000002</v>
      </c>
      <c r="AL3300" s="21" t="s">
        <v>2993</v>
      </c>
      <c r="AM3300">
        <v>0</v>
      </c>
      <c r="AN3300" s="21">
        <v>3</v>
      </c>
      <c r="AO3300" s="21">
        <v>15</v>
      </c>
      <c r="AP3300">
        <v>90</v>
      </c>
      <c r="AQ3300" s="22" t="s">
        <v>3060</v>
      </c>
      <c r="AR3300" s="21" t="s">
        <v>3118</v>
      </c>
    </row>
    <row r="3301" spans="1:44" x14ac:dyDescent="0.2">
      <c r="A3301" s="21" t="s">
        <v>1765</v>
      </c>
      <c r="B3301" s="21" t="s">
        <v>1146</v>
      </c>
      <c r="C3301" s="21" t="s">
        <v>1149</v>
      </c>
      <c r="D3301" s="21" t="s">
        <v>1763</v>
      </c>
      <c r="E3301" s="21" t="s">
        <v>1764</v>
      </c>
      <c r="G3301" s="27" t="s">
        <v>1165</v>
      </c>
      <c r="H3301" s="21" t="s">
        <v>1165</v>
      </c>
      <c r="I3301" s="21" t="s">
        <v>3119</v>
      </c>
      <c r="L3301">
        <v>3875</v>
      </c>
      <c r="M3301" s="21" t="s">
        <v>1145</v>
      </c>
      <c r="O3301" s="21">
        <v>2001</v>
      </c>
      <c r="P3301">
        <v>2002</v>
      </c>
      <c r="Q3301" t="s">
        <v>3117</v>
      </c>
      <c r="R3301">
        <f t="shared" ref="R3301:R3315" si="38">4*30</f>
        <v>120</v>
      </c>
      <c r="T3301" t="s">
        <v>3035</v>
      </c>
      <c r="U3301" s="21" t="s">
        <v>1246</v>
      </c>
      <c r="V3301" s="9" t="s">
        <v>1247</v>
      </c>
      <c r="W3301">
        <v>7</v>
      </c>
      <c r="X3301" s="9" t="s">
        <v>3116</v>
      </c>
      <c r="Z3301" s="9" t="s">
        <v>2993</v>
      </c>
      <c r="AD3301" t="s">
        <v>1165</v>
      </c>
      <c r="AF3301" t="s">
        <v>1165</v>
      </c>
      <c r="AI3301" s="21" t="s">
        <v>1165</v>
      </c>
      <c r="AJ3301" s="21" t="s">
        <v>1148</v>
      </c>
      <c r="AK3301">
        <v>79.936999999999998</v>
      </c>
      <c r="AL3301" s="21" t="s">
        <v>2993</v>
      </c>
      <c r="AM3301">
        <f>84.335-76.234</f>
        <v>8.1009999999999991</v>
      </c>
      <c r="AN3301" s="21">
        <v>3</v>
      </c>
      <c r="AO3301" s="21">
        <v>15</v>
      </c>
      <c r="AP3301">
        <v>90</v>
      </c>
      <c r="AQ3301" s="22" t="s">
        <v>3060</v>
      </c>
      <c r="AR3301" s="21" t="s">
        <v>3118</v>
      </c>
    </row>
    <row r="3302" spans="1:44" x14ac:dyDescent="0.2">
      <c r="A3302" s="21" t="s">
        <v>1765</v>
      </c>
      <c r="B3302" s="21" t="s">
        <v>1146</v>
      </c>
      <c r="C3302" s="21" t="s">
        <v>1149</v>
      </c>
      <c r="D3302" s="21" t="s">
        <v>1763</v>
      </c>
      <c r="E3302" s="21" t="s">
        <v>1764</v>
      </c>
      <c r="G3302" s="27" t="s">
        <v>1165</v>
      </c>
      <c r="H3302" s="21" t="s">
        <v>1165</v>
      </c>
      <c r="I3302" s="21" t="s">
        <v>3119</v>
      </c>
      <c r="L3302">
        <v>3875</v>
      </c>
      <c r="M3302" s="21" t="s">
        <v>1145</v>
      </c>
      <c r="O3302" s="21">
        <v>2001</v>
      </c>
      <c r="P3302">
        <v>2002</v>
      </c>
      <c r="Q3302" t="s">
        <v>3117</v>
      </c>
      <c r="R3302">
        <f t="shared" si="38"/>
        <v>120</v>
      </c>
      <c r="T3302" t="s">
        <v>3035</v>
      </c>
      <c r="U3302" s="21" t="s">
        <v>1246</v>
      </c>
      <c r="V3302" s="9" t="s">
        <v>1247</v>
      </c>
      <c r="W3302">
        <v>14</v>
      </c>
      <c r="X3302" s="9" t="s">
        <v>3116</v>
      </c>
      <c r="Z3302" s="9" t="s">
        <v>2993</v>
      </c>
      <c r="AD3302" t="s">
        <v>1165</v>
      </c>
      <c r="AF3302" t="s">
        <v>1165</v>
      </c>
      <c r="AI3302" s="21" t="s">
        <v>1165</v>
      </c>
      <c r="AJ3302" s="21" t="s">
        <v>1148</v>
      </c>
      <c r="AK3302">
        <v>87.152000000000001</v>
      </c>
      <c r="AL3302" s="21" t="s">
        <v>2993</v>
      </c>
      <c r="AM3302">
        <f>93.703-80.032</f>
        <v>13.671000000000006</v>
      </c>
      <c r="AN3302" s="21">
        <v>3</v>
      </c>
      <c r="AO3302" s="21">
        <v>15</v>
      </c>
      <c r="AP3302">
        <v>90</v>
      </c>
      <c r="AQ3302" s="22" t="s">
        <v>3060</v>
      </c>
      <c r="AR3302" s="21" t="s">
        <v>3118</v>
      </c>
    </row>
    <row r="3303" spans="1:44" x14ac:dyDescent="0.2">
      <c r="A3303" s="21" t="s">
        <v>1765</v>
      </c>
      <c r="B3303" s="21" t="s">
        <v>1146</v>
      </c>
      <c r="C3303" s="21" t="s">
        <v>1149</v>
      </c>
      <c r="D3303" s="21" t="s">
        <v>1763</v>
      </c>
      <c r="E3303" s="21" t="s">
        <v>1764</v>
      </c>
      <c r="G3303" s="27" t="s">
        <v>1165</v>
      </c>
      <c r="H3303" s="21" t="s">
        <v>1165</v>
      </c>
      <c r="I3303" s="21" t="s">
        <v>3119</v>
      </c>
      <c r="L3303">
        <v>3875</v>
      </c>
      <c r="M3303" s="21" t="s">
        <v>1145</v>
      </c>
      <c r="O3303" s="21">
        <v>2001</v>
      </c>
      <c r="P3303">
        <v>2002</v>
      </c>
      <c r="Q3303" t="s">
        <v>3117</v>
      </c>
      <c r="R3303">
        <f t="shared" si="38"/>
        <v>120</v>
      </c>
      <c r="T3303" t="s">
        <v>3035</v>
      </c>
      <c r="U3303" s="21" t="s">
        <v>1246</v>
      </c>
      <c r="V3303" s="9" t="s">
        <v>1247</v>
      </c>
      <c r="W3303">
        <v>21</v>
      </c>
      <c r="X3303" s="9" t="s">
        <v>3116</v>
      </c>
      <c r="Z3303" s="9" t="s">
        <v>2993</v>
      </c>
      <c r="AD3303" t="s">
        <v>1165</v>
      </c>
      <c r="AF3303" t="s">
        <v>1165</v>
      </c>
      <c r="AI3303" s="21" t="s">
        <v>1165</v>
      </c>
      <c r="AJ3303" s="21" t="s">
        <v>1148</v>
      </c>
      <c r="AK3303">
        <v>70.822999999999993</v>
      </c>
      <c r="AL3303" s="21" t="s">
        <v>2993</v>
      </c>
      <c r="AM3303">
        <f>73.196-68.892</f>
        <v>4.304000000000002</v>
      </c>
      <c r="AN3303" s="21">
        <v>3</v>
      </c>
      <c r="AO3303" s="21">
        <v>15</v>
      </c>
      <c r="AP3303">
        <v>90</v>
      </c>
      <c r="AQ3303" s="22" t="s">
        <v>3060</v>
      </c>
      <c r="AR3303" s="21" t="s">
        <v>3118</v>
      </c>
    </row>
    <row r="3304" spans="1:44" x14ac:dyDescent="0.2">
      <c r="A3304" s="21" t="s">
        <v>1765</v>
      </c>
      <c r="B3304" s="21" t="s">
        <v>1146</v>
      </c>
      <c r="C3304" s="21" t="s">
        <v>1149</v>
      </c>
      <c r="D3304" s="21" t="s">
        <v>1763</v>
      </c>
      <c r="E3304" s="21" t="s">
        <v>1764</v>
      </c>
      <c r="G3304" s="27" t="s">
        <v>1165</v>
      </c>
      <c r="H3304" s="21" t="s">
        <v>1165</v>
      </c>
      <c r="I3304" s="21" t="s">
        <v>3119</v>
      </c>
      <c r="L3304">
        <v>3875</v>
      </c>
      <c r="M3304" s="21" t="s">
        <v>1145</v>
      </c>
      <c r="O3304" s="21">
        <v>2001</v>
      </c>
      <c r="P3304">
        <v>2002</v>
      </c>
      <c r="Q3304" t="s">
        <v>3117</v>
      </c>
      <c r="R3304">
        <f>4*30</f>
        <v>120</v>
      </c>
      <c r="T3304" t="s">
        <v>3035</v>
      </c>
      <c r="U3304" s="21" t="s">
        <v>1147</v>
      </c>
      <c r="X3304" s="9" t="s">
        <v>3116</v>
      </c>
      <c r="Z3304" s="9" t="s">
        <v>2993</v>
      </c>
      <c r="AD3304" t="s">
        <v>1165</v>
      </c>
      <c r="AF3304" t="s">
        <v>1165</v>
      </c>
      <c r="AI3304" s="21" t="s">
        <v>1165</v>
      </c>
      <c r="AJ3304" s="21" t="s">
        <v>3120</v>
      </c>
      <c r="AK3304">
        <v>20.53</v>
      </c>
      <c r="AL3304" s="21" t="s">
        <v>2993</v>
      </c>
      <c r="AM3304">
        <f>21.553-19.634</f>
        <v>1.9190000000000005</v>
      </c>
      <c r="AN3304" s="21">
        <v>3</v>
      </c>
      <c r="AO3304" s="21">
        <v>15</v>
      </c>
      <c r="AP3304">
        <v>90</v>
      </c>
      <c r="AQ3304" s="22" t="s">
        <v>3060</v>
      </c>
      <c r="AR3304" s="21" t="s">
        <v>3118</v>
      </c>
    </row>
    <row r="3305" spans="1:44" x14ac:dyDescent="0.2">
      <c r="A3305" s="21" t="s">
        <v>1765</v>
      </c>
      <c r="B3305" s="21" t="s">
        <v>1146</v>
      </c>
      <c r="C3305" s="21" t="s">
        <v>1149</v>
      </c>
      <c r="D3305" s="21" t="s">
        <v>1763</v>
      </c>
      <c r="E3305" s="21" t="s">
        <v>1764</v>
      </c>
      <c r="G3305" s="27" t="s">
        <v>1165</v>
      </c>
      <c r="H3305" s="21" t="s">
        <v>1165</v>
      </c>
      <c r="I3305" s="21" t="s">
        <v>3119</v>
      </c>
      <c r="L3305">
        <v>3875</v>
      </c>
      <c r="M3305" s="21" t="s">
        <v>1145</v>
      </c>
      <c r="O3305" s="21">
        <v>2001</v>
      </c>
      <c r="P3305">
        <v>2002</v>
      </c>
      <c r="Q3305" t="s">
        <v>3117</v>
      </c>
      <c r="R3305">
        <f t="shared" si="38"/>
        <v>120</v>
      </c>
      <c r="T3305" t="s">
        <v>3035</v>
      </c>
      <c r="U3305" s="21" t="s">
        <v>1246</v>
      </c>
      <c r="V3305" s="9" t="s">
        <v>1247</v>
      </c>
      <c r="W3305">
        <v>7</v>
      </c>
      <c r="X3305" s="9" t="s">
        <v>3116</v>
      </c>
      <c r="Z3305" s="9" t="s">
        <v>2993</v>
      </c>
      <c r="AD3305" t="s">
        <v>1165</v>
      </c>
      <c r="AF3305" t="s">
        <v>1165</v>
      </c>
      <c r="AI3305" s="21" t="s">
        <v>1165</v>
      </c>
      <c r="AJ3305" s="21" t="s">
        <v>3120</v>
      </c>
      <c r="AK3305">
        <v>24.582999999999998</v>
      </c>
      <c r="AL3305" s="21" t="s">
        <v>2993</v>
      </c>
      <c r="AM3305">
        <f>25.29-24.078</f>
        <v>1.2119999999999997</v>
      </c>
      <c r="AN3305" s="21">
        <v>3</v>
      </c>
      <c r="AO3305" s="21">
        <v>15</v>
      </c>
      <c r="AP3305">
        <v>90</v>
      </c>
      <c r="AQ3305" s="22" t="s">
        <v>3060</v>
      </c>
      <c r="AR3305" s="21" t="s">
        <v>3118</v>
      </c>
    </row>
    <row r="3306" spans="1:44" x14ac:dyDescent="0.2">
      <c r="A3306" s="21" t="s">
        <v>1765</v>
      </c>
      <c r="B3306" s="21" t="s">
        <v>1146</v>
      </c>
      <c r="C3306" s="21" t="s">
        <v>1149</v>
      </c>
      <c r="D3306" s="21" t="s">
        <v>1763</v>
      </c>
      <c r="E3306" s="21" t="s">
        <v>1764</v>
      </c>
      <c r="G3306" s="27" t="s">
        <v>1165</v>
      </c>
      <c r="H3306" s="21" t="s">
        <v>1165</v>
      </c>
      <c r="I3306" s="21" t="s">
        <v>3119</v>
      </c>
      <c r="L3306">
        <v>3875</v>
      </c>
      <c r="M3306" s="21" t="s">
        <v>1145</v>
      </c>
      <c r="O3306" s="21">
        <v>2001</v>
      </c>
      <c r="P3306">
        <v>2002</v>
      </c>
      <c r="Q3306" t="s">
        <v>3117</v>
      </c>
      <c r="R3306">
        <f t="shared" si="38"/>
        <v>120</v>
      </c>
      <c r="T3306" t="s">
        <v>3035</v>
      </c>
      <c r="U3306" s="21" t="s">
        <v>1246</v>
      </c>
      <c r="V3306" s="9" t="s">
        <v>1247</v>
      </c>
      <c r="W3306">
        <v>14</v>
      </c>
      <c r="X3306" s="9" t="s">
        <v>3116</v>
      </c>
      <c r="Z3306" s="9" t="s">
        <v>2993</v>
      </c>
      <c r="AD3306" t="s">
        <v>1165</v>
      </c>
      <c r="AF3306" t="s">
        <v>1165</v>
      </c>
      <c r="AI3306" s="21" t="s">
        <v>1165</v>
      </c>
      <c r="AJ3306" s="21" t="s">
        <v>3120</v>
      </c>
      <c r="AK3306">
        <v>34.28</v>
      </c>
      <c r="AL3306" s="21" t="s">
        <v>2993</v>
      </c>
      <c r="AM3306">
        <f>37.412-31.957</f>
        <v>5.4549999999999983</v>
      </c>
      <c r="AN3306" s="21">
        <v>3</v>
      </c>
      <c r="AO3306" s="21">
        <v>15</v>
      </c>
      <c r="AP3306">
        <v>90</v>
      </c>
      <c r="AQ3306" s="22" t="s">
        <v>3060</v>
      </c>
      <c r="AR3306" s="21" t="s">
        <v>3118</v>
      </c>
    </row>
    <row r="3307" spans="1:44" x14ac:dyDescent="0.2">
      <c r="A3307" s="21" t="s">
        <v>1765</v>
      </c>
      <c r="B3307" s="21" t="s">
        <v>1146</v>
      </c>
      <c r="C3307" s="21" t="s">
        <v>1149</v>
      </c>
      <c r="D3307" s="21" t="s">
        <v>1763</v>
      </c>
      <c r="E3307" s="21" t="s">
        <v>1764</v>
      </c>
      <c r="G3307" s="27" t="s">
        <v>1165</v>
      </c>
      <c r="H3307" s="21" t="s">
        <v>1165</v>
      </c>
      <c r="I3307" s="21" t="s">
        <v>3119</v>
      </c>
      <c r="L3307">
        <v>3875</v>
      </c>
      <c r="M3307" s="21" t="s">
        <v>1145</v>
      </c>
      <c r="O3307" s="21">
        <v>2001</v>
      </c>
      <c r="P3307">
        <v>2002</v>
      </c>
      <c r="Q3307" t="s">
        <v>3117</v>
      </c>
      <c r="R3307">
        <f t="shared" si="38"/>
        <v>120</v>
      </c>
      <c r="T3307" t="s">
        <v>3035</v>
      </c>
      <c r="U3307" s="21" t="s">
        <v>1246</v>
      </c>
      <c r="V3307" s="9" t="s">
        <v>1247</v>
      </c>
      <c r="W3307">
        <v>21</v>
      </c>
      <c r="X3307" s="9" t="s">
        <v>3116</v>
      </c>
      <c r="Z3307" s="9" t="s">
        <v>2993</v>
      </c>
      <c r="AD3307" t="s">
        <v>1165</v>
      </c>
      <c r="AF3307" t="s">
        <v>1165</v>
      </c>
      <c r="AI3307" s="21" t="s">
        <v>1165</v>
      </c>
      <c r="AJ3307" s="21" t="s">
        <v>3120</v>
      </c>
      <c r="AK3307">
        <v>33.332999999999998</v>
      </c>
      <c r="AL3307" s="21" t="s">
        <v>2993</v>
      </c>
      <c r="AM3307">
        <f>34.381-32.462</f>
        <v>1.9189999999999969</v>
      </c>
      <c r="AN3307" s="21">
        <v>3</v>
      </c>
      <c r="AO3307" s="21">
        <v>15</v>
      </c>
      <c r="AP3307">
        <v>90</v>
      </c>
      <c r="AQ3307" s="22" t="s">
        <v>3060</v>
      </c>
      <c r="AR3307" s="21" t="s">
        <v>3118</v>
      </c>
    </row>
    <row r="3308" spans="1:44" x14ac:dyDescent="0.2">
      <c r="A3308" s="21" t="s">
        <v>1765</v>
      </c>
      <c r="B3308" s="21" t="s">
        <v>1146</v>
      </c>
      <c r="C3308" s="21" t="s">
        <v>1149</v>
      </c>
      <c r="D3308" s="21" t="s">
        <v>1763</v>
      </c>
      <c r="E3308" s="21" t="s">
        <v>1764</v>
      </c>
      <c r="G3308" s="27" t="s">
        <v>1165</v>
      </c>
      <c r="H3308" s="21" t="s">
        <v>1165</v>
      </c>
      <c r="I3308" s="21" t="s">
        <v>3121</v>
      </c>
      <c r="L3308">
        <v>3400</v>
      </c>
      <c r="M3308" s="21" t="s">
        <v>1145</v>
      </c>
      <c r="O3308" s="21">
        <v>2001</v>
      </c>
      <c r="P3308">
        <v>2002</v>
      </c>
      <c r="Q3308" t="s">
        <v>3117</v>
      </c>
      <c r="R3308">
        <f>4*30</f>
        <v>120</v>
      </c>
      <c r="T3308" t="s">
        <v>3035</v>
      </c>
      <c r="U3308" s="21" t="s">
        <v>1147</v>
      </c>
      <c r="X3308" s="9" t="s">
        <v>3116</v>
      </c>
      <c r="Z3308" s="9" t="s">
        <v>2993</v>
      </c>
      <c r="AD3308" t="s">
        <v>1165</v>
      </c>
      <c r="AF3308" t="s">
        <v>1165</v>
      </c>
      <c r="AI3308" s="21" t="s">
        <v>1165</v>
      </c>
      <c r="AJ3308" s="21" t="s">
        <v>1148</v>
      </c>
      <c r="AK3308">
        <v>24.527999999999999</v>
      </c>
      <c r="AL3308" s="21" t="s">
        <v>2993</v>
      </c>
      <c r="AM3308">
        <f>26.824-22.044</f>
        <v>4.7800000000000011</v>
      </c>
      <c r="AN3308" s="21">
        <v>3</v>
      </c>
      <c r="AO3308" s="21">
        <v>15</v>
      </c>
      <c r="AP3308">
        <v>90</v>
      </c>
      <c r="AQ3308" s="22" t="s">
        <v>3060</v>
      </c>
      <c r="AR3308" s="21" t="s">
        <v>3118</v>
      </c>
    </row>
    <row r="3309" spans="1:44" x14ac:dyDescent="0.2">
      <c r="A3309" s="21" t="s">
        <v>1765</v>
      </c>
      <c r="B3309" s="21" t="s">
        <v>1146</v>
      </c>
      <c r="C3309" s="21" t="s">
        <v>1149</v>
      </c>
      <c r="D3309" s="21" t="s">
        <v>1763</v>
      </c>
      <c r="E3309" s="21" t="s">
        <v>1764</v>
      </c>
      <c r="G3309" s="27" t="s">
        <v>1165</v>
      </c>
      <c r="H3309" s="21" t="s">
        <v>1165</v>
      </c>
      <c r="I3309" s="21" t="s">
        <v>3121</v>
      </c>
      <c r="L3309">
        <v>3400</v>
      </c>
      <c r="M3309" s="21" t="s">
        <v>1145</v>
      </c>
      <c r="O3309" s="21">
        <v>2001</v>
      </c>
      <c r="P3309">
        <v>2002</v>
      </c>
      <c r="Q3309" t="s">
        <v>3117</v>
      </c>
      <c r="R3309">
        <f t="shared" si="38"/>
        <v>120</v>
      </c>
      <c r="T3309" t="s">
        <v>3035</v>
      </c>
      <c r="U3309" s="21" t="s">
        <v>1246</v>
      </c>
      <c r="V3309" s="9" t="s">
        <v>1247</v>
      </c>
      <c r="W3309">
        <v>7</v>
      </c>
      <c r="X3309" s="9" t="s">
        <v>3116</v>
      </c>
      <c r="Z3309" s="9" t="s">
        <v>2993</v>
      </c>
      <c r="AD3309" t="s">
        <v>1165</v>
      </c>
      <c r="AF3309" t="s">
        <v>1165</v>
      </c>
      <c r="AI3309" s="21" t="s">
        <v>1165</v>
      </c>
      <c r="AJ3309" s="21" t="s">
        <v>1148</v>
      </c>
      <c r="AK3309">
        <v>44.716999999999999</v>
      </c>
      <c r="AL3309" s="21" t="s">
        <v>2993</v>
      </c>
      <c r="AM3309">
        <f>49.969-38.648</f>
        <v>11.320999999999998</v>
      </c>
      <c r="AN3309" s="21">
        <v>3</v>
      </c>
      <c r="AO3309" s="21">
        <v>15</v>
      </c>
      <c r="AP3309">
        <v>90</v>
      </c>
      <c r="AQ3309" s="22" t="s">
        <v>3060</v>
      </c>
      <c r="AR3309" s="21" t="s">
        <v>3118</v>
      </c>
    </row>
    <row r="3310" spans="1:44" x14ac:dyDescent="0.2">
      <c r="A3310" s="21" t="s">
        <v>1765</v>
      </c>
      <c r="B3310" s="21" t="s">
        <v>1146</v>
      </c>
      <c r="C3310" s="21" t="s">
        <v>1149</v>
      </c>
      <c r="D3310" s="21" t="s">
        <v>1763</v>
      </c>
      <c r="E3310" s="21" t="s">
        <v>1764</v>
      </c>
      <c r="G3310" s="27" t="s">
        <v>1165</v>
      </c>
      <c r="H3310" s="21" t="s">
        <v>1165</v>
      </c>
      <c r="I3310" s="21" t="s">
        <v>3121</v>
      </c>
      <c r="L3310">
        <v>3400</v>
      </c>
      <c r="M3310" s="21" t="s">
        <v>1145</v>
      </c>
      <c r="O3310" s="21">
        <v>2001</v>
      </c>
      <c r="P3310">
        <v>2002</v>
      </c>
      <c r="Q3310" t="s">
        <v>3117</v>
      </c>
      <c r="R3310">
        <f t="shared" si="38"/>
        <v>120</v>
      </c>
      <c r="T3310" t="s">
        <v>3035</v>
      </c>
      <c r="U3310" s="21" t="s">
        <v>1246</v>
      </c>
      <c r="V3310" s="9" t="s">
        <v>1247</v>
      </c>
      <c r="W3310">
        <v>14</v>
      </c>
      <c r="X3310" s="9" t="s">
        <v>3116</v>
      </c>
      <c r="Z3310" s="9" t="s">
        <v>2993</v>
      </c>
      <c r="AD3310" t="s">
        <v>1165</v>
      </c>
      <c r="AF3310" t="s">
        <v>1165</v>
      </c>
      <c r="AI3310" s="21" t="s">
        <v>1165</v>
      </c>
      <c r="AJ3310" s="21" t="s">
        <v>1148</v>
      </c>
      <c r="AK3310">
        <v>55.472000000000001</v>
      </c>
      <c r="AL3310" s="21" t="s">
        <v>2993</v>
      </c>
      <c r="AM3310">
        <f>57.516-52.987</f>
        <v>4.5289999999999964</v>
      </c>
      <c r="AN3310" s="21">
        <v>3</v>
      </c>
      <c r="AO3310" s="21">
        <v>15</v>
      </c>
      <c r="AP3310">
        <v>90</v>
      </c>
      <c r="AQ3310" s="22" t="s">
        <v>3060</v>
      </c>
      <c r="AR3310" s="21" t="s">
        <v>3118</v>
      </c>
    </row>
    <row r="3311" spans="1:44" x14ac:dyDescent="0.2">
      <c r="A3311" s="21" t="s">
        <v>1765</v>
      </c>
      <c r="B3311" s="21" t="s">
        <v>1146</v>
      </c>
      <c r="C3311" s="21" t="s">
        <v>1149</v>
      </c>
      <c r="D3311" s="21" t="s">
        <v>1763</v>
      </c>
      <c r="E3311" s="21" t="s">
        <v>1764</v>
      </c>
      <c r="G3311" s="27" t="s">
        <v>1165</v>
      </c>
      <c r="H3311" s="21" t="s">
        <v>1165</v>
      </c>
      <c r="I3311" s="21" t="s">
        <v>3121</v>
      </c>
      <c r="L3311">
        <v>3400</v>
      </c>
      <c r="M3311" s="21" t="s">
        <v>1145</v>
      </c>
      <c r="O3311" s="21">
        <v>2001</v>
      </c>
      <c r="P3311">
        <v>2002</v>
      </c>
      <c r="Q3311" t="s">
        <v>3117</v>
      </c>
      <c r="R3311">
        <f t="shared" si="38"/>
        <v>120</v>
      </c>
      <c r="T3311" t="s">
        <v>3035</v>
      </c>
      <c r="U3311" s="21" t="s">
        <v>1246</v>
      </c>
      <c r="V3311" s="9" t="s">
        <v>1247</v>
      </c>
      <c r="W3311">
        <v>21</v>
      </c>
      <c r="X3311" s="9" t="s">
        <v>3116</v>
      </c>
      <c r="Z3311" s="9" t="s">
        <v>2993</v>
      </c>
      <c r="AD3311" t="s">
        <v>1165</v>
      </c>
      <c r="AF3311" t="s">
        <v>1165</v>
      </c>
      <c r="AI3311" s="21" t="s">
        <v>1165</v>
      </c>
      <c r="AJ3311" s="21" t="s">
        <v>1148</v>
      </c>
      <c r="AK3311">
        <v>48.868000000000002</v>
      </c>
      <c r="AL3311" s="21" t="s">
        <v>2993</v>
      </c>
      <c r="AM3311">
        <f>51.226-46.195</f>
        <v>5.0309999999999988</v>
      </c>
      <c r="AN3311" s="21">
        <v>3</v>
      </c>
      <c r="AO3311" s="21">
        <v>15</v>
      </c>
      <c r="AP3311">
        <v>90</v>
      </c>
      <c r="AQ3311" s="22" t="s">
        <v>3060</v>
      </c>
      <c r="AR3311" s="21" t="s">
        <v>3118</v>
      </c>
    </row>
    <row r="3312" spans="1:44" x14ac:dyDescent="0.2">
      <c r="A3312" s="21" t="s">
        <v>1765</v>
      </c>
      <c r="B3312" s="21" t="s">
        <v>1146</v>
      </c>
      <c r="C3312" s="21" t="s">
        <v>1149</v>
      </c>
      <c r="D3312" s="21" t="s">
        <v>1763</v>
      </c>
      <c r="E3312" s="21" t="s">
        <v>1764</v>
      </c>
      <c r="G3312" s="27" t="s">
        <v>1165</v>
      </c>
      <c r="H3312" s="21" t="s">
        <v>1165</v>
      </c>
      <c r="I3312" s="21" t="s">
        <v>3121</v>
      </c>
      <c r="L3312">
        <v>3400</v>
      </c>
      <c r="M3312" s="21" t="s">
        <v>1145</v>
      </c>
      <c r="O3312" s="21">
        <v>2001</v>
      </c>
      <c r="P3312">
        <v>2002</v>
      </c>
      <c r="Q3312" t="s">
        <v>3117</v>
      </c>
      <c r="R3312">
        <f>4*30</f>
        <v>120</v>
      </c>
      <c r="T3312" t="s">
        <v>3035</v>
      </c>
      <c r="U3312" s="21" t="s">
        <v>1147</v>
      </c>
      <c r="X3312" s="9" t="s">
        <v>3116</v>
      </c>
      <c r="Z3312" s="9" t="s">
        <v>2993</v>
      </c>
      <c r="AD3312" t="s">
        <v>1165</v>
      </c>
      <c r="AF3312" t="s">
        <v>1165</v>
      </c>
      <c r="AI3312" s="21" t="s">
        <v>1165</v>
      </c>
      <c r="AJ3312" s="21" t="s">
        <v>3120</v>
      </c>
      <c r="AK3312">
        <v>26.527000000000001</v>
      </c>
      <c r="AL3312" s="21" t="s">
        <v>2993</v>
      </c>
      <c r="AM3312">
        <f>32.003-21.052</f>
        <v>10.951000000000001</v>
      </c>
      <c r="AN3312" s="21">
        <v>3</v>
      </c>
      <c r="AO3312" s="21">
        <v>15</v>
      </c>
      <c r="AP3312">
        <v>90</v>
      </c>
      <c r="AQ3312" s="22" t="s">
        <v>3060</v>
      </c>
      <c r="AR3312" s="21" t="s">
        <v>3118</v>
      </c>
    </row>
    <row r="3313" spans="1:44" x14ac:dyDescent="0.2">
      <c r="A3313" s="21" t="s">
        <v>1765</v>
      </c>
      <c r="B3313" s="21" t="s">
        <v>1146</v>
      </c>
      <c r="C3313" s="21" t="s">
        <v>1149</v>
      </c>
      <c r="D3313" s="21" t="s">
        <v>1763</v>
      </c>
      <c r="E3313" s="21" t="s">
        <v>1764</v>
      </c>
      <c r="G3313" s="27" t="s">
        <v>1165</v>
      </c>
      <c r="H3313" s="21" t="s">
        <v>1165</v>
      </c>
      <c r="I3313" s="21" t="s">
        <v>3121</v>
      </c>
      <c r="L3313">
        <v>3400</v>
      </c>
      <c r="M3313" s="21" t="s">
        <v>1145</v>
      </c>
      <c r="O3313" s="21">
        <v>2001</v>
      </c>
      <c r="P3313">
        <v>2002</v>
      </c>
      <c r="Q3313" t="s">
        <v>3117</v>
      </c>
      <c r="R3313">
        <f t="shared" si="38"/>
        <v>120</v>
      </c>
      <c r="T3313" t="s">
        <v>3035</v>
      </c>
      <c r="U3313" s="21" t="s">
        <v>1246</v>
      </c>
      <c r="V3313" s="9" t="s">
        <v>1247</v>
      </c>
      <c r="W3313">
        <v>7</v>
      </c>
      <c r="X3313" s="9" t="s">
        <v>3116</v>
      </c>
      <c r="Z3313" s="9" t="s">
        <v>2993</v>
      </c>
      <c r="AD3313" t="s">
        <v>1165</v>
      </c>
      <c r="AF3313" t="s">
        <v>1165</v>
      </c>
      <c r="AI3313" s="21" t="s">
        <v>1165</v>
      </c>
      <c r="AJ3313" s="21" t="s">
        <v>3120</v>
      </c>
      <c r="AK3313">
        <v>28.047999999999998</v>
      </c>
      <c r="AL3313" s="21" t="s">
        <v>2993</v>
      </c>
      <c r="AM3313">
        <f>29.569-26.831</f>
        <v>2.7379999999999995</v>
      </c>
      <c r="AN3313" s="21">
        <v>3</v>
      </c>
      <c r="AO3313" s="21">
        <v>15</v>
      </c>
      <c r="AP3313">
        <v>90</v>
      </c>
      <c r="AQ3313" s="22" t="s">
        <v>3060</v>
      </c>
      <c r="AR3313" s="21" t="s">
        <v>3118</v>
      </c>
    </row>
    <row r="3314" spans="1:44" x14ac:dyDescent="0.2">
      <c r="A3314" s="21" t="s">
        <v>1765</v>
      </c>
      <c r="B3314" s="21" t="s">
        <v>1146</v>
      </c>
      <c r="C3314" s="21" t="s">
        <v>1149</v>
      </c>
      <c r="D3314" s="21" t="s">
        <v>1763</v>
      </c>
      <c r="E3314" s="21" t="s">
        <v>1764</v>
      </c>
      <c r="G3314" s="27" t="s">
        <v>1165</v>
      </c>
      <c r="H3314" s="21" t="s">
        <v>1165</v>
      </c>
      <c r="I3314" s="21" t="s">
        <v>3121</v>
      </c>
      <c r="L3314">
        <v>3400</v>
      </c>
      <c r="M3314" s="21" t="s">
        <v>1145</v>
      </c>
      <c r="O3314" s="21">
        <v>2001</v>
      </c>
      <c r="P3314">
        <v>2002</v>
      </c>
      <c r="Q3314" t="s">
        <v>3117</v>
      </c>
      <c r="R3314">
        <f t="shared" si="38"/>
        <v>120</v>
      </c>
      <c r="T3314" t="s">
        <v>3035</v>
      </c>
      <c r="U3314" s="21" t="s">
        <v>1246</v>
      </c>
      <c r="V3314" s="9" t="s">
        <v>1247</v>
      </c>
      <c r="W3314">
        <v>14</v>
      </c>
      <c r="X3314" s="9" t="s">
        <v>3116</v>
      </c>
      <c r="Z3314" s="9" t="s">
        <v>2993</v>
      </c>
      <c r="AD3314" t="s">
        <v>1165</v>
      </c>
      <c r="AF3314" t="s">
        <v>1165</v>
      </c>
      <c r="AI3314" s="21" t="s">
        <v>1165</v>
      </c>
      <c r="AJ3314" s="21" t="s">
        <v>3120</v>
      </c>
      <c r="AK3314">
        <v>26.73</v>
      </c>
      <c r="AL3314" s="21" t="s">
        <v>2993</v>
      </c>
      <c r="AM3314">
        <f>28.251-25.513</f>
        <v>2.7379999999999995</v>
      </c>
      <c r="AN3314" s="21">
        <v>3</v>
      </c>
      <c r="AO3314" s="21">
        <v>15</v>
      </c>
      <c r="AP3314">
        <v>90</v>
      </c>
      <c r="AQ3314" s="22" t="s">
        <v>3060</v>
      </c>
      <c r="AR3314" s="21" t="s">
        <v>3118</v>
      </c>
    </row>
    <row r="3315" spans="1:44" x14ac:dyDescent="0.2">
      <c r="A3315" s="21" t="s">
        <v>1765</v>
      </c>
      <c r="B3315" s="21" t="s">
        <v>1146</v>
      </c>
      <c r="C3315" s="21" t="s">
        <v>1149</v>
      </c>
      <c r="D3315" s="21" t="s">
        <v>1763</v>
      </c>
      <c r="E3315" s="21" t="s">
        <v>1764</v>
      </c>
      <c r="G3315" s="27" t="s">
        <v>1165</v>
      </c>
      <c r="H3315" s="21" t="s">
        <v>1165</v>
      </c>
      <c r="I3315" s="21" t="s">
        <v>3121</v>
      </c>
      <c r="L3315">
        <v>3400</v>
      </c>
      <c r="M3315" s="21" t="s">
        <v>1145</v>
      </c>
      <c r="O3315" s="21">
        <v>2001</v>
      </c>
      <c r="P3315">
        <v>2002</v>
      </c>
      <c r="Q3315" t="s">
        <v>3117</v>
      </c>
      <c r="R3315">
        <f t="shared" si="38"/>
        <v>120</v>
      </c>
      <c r="T3315" t="s">
        <v>3035</v>
      </c>
      <c r="U3315" s="21" t="s">
        <v>1246</v>
      </c>
      <c r="V3315" s="9" t="s">
        <v>1247</v>
      </c>
      <c r="W3315">
        <v>21</v>
      </c>
      <c r="X3315" s="9" t="s">
        <v>3116</v>
      </c>
      <c r="Z3315" s="9" t="s">
        <v>2993</v>
      </c>
      <c r="AD3315" t="s">
        <v>1165</v>
      </c>
      <c r="AF3315" t="s">
        <v>1165</v>
      </c>
      <c r="AI3315" s="21" t="s">
        <v>1165</v>
      </c>
      <c r="AJ3315" s="21" t="s">
        <v>3120</v>
      </c>
      <c r="AK3315">
        <v>15.981999999999999</v>
      </c>
      <c r="AL3315" s="21" t="s">
        <v>2993</v>
      </c>
      <c r="AM3315">
        <f>16.793-15.272</f>
        <v>1.520999999999999</v>
      </c>
      <c r="AN3315" s="21">
        <v>3</v>
      </c>
      <c r="AO3315" s="21">
        <v>15</v>
      </c>
      <c r="AP3315">
        <v>90</v>
      </c>
      <c r="AQ3315" s="22" t="s">
        <v>3060</v>
      </c>
      <c r="AR3315" s="21" t="s">
        <v>3118</v>
      </c>
    </row>
    <row r="3316" spans="1:44" x14ac:dyDescent="0.2">
      <c r="A3316" s="21" t="s">
        <v>1765</v>
      </c>
      <c r="B3316" s="21" t="s">
        <v>1146</v>
      </c>
      <c r="C3316" s="21" t="s">
        <v>1149</v>
      </c>
      <c r="D3316" s="21" t="s">
        <v>1763</v>
      </c>
      <c r="E3316" s="21" t="s">
        <v>1764</v>
      </c>
      <c r="G3316" s="27" t="s">
        <v>1165</v>
      </c>
      <c r="H3316" s="21" t="s">
        <v>1165</v>
      </c>
      <c r="I3316" s="21" t="s">
        <v>3119</v>
      </c>
      <c r="L3316">
        <v>3875</v>
      </c>
      <c r="M3316" s="21" t="s">
        <v>1145</v>
      </c>
      <c r="O3316" s="21">
        <v>2001</v>
      </c>
      <c r="P3316">
        <v>2002</v>
      </c>
      <c r="Q3316" t="s">
        <v>3117</v>
      </c>
      <c r="R3316">
        <f>4*30</f>
        <v>120</v>
      </c>
      <c r="T3316" t="s">
        <v>3035</v>
      </c>
      <c r="U3316" s="21" t="s">
        <v>1147</v>
      </c>
      <c r="X3316" s="9" t="s">
        <v>3116</v>
      </c>
      <c r="Z3316" s="9" t="s">
        <v>2993</v>
      </c>
      <c r="AD3316" t="s">
        <v>1165</v>
      </c>
      <c r="AI3316" s="21" t="s">
        <v>1165</v>
      </c>
      <c r="AJ3316" s="21" t="s">
        <v>1148</v>
      </c>
      <c r="AK3316">
        <v>46.781999999999996</v>
      </c>
      <c r="AL3316" s="21" t="s">
        <v>2993</v>
      </c>
      <c r="AM3316">
        <v>0</v>
      </c>
      <c r="AN3316" s="21">
        <v>3</v>
      </c>
      <c r="AO3316" s="21">
        <v>15</v>
      </c>
      <c r="AP3316">
        <v>90</v>
      </c>
      <c r="AQ3316" s="22" t="s">
        <v>3060</v>
      </c>
      <c r="AR3316" s="21" t="s">
        <v>3122</v>
      </c>
    </row>
    <row r="3317" spans="1:44" x14ac:dyDescent="0.2">
      <c r="A3317" s="21" t="s">
        <v>1765</v>
      </c>
      <c r="B3317" s="21" t="s">
        <v>1146</v>
      </c>
      <c r="C3317" s="21" t="s">
        <v>1149</v>
      </c>
      <c r="D3317" s="21" t="s">
        <v>1763</v>
      </c>
      <c r="E3317" s="21" t="s">
        <v>1764</v>
      </c>
      <c r="G3317" s="27" t="s">
        <v>1165</v>
      </c>
      <c r="H3317" s="21" t="s">
        <v>1165</v>
      </c>
      <c r="I3317" s="21" t="s">
        <v>3119</v>
      </c>
      <c r="L3317">
        <v>3875</v>
      </c>
      <c r="M3317" s="21" t="s">
        <v>1145</v>
      </c>
      <c r="O3317" s="21">
        <v>2001</v>
      </c>
      <c r="P3317">
        <v>2002</v>
      </c>
      <c r="Q3317" t="s">
        <v>3117</v>
      </c>
      <c r="R3317">
        <f t="shared" ref="R3317:R3331" si="39">4*30</f>
        <v>120</v>
      </c>
      <c r="T3317" t="s">
        <v>3035</v>
      </c>
      <c r="U3317" s="21" t="s">
        <v>95</v>
      </c>
      <c r="X3317" s="9" t="s">
        <v>3116</v>
      </c>
      <c r="Z3317" s="9" t="s">
        <v>2993</v>
      </c>
      <c r="AA3317" t="s">
        <v>3123</v>
      </c>
      <c r="AB3317">
        <v>100</v>
      </c>
      <c r="AC3317">
        <v>1</v>
      </c>
      <c r="AD3317" t="s">
        <v>1165</v>
      </c>
      <c r="AF3317" t="s">
        <v>153</v>
      </c>
      <c r="AI3317" s="21" t="s">
        <v>1165</v>
      </c>
      <c r="AJ3317" s="21" t="s">
        <v>1148</v>
      </c>
      <c r="AK3317">
        <v>78.36</v>
      </c>
      <c r="AL3317" s="21" t="s">
        <v>2993</v>
      </c>
      <c r="AM3317">
        <f>80.347-75.804</f>
        <v>4.5429999999999922</v>
      </c>
      <c r="AN3317" s="21">
        <v>3</v>
      </c>
      <c r="AO3317" s="21">
        <v>15</v>
      </c>
      <c r="AP3317">
        <v>90</v>
      </c>
      <c r="AQ3317" s="22" t="s">
        <v>3060</v>
      </c>
      <c r="AR3317" s="21" t="s">
        <v>3122</v>
      </c>
    </row>
    <row r="3318" spans="1:44" x14ac:dyDescent="0.2">
      <c r="A3318" s="21" t="s">
        <v>1765</v>
      </c>
      <c r="B3318" s="21" t="s">
        <v>1146</v>
      </c>
      <c r="C3318" s="21" t="s">
        <v>1149</v>
      </c>
      <c r="D3318" s="21" t="s">
        <v>1763</v>
      </c>
      <c r="E3318" s="21" t="s">
        <v>1764</v>
      </c>
      <c r="G3318" s="27" t="s">
        <v>1165</v>
      </c>
      <c r="H3318" s="21" t="s">
        <v>1165</v>
      </c>
      <c r="I3318" s="21" t="s">
        <v>3119</v>
      </c>
      <c r="L3318">
        <v>3875</v>
      </c>
      <c r="M3318" s="21" t="s">
        <v>1145</v>
      </c>
      <c r="O3318" s="21">
        <v>2001</v>
      </c>
      <c r="P3318">
        <v>2002</v>
      </c>
      <c r="Q3318" t="s">
        <v>3117</v>
      </c>
      <c r="R3318">
        <f t="shared" si="39"/>
        <v>120</v>
      </c>
      <c r="T3318" t="s">
        <v>3035</v>
      </c>
      <c r="U3318" s="21" t="s">
        <v>95</v>
      </c>
      <c r="X3318" s="9" t="s">
        <v>3116</v>
      </c>
      <c r="Z3318" s="9" t="s">
        <v>2993</v>
      </c>
      <c r="AA3318" t="s">
        <v>3123</v>
      </c>
      <c r="AB3318">
        <v>500</v>
      </c>
      <c r="AC3318">
        <v>1</v>
      </c>
      <c r="AD3318" t="s">
        <v>1165</v>
      </c>
      <c r="AF3318" t="s">
        <v>153</v>
      </c>
      <c r="AI3318" s="21" t="s">
        <v>1165</v>
      </c>
      <c r="AJ3318" s="21" t="s">
        <v>1148</v>
      </c>
      <c r="AK3318">
        <v>62.65</v>
      </c>
      <c r="AL3318" s="21" t="s">
        <v>2993</v>
      </c>
      <c r="AM3318">
        <f>66.972-57.634</f>
        <v>9.3379999999999939</v>
      </c>
      <c r="AN3318" s="21">
        <v>3</v>
      </c>
      <c r="AO3318" s="21">
        <v>15</v>
      </c>
      <c r="AP3318">
        <v>90</v>
      </c>
      <c r="AQ3318" s="22" t="s">
        <v>3060</v>
      </c>
      <c r="AR3318" s="21" t="s">
        <v>3122</v>
      </c>
    </row>
    <row r="3319" spans="1:44" x14ac:dyDescent="0.2">
      <c r="A3319" s="21" t="s">
        <v>1765</v>
      </c>
      <c r="B3319" s="21" t="s">
        <v>1146</v>
      </c>
      <c r="C3319" s="21" t="s">
        <v>1149</v>
      </c>
      <c r="D3319" s="21" t="s">
        <v>1763</v>
      </c>
      <c r="E3319" s="21" t="s">
        <v>1764</v>
      </c>
      <c r="G3319" s="27" t="s">
        <v>1165</v>
      </c>
      <c r="H3319" s="21" t="s">
        <v>1165</v>
      </c>
      <c r="I3319" s="21" t="s">
        <v>3119</v>
      </c>
      <c r="L3319">
        <v>3875</v>
      </c>
      <c r="M3319" s="21" t="s">
        <v>1145</v>
      </c>
      <c r="O3319" s="21">
        <v>2001</v>
      </c>
      <c r="P3319">
        <v>2002</v>
      </c>
      <c r="Q3319" t="s">
        <v>3117</v>
      </c>
      <c r="R3319">
        <f t="shared" si="39"/>
        <v>120</v>
      </c>
      <c r="T3319" t="s">
        <v>3035</v>
      </c>
      <c r="U3319" s="21" t="s">
        <v>95</v>
      </c>
      <c r="X3319" s="9" t="s">
        <v>3116</v>
      </c>
      <c r="Z3319" s="9" t="s">
        <v>2993</v>
      </c>
      <c r="AA3319" t="s">
        <v>3123</v>
      </c>
      <c r="AB3319">
        <v>1000</v>
      </c>
      <c r="AC3319">
        <v>1</v>
      </c>
      <c r="AD3319" t="s">
        <v>1165</v>
      </c>
      <c r="AF3319" t="s">
        <v>153</v>
      </c>
      <c r="AI3319" s="21" t="s">
        <v>1165</v>
      </c>
      <c r="AJ3319" s="21" t="s">
        <v>1148</v>
      </c>
      <c r="AK3319">
        <v>53.595999999999997</v>
      </c>
      <c r="AL3319" s="21" t="s">
        <v>2993</v>
      </c>
      <c r="AM3319">
        <f>57.382-49.306</f>
        <v>8.0760000000000005</v>
      </c>
      <c r="AN3319" s="21">
        <v>3</v>
      </c>
      <c r="AO3319" s="21">
        <v>15</v>
      </c>
      <c r="AP3319">
        <v>90</v>
      </c>
      <c r="AQ3319" s="22" t="s">
        <v>3060</v>
      </c>
      <c r="AR3319" s="21" t="s">
        <v>3122</v>
      </c>
    </row>
    <row r="3320" spans="1:44" x14ac:dyDescent="0.2">
      <c r="A3320" s="21" t="s">
        <v>1765</v>
      </c>
      <c r="B3320" s="21" t="s">
        <v>1146</v>
      </c>
      <c r="C3320" s="21" t="s">
        <v>1149</v>
      </c>
      <c r="D3320" s="21" t="s">
        <v>1763</v>
      </c>
      <c r="E3320" s="21" t="s">
        <v>1764</v>
      </c>
      <c r="G3320" s="27" t="s">
        <v>1165</v>
      </c>
      <c r="H3320" s="21" t="s">
        <v>1165</v>
      </c>
      <c r="I3320" s="21" t="s">
        <v>3119</v>
      </c>
      <c r="L3320">
        <v>3875</v>
      </c>
      <c r="M3320" s="21" t="s">
        <v>1145</v>
      </c>
      <c r="O3320" s="21">
        <v>2001</v>
      </c>
      <c r="P3320">
        <v>2002</v>
      </c>
      <c r="Q3320" t="s">
        <v>3117</v>
      </c>
      <c r="R3320">
        <f>4*30</f>
        <v>120</v>
      </c>
      <c r="T3320" t="s">
        <v>3035</v>
      </c>
      <c r="U3320" s="21" t="s">
        <v>1147</v>
      </c>
      <c r="X3320" s="9" t="s">
        <v>3116</v>
      </c>
      <c r="Z3320" s="9" t="s">
        <v>2993</v>
      </c>
      <c r="AD3320" t="s">
        <v>1165</v>
      </c>
      <c r="AF3320" t="s">
        <v>1165</v>
      </c>
      <c r="AI3320" s="21" t="s">
        <v>1165</v>
      </c>
      <c r="AJ3320" s="21" t="s">
        <v>3120</v>
      </c>
      <c r="AK3320">
        <v>20.53</v>
      </c>
      <c r="AL3320" s="21" t="s">
        <v>2993</v>
      </c>
      <c r="AM3320">
        <f>21.528-19.609</f>
        <v>1.9189999999999969</v>
      </c>
      <c r="AN3320" s="21">
        <v>3</v>
      </c>
      <c r="AO3320" s="21">
        <v>15</v>
      </c>
      <c r="AP3320">
        <v>90</v>
      </c>
      <c r="AQ3320" s="22" t="s">
        <v>3060</v>
      </c>
      <c r="AR3320" s="21" t="s">
        <v>3122</v>
      </c>
    </row>
    <row r="3321" spans="1:44" x14ac:dyDescent="0.2">
      <c r="A3321" s="21" t="s">
        <v>1765</v>
      </c>
      <c r="B3321" s="21" t="s">
        <v>1146</v>
      </c>
      <c r="C3321" s="21" t="s">
        <v>1149</v>
      </c>
      <c r="D3321" s="21" t="s">
        <v>1763</v>
      </c>
      <c r="E3321" s="21" t="s">
        <v>1764</v>
      </c>
      <c r="G3321" s="27" t="s">
        <v>1165</v>
      </c>
      <c r="H3321" s="21" t="s">
        <v>1165</v>
      </c>
      <c r="I3321" s="21" t="s">
        <v>3119</v>
      </c>
      <c r="L3321">
        <v>3875</v>
      </c>
      <c r="M3321" s="21" t="s">
        <v>1145</v>
      </c>
      <c r="O3321" s="21">
        <v>2001</v>
      </c>
      <c r="P3321">
        <v>2002</v>
      </c>
      <c r="Q3321" t="s">
        <v>3117</v>
      </c>
      <c r="R3321">
        <f t="shared" si="39"/>
        <v>120</v>
      </c>
      <c r="T3321" t="s">
        <v>3035</v>
      </c>
      <c r="U3321" s="21" t="s">
        <v>95</v>
      </c>
      <c r="X3321" s="9" t="s">
        <v>3116</v>
      </c>
      <c r="Z3321" s="9" t="s">
        <v>2993</v>
      </c>
      <c r="AA3321" t="s">
        <v>3123</v>
      </c>
      <c r="AB3321">
        <v>100</v>
      </c>
      <c r="AC3321">
        <v>1</v>
      </c>
      <c r="AD3321" t="s">
        <v>1165</v>
      </c>
      <c r="AF3321" t="s">
        <v>153</v>
      </c>
      <c r="AI3321" s="21" t="s">
        <v>1165</v>
      </c>
      <c r="AJ3321" s="21" t="s">
        <v>3120</v>
      </c>
      <c r="AK3321">
        <v>14.962</v>
      </c>
      <c r="AL3321" s="21" t="s">
        <v>2993</v>
      </c>
      <c r="AM3321" s="21" t="s">
        <v>3003</v>
      </c>
      <c r="AN3321" s="21">
        <v>3</v>
      </c>
      <c r="AO3321" s="21">
        <v>15</v>
      </c>
      <c r="AP3321">
        <v>90</v>
      </c>
      <c r="AQ3321" s="22" t="s">
        <v>3060</v>
      </c>
      <c r="AR3321" s="21" t="s">
        <v>3122</v>
      </c>
    </row>
    <row r="3322" spans="1:44" x14ac:dyDescent="0.2">
      <c r="A3322" s="21" t="s">
        <v>1765</v>
      </c>
      <c r="B3322" s="21" t="s">
        <v>1146</v>
      </c>
      <c r="C3322" s="21" t="s">
        <v>1149</v>
      </c>
      <c r="D3322" s="21" t="s">
        <v>1763</v>
      </c>
      <c r="E3322" s="21" t="s">
        <v>1764</v>
      </c>
      <c r="G3322" s="27" t="s">
        <v>1165</v>
      </c>
      <c r="H3322" s="21" t="s">
        <v>1165</v>
      </c>
      <c r="I3322" s="21" t="s">
        <v>3119</v>
      </c>
      <c r="L3322">
        <v>3875</v>
      </c>
      <c r="M3322" s="21" t="s">
        <v>1145</v>
      </c>
      <c r="O3322" s="21">
        <v>2001</v>
      </c>
      <c r="P3322">
        <v>2002</v>
      </c>
      <c r="Q3322" t="s">
        <v>3117</v>
      </c>
      <c r="R3322">
        <f t="shared" si="39"/>
        <v>120</v>
      </c>
      <c r="T3322" t="s">
        <v>3035</v>
      </c>
      <c r="U3322" s="21" t="s">
        <v>95</v>
      </c>
      <c r="X3322" s="9" t="s">
        <v>3116</v>
      </c>
      <c r="Z3322" s="9" t="s">
        <v>2993</v>
      </c>
      <c r="AA3322" t="s">
        <v>3123</v>
      </c>
      <c r="AB3322">
        <v>500</v>
      </c>
      <c r="AC3322">
        <v>1</v>
      </c>
      <c r="AD3322" t="s">
        <v>1165</v>
      </c>
      <c r="AF3322" t="s">
        <v>153</v>
      </c>
      <c r="AI3322" s="21" t="s">
        <v>1165</v>
      </c>
      <c r="AJ3322" s="21" t="s">
        <v>3120</v>
      </c>
      <c r="AK3322">
        <v>18.295000000000002</v>
      </c>
      <c r="AL3322" s="21" t="s">
        <v>2993</v>
      </c>
      <c r="AM3322" s="21">
        <f>19.205-17.79</f>
        <v>1.4149999999999991</v>
      </c>
      <c r="AN3322" s="21">
        <v>3</v>
      </c>
      <c r="AO3322" s="21">
        <v>15</v>
      </c>
      <c r="AP3322">
        <v>90</v>
      </c>
      <c r="AQ3322" s="22" t="s">
        <v>3060</v>
      </c>
      <c r="AR3322" s="21" t="s">
        <v>3122</v>
      </c>
    </row>
    <row r="3323" spans="1:44" x14ac:dyDescent="0.2">
      <c r="A3323" s="21" t="s">
        <v>1765</v>
      </c>
      <c r="B3323" s="21" t="s">
        <v>1146</v>
      </c>
      <c r="C3323" s="21" t="s">
        <v>1149</v>
      </c>
      <c r="D3323" s="21" t="s">
        <v>1763</v>
      </c>
      <c r="E3323" s="21" t="s">
        <v>1764</v>
      </c>
      <c r="G3323" s="27" t="s">
        <v>1165</v>
      </c>
      <c r="H3323" s="21" t="s">
        <v>1165</v>
      </c>
      <c r="I3323" s="21" t="s">
        <v>3119</v>
      </c>
      <c r="L3323">
        <v>3875</v>
      </c>
      <c r="M3323" s="21" t="s">
        <v>1145</v>
      </c>
      <c r="O3323" s="21">
        <v>2001</v>
      </c>
      <c r="P3323">
        <v>2002</v>
      </c>
      <c r="Q3323" t="s">
        <v>3117</v>
      </c>
      <c r="R3323">
        <f t="shared" si="39"/>
        <v>120</v>
      </c>
      <c r="T3323" t="s">
        <v>3035</v>
      </c>
      <c r="U3323" s="21" t="s">
        <v>95</v>
      </c>
      <c r="X3323" s="9" t="s">
        <v>3116</v>
      </c>
      <c r="Z3323" s="9" t="s">
        <v>2993</v>
      </c>
      <c r="AA3323" t="s">
        <v>3123</v>
      </c>
      <c r="AB3323">
        <v>1000</v>
      </c>
      <c r="AC3323">
        <v>1</v>
      </c>
      <c r="AD3323" t="s">
        <v>1165</v>
      </c>
      <c r="AF3323" t="s">
        <v>153</v>
      </c>
      <c r="AI3323" s="21" t="s">
        <v>1165</v>
      </c>
      <c r="AJ3323" s="21" t="s">
        <v>3120</v>
      </c>
      <c r="AK3323">
        <v>16.577999999999999</v>
      </c>
      <c r="AL3323" s="21" t="s">
        <v>2993</v>
      </c>
      <c r="AM3323">
        <f>17.689-15.265</f>
        <v>2.4239999999999995</v>
      </c>
      <c r="AN3323" s="21">
        <v>3</v>
      </c>
      <c r="AO3323" s="21">
        <v>15</v>
      </c>
      <c r="AP3323">
        <v>90</v>
      </c>
      <c r="AQ3323" s="22" t="s">
        <v>3060</v>
      </c>
      <c r="AR3323" s="21" t="s">
        <v>3122</v>
      </c>
    </row>
    <row r="3324" spans="1:44" x14ac:dyDescent="0.2">
      <c r="A3324" s="21" t="s">
        <v>1765</v>
      </c>
      <c r="B3324" s="21" t="s">
        <v>1146</v>
      </c>
      <c r="C3324" s="21" t="s">
        <v>1149</v>
      </c>
      <c r="D3324" s="21" t="s">
        <v>1763</v>
      </c>
      <c r="E3324" s="21" t="s">
        <v>1764</v>
      </c>
      <c r="G3324" s="27" t="s">
        <v>1165</v>
      </c>
      <c r="H3324" s="21" t="s">
        <v>1165</v>
      </c>
      <c r="I3324" s="21" t="s">
        <v>3121</v>
      </c>
      <c r="L3324">
        <v>3400</v>
      </c>
      <c r="M3324" s="21" t="s">
        <v>1145</v>
      </c>
      <c r="O3324" s="21">
        <v>2001</v>
      </c>
      <c r="P3324">
        <v>2002</v>
      </c>
      <c r="Q3324" t="s">
        <v>3117</v>
      </c>
      <c r="R3324">
        <f>4*30</f>
        <v>120</v>
      </c>
      <c r="T3324" t="s">
        <v>3035</v>
      </c>
      <c r="U3324" s="21" t="s">
        <v>1147</v>
      </c>
      <c r="X3324" s="9" t="s">
        <v>3116</v>
      </c>
      <c r="Z3324" s="9" t="s">
        <v>2993</v>
      </c>
      <c r="AD3324" t="s">
        <v>1165</v>
      </c>
      <c r="AF3324" t="s">
        <v>1165</v>
      </c>
      <c r="AI3324" s="21" t="s">
        <v>1165</v>
      </c>
      <c r="AJ3324" s="21" t="s">
        <v>1148</v>
      </c>
      <c r="AK3324">
        <v>24.738</v>
      </c>
      <c r="AL3324" s="21" t="s">
        <v>2993</v>
      </c>
      <c r="AM3324">
        <f>26.923-22.492</f>
        <v>4.4309999999999974</v>
      </c>
      <c r="AN3324" s="21">
        <v>3</v>
      </c>
      <c r="AO3324" s="21">
        <v>15</v>
      </c>
      <c r="AP3324">
        <v>90</v>
      </c>
      <c r="AQ3324" s="22" t="s">
        <v>3060</v>
      </c>
      <c r="AR3324" s="21" t="s">
        <v>3122</v>
      </c>
    </row>
    <row r="3325" spans="1:44" x14ac:dyDescent="0.2">
      <c r="A3325" s="21" t="s">
        <v>1765</v>
      </c>
      <c r="B3325" s="21" t="s">
        <v>1146</v>
      </c>
      <c r="C3325" s="21" t="s">
        <v>1149</v>
      </c>
      <c r="D3325" s="21" t="s">
        <v>1763</v>
      </c>
      <c r="E3325" s="21" t="s">
        <v>1764</v>
      </c>
      <c r="G3325" s="27" t="s">
        <v>1165</v>
      </c>
      <c r="H3325" s="21" t="s">
        <v>1165</v>
      </c>
      <c r="I3325" s="21" t="s">
        <v>3121</v>
      </c>
      <c r="L3325">
        <v>3400</v>
      </c>
      <c r="M3325" s="21" t="s">
        <v>1145</v>
      </c>
      <c r="O3325" s="21">
        <v>2001</v>
      </c>
      <c r="P3325">
        <v>2002</v>
      </c>
      <c r="Q3325" t="s">
        <v>3117</v>
      </c>
      <c r="R3325">
        <f t="shared" si="39"/>
        <v>120</v>
      </c>
      <c r="T3325" t="s">
        <v>3035</v>
      </c>
      <c r="U3325" s="21" t="s">
        <v>95</v>
      </c>
      <c r="X3325" s="9" t="s">
        <v>3116</v>
      </c>
      <c r="Z3325" s="9" t="s">
        <v>2993</v>
      </c>
      <c r="AA3325" t="s">
        <v>3123</v>
      </c>
      <c r="AB3325">
        <v>100</v>
      </c>
      <c r="AC3325">
        <v>1</v>
      </c>
      <c r="AD3325" t="s">
        <v>1165</v>
      </c>
      <c r="AF3325" t="s">
        <v>153</v>
      </c>
      <c r="AI3325" s="21" t="s">
        <v>1165</v>
      </c>
      <c r="AJ3325" s="21" t="s">
        <v>1148</v>
      </c>
      <c r="AK3325">
        <v>27.169</v>
      </c>
      <c r="AL3325" s="21" t="s">
        <v>2993</v>
      </c>
      <c r="AM3325">
        <v>0</v>
      </c>
      <c r="AN3325" s="21">
        <v>3</v>
      </c>
      <c r="AO3325" s="21">
        <v>15</v>
      </c>
      <c r="AP3325">
        <v>90</v>
      </c>
      <c r="AQ3325" s="22" t="s">
        <v>3060</v>
      </c>
      <c r="AR3325" s="21" t="s">
        <v>3122</v>
      </c>
    </row>
    <row r="3326" spans="1:44" x14ac:dyDescent="0.2">
      <c r="A3326" s="21" t="s">
        <v>1765</v>
      </c>
      <c r="B3326" s="21" t="s">
        <v>1146</v>
      </c>
      <c r="C3326" s="21" t="s">
        <v>1149</v>
      </c>
      <c r="D3326" s="21" t="s">
        <v>1763</v>
      </c>
      <c r="E3326" s="21" t="s">
        <v>1764</v>
      </c>
      <c r="G3326" s="27" t="s">
        <v>1165</v>
      </c>
      <c r="H3326" s="21" t="s">
        <v>1165</v>
      </c>
      <c r="I3326" s="21" t="s">
        <v>3121</v>
      </c>
      <c r="L3326">
        <v>3400</v>
      </c>
      <c r="M3326" s="21" t="s">
        <v>1145</v>
      </c>
      <c r="O3326" s="21">
        <v>2001</v>
      </c>
      <c r="P3326">
        <v>2002</v>
      </c>
      <c r="Q3326" t="s">
        <v>3117</v>
      </c>
      <c r="R3326">
        <f t="shared" si="39"/>
        <v>120</v>
      </c>
      <c r="T3326" t="s">
        <v>3035</v>
      </c>
      <c r="U3326" s="21" t="s">
        <v>95</v>
      </c>
      <c r="X3326" s="9" t="s">
        <v>3116</v>
      </c>
      <c r="Z3326" s="9" t="s">
        <v>2993</v>
      </c>
      <c r="AA3326" t="s">
        <v>3123</v>
      </c>
      <c r="AB3326">
        <v>500</v>
      </c>
      <c r="AC3326">
        <v>1</v>
      </c>
      <c r="AD3326" t="s">
        <v>1165</v>
      </c>
      <c r="AF3326" t="s">
        <v>153</v>
      </c>
      <c r="AI3326" s="21" t="s">
        <v>1165</v>
      </c>
      <c r="AJ3326" s="21" t="s">
        <v>1148</v>
      </c>
      <c r="AK3326">
        <v>44.862000000000002</v>
      </c>
      <c r="AL3326" s="21" t="s">
        <v>2993</v>
      </c>
      <c r="AM3326">
        <f>47.354-42.431</f>
        <v>4.9230000000000018</v>
      </c>
      <c r="AN3326" s="21">
        <v>3</v>
      </c>
      <c r="AO3326" s="21">
        <v>15</v>
      </c>
      <c r="AP3326">
        <v>90</v>
      </c>
      <c r="AQ3326" s="22" t="s">
        <v>3060</v>
      </c>
      <c r="AR3326" s="21" t="s">
        <v>3122</v>
      </c>
    </row>
    <row r="3327" spans="1:44" x14ac:dyDescent="0.2">
      <c r="A3327" s="21" t="s">
        <v>1765</v>
      </c>
      <c r="B3327" s="21" t="s">
        <v>1146</v>
      </c>
      <c r="C3327" s="21" t="s">
        <v>1149</v>
      </c>
      <c r="D3327" s="21" t="s">
        <v>1763</v>
      </c>
      <c r="E3327" s="21" t="s">
        <v>1764</v>
      </c>
      <c r="G3327" s="27" t="s">
        <v>1165</v>
      </c>
      <c r="H3327" s="21" t="s">
        <v>1165</v>
      </c>
      <c r="I3327" s="21" t="s">
        <v>3121</v>
      </c>
      <c r="L3327">
        <v>3400</v>
      </c>
      <c r="M3327" s="21" t="s">
        <v>1145</v>
      </c>
      <c r="O3327" s="21">
        <v>2001</v>
      </c>
      <c r="P3327">
        <v>2002</v>
      </c>
      <c r="Q3327" t="s">
        <v>3117</v>
      </c>
      <c r="R3327">
        <f t="shared" si="39"/>
        <v>120</v>
      </c>
      <c r="T3327" t="s">
        <v>3035</v>
      </c>
      <c r="U3327" s="21" t="s">
        <v>95</v>
      </c>
      <c r="X3327" s="9" t="s">
        <v>3116</v>
      </c>
      <c r="Z3327" s="9" t="s">
        <v>2993</v>
      </c>
      <c r="AA3327" t="s">
        <v>3123</v>
      </c>
      <c r="AB3327">
        <v>1000</v>
      </c>
      <c r="AC3327">
        <v>1</v>
      </c>
      <c r="AD3327" t="s">
        <v>1165</v>
      </c>
      <c r="AF3327" t="s">
        <v>153</v>
      </c>
      <c r="AI3327" s="21" t="s">
        <v>1165</v>
      </c>
      <c r="AJ3327" s="21" t="s">
        <v>1148</v>
      </c>
      <c r="AK3327">
        <v>38.215000000000003</v>
      </c>
      <c r="AL3327" s="21" t="s">
        <v>2993</v>
      </c>
      <c r="AM3327">
        <f>42.431-33.569</f>
        <v>8.8619999999999948</v>
      </c>
      <c r="AN3327" s="21">
        <v>3</v>
      </c>
      <c r="AO3327" s="21">
        <v>15</v>
      </c>
      <c r="AP3327">
        <v>90</v>
      </c>
      <c r="AQ3327" s="22" t="s">
        <v>3060</v>
      </c>
      <c r="AR3327" s="21" t="s">
        <v>3122</v>
      </c>
    </row>
    <row r="3328" spans="1:44" x14ac:dyDescent="0.2">
      <c r="A3328" s="21" t="s">
        <v>1765</v>
      </c>
      <c r="B3328" s="21" t="s">
        <v>1146</v>
      </c>
      <c r="C3328" s="21" t="s">
        <v>1149</v>
      </c>
      <c r="D3328" s="21" t="s">
        <v>1763</v>
      </c>
      <c r="E3328" s="21" t="s">
        <v>1764</v>
      </c>
      <c r="G3328" s="27" t="s">
        <v>1165</v>
      </c>
      <c r="H3328" s="21" t="s">
        <v>1165</v>
      </c>
      <c r="I3328" s="21" t="s">
        <v>3121</v>
      </c>
      <c r="L3328">
        <v>3400</v>
      </c>
      <c r="M3328" s="21" t="s">
        <v>1145</v>
      </c>
      <c r="O3328" s="21">
        <v>2001</v>
      </c>
      <c r="P3328">
        <v>2002</v>
      </c>
      <c r="Q3328" t="s">
        <v>3117</v>
      </c>
      <c r="R3328">
        <f>4*30</f>
        <v>120</v>
      </c>
      <c r="T3328" t="s">
        <v>3035</v>
      </c>
      <c r="U3328" s="21" t="s">
        <v>1147</v>
      </c>
      <c r="X3328" s="9" t="s">
        <v>3116</v>
      </c>
      <c r="Z3328" s="9" t="s">
        <v>2993</v>
      </c>
      <c r="AD3328" t="s">
        <v>1165</v>
      </c>
      <c r="AF3328" t="s">
        <v>1165</v>
      </c>
      <c r="AI3328" s="21" t="s">
        <v>1165</v>
      </c>
      <c r="AJ3328" s="21" t="s">
        <v>3120</v>
      </c>
      <c r="AK3328">
        <v>26.431999999999999</v>
      </c>
      <c r="AL3328" s="21" t="s">
        <v>2993</v>
      </c>
      <c r="AM3328">
        <f>32.062-21</f>
        <v>11.061999999999998</v>
      </c>
      <c r="AN3328" s="21">
        <v>3</v>
      </c>
      <c r="AO3328" s="21">
        <v>15</v>
      </c>
      <c r="AP3328">
        <v>90</v>
      </c>
      <c r="AQ3328" s="22" t="s">
        <v>3060</v>
      </c>
      <c r="AR3328" s="21" t="s">
        <v>3122</v>
      </c>
    </row>
    <row r="3329" spans="1:44" x14ac:dyDescent="0.2">
      <c r="A3329" s="21" t="s">
        <v>1765</v>
      </c>
      <c r="B3329" s="21" t="s">
        <v>1146</v>
      </c>
      <c r="C3329" s="21" t="s">
        <v>1149</v>
      </c>
      <c r="D3329" s="21" t="s">
        <v>1763</v>
      </c>
      <c r="E3329" s="21" t="s">
        <v>1764</v>
      </c>
      <c r="G3329" s="27" t="s">
        <v>1165</v>
      </c>
      <c r="H3329" s="21" t="s">
        <v>1165</v>
      </c>
      <c r="I3329" s="21" t="s">
        <v>3121</v>
      </c>
      <c r="L3329">
        <v>3400</v>
      </c>
      <c r="M3329" s="21" t="s">
        <v>1145</v>
      </c>
      <c r="O3329" s="21">
        <v>2001</v>
      </c>
      <c r="P3329">
        <v>2002</v>
      </c>
      <c r="Q3329" t="s">
        <v>3117</v>
      </c>
      <c r="R3329">
        <f t="shared" si="39"/>
        <v>120</v>
      </c>
      <c r="T3329" t="s">
        <v>3035</v>
      </c>
      <c r="U3329" s="21" t="s">
        <v>95</v>
      </c>
      <c r="X3329" s="9" t="s">
        <v>3116</v>
      </c>
      <c r="Z3329" s="9" t="s">
        <v>2993</v>
      </c>
      <c r="AA3329" t="s">
        <v>3123</v>
      </c>
      <c r="AB3329">
        <v>100</v>
      </c>
      <c r="AC3329">
        <v>1</v>
      </c>
      <c r="AD3329" t="s">
        <v>1165</v>
      </c>
      <c r="AF3329" t="s">
        <v>153</v>
      </c>
      <c r="AI3329" s="21" t="s">
        <v>1165</v>
      </c>
      <c r="AJ3329" s="21" t="s">
        <v>3120</v>
      </c>
      <c r="AK3329">
        <v>18.63</v>
      </c>
      <c r="AL3329" s="21" t="s">
        <v>2993</v>
      </c>
      <c r="AM3329">
        <f>19.519-17.642</f>
        <v>1.8769999999999989</v>
      </c>
      <c r="AN3329" s="21">
        <v>3</v>
      </c>
      <c r="AO3329" s="21">
        <v>15</v>
      </c>
      <c r="AP3329">
        <v>90</v>
      </c>
      <c r="AQ3329" s="22" t="s">
        <v>3060</v>
      </c>
      <c r="AR3329" s="21" t="s">
        <v>3122</v>
      </c>
    </row>
    <row r="3330" spans="1:44" x14ac:dyDescent="0.2">
      <c r="A3330" s="21" t="s">
        <v>1765</v>
      </c>
      <c r="B3330" s="21" t="s">
        <v>1146</v>
      </c>
      <c r="C3330" s="21" t="s">
        <v>1149</v>
      </c>
      <c r="D3330" s="21" t="s">
        <v>1763</v>
      </c>
      <c r="E3330" s="21" t="s">
        <v>1764</v>
      </c>
      <c r="G3330" s="27" t="s">
        <v>1165</v>
      </c>
      <c r="H3330" s="21" t="s">
        <v>1165</v>
      </c>
      <c r="I3330" s="21" t="s">
        <v>3121</v>
      </c>
      <c r="L3330">
        <v>3400</v>
      </c>
      <c r="M3330" s="21" t="s">
        <v>1145</v>
      </c>
      <c r="O3330" s="21">
        <v>2001</v>
      </c>
      <c r="P3330">
        <v>2002</v>
      </c>
      <c r="Q3330" t="s">
        <v>3117</v>
      </c>
      <c r="R3330">
        <f t="shared" si="39"/>
        <v>120</v>
      </c>
      <c r="T3330" t="s">
        <v>3035</v>
      </c>
      <c r="U3330" s="21" t="s">
        <v>95</v>
      </c>
      <c r="X3330" s="9" t="s">
        <v>3116</v>
      </c>
      <c r="Z3330" s="9" t="s">
        <v>2993</v>
      </c>
      <c r="AA3330" t="s">
        <v>3123</v>
      </c>
      <c r="AB3330">
        <v>500</v>
      </c>
      <c r="AC3330">
        <v>1</v>
      </c>
      <c r="AD3330" t="s">
        <v>1165</v>
      </c>
      <c r="AF3330" t="s">
        <v>153</v>
      </c>
      <c r="AI3330" s="21" t="s">
        <v>1165</v>
      </c>
      <c r="AJ3330" s="21" t="s">
        <v>3120</v>
      </c>
      <c r="AK3330">
        <v>22.481000000000002</v>
      </c>
      <c r="AL3330" s="21" t="s">
        <v>2993</v>
      </c>
      <c r="AM3330" s="21" t="s">
        <v>3003</v>
      </c>
      <c r="AN3330" s="21">
        <v>3</v>
      </c>
      <c r="AO3330" s="21">
        <v>15</v>
      </c>
      <c r="AP3330">
        <v>90</v>
      </c>
      <c r="AQ3330" s="22" t="s">
        <v>3060</v>
      </c>
      <c r="AR3330" s="21" t="s">
        <v>3122</v>
      </c>
    </row>
    <row r="3331" spans="1:44" x14ac:dyDescent="0.2">
      <c r="A3331" s="21" t="s">
        <v>1765</v>
      </c>
      <c r="B3331" s="21" t="s">
        <v>1146</v>
      </c>
      <c r="C3331" s="21" t="s">
        <v>1149</v>
      </c>
      <c r="D3331" s="21" t="s">
        <v>1763</v>
      </c>
      <c r="E3331" s="21" t="s">
        <v>1764</v>
      </c>
      <c r="G3331" s="27" t="s">
        <v>1165</v>
      </c>
      <c r="H3331" s="21" t="s">
        <v>1165</v>
      </c>
      <c r="I3331" s="21" t="s">
        <v>3121</v>
      </c>
      <c r="L3331">
        <v>3400</v>
      </c>
      <c r="M3331" s="21" t="s">
        <v>1145</v>
      </c>
      <c r="O3331" s="21">
        <v>2001</v>
      </c>
      <c r="P3331">
        <v>2002</v>
      </c>
      <c r="Q3331" t="s">
        <v>3117</v>
      </c>
      <c r="R3331">
        <f t="shared" si="39"/>
        <v>120</v>
      </c>
      <c r="T3331" t="s">
        <v>3035</v>
      </c>
      <c r="U3331" s="21" t="s">
        <v>95</v>
      </c>
      <c r="X3331" s="9" t="s">
        <v>3116</v>
      </c>
      <c r="Z3331" s="9" t="s">
        <v>2993</v>
      </c>
      <c r="AA3331" t="s">
        <v>3123</v>
      </c>
      <c r="AB3331">
        <v>1000</v>
      </c>
      <c r="AC3331">
        <v>1</v>
      </c>
      <c r="AD3331" t="s">
        <v>1165</v>
      </c>
      <c r="AF3331" t="s">
        <v>153</v>
      </c>
      <c r="AI3331" s="21" t="s">
        <v>1165</v>
      </c>
      <c r="AJ3331" s="21" t="s">
        <v>3120</v>
      </c>
      <c r="AK3331">
        <v>30.295999999999999</v>
      </c>
      <c r="AL3331" s="21" t="s">
        <v>2993</v>
      </c>
      <c r="AM3331">
        <f>32.358-28.704</f>
        <v>3.6539999999999964</v>
      </c>
      <c r="AN3331" s="21">
        <v>3</v>
      </c>
      <c r="AO3331" s="21">
        <v>15</v>
      </c>
      <c r="AP3331">
        <v>90</v>
      </c>
      <c r="AQ3331" s="22" t="s">
        <v>3060</v>
      </c>
      <c r="AR3331" s="21" t="s">
        <v>3122</v>
      </c>
    </row>
    <row r="3332" spans="1:44" x14ac:dyDescent="0.2">
      <c r="A3332" s="21" t="s">
        <v>1765</v>
      </c>
      <c r="B3332" s="21" t="s">
        <v>1146</v>
      </c>
      <c r="C3332" s="21" t="s">
        <v>1149</v>
      </c>
      <c r="D3332" s="21" t="s">
        <v>1763</v>
      </c>
      <c r="E3332" s="21" t="s">
        <v>1764</v>
      </c>
      <c r="G3332" s="27" t="s">
        <v>1165</v>
      </c>
      <c r="H3332" s="21" t="s">
        <v>1165</v>
      </c>
      <c r="I3332" s="21" t="s">
        <v>3119</v>
      </c>
      <c r="L3332">
        <v>3875</v>
      </c>
      <c r="M3332" s="21" t="s">
        <v>1145</v>
      </c>
      <c r="O3332" s="21">
        <v>2001</v>
      </c>
      <c r="P3332">
        <v>2002</v>
      </c>
      <c r="Q3332" t="s">
        <v>3117</v>
      </c>
      <c r="R3332">
        <f>4*30</f>
        <v>120</v>
      </c>
      <c r="T3332" t="s">
        <v>3035</v>
      </c>
      <c r="U3332" s="21" t="s">
        <v>1147</v>
      </c>
      <c r="X3332" s="9" t="s">
        <v>3116</v>
      </c>
      <c r="Z3332" s="9" t="s">
        <v>2993</v>
      </c>
      <c r="AD3332" t="s">
        <v>1165</v>
      </c>
      <c r="AF3332" t="s">
        <v>1165</v>
      </c>
      <c r="AI3332" s="21" t="s">
        <v>1165</v>
      </c>
      <c r="AJ3332" s="21" t="s">
        <v>1148</v>
      </c>
      <c r="AK3332">
        <v>46.698</v>
      </c>
      <c r="AL3332" s="21" t="s">
        <v>2993</v>
      </c>
      <c r="AM3332">
        <v>0</v>
      </c>
      <c r="AN3332" s="21">
        <v>3</v>
      </c>
      <c r="AO3332" s="21">
        <v>15</v>
      </c>
      <c r="AP3332">
        <v>90</v>
      </c>
      <c r="AQ3332" s="22" t="s">
        <v>3060</v>
      </c>
      <c r="AR3332" s="21" t="s">
        <v>3124</v>
      </c>
    </row>
    <row r="3333" spans="1:44" x14ac:dyDescent="0.2">
      <c r="A3333" s="21" t="s">
        <v>1765</v>
      </c>
      <c r="B3333" s="21" t="s">
        <v>1146</v>
      </c>
      <c r="C3333" s="21" t="s">
        <v>1149</v>
      </c>
      <c r="D3333" s="21" t="s">
        <v>1763</v>
      </c>
      <c r="E3333" s="21" t="s">
        <v>1764</v>
      </c>
      <c r="G3333" s="27" t="s">
        <v>1165</v>
      </c>
      <c r="H3333" s="21" t="s">
        <v>1165</v>
      </c>
      <c r="I3333" s="21" t="s">
        <v>3119</v>
      </c>
      <c r="L3333">
        <v>3875</v>
      </c>
      <c r="M3333" s="21" t="s">
        <v>1145</v>
      </c>
      <c r="O3333" s="21">
        <v>2001</v>
      </c>
      <c r="P3333">
        <v>2002</v>
      </c>
      <c r="Q3333" t="s">
        <v>3117</v>
      </c>
      <c r="R3333">
        <f t="shared" ref="R3333:R3347" si="40">4*30</f>
        <v>120</v>
      </c>
      <c r="T3333" t="s">
        <v>3035</v>
      </c>
      <c r="U3333" s="21" t="s">
        <v>95</v>
      </c>
      <c r="X3333" s="9" t="s">
        <v>3116</v>
      </c>
      <c r="Z3333" s="9" t="s">
        <v>2993</v>
      </c>
      <c r="AA3333" t="s">
        <v>1159</v>
      </c>
      <c r="AB3333">
        <v>100</v>
      </c>
      <c r="AC3333">
        <v>1</v>
      </c>
      <c r="AD3333" t="s">
        <v>1165</v>
      </c>
      <c r="AF3333" t="s">
        <v>153</v>
      </c>
      <c r="AI3333" s="21" t="s">
        <v>1165</v>
      </c>
      <c r="AJ3333" s="21" t="s">
        <v>1148</v>
      </c>
      <c r="AK3333">
        <v>70.754999999999995</v>
      </c>
      <c r="AL3333" s="21" t="s">
        <v>2993</v>
      </c>
      <c r="AM3333">
        <f>73.365-69.088</f>
        <v>4.277000000000001</v>
      </c>
      <c r="AN3333" s="21">
        <v>3</v>
      </c>
      <c r="AO3333" s="21">
        <v>15</v>
      </c>
      <c r="AP3333">
        <v>90</v>
      </c>
      <c r="AQ3333" s="22" t="s">
        <v>3060</v>
      </c>
      <c r="AR3333" s="21" t="s">
        <v>3124</v>
      </c>
    </row>
    <row r="3334" spans="1:44" x14ac:dyDescent="0.2">
      <c r="A3334" s="21" t="s">
        <v>1765</v>
      </c>
      <c r="B3334" s="21" t="s">
        <v>1146</v>
      </c>
      <c r="C3334" s="21" t="s">
        <v>1149</v>
      </c>
      <c r="D3334" s="21" t="s">
        <v>1763</v>
      </c>
      <c r="E3334" s="21" t="s">
        <v>1764</v>
      </c>
      <c r="G3334" s="27" t="s">
        <v>1165</v>
      </c>
      <c r="H3334" s="21" t="s">
        <v>1165</v>
      </c>
      <c r="I3334" s="21" t="s">
        <v>3119</v>
      </c>
      <c r="L3334">
        <v>3875</v>
      </c>
      <c r="M3334" s="21" t="s">
        <v>1145</v>
      </c>
      <c r="O3334" s="21">
        <v>2001</v>
      </c>
      <c r="P3334">
        <v>2002</v>
      </c>
      <c r="Q3334" t="s">
        <v>3117</v>
      </c>
      <c r="R3334">
        <f t="shared" si="40"/>
        <v>120</v>
      </c>
      <c r="T3334" t="s">
        <v>3035</v>
      </c>
      <c r="U3334" s="21" t="s">
        <v>95</v>
      </c>
      <c r="X3334" s="9" t="s">
        <v>3116</v>
      </c>
      <c r="Z3334" s="9" t="s">
        <v>2993</v>
      </c>
      <c r="AA3334" t="s">
        <v>1159</v>
      </c>
      <c r="AB3334">
        <v>500</v>
      </c>
      <c r="AC3334">
        <v>1</v>
      </c>
      <c r="AD3334" t="s">
        <v>1165</v>
      </c>
      <c r="AF3334" t="s">
        <v>153</v>
      </c>
      <c r="AI3334" s="21" t="s">
        <v>1165</v>
      </c>
      <c r="AJ3334" s="21" t="s">
        <v>1148</v>
      </c>
      <c r="AK3334">
        <v>60.189</v>
      </c>
      <c r="AL3334" s="21" t="s">
        <v>2993</v>
      </c>
      <c r="AM3334">
        <f>62.547-57.516</f>
        <v>5.0309999999999988</v>
      </c>
      <c r="AN3334" s="21">
        <v>3</v>
      </c>
      <c r="AO3334" s="21">
        <v>15</v>
      </c>
      <c r="AP3334">
        <v>90</v>
      </c>
      <c r="AQ3334" s="22" t="s">
        <v>3060</v>
      </c>
      <c r="AR3334" s="21" t="s">
        <v>3124</v>
      </c>
    </row>
    <row r="3335" spans="1:44" x14ac:dyDescent="0.2">
      <c r="A3335" s="21" t="s">
        <v>1765</v>
      </c>
      <c r="B3335" s="21" t="s">
        <v>1146</v>
      </c>
      <c r="C3335" s="21" t="s">
        <v>1149</v>
      </c>
      <c r="D3335" s="21" t="s">
        <v>1763</v>
      </c>
      <c r="E3335" s="21" t="s">
        <v>1764</v>
      </c>
      <c r="G3335" s="27" t="s">
        <v>1165</v>
      </c>
      <c r="H3335" s="21" t="s">
        <v>1165</v>
      </c>
      <c r="I3335" s="21" t="s">
        <v>3119</v>
      </c>
      <c r="L3335">
        <v>3875</v>
      </c>
      <c r="M3335" s="21" t="s">
        <v>1145</v>
      </c>
      <c r="O3335" s="21">
        <v>2001</v>
      </c>
      <c r="P3335">
        <v>2002</v>
      </c>
      <c r="Q3335" t="s">
        <v>3117</v>
      </c>
      <c r="R3335">
        <f t="shared" si="40"/>
        <v>120</v>
      </c>
      <c r="T3335" t="s">
        <v>3035</v>
      </c>
      <c r="U3335" s="21" t="s">
        <v>95</v>
      </c>
      <c r="X3335" s="9" t="s">
        <v>3116</v>
      </c>
      <c r="Z3335" s="9" t="s">
        <v>2993</v>
      </c>
      <c r="AA3335" t="s">
        <v>1159</v>
      </c>
      <c r="AB3335">
        <v>1000</v>
      </c>
      <c r="AC3335">
        <v>1</v>
      </c>
      <c r="AD3335" t="s">
        <v>1165</v>
      </c>
      <c r="AF3335" t="s">
        <v>153</v>
      </c>
      <c r="AI3335" s="21" t="s">
        <v>1165</v>
      </c>
      <c r="AJ3335" s="21" t="s">
        <v>1148</v>
      </c>
      <c r="AK3335">
        <v>55.472000000000001</v>
      </c>
      <c r="AL3335" s="21" t="s">
        <v>2993</v>
      </c>
      <c r="AM3335">
        <f>60.283-51.226</f>
        <v>9.0570000000000022</v>
      </c>
      <c r="AN3335" s="21">
        <v>3</v>
      </c>
      <c r="AO3335" s="21">
        <v>15</v>
      </c>
      <c r="AP3335">
        <v>90</v>
      </c>
      <c r="AQ3335" s="22" t="s">
        <v>3060</v>
      </c>
      <c r="AR3335" s="21" t="s">
        <v>3124</v>
      </c>
    </row>
    <row r="3336" spans="1:44" x14ac:dyDescent="0.2">
      <c r="A3336" s="21" t="s">
        <v>1765</v>
      </c>
      <c r="B3336" s="21" t="s">
        <v>1146</v>
      </c>
      <c r="C3336" s="21" t="s">
        <v>1149</v>
      </c>
      <c r="D3336" s="21" t="s">
        <v>1763</v>
      </c>
      <c r="E3336" s="21" t="s">
        <v>1764</v>
      </c>
      <c r="G3336" s="27" t="s">
        <v>1165</v>
      </c>
      <c r="H3336" s="21" t="s">
        <v>1165</v>
      </c>
      <c r="I3336" s="21" t="s">
        <v>3119</v>
      </c>
      <c r="L3336">
        <v>3875</v>
      </c>
      <c r="M3336" s="21" t="s">
        <v>1145</v>
      </c>
      <c r="O3336" s="21">
        <v>2001</v>
      </c>
      <c r="P3336">
        <v>2002</v>
      </c>
      <c r="Q3336" t="s">
        <v>3117</v>
      </c>
      <c r="R3336">
        <f>4*30</f>
        <v>120</v>
      </c>
      <c r="T3336" t="s">
        <v>3035</v>
      </c>
      <c r="U3336" s="21" t="s">
        <v>1147</v>
      </c>
      <c r="X3336" s="9" t="s">
        <v>3116</v>
      </c>
      <c r="Z3336" s="9" t="s">
        <v>2993</v>
      </c>
      <c r="AD3336" t="s">
        <v>1165</v>
      </c>
      <c r="AF3336" t="s">
        <v>1165</v>
      </c>
      <c r="AI3336" s="21" t="s">
        <v>1165</v>
      </c>
      <c r="AJ3336" s="21" t="s">
        <v>3120</v>
      </c>
      <c r="AK3336">
        <v>20.57</v>
      </c>
      <c r="AL3336" s="21" t="s">
        <v>2993</v>
      </c>
      <c r="AM3336">
        <f>21.559-19.582</f>
        <v>1.9770000000000003</v>
      </c>
      <c r="AN3336" s="21">
        <v>3</v>
      </c>
      <c r="AO3336" s="21">
        <v>15</v>
      </c>
      <c r="AP3336">
        <v>90</v>
      </c>
      <c r="AQ3336" s="22" t="s">
        <v>3060</v>
      </c>
      <c r="AR3336" s="21" t="s">
        <v>3124</v>
      </c>
    </row>
    <row r="3337" spans="1:44" x14ac:dyDescent="0.2">
      <c r="A3337" s="21" t="s">
        <v>1765</v>
      </c>
      <c r="B3337" s="21" t="s">
        <v>1146</v>
      </c>
      <c r="C3337" s="21" t="s">
        <v>1149</v>
      </c>
      <c r="D3337" s="21" t="s">
        <v>1763</v>
      </c>
      <c r="E3337" s="21" t="s">
        <v>1764</v>
      </c>
      <c r="G3337" s="27" t="s">
        <v>1165</v>
      </c>
      <c r="H3337" s="21" t="s">
        <v>1165</v>
      </c>
      <c r="I3337" s="21" t="s">
        <v>3119</v>
      </c>
      <c r="L3337">
        <v>3875</v>
      </c>
      <c r="M3337" s="21" t="s">
        <v>1145</v>
      </c>
      <c r="O3337" s="21">
        <v>2001</v>
      </c>
      <c r="P3337">
        <v>2002</v>
      </c>
      <c r="Q3337" t="s">
        <v>3117</v>
      </c>
      <c r="R3337">
        <f t="shared" si="40"/>
        <v>120</v>
      </c>
      <c r="T3337" t="s">
        <v>3035</v>
      </c>
      <c r="U3337" s="21" t="s">
        <v>95</v>
      </c>
      <c r="X3337" s="9" t="s">
        <v>3116</v>
      </c>
      <c r="Z3337" s="9" t="s">
        <v>2993</v>
      </c>
      <c r="AA3337" t="s">
        <v>1159</v>
      </c>
      <c r="AB3337">
        <v>100</v>
      </c>
      <c r="AC3337">
        <v>1</v>
      </c>
      <c r="AD3337" t="s">
        <v>1165</v>
      </c>
      <c r="AF3337" t="s">
        <v>153</v>
      </c>
      <c r="AI3337" s="21" t="s">
        <v>1165</v>
      </c>
      <c r="AJ3337" s="21" t="s">
        <v>3120</v>
      </c>
      <c r="AK3337">
        <v>16.806000000000001</v>
      </c>
      <c r="AL3337" s="21" t="s">
        <v>2993</v>
      </c>
      <c r="AM3337" s="21">
        <f>19.582-13.878</f>
        <v>5.7040000000000006</v>
      </c>
      <c r="AN3337" s="21">
        <v>3</v>
      </c>
      <c r="AO3337" s="21">
        <v>15</v>
      </c>
      <c r="AP3337">
        <v>90</v>
      </c>
      <c r="AQ3337" s="22" t="s">
        <v>3060</v>
      </c>
      <c r="AR3337" s="21" t="s">
        <v>3124</v>
      </c>
    </row>
    <row r="3338" spans="1:44" x14ac:dyDescent="0.2">
      <c r="A3338" s="21" t="s">
        <v>1765</v>
      </c>
      <c r="B3338" s="21" t="s">
        <v>1146</v>
      </c>
      <c r="C3338" s="21" t="s">
        <v>1149</v>
      </c>
      <c r="D3338" s="21" t="s">
        <v>1763</v>
      </c>
      <c r="E3338" s="21" t="s">
        <v>1764</v>
      </c>
      <c r="G3338" s="27" t="s">
        <v>1165</v>
      </c>
      <c r="H3338" s="21" t="s">
        <v>1165</v>
      </c>
      <c r="I3338" s="21" t="s">
        <v>3119</v>
      </c>
      <c r="L3338">
        <v>3875</v>
      </c>
      <c r="M3338" s="21" t="s">
        <v>1145</v>
      </c>
      <c r="O3338" s="21">
        <v>2001</v>
      </c>
      <c r="P3338">
        <v>2002</v>
      </c>
      <c r="Q3338" t="s">
        <v>3117</v>
      </c>
      <c r="R3338">
        <f t="shared" si="40"/>
        <v>120</v>
      </c>
      <c r="T3338" t="s">
        <v>3035</v>
      </c>
      <c r="U3338" s="21" t="s">
        <v>95</v>
      </c>
      <c r="X3338" s="9" t="s">
        <v>3116</v>
      </c>
      <c r="Z3338" s="9" t="s">
        <v>2993</v>
      </c>
      <c r="AA3338" t="s">
        <v>1159</v>
      </c>
      <c r="AB3338">
        <v>500</v>
      </c>
      <c r="AC3338">
        <v>1</v>
      </c>
      <c r="AD3338" t="s">
        <v>1165</v>
      </c>
      <c r="AF3338" t="s">
        <v>153</v>
      </c>
      <c r="AI3338" s="21" t="s">
        <v>1165</v>
      </c>
      <c r="AJ3338" s="21" t="s">
        <v>3120</v>
      </c>
      <c r="AK3338">
        <v>20.951000000000001</v>
      </c>
      <c r="AL3338" s="21" t="s">
        <v>2993</v>
      </c>
      <c r="AM3338" s="21">
        <f>22.395-19.582</f>
        <v>2.8129999999999988</v>
      </c>
      <c r="AN3338" s="21">
        <v>3</v>
      </c>
      <c r="AO3338" s="21">
        <v>15</v>
      </c>
      <c r="AP3338">
        <v>90</v>
      </c>
      <c r="AQ3338" s="22" t="s">
        <v>3060</v>
      </c>
      <c r="AR3338" s="21" t="s">
        <v>3124</v>
      </c>
    </row>
    <row r="3339" spans="1:44" x14ac:dyDescent="0.2">
      <c r="A3339" s="21" t="s">
        <v>1765</v>
      </c>
      <c r="B3339" s="21" t="s">
        <v>1146</v>
      </c>
      <c r="C3339" s="21" t="s">
        <v>1149</v>
      </c>
      <c r="D3339" s="21" t="s">
        <v>1763</v>
      </c>
      <c r="E3339" s="21" t="s">
        <v>1764</v>
      </c>
      <c r="G3339" s="27" t="s">
        <v>1165</v>
      </c>
      <c r="H3339" s="21" t="s">
        <v>1165</v>
      </c>
      <c r="I3339" s="21" t="s">
        <v>3119</v>
      </c>
      <c r="L3339">
        <v>3875</v>
      </c>
      <c r="M3339" s="21" t="s">
        <v>1145</v>
      </c>
      <c r="O3339" s="21">
        <v>2001</v>
      </c>
      <c r="P3339">
        <v>2002</v>
      </c>
      <c r="Q3339" t="s">
        <v>3117</v>
      </c>
      <c r="R3339">
        <f t="shared" si="40"/>
        <v>120</v>
      </c>
      <c r="T3339" t="s">
        <v>3035</v>
      </c>
      <c r="U3339" s="21" t="s">
        <v>95</v>
      </c>
      <c r="X3339" s="9" t="s">
        <v>3116</v>
      </c>
      <c r="Z3339" s="9" t="s">
        <v>2993</v>
      </c>
      <c r="AA3339" t="s">
        <v>1159</v>
      </c>
      <c r="AB3339">
        <v>1000</v>
      </c>
      <c r="AC3339">
        <v>1</v>
      </c>
      <c r="AD3339" t="s">
        <v>1165</v>
      </c>
      <c r="AF3339" t="s">
        <v>153</v>
      </c>
      <c r="AI3339" s="21" t="s">
        <v>1165</v>
      </c>
      <c r="AJ3339" s="21" t="s">
        <v>3120</v>
      </c>
      <c r="AK3339">
        <v>18.669</v>
      </c>
      <c r="AL3339" s="21" t="s">
        <v>2993</v>
      </c>
      <c r="AM3339">
        <f>21.255-16.008</f>
        <v>5.2469999999999999</v>
      </c>
      <c r="AN3339" s="21">
        <v>3</v>
      </c>
      <c r="AO3339" s="21">
        <v>15</v>
      </c>
      <c r="AP3339">
        <v>90</v>
      </c>
      <c r="AQ3339" s="22" t="s">
        <v>3060</v>
      </c>
      <c r="AR3339" s="21" t="s">
        <v>3124</v>
      </c>
    </row>
    <row r="3340" spans="1:44" x14ac:dyDescent="0.2">
      <c r="A3340" s="21" t="s">
        <v>1765</v>
      </c>
      <c r="B3340" s="21" t="s">
        <v>1146</v>
      </c>
      <c r="C3340" s="21" t="s">
        <v>1149</v>
      </c>
      <c r="D3340" s="21" t="s">
        <v>1763</v>
      </c>
      <c r="E3340" s="21" t="s">
        <v>1764</v>
      </c>
      <c r="G3340" s="27" t="s">
        <v>1165</v>
      </c>
      <c r="H3340" s="21" t="s">
        <v>1165</v>
      </c>
      <c r="I3340" s="21" t="s">
        <v>3121</v>
      </c>
      <c r="L3340">
        <v>3400</v>
      </c>
      <c r="M3340" s="21" t="s">
        <v>1145</v>
      </c>
      <c r="O3340" s="21">
        <v>2001</v>
      </c>
      <c r="P3340">
        <v>2002</v>
      </c>
      <c r="Q3340" t="s">
        <v>3117</v>
      </c>
      <c r="R3340">
        <f>4*30</f>
        <v>120</v>
      </c>
      <c r="T3340" t="s">
        <v>3035</v>
      </c>
      <c r="U3340" s="21" t="s">
        <v>1147</v>
      </c>
      <c r="X3340" s="9" t="s">
        <v>3116</v>
      </c>
      <c r="Z3340" s="9" t="s">
        <v>2993</v>
      </c>
      <c r="AD3340" t="s">
        <v>1165</v>
      </c>
      <c r="AF3340" t="s">
        <v>1165</v>
      </c>
      <c r="AI3340" s="21" t="s">
        <v>1165</v>
      </c>
      <c r="AJ3340" s="21" t="s">
        <v>1148</v>
      </c>
      <c r="AK3340">
        <v>26.013000000000002</v>
      </c>
      <c r="AL3340" s="21" t="s">
        <v>2993</v>
      </c>
      <c r="AM3340">
        <f>28.386-24.209</f>
        <v>4.1769999999999996</v>
      </c>
      <c r="AN3340" s="21">
        <v>3</v>
      </c>
      <c r="AO3340" s="21">
        <v>15</v>
      </c>
      <c r="AP3340">
        <v>90</v>
      </c>
      <c r="AQ3340" s="22" t="s">
        <v>3060</v>
      </c>
      <c r="AR3340" s="21" t="s">
        <v>3124</v>
      </c>
    </row>
    <row r="3341" spans="1:44" x14ac:dyDescent="0.2">
      <c r="A3341" s="21" t="s">
        <v>1765</v>
      </c>
      <c r="B3341" s="21" t="s">
        <v>1146</v>
      </c>
      <c r="C3341" s="21" t="s">
        <v>1149</v>
      </c>
      <c r="D3341" s="21" t="s">
        <v>1763</v>
      </c>
      <c r="E3341" s="21" t="s">
        <v>1764</v>
      </c>
      <c r="G3341" s="27" t="s">
        <v>1165</v>
      </c>
      <c r="H3341" s="21" t="s">
        <v>1165</v>
      </c>
      <c r="I3341" s="21" t="s">
        <v>3121</v>
      </c>
      <c r="L3341">
        <v>3400</v>
      </c>
      <c r="M3341" s="21" t="s">
        <v>1145</v>
      </c>
      <c r="O3341" s="21">
        <v>2001</v>
      </c>
      <c r="P3341">
        <v>2002</v>
      </c>
      <c r="Q3341" t="s">
        <v>3117</v>
      </c>
      <c r="R3341">
        <f t="shared" si="40"/>
        <v>120</v>
      </c>
      <c r="T3341" t="s">
        <v>3035</v>
      </c>
      <c r="U3341" s="21" t="s">
        <v>95</v>
      </c>
      <c r="X3341" s="9" t="s">
        <v>3116</v>
      </c>
      <c r="Z3341" s="9" t="s">
        <v>2993</v>
      </c>
      <c r="AA3341" t="s">
        <v>1159</v>
      </c>
      <c r="AB3341">
        <v>100</v>
      </c>
      <c r="AC3341">
        <v>1</v>
      </c>
      <c r="AD3341" t="s">
        <v>1165</v>
      </c>
      <c r="AF3341" t="s">
        <v>153</v>
      </c>
      <c r="AI3341" s="21" t="s">
        <v>1165</v>
      </c>
      <c r="AJ3341" s="21" t="s">
        <v>1148</v>
      </c>
      <c r="AK3341">
        <v>42.436999999999998</v>
      </c>
      <c r="AL3341" s="21" t="s">
        <v>2993</v>
      </c>
      <c r="AM3341" s="21" t="s">
        <v>3003</v>
      </c>
      <c r="AN3341" s="21">
        <v>3</v>
      </c>
      <c r="AO3341" s="21">
        <v>15</v>
      </c>
      <c r="AP3341">
        <v>90</v>
      </c>
      <c r="AQ3341" s="22" t="s">
        <v>3060</v>
      </c>
      <c r="AR3341" s="21" t="s">
        <v>3124</v>
      </c>
    </row>
    <row r="3342" spans="1:44" x14ac:dyDescent="0.2">
      <c r="A3342" s="21" t="s">
        <v>1765</v>
      </c>
      <c r="B3342" s="21" t="s">
        <v>1146</v>
      </c>
      <c r="C3342" s="21" t="s">
        <v>1149</v>
      </c>
      <c r="D3342" s="21" t="s">
        <v>1763</v>
      </c>
      <c r="E3342" s="21" t="s">
        <v>1764</v>
      </c>
      <c r="G3342" s="27" t="s">
        <v>1165</v>
      </c>
      <c r="H3342" s="21" t="s">
        <v>1165</v>
      </c>
      <c r="I3342" s="21" t="s">
        <v>3121</v>
      </c>
      <c r="L3342">
        <v>3400</v>
      </c>
      <c r="M3342" s="21" t="s">
        <v>1145</v>
      </c>
      <c r="O3342" s="21">
        <v>2001</v>
      </c>
      <c r="P3342">
        <v>2002</v>
      </c>
      <c r="Q3342" t="s">
        <v>3117</v>
      </c>
      <c r="R3342">
        <f t="shared" si="40"/>
        <v>120</v>
      </c>
      <c r="T3342" t="s">
        <v>3035</v>
      </c>
      <c r="U3342" s="21" t="s">
        <v>95</v>
      </c>
      <c r="X3342" s="9" t="s">
        <v>3116</v>
      </c>
      <c r="Z3342" s="9" t="s">
        <v>2993</v>
      </c>
      <c r="AA3342" t="s">
        <v>1159</v>
      </c>
      <c r="AB3342">
        <v>500</v>
      </c>
      <c r="AC3342">
        <v>1</v>
      </c>
      <c r="AD3342" t="s">
        <v>1165</v>
      </c>
      <c r="AF3342" t="s">
        <v>153</v>
      </c>
      <c r="AI3342" s="21" t="s">
        <v>1165</v>
      </c>
      <c r="AJ3342" s="21" t="s">
        <v>1148</v>
      </c>
      <c r="AK3342">
        <v>39.777999999999999</v>
      </c>
      <c r="AL3342" s="21" t="s">
        <v>2993</v>
      </c>
      <c r="AM3342">
        <f>46.614-33.323</f>
        <v>13.290999999999997</v>
      </c>
      <c r="AN3342" s="21">
        <v>3</v>
      </c>
      <c r="AO3342" s="21">
        <v>15</v>
      </c>
      <c r="AP3342">
        <v>90</v>
      </c>
      <c r="AQ3342" s="22" t="s">
        <v>3060</v>
      </c>
      <c r="AR3342" s="21" t="s">
        <v>3124</v>
      </c>
    </row>
    <row r="3343" spans="1:44" x14ac:dyDescent="0.2">
      <c r="A3343" s="21" t="s">
        <v>1765</v>
      </c>
      <c r="B3343" s="21" t="s">
        <v>1146</v>
      </c>
      <c r="C3343" s="21" t="s">
        <v>1149</v>
      </c>
      <c r="D3343" s="21" t="s">
        <v>1763</v>
      </c>
      <c r="E3343" s="21" t="s">
        <v>1764</v>
      </c>
      <c r="G3343" s="27" t="s">
        <v>1165</v>
      </c>
      <c r="H3343" s="21" t="s">
        <v>1165</v>
      </c>
      <c r="I3343" s="21" t="s">
        <v>3121</v>
      </c>
      <c r="L3343">
        <v>3400</v>
      </c>
      <c r="M3343" s="21" t="s">
        <v>1145</v>
      </c>
      <c r="O3343" s="21">
        <v>2001</v>
      </c>
      <c r="P3343">
        <v>2002</v>
      </c>
      <c r="Q3343" t="s">
        <v>3117</v>
      </c>
      <c r="R3343">
        <f t="shared" si="40"/>
        <v>120</v>
      </c>
      <c r="T3343" t="s">
        <v>3035</v>
      </c>
      <c r="U3343" s="21" t="s">
        <v>95</v>
      </c>
      <c r="X3343" s="9" t="s">
        <v>3116</v>
      </c>
      <c r="Z3343" s="9" t="s">
        <v>2993</v>
      </c>
      <c r="AA3343" t="s">
        <v>1159</v>
      </c>
      <c r="AB3343">
        <v>1000</v>
      </c>
      <c r="AC3343">
        <v>1</v>
      </c>
      <c r="AD3343" t="s">
        <v>1165</v>
      </c>
      <c r="AF3343" t="s">
        <v>153</v>
      </c>
      <c r="AI3343" s="21" t="s">
        <v>1165</v>
      </c>
      <c r="AJ3343" s="21" t="s">
        <v>1148</v>
      </c>
      <c r="AK3343">
        <v>26.582000000000001</v>
      </c>
      <c r="AL3343" s="21" t="s">
        <v>2993</v>
      </c>
      <c r="AM3343">
        <f>29.146-24.209</f>
        <v>4.9370000000000012</v>
      </c>
      <c r="AN3343" s="21">
        <v>3</v>
      </c>
      <c r="AO3343" s="21">
        <v>15</v>
      </c>
      <c r="AP3343">
        <v>90</v>
      </c>
      <c r="AQ3343" s="22" t="s">
        <v>3060</v>
      </c>
      <c r="AR3343" s="21" t="s">
        <v>3124</v>
      </c>
    </row>
    <row r="3344" spans="1:44" x14ac:dyDescent="0.2">
      <c r="A3344" s="21" t="s">
        <v>1765</v>
      </c>
      <c r="B3344" s="21" t="s">
        <v>1146</v>
      </c>
      <c r="C3344" s="21" t="s">
        <v>1149</v>
      </c>
      <c r="D3344" s="21" t="s">
        <v>1763</v>
      </c>
      <c r="E3344" s="21" t="s">
        <v>1764</v>
      </c>
      <c r="G3344" s="27" t="s">
        <v>1165</v>
      </c>
      <c r="H3344" s="21" t="s">
        <v>1165</v>
      </c>
      <c r="I3344" s="21" t="s">
        <v>3121</v>
      </c>
      <c r="L3344">
        <v>3400</v>
      </c>
      <c r="M3344" s="21" t="s">
        <v>1145</v>
      </c>
      <c r="O3344" s="21">
        <v>2001</v>
      </c>
      <c r="P3344">
        <v>2002</v>
      </c>
      <c r="Q3344" t="s">
        <v>3117</v>
      </c>
      <c r="R3344">
        <f>4*30</f>
        <v>120</v>
      </c>
      <c r="T3344" t="s">
        <v>3035</v>
      </c>
      <c r="U3344" s="21" t="s">
        <v>1147</v>
      </c>
      <c r="X3344" s="9" t="s">
        <v>3116</v>
      </c>
      <c r="Z3344" s="9" t="s">
        <v>2993</v>
      </c>
      <c r="AD3344" t="s">
        <v>1165</v>
      </c>
      <c r="AF3344" t="s">
        <v>1165</v>
      </c>
      <c r="AI3344" s="21" t="s">
        <v>1165</v>
      </c>
      <c r="AJ3344" s="21" t="s">
        <v>3120</v>
      </c>
      <c r="AK3344">
        <v>26.463999999999999</v>
      </c>
      <c r="AL3344" s="21" t="s">
        <v>2993</v>
      </c>
      <c r="AM3344">
        <f>32.053-20.951</f>
        <v>11.101999999999997</v>
      </c>
      <c r="AN3344" s="21">
        <v>3</v>
      </c>
      <c r="AO3344" s="21">
        <v>15</v>
      </c>
      <c r="AP3344">
        <v>90</v>
      </c>
      <c r="AQ3344" s="22" t="s">
        <v>3060</v>
      </c>
      <c r="AR3344" s="21" t="s">
        <v>3124</v>
      </c>
    </row>
    <row r="3345" spans="1:44" x14ac:dyDescent="0.2">
      <c r="A3345" s="21" t="s">
        <v>1765</v>
      </c>
      <c r="B3345" s="21" t="s">
        <v>1146</v>
      </c>
      <c r="C3345" s="21" t="s">
        <v>1149</v>
      </c>
      <c r="D3345" s="21" t="s">
        <v>1763</v>
      </c>
      <c r="E3345" s="21" t="s">
        <v>1764</v>
      </c>
      <c r="G3345" s="27" t="s">
        <v>1165</v>
      </c>
      <c r="H3345" s="21" t="s">
        <v>1165</v>
      </c>
      <c r="I3345" s="21" t="s">
        <v>3121</v>
      </c>
      <c r="L3345">
        <v>3400</v>
      </c>
      <c r="M3345" s="21" t="s">
        <v>1145</v>
      </c>
      <c r="O3345" s="21">
        <v>2001</v>
      </c>
      <c r="P3345">
        <v>2002</v>
      </c>
      <c r="Q3345" t="s">
        <v>3117</v>
      </c>
      <c r="R3345">
        <f t="shared" si="40"/>
        <v>120</v>
      </c>
      <c r="T3345" t="s">
        <v>3035</v>
      </c>
      <c r="U3345" s="21" t="s">
        <v>95</v>
      </c>
      <c r="X3345" s="9" t="s">
        <v>3116</v>
      </c>
      <c r="Z3345" s="9" t="s">
        <v>2993</v>
      </c>
      <c r="AA3345" t="s">
        <v>1159</v>
      </c>
      <c r="AB3345">
        <v>100</v>
      </c>
      <c r="AC3345">
        <v>1</v>
      </c>
      <c r="AD3345" t="s">
        <v>1165</v>
      </c>
      <c r="AF3345" t="s">
        <v>153</v>
      </c>
      <c r="AI3345" s="21" t="s">
        <v>1165</v>
      </c>
      <c r="AJ3345" s="21" t="s">
        <v>3120</v>
      </c>
      <c r="AK3345">
        <v>16.007999999999999</v>
      </c>
      <c r="AL3345" s="21" t="s">
        <v>2993</v>
      </c>
      <c r="AM3345" s="21" t="s">
        <v>3003</v>
      </c>
      <c r="AN3345" s="21">
        <v>3</v>
      </c>
      <c r="AO3345" s="21">
        <v>15</v>
      </c>
      <c r="AP3345">
        <v>90</v>
      </c>
      <c r="AQ3345" s="22" t="s">
        <v>3060</v>
      </c>
      <c r="AR3345" s="21" t="s">
        <v>3124</v>
      </c>
    </row>
    <row r="3346" spans="1:44" x14ac:dyDescent="0.2">
      <c r="A3346" s="21" t="s">
        <v>1765</v>
      </c>
      <c r="B3346" s="21" t="s">
        <v>1146</v>
      </c>
      <c r="C3346" s="21" t="s">
        <v>1149</v>
      </c>
      <c r="D3346" s="21" t="s">
        <v>1763</v>
      </c>
      <c r="E3346" s="21" t="s">
        <v>1764</v>
      </c>
      <c r="G3346" s="27" t="s">
        <v>1165</v>
      </c>
      <c r="H3346" s="21" t="s">
        <v>1165</v>
      </c>
      <c r="I3346" s="21" t="s">
        <v>3121</v>
      </c>
      <c r="L3346">
        <v>3400</v>
      </c>
      <c r="M3346" s="21" t="s">
        <v>1145</v>
      </c>
      <c r="O3346" s="21">
        <v>2001</v>
      </c>
      <c r="P3346">
        <v>2002</v>
      </c>
      <c r="Q3346" t="s">
        <v>3117</v>
      </c>
      <c r="R3346">
        <f t="shared" si="40"/>
        <v>120</v>
      </c>
      <c r="T3346" t="s">
        <v>3035</v>
      </c>
      <c r="U3346" s="21" t="s">
        <v>95</v>
      </c>
      <c r="X3346" s="9" t="s">
        <v>3116</v>
      </c>
      <c r="Z3346" s="9" t="s">
        <v>2993</v>
      </c>
      <c r="AA3346" t="s">
        <v>1159</v>
      </c>
      <c r="AB3346">
        <v>500</v>
      </c>
      <c r="AC3346">
        <v>1</v>
      </c>
      <c r="AD3346" t="s">
        <v>1165</v>
      </c>
      <c r="AF3346" t="s">
        <v>153</v>
      </c>
      <c r="AI3346" s="21" t="s">
        <v>1165</v>
      </c>
      <c r="AJ3346" s="21" t="s">
        <v>3120</v>
      </c>
      <c r="AK3346">
        <v>25.323</v>
      </c>
      <c r="AL3346" s="21" t="s">
        <v>2993</v>
      </c>
      <c r="AM3346" s="21">
        <f>27.49-23.156</f>
        <v>4.3339999999999996</v>
      </c>
      <c r="AN3346" s="21">
        <v>3</v>
      </c>
      <c r="AO3346" s="21">
        <v>15</v>
      </c>
      <c r="AP3346">
        <v>90</v>
      </c>
      <c r="AQ3346" s="22" t="s">
        <v>3060</v>
      </c>
      <c r="AR3346" s="21" t="s">
        <v>3124</v>
      </c>
    </row>
    <row r="3347" spans="1:44" x14ac:dyDescent="0.2">
      <c r="A3347" s="21" t="s">
        <v>1765</v>
      </c>
      <c r="B3347" s="21" t="s">
        <v>1146</v>
      </c>
      <c r="C3347" s="21" t="s">
        <v>1149</v>
      </c>
      <c r="D3347" s="21" t="s">
        <v>1763</v>
      </c>
      <c r="E3347" s="21" t="s">
        <v>1764</v>
      </c>
      <c r="G3347" s="27" t="s">
        <v>1165</v>
      </c>
      <c r="H3347" s="21" t="s">
        <v>1165</v>
      </c>
      <c r="I3347" s="21" t="s">
        <v>3121</v>
      </c>
      <c r="L3347">
        <v>3400</v>
      </c>
      <c r="M3347" s="21" t="s">
        <v>1145</v>
      </c>
      <c r="O3347" s="21">
        <v>2001</v>
      </c>
      <c r="P3347">
        <v>2002</v>
      </c>
      <c r="Q3347" t="s">
        <v>3117</v>
      </c>
      <c r="R3347">
        <f t="shared" si="40"/>
        <v>120</v>
      </c>
      <c r="T3347" t="s">
        <v>3035</v>
      </c>
      <c r="U3347" s="21" t="s">
        <v>95</v>
      </c>
      <c r="X3347" s="9" t="s">
        <v>3116</v>
      </c>
      <c r="Z3347" s="9" t="s">
        <v>2993</v>
      </c>
      <c r="AA3347" t="s">
        <v>1159</v>
      </c>
      <c r="AB3347">
        <v>1000</v>
      </c>
      <c r="AC3347">
        <v>1</v>
      </c>
      <c r="AD3347" t="s">
        <v>1165</v>
      </c>
      <c r="AF3347" t="s">
        <v>153</v>
      </c>
      <c r="AI3347" s="21" t="s">
        <v>1165</v>
      </c>
      <c r="AJ3347" s="21" t="s">
        <v>3120</v>
      </c>
      <c r="AK3347">
        <v>27.795000000000002</v>
      </c>
      <c r="AL3347" s="21" t="s">
        <v>2993</v>
      </c>
      <c r="AM3347" s="21" t="s">
        <v>3003</v>
      </c>
      <c r="AN3347" s="21">
        <v>3</v>
      </c>
      <c r="AO3347" s="21">
        <v>15</v>
      </c>
      <c r="AP3347">
        <v>90</v>
      </c>
      <c r="AQ3347" s="22" t="s">
        <v>3060</v>
      </c>
      <c r="AR3347" s="21" t="s">
        <v>3124</v>
      </c>
    </row>
    <row r="3348" spans="1:44" x14ac:dyDescent="0.2">
      <c r="A3348" s="21" t="s">
        <v>1775</v>
      </c>
      <c r="B3348" s="21" t="s">
        <v>1146</v>
      </c>
      <c r="C3348" s="21" t="s">
        <v>1149</v>
      </c>
      <c r="D3348" s="21" t="s">
        <v>1774</v>
      </c>
      <c r="E3348" s="21" t="s">
        <v>3126</v>
      </c>
      <c r="G3348" s="27" t="s">
        <v>1165</v>
      </c>
      <c r="H3348" s="21" t="s">
        <v>1165</v>
      </c>
      <c r="I3348" s="21" t="s">
        <v>3131</v>
      </c>
      <c r="L3348">
        <v>1850</v>
      </c>
      <c r="M3348" s="21" t="s">
        <v>3034</v>
      </c>
      <c r="O3348">
        <v>1988</v>
      </c>
      <c r="S3348" s="9" t="s">
        <v>3128</v>
      </c>
      <c r="T3348" t="s">
        <v>3127</v>
      </c>
      <c r="U3348" s="21" t="s">
        <v>1147</v>
      </c>
      <c r="X3348" s="9" t="s">
        <v>3129</v>
      </c>
      <c r="Z3348">
        <v>12</v>
      </c>
      <c r="AD3348" t="s">
        <v>1165</v>
      </c>
      <c r="AF3348" t="s">
        <v>1165</v>
      </c>
      <c r="AI3348" s="21" t="s">
        <v>1165</v>
      </c>
      <c r="AJ3348" s="21" t="s">
        <v>1148</v>
      </c>
      <c r="AK3348">
        <v>64</v>
      </c>
      <c r="AN3348" s="21">
        <v>4</v>
      </c>
      <c r="AO3348" s="21">
        <v>25</v>
      </c>
      <c r="AP3348">
        <v>28</v>
      </c>
      <c r="AQ3348" s="22" t="s">
        <v>1283</v>
      </c>
      <c r="AR3348" s="21" t="s">
        <v>3130</v>
      </c>
    </row>
    <row r="3349" spans="1:44" x14ac:dyDescent="0.2">
      <c r="A3349" s="21" t="s">
        <v>1775</v>
      </c>
      <c r="B3349" s="21" t="s">
        <v>1146</v>
      </c>
      <c r="C3349" s="21" t="s">
        <v>1149</v>
      </c>
      <c r="D3349" s="21" t="s">
        <v>1774</v>
      </c>
      <c r="E3349" s="21" t="s">
        <v>3126</v>
      </c>
      <c r="G3349" s="27" t="s">
        <v>1165</v>
      </c>
      <c r="H3349" s="21" t="s">
        <v>1165</v>
      </c>
      <c r="I3349" s="21" t="s">
        <v>3131</v>
      </c>
      <c r="L3349">
        <v>1850</v>
      </c>
      <c r="M3349" s="21" t="s">
        <v>3034</v>
      </c>
      <c r="O3349">
        <v>1988</v>
      </c>
      <c r="S3349" s="9" t="s">
        <v>3128</v>
      </c>
      <c r="T3349" t="s">
        <v>3127</v>
      </c>
      <c r="U3349" s="21" t="s">
        <v>1218</v>
      </c>
      <c r="V3349" s="9" t="s">
        <v>3132</v>
      </c>
      <c r="W3349">
        <f>4*7</f>
        <v>28</v>
      </c>
      <c r="X3349" s="9" t="s">
        <v>3129</v>
      </c>
      <c r="Z3349">
        <v>12</v>
      </c>
      <c r="AD3349" t="s">
        <v>1165</v>
      </c>
      <c r="AF3349" t="s">
        <v>1165</v>
      </c>
      <c r="AI3349" s="21" t="s">
        <v>1165</v>
      </c>
      <c r="AJ3349" s="21" t="s">
        <v>1148</v>
      </c>
      <c r="AK3349">
        <v>66</v>
      </c>
      <c r="AN3349" s="21">
        <v>4</v>
      </c>
      <c r="AO3349" s="21">
        <v>25</v>
      </c>
      <c r="AP3349">
        <v>28</v>
      </c>
      <c r="AQ3349" s="22" t="s">
        <v>1283</v>
      </c>
      <c r="AR3349" s="21" t="s">
        <v>3130</v>
      </c>
    </row>
    <row r="3350" spans="1:44" x14ac:dyDescent="0.2">
      <c r="A3350" s="21" t="s">
        <v>1775</v>
      </c>
      <c r="B3350" s="21" t="s">
        <v>1146</v>
      </c>
      <c r="C3350" s="21" t="s">
        <v>1149</v>
      </c>
      <c r="D3350" s="21" t="s">
        <v>1774</v>
      </c>
      <c r="E3350" s="21" t="s">
        <v>3126</v>
      </c>
      <c r="G3350" s="27" t="s">
        <v>1165</v>
      </c>
      <c r="H3350" s="21" t="s">
        <v>1165</v>
      </c>
      <c r="I3350" s="21" t="s">
        <v>3131</v>
      </c>
      <c r="L3350">
        <v>1850</v>
      </c>
      <c r="M3350" s="21" t="s">
        <v>3034</v>
      </c>
      <c r="O3350">
        <v>1988</v>
      </c>
      <c r="S3350" s="9" t="s">
        <v>3128</v>
      </c>
      <c r="T3350" t="s">
        <v>3127</v>
      </c>
      <c r="U3350" s="21" t="s">
        <v>1218</v>
      </c>
      <c r="V3350" s="9" t="s">
        <v>3132</v>
      </c>
      <c r="W3350">
        <v>56</v>
      </c>
      <c r="X3350" s="9" t="s">
        <v>3129</v>
      </c>
      <c r="Z3350">
        <v>12</v>
      </c>
      <c r="AD3350" t="s">
        <v>1165</v>
      </c>
      <c r="AF3350" t="s">
        <v>1165</v>
      </c>
      <c r="AI3350" s="21" t="s">
        <v>1165</v>
      </c>
      <c r="AJ3350" s="21" t="s">
        <v>1148</v>
      </c>
      <c r="AK3350">
        <v>47</v>
      </c>
      <c r="AN3350" s="21">
        <v>4</v>
      </c>
      <c r="AO3350" s="21">
        <v>25</v>
      </c>
      <c r="AP3350">
        <v>28</v>
      </c>
      <c r="AQ3350" s="22" t="s">
        <v>1283</v>
      </c>
      <c r="AR3350" s="21" t="s">
        <v>3130</v>
      </c>
    </row>
    <row r="3351" spans="1:44" x14ac:dyDescent="0.2">
      <c r="A3351" s="21" t="s">
        <v>1775</v>
      </c>
      <c r="B3351" s="21" t="s">
        <v>1146</v>
      </c>
      <c r="C3351" s="21" t="s">
        <v>1149</v>
      </c>
      <c r="D3351" s="21" t="s">
        <v>1774</v>
      </c>
      <c r="E3351" s="21" t="s">
        <v>3126</v>
      </c>
      <c r="G3351" s="27" t="s">
        <v>1165</v>
      </c>
      <c r="H3351" s="21" t="s">
        <v>1165</v>
      </c>
      <c r="I3351" s="21" t="s">
        <v>3131</v>
      </c>
      <c r="L3351">
        <v>1850</v>
      </c>
      <c r="M3351" s="21" t="s">
        <v>3034</v>
      </c>
      <c r="O3351">
        <v>1988</v>
      </c>
      <c r="S3351" s="9" t="s">
        <v>3128</v>
      </c>
      <c r="T3351" t="s">
        <v>3127</v>
      </c>
      <c r="U3351" s="21" t="s">
        <v>1218</v>
      </c>
      <c r="V3351" s="9" t="s">
        <v>3132</v>
      </c>
      <c r="W3351">
        <f>7*12</f>
        <v>84</v>
      </c>
      <c r="X3351" s="9" t="s">
        <v>3129</v>
      </c>
      <c r="Z3351">
        <v>12</v>
      </c>
      <c r="AD3351" t="s">
        <v>1165</v>
      </c>
      <c r="AF3351" t="s">
        <v>1165</v>
      </c>
      <c r="AI3351" s="21" t="s">
        <v>1165</v>
      </c>
      <c r="AJ3351" s="21" t="s">
        <v>1148</v>
      </c>
      <c r="AK3351">
        <v>62</v>
      </c>
      <c r="AN3351" s="21">
        <v>4</v>
      </c>
      <c r="AO3351" s="21">
        <v>25</v>
      </c>
      <c r="AP3351">
        <v>28</v>
      </c>
      <c r="AQ3351" s="22" t="s">
        <v>1283</v>
      </c>
      <c r="AR3351" s="21" t="s">
        <v>3130</v>
      </c>
    </row>
    <row r="3352" spans="1:44" x14ac:dyDescent="0.2">
      <c r="A3352" s="21" t="s">
        <v>1775</v>
      </c>
      <c r="B3352" s="21" t="s">
        <v>1146</v>
      </c>
      <c r="C3352" s="21" t="s">
        <v>1149</v>
      </c>
      <c r="D3352" s="21" t="s">
        <v>1774</v>
      </c>
      <c r="E3352" s="21" t="s">
        <v>3126</v>
      </c>
      <c r="G3352" s="27" t="s">
        <v>1165</v>
      </c>
      <c r="H3352" s="21" t="s">
        <v>1165</v>
      </c>
      <c r="I3352" s="21" t="s">
        <v>3131</v>
      </c>
      <c r="L3352">
        <v>1850</v>
      </c>
      <c r="M3352" s="21" t="s">
        <v>3034</v>
      </c>
      <c r="O3352">
        <v>1988</v>
      </c>
      <c r="S3352" s="9" t="s">
        <v>3128</v>
      </c>
      <c r="T3352" t="s">
        <v>3127</v>
      </c>
      <c r="U3352" s="21" t="s">
        <v>1218</v>
      </c>
      <c r="V3352" s="9" t="s">
        <v>3132</v>
      </c>
      <c r="W3352">
        <f>7*16</f>
        <v>112</v>
      </c>
      <c r="X3352" s="9" t="s">
        <v>3129</v>
      </c>
      <c r="Z3352">
        <v>12</v>
      </c>
      <c r="AD3352" t="s">
        <v>1165</v>
      </c>
      <c r="AF3352" t="s">
        <v>1165</v>
      </c>
      <c r="AI3352" s="21" t="s">
        <v>1165</v>
      </c>
      <c r="AJ3352" s="21" t="s">
        <v>1148</v>
      </c>
      <c r="AK3352">
        <v>64</v>
      </c>
      <c r="AN3352" s="21">
        <v>4</v>
      </c>
      <c r="AO3352" s="21">
        <v>25</v>
      </c>
      <c r="AP3352">
        <v>28</v>
      </c>
      <c r="AQ3352" s="22" t="s">
        <v>1283</v>
      </c>
      <c r="AR3352" s="21" t="s">
        <v>3130</v>
      </c>
    </row>
    <row r="3353" spans="1:44" x14ac:dyDescent="0.2">
      <c r="A3353" s="21" t="s">
        <v>1775</v>
      </c>
      <c r="B3353" s="21" t="s">
        <v>1146</v>
      </c>
      <c r="C3353" s="21" t="s">
        <v>1149</v>
      </c>
      <c r="D3353" s="21" t="s">
        <v>1774</v>
      </c>
      <c r="E3353" s="21" t="s">
        <v>3126</v>
      </c>
      <c r="G3353" s="27" t="s">
        <v>1165</v>
      </c>
      <c r="H3353" s="21" t="s">
        <v>1165</v>
      </c>
      <c r="I3353" s="21" t="s">
        <v>3131</v>
      </c>
      <c r="L3353">
        <v>1850</v>
      </c>
      <c r="M3353" s="21" t="s">
        <v>3034</v>
      </c>
      <c r="O3353">
        <v>1988</v>
      </c>
      <c r="S3353" s="9" t="s">
        <v>3128</v>
      </c>
      <c r="T3353" t="s">
        <v>3127</v>
      </c>
      <c r="U3353" s="21" t="s">
        <v>1218</v>
      </c>
      <c r="V3353" s="9" t="s">
        <v>3132</v>
      </c>
      <c r="W3353">
        <f>7*24</f>
        <v>168</v>
      </c>
      <c r="X3353" s="9" t="s">
        <v>3129</v>
      </c>
      <c r="Z3353">
        <v>12</v>
      </c>
      <c r="AD3353" t="s">
        <v>1165</v>
      </c>
      <c r="AF3353" t="s">
        <v>1165</v>
      </c>
      <c r="AI3353" s="21" t="s">
        <v>1165</v>
      </c>
      <c r="AJ3353" s="21" t="s">
        <v>1148</v>
      </c>
      <c r="AK3353">
        <v>64</v>
      </c>
      <c r="AN3353" s="21">
        <v>4</v>
      </c>
      <c r="AO3353" s="21">
        <v>25</v>
      </c>
      <c r="AP3353">
        <v>28</v>
      </c>
      <c r="AQ3353" s="22" t="s">
        <v>1283</v>
      </c>
      <c r="AR3353" s="21" t="s">
        <v>3130</v>
      </c>
    </row>
    <row r="3354" spans="1:44" x14ac:dyDescent="0.2">
      <c r="A3354" s="21" t="s">
        <v>1775</v>
      </c>
      <c r="B3354" s="21" t="s">
        <v>1146</v>
      </c>
      <c r="C3354" s="21" t="s">
        <v>1149</v>
      </c>
      <c r="D3354" s="21" t="s">
        <v>1774</v>
      </c>
      <c r="E3354" s="21" t="s">
        <v>3126</v>
      </c>
      <c r="G3354" s="27" t="s">
        <v>1165</v>
      </c>
      <c r="H3354" s="21" t="s">
        <v>1165</v>
      </c>
      <c r="I3354" s="21" t="s">
        <v>3131</v>
      </c>
      <c r="L3354">
        <v>1850</v>
      </c>
      <c r="M3354" s="21" t="s">
        <v>3034</v>
      </c>
      <c r="O3354">
        <v>1988</v>
      </c>
      <c r="S3354" s="9" t="s">
        <v>3128</v>
      </c>
      <c r="T3354" t="s">
        <v>3127</v>
      </c>
      <c r="U3354" s="21" t="s">
        <v>1218</v>
      </c>
      <c r="V3354" s="9" t="s">
        <v>3132</v>
      </c>
      <c r="W3354">
        <f>7*12</f>
        <v>84</v>
      </c>
      <c r="X3354" s="9" t="s">
        <v>3129</v>
      </c>
      <c r="Y3354" t="s">
        <v>3133</v>
      </c>
      <c r="Z3354">
        <v>12</v>
      </c>
      <c r="AD3354" t="s">
        <v>1165</v>
      </c>
      <c r="AF3354" t="s">
        <v>1165</v>
      </c>
      <c r="AI3354" s="21" t="s">
        <v>1165</v>
      </c>
      <c r="AJ3354" s="21" t="s">
        <v>1148</v>
      </c>
      <c r="AK3354">
        <v>95</v>
      </c>
      <c r="AN3354" s="21">
        <v>4</v>
      </c>
      <c r="AO3354" s="21">
        <v>25</v>
      </c>
      <c r="AP3354">
        <v>28</v>
      </c>
      <c r="AQ3354" s="22" t="s">
        <v>1283</v>
      </c>
      <c r="AR3354" s="21" t="s">
        <v>3130</v>
      </c>
    </row>
    <row r="3355" spans="1:44" x14ac:dyDescent="0.2">
      <c r="A3355" s="21" t="s">
        <v>1775</v>
      </c>
      <c r="B3355" s="21" t="s">
        <v>1146</v>
      </c>
      <c r="C3355" s="21" t="s">
        <v>1149</v>
      </c>
      <c r="D3355" s="21" t="s">
        <v>1774</v>
      </c>
      <c r="E3355" s="21" t="s">
        <v>3126</v>
      </c>
      <c r="G3355" s="27" t="s">
        <v>1165</v>
      </c>
      <c r="H3355" s="21" t="s">
        <v>1165</v>
      </c>
      <c r="I3355" s="21" t="s">
        <v>3131</v>
      </c>
      <c r="L3355">
        <v>1850</v>
      </c>
      <c r="M3355" s="21" t="s">
        <v>3034</v>
      </c>
      <c r="O3355">
        <v>1988</v>
      </c>
      <c r="S3355" s="9" t="s">
        <v>3128</v>
      </c>
      <c r="T3355" t="s">
        <v>3127</v>
      </c>
      <c r="U3355" s="21" t="s">
        <v>1218</v>
      </c>
      <c r="V3355" s="9" t="s">
        <v>3132</v>
      </c>
      <c r="W3355">
        <f>7*12</f>
        <v>84</v>
      </c>
      <c r="X3355" s="9" t="s">
        <v>3129</v>
      </c>
      <c r="Y3355" t="s">
        <v>3134</v>
      </c>
      <c r="Z3355">
        <v>12</v>
      </c>
      <c r="AD3355" t="s">
        <v>1165</v>
      </c>
      <c r="AF3355" t="s">
        <v>1165</v>
      </c>
      <c r="AI3355" s="21" t="s">
        <v>1165</v>
      </c>
      <c r="AJ3355" s="21" t="s">
        <v>1148</v>
      </c>
      <c r="AK3355">
        <v>93</v>
      </c>
      <c r="AN3355" s="21">
        <v>4</v>
      </c>
      <c r="AO3355" s="21">
        <v>25</v>
      </c>
      <c r="AP3355">
        <v>28</v>
      </c>
      <c r="AQ3355" s="22" t="s">
        <v>1283</v>
      </c>
      <c r="AR3355" s="21" t="s">
        <v>3130</v>
      </c>
    </row>
    <row r="3356" spans="1:44" x14ac:dyDescent="0.2">
      <c r="A3356" s="21" t="s">
        <v>1775</v>
      </c>
      <c r="B3356" s="21" t="s">
        <v>1146</v>
      </c>
      <c r="C3356" s="21" t="s">
        <v>1149</v>
      </c>
      <c r="D3356" s="21" t="s">
        <v>1774</v>
      </c>
      <c r="E3356" s="21" t="s">
        <v>3126</v>
      </c>
      <c r="G3356" s="27" t="s">
        <v>1165</v>
      </c>
      <c r="H3356" s="21" t="s">
        <v>1165</v>
      </c>
      <c r="I3356" s="21" t="s">
        <v>3131</v>
      </c>
      <c r="L3356">
        <v>1850</v>
      </c>
      <c r="M3356" s="21" t="s">
        <v>3034</v>
      </c>
      <c r="O3356">
        <v>1988</v>
      </c>
      <c r="S3356" s="9" t="s">
        <v>3128</v>
      </c>
      <c r="T3356" t="s">
        <v>3127</v>
      </c>
      <c r="U3356" s="21" t="s">
        <v>1218</v>
      </c>
      <c r="V3356" s="9" t="s">
        <v>3132</v>
      </c>
      <c r="W3356">
        <f>7*12</f>
        <v>84</v>
      </c>
      <c r="X3356" s="9" t="s">
        <v>3129</v>
      </c>
      <c r="Y3356" t="s">
        <v>3135</v>
      </c>
      <c r="Z3356">
        <v>12</v>
      </c>
      <c r="AD3356" t="s">
        <v>1165</v>
      </c>
      <c r="AF3356" t="s">
        <v>1165</v>
      </c>
      <c r="AI3356" s="21" t="s">
        <v>1165</v>
      </c>
      <c r="AJ3356" s="21" t="s">
        <v>1148</v>
      </c>
      <c r="AK3356">
        <v>83</v>
      </c>
      <c r="AN3356" s="21">
        <v>4</v>
      </c>
      <c r="AO3356" s="21">
        <v>25</v>
      </c>
      <c r="AP3356">
        <v>28</v>
      </c>
      <c r="AQ3356" s="22" t="s">
        <v>1283</v>
      </c>
      <c r="AR3356" s="21" t="s">
        <v>3130</v>
      </c>
    </row>
    <row r="3357" spans="1:44" x14ac:dyDescent="0.2">
      <c r="A3357" s="21" t="s">
        <v>1775</v>
      </c>
      <c r="B3357" s="21" t="s">
        <v>1146</v>
      </c>
      <c r="C3357" s="21" t="s">
        <v>1149</v>
      </c>
      <c r="D3357" s="21" t="s">
        <v>1774</v>
      </c>
      <c r="E3357" s="21" t="s">
        <v>3126</v>
      </c>
      <c r="G3357" s="27" t="s">
        <v>1165</v>
      </c>
      <c r="H3357" s="21" t="s">
        <v>1165</v>
      </c>
      <c r="I3357" s="21" t="s">
        <v>3136</v>
      </c>
      <c r="L3357">
        <v>1750</v>
      </c>
      <c r="M3357" s="21" t="s">
        <v>3034</v>
      </c>
      <c r="O3357">
        <v>1988</v>
      </c>
      <c r="S3357" s="9" t="s">
        <v>3128</v>
      </c>
      <c r="T3357" t="s">
        <v>3127</v>
      </c>
      <c r="U3357" s="21" t="s">
        <v>1147</v>
      </c>
      <c r="X3357" s="9" t="s">
        <v>3129</v>
      </c>
      <c r="Z3357">
        <v>12</v>
      </c>
      <c r="AD3357" t="s">
        <v>1165</v>
      </c>
      <c r="AF3357" t="s">
        <v>1165</v>
      </c>
      <c r="AI3357" s="21" t="s">
        <v>1165</v>
      </c>
      <c r="AJ3357" s="21" t="s">
        <v>1148</v>
      </c>
      <c r="AK3357">
        <v>93</v>
      </c>
      <c r="AN3357" s="21">
        <v>4</v>
      </c>
      <c r="AO3357" s="21">
        <v>25</v>
      </c>
      <c r="AP3357">
        <v>28</v>
      </c>
      <c r="AQ3357" s="22" t="s">
        <v>1283</v>
      </c>
      <c r="AR3357" s="21" t="s">
        <v>3130</v>
      </c>
    </row>
    <row r="3358" spans="1:44" x14ac:dyDescent="0.2">
      <c r="A3358" s="21" t="s">
        <v>1775</v>
      </c>
      <c r="B3358" s="21" t="s">
        <v>1146</v>
      </c>
      <c r="C3358" s="21" t="s">
        <v>1149</v>
      </c>
      <c r="D3358" s="21" t="s">
        <v>1774</v>
      </c>
      <c r="E3358" s="21" t="s">
        <v>3126</v>
      </c>
      <c r="G3358" s="27" t="s">
        <v>1165</v>
      </c>
      <c r="H3358" s="21" t="s">
        <v>1165</v>
      </c>
      <c r="I3358" s="21" t="s">
        <v>3136</v>
      </c>
      <c r="L3358">
        <v>1750</v>
      </c>
      <c r="M3358" s="21" t="s">
        <v>3034</v>
      </c>
      <c r="O3358">
        <v>1988</v>
      </c>
      <c r="S3358" s="9" t="s">
        <v>3128</v>
      </c>
      <c r="T3358" t="s">
        <v>3127</v>
      </c>
      <c r="U3358" s="21" t="s">
        <v>1218</v>
      </c>
      <c r="V3358" s="9" t="s">
        <v>3132</v>
      </c>
      <c r="W3358">
        <f>4*7</f>
        <v>28</v>
      </c>
      <c r="X3358" s="9" t="s">
        <v>3129</v>
      </c>
      <c r="Z3358">
        <v>12</v>
      </c>
      <c r="AD3358" t="s">
        <v>1165</v>
      </c>
      <c r="AF3358" t="s">
        <v>1165</v>
      </c>
      <c r="AI3358" s="21" t="s">
        <v>1165</v>
      </c>
      <c r="AJ3358" s="21" t="s">
        <v>1148</v>
      </c>
      <c r="AK3358">
        <v>50</v>
      </c>
      <c r="AN3358" s="21">
        <v>4</v>
      </c>
      <c r="AO3358" s="21">
        <v>25</v>
      </c>
      <c r="AP3358">
        <v>28</v>
      </c>
      <c r="AQ3358" s="22" t="s">
        <v>1283</v>
      </c>
      <c r="AR3358" s="21" t="s">
        <v>3130</v>
      </c>
    </row>
    <row r="3359" spans="1:44" x14ac:dyDescent="0.2">
      <c r="A3359" s="21" t="s">
        <v>1775</v>
      </c>
      <c r="B3359" s="21" t="s">
        <v>1146</v>
      </c>
      <c r="C3359" s="21" t="s">
        <v>1149</v>
      </c>
      <c r="D3359" s="21" t="s">
        <v>1774</v>
      </c>
      <c r="E3359" s="21" t="s">
        <v>3126</v>
      </c>
      <c r="G3359" s="27" t="s">
        <v>1165</v>
      </c>
      <c r="H3359" s="21" t="s">
        <v>1165</v>
      </c>
      <c r="I3359" s="21" t="s">
        <v>3136</v>
      </c>
      <c r="L3359">
        <v>1750</v>
      </c>
      <c r="M3359" s="21" t="s">
        <v>3034</v>
      </c>
      <c r="O3359">
        <v>1988</v>
      </c>
      <c r="S3359" s="9" t="s">
        <v>3128</v>
      </c>
      <c r="T3359" t="s">
        <v>3127</v>
      </c>
      <c r="U3359" s="21" t="s">
        <v>1218</v>
      </c>
      <c r="V3359" s="9" t="s">
        <v>3132</v>
      </c>
      <c r="W3359">
        <v>56</v>
      </c>
      <c r="X3359" s="9" t="s">
        <v>3129</v>
      </c>
      <c r="Z3359">
        <v>12</v>
      </c>
      <c r="AD3359" t="s">
        <v>1165</v>
      </c>
      <c r="AF3359" t="s">
        <v>1165</v>
      </c>
      <c r="AI3359" s="21" t="s">
        <v>1165</v>
      </c>
      <c r="AJ3359" s="21" t="s">
        <v>1148</v>
      </c>
      <c r="AK3359">
        <v>66</v>
      </c>
      <c r="AN3359" s="21">
        <v>4</v>
      </c>
      <c r="AO3359" s="21">
        <v>25</v>
      </c>
      <c r="AP3359">
        <v>28</v>
      </c>
      <c r="AQ3359" s="22" t="s">
        <v>1283</v>
      </c>
      <c r="AR3359" s="21" t="s">
        <v>3130</v>
      </c>
    </row>
    <row r="3360" spans="1:44" x14ac:dyDescent="0.2">
      <c r="A3360" s="21" t="s">
        <v>1775</v>
      </c>
      <c r="B3360" s="21" t="s">
        <v>1146</v>
      </c>
      <c r="C3360" s="21" t="s">
        <v>1149</v>
      </c>
      <c r="D3360" s="21" t="s">
        <v>1774</v>
      </c>
      <c r="E3360" s="21" t="s">
        <v>3126</v>
      </c>
      <c r="G3360" s="27" t="s">
        <v>1165</v>
      </c>
      <c r="H3360" s="21" t="s">
        <v>1165</v>
      </c>
      <c r="I3360" s="21" t="s">
        <v>3136</v>
      </c>
      <c r="L3360">
        <v>1750</v>
      </c>
      <c r="M3360" s="21" t="s">
        <v>3034</v>
      </c>
      <c r="O3360">
        <v>1988</v>
      </c>
      <c r="S3360" s="9" t="s">
        <v>3128</v>
      </c>
      <c r="T3360" t="s">
        <v>3127</v>
      </c>
      <c r="U3360" s="21" t="s">
        <v>1218</v>
      </c>
      <c r="V3360" s="9" t="s">
        <v>3132</v>
      </c>
      <c r="W3360">
        <f>7*12</f>
        <v>84</v>
      </c>
      <c r="X3360" s="9" t="s">
        <v>3129</v>
      </c>
      <c r="Z3360">
        <v>12</v>
      </c>
      <c r="AD3360" t="s">
        <v>1165</v>
      </c>
      <c r="AF3360" t="s">
        <v>1165</v>
      </c>
      <c r="AI3360" s="21" t="s">
        <v>1165</v>
      </c>
      <c r="AJ3360" s="21" t="s">
        <v>1148</v>
      </c>
      <c r="AK3360">
        <v>70</v>
      </c>
      <c r="AN3360" s="21">
        <v>4</v>
      </c>
      <c r="AO3360" s="21">
        <v>25</v>
      </c>
      <c r="AP3360">
        <v>28</v>
      </c>
      <c r="AQ3360" s="22" t="s">
        <v>1283</v>
      </c>
      <c r="AR3360" s="21" t="s">
        <v>3130</v>
      </c>
    </row>
    <row r="3361" spans="1:44" x14ac:dyDescent="0.2">
      <c r="A3361" s="21" t="s">
        <v>1775</v>
      </c>
      <c r="B3361" s="21" t="s">
        <v>1146</v>
      </c>
      <c r="C3361" s="21" t="s">
        <v>1149</v>
      </c>
      <c r="D3361" s="21" t="s">
        <v>1774</v>
      </c>
      <c r="E3361" s="21" t="s">
        <v>3126</v>
      </c>
      <c r="G3361" s="27" t="s">
        <v>1165</v>
      </c>
      <c r="H3361" s="21" t="s">
        <v>1165</v>
      </c>
      <c r="I3361" s="21" t="s">
        <v>3136</v>
      </c>
      <c r="L3361">
        <v>1750</v>
      </c>
      <c r="M3361" s="21" t="s">
        <v>3034</v>
      </c>
      <c r="O3361">
        <v>1988</v>
      </c>
      <c r="S3361" s="9" t="s">
        <v>3128</v>
      </c>
      <c r="T3361" t="s">
        <v>3127</v>
      </c>
      <c r="U3361" s="21" t="s">
        <v>1218</v>
      </c>
      <c r="V3361" s="9" t="s">
        <v>3132</v>
      </c>
      <c r="W3361">
        <f>7*16</f>
        <v>112</v>
      </c>
      <c r="X3361" s="9" t="s">
        <v>3129</v>
      </c>
      <c r="Z3361">
        <v>12</v>
      </c>
      <c r="AD3361" t="s">
        <v>1165</v>
      </c>
      <c r="AF3361" t="s">
        <v>1165</v>
      </c>
      <c r="AI3361" s="21" t="s">
        <v>1165</v>
      </c>
      <c r="AJ3361" s="21" t="s">
        <v>1148</v>
      </c>
      <c r="AK3361">
        <v>77</v>
      </c>
      <c r="AN3361" s="21">
        <v>4</v>
      </c>
      <c r="AO3361" s="21">
        <v>25</v>
      </c>
      <c r="AP3361">
        <v>28</v>
      </c>
      <c r="AQ3361" s="22" t="s">
        <v>1283</v>
      </c>
      <c r="AR3361" s="21" t="s">
        <v>3130</v>
      </c>
    </row>
    <row r="3362" spans="1:44" x14ac:dyDescent="0.2">
      <c r="A3362" s="21" t="s">
        <v>1775</v>
      </c>
      <c r="B3362" s="21" t="s">
        <v>1146</v>
      </c>
      <c r="C3362" s="21" t="s">
        <v>1149</v>
      </c>
      <c r="D3362" s="21" t="s">
        <v>1774</v>
      </c>
      <c r="E3362" s="21" t="s">
        <v>3126</v>
      </c>
      <c r="G3362" s="27" t="s">
        <v>1165</v>
      </c>
      <c r="H3362" s="21" t="s">
        <v>1165</v>
      </c>
      <c r="I3362" s="21" t="s">
        <v>3136</v>
      </c>
      <c r="L3362">
        <v>1750</v>
      </c>
      <c r="M3362" s="21" t="s">
        <v>3034</v>
      </c>
      <c r="O3362">
        <v>1988</v>
      </c>
      <c r="S3362" s="9" t="s">
        <v>3128</v>
      </c>
      <c r="T3362" t="s">
        <v>3127</v>
      </c>
      <c r="U3362" s="21" t="s">
        <v>1218</v>
      </c>
      <c r="V3362" s="9" t="s">
        <v>3132</v>
      </c>
      <c r="W3362">
        <f>7*24</f>
        <v>168</v>
      </c>
      <c r="X3362" s="9" t="s">
        <v>3129</v>
      </c>
      <c r="Z3362">
        <v>12</v>
      </c>
      <c r="AD3362" t="s">
        <v>1165</v>
      </c>
      <c r="AF3362" t="s">
        <v>1165</v>
      </c>
      <c r="AI3362" s="21" t="s">
        <v>1165</v>
      </c>
      <c r="AJ3362" s="21" t="s">
        <v>1148</v>
      </c>
      <c r="AK3362">
        <v>71</v>
      </c>
      <c r="AN3362" s="21">
        <v>4</v>
      </c>
      <c r="AO3362" s="21">
        <v>25</v>
      </c>
      <c r="AP3362">
        <v>28</v>
      </c>
      <c r="AQ3362" s="22" t="s">
        <v>1283</v>
      </c>
      <c r="AR3362" s="21" t="s">
        <v>3130</v>
      </c>
    </row>
    <row r="3363" spans="1:44" x14ac:dyDescent="0.2">
      <c r="A3363" s="21" t="s">
        <v>1775</v>
      </c>
      <c r="B3363" s="21" t="s">
        <v>1146</v>
      </c>
      <c r="C3363" s="21" t="s">
        <v>1149</v>
      </c>
      <c r="D3363" s="21" t="s">
        <v>1774</v>
      </c>
      <c r="E3363" s="21" t="s">
        <v>3126</v>
      </c>
      <c r="G3363" s="27" t="s">
        <v>1165</v>
      </c>
      <c r="H3363" s="21" t="s">
        <v>1165</v>
      </c>
      <c r="I3363" s="21" t="s">
        <v>3136</v>
      </c>
      <c r="L3363">
        <v>1750</v>
      </c>
      <c r="M3363" s="21" t="s">
        <v>3034</v>
      </c>
      <c r="O3363">
        <v>1988</v>
      </c>
      <c r="S3363" s="9" t="s">
        <v>3128</v>
      </c>
      <c r="T3363" t="s">
        <v>3127</v>
      </c>
      <c r="U3363" s="21" t="s">
        <v>1218</v>
      </c>
      <c r="V3363" s="9" t="s">
        <v>3132</v>
      </c>
      <c r="W3363">
        <f>7*12</f>
        <v>84</v>
      </c>
      <c r="X3363" s="9" t="s">
        <v>3129</v>
      </c>
      <c r="Y3363" t="s">
        <v>3133</v>
      </c>
      <c r="Z3363">
        <v>12</v>
      </c>
      <c r="AD3363" t="s">
        <v>1165</v>
      </c>
      <c r="AF3363" t="s">
        <v>1165</v>
      </c>
      <c r="AI3363" s="21" t="s">
        <v>1165</v>
      </c>
      <c r="AJ3363" s="21" t="s">
        <v>1148</v>
      </c>
      <c r="AK3363">
        <v>98</v>
      </c>
      <c r="AN3363" s="21">
        <v>4</v>
      </c>
      <c r="AO3363" s="21">
        <v>25</v>
      </c>
      <c r="AP3363">
        <v>28</v>
      </c>
      <c r="AQ3363" s="22" t="s">
        <v>1283</v>
      </c>
      <c r="AR3363" s="21" t="s">
        <v>3130</v>
      </c>
    </row>
    <row r="3364" spans="1:44" x14ac:dyDescent="0.2">
      <c r="A3364" s="21" t="s">
        <v>1775</v>
      </c>
      <c r="B3364" s="21" t="s">
        <v>1146</v>
      </c>
      <c r="C3364" s="21" t="s">
        <v>1149</v>
      </c>
      <c r="D3364" s="21" t="s">
        <v>1774</v>
      </c>
      <c r="E3364" s="21" t="s">
        <v>3126</v>
      </c>
      <c r="G3364" s="27" t="s">
        <v>1165</v>
      </c>
      <c r="H3364" s="21" t="s">
        <v>1165</v>
      </c>
      <c r="I3364" s="21" t="s">
        <v>3136</v>
      </c>
      <c r="L3364">
        <v>1750</v>
      </c>
      <c r="M3364" s="21" t="s">
        <v>3034</v>
      </c>
      <c r="O3364">
        <v>1988</v>
      </c>
      <c r="S3364" s="9" t="s">
        <v>3128</v>
      </c>
      <c r="T3364" t="s">
        <v>3127</v>
      </c>
      <c r="U3364" s="21" t="s">
        <v>1218</v>
      </c>
      <c r="V3364" s="9" t="s">
        <v>3132</v>
      </c>
      <c r="W3364">
        <f>7*12</f>
        <v>84</v>
      </c>
      <c r="X3364" s="9" t="s">
        <v>3129</v>
      </c>
      <c r="Y3364" t="s">
        <v>3134</v>
      </c>
      <c r="Z3364">
        <v>12</v>
      </c>
      <c r="AD3364" t="s">
        <v>1165</v>
      </c>
      <c r="AF3364" t="s">
        <v>1165</v>
      </c>
      <c r="AI3364" s="21" t="s">
        <v>1165</v>
      </c>
      <c r="AJ3364" s="21" t="s">
        <v>1148</v>
      </c>
      <c r="AK3364">
        <v>84</v>
      </c>
      <c r="AN3364" s="21">
        <v>4</v>
      </c>
      <c r="AO3364" s="21">
        <v>25</v>
      </c>
      <c r="AP3364">
        <v>28</v>
      </c>
      <c r="AQ3364" s="22" t="s">
        <v>1283</v>
      </c>
      <c r="AR3364" s="21" t="s">
        <v>3130</v>
      </c>
    </row>
    <row r="3365" spans="1:44" x14ac:dyDescent="0.2">
      <c r="A3365" s="21" t="s">
        <v>1775</v>
      </c>
      <c r="B3365" s="21" t="s">
        <v>1146</v>
      </c>
      <c r="C3365" s="21" t="s">
        <v>1149</v>
      </c>
      <c r="D3365" s="21" t="s">
        <v>1774</v>
      </c>
      <c r="E3365" s="21" t="s">
        <v>3126</v>
      </c>
      <c r="G3365" s="27" t="s">
        <v>1165</v>
      </c>
      <c r="H3365" s="21" t="s">
        <v>1165</v>
      </c>
      <c r="I3365" s="21" t="s">
        <v>3136</v>
      </c>
      <c r="L3365">
        <v>1750</v>
      </c>
      <c r="M3365" s="21" t="s">
        <v>3034</v>
      </c>
      <c r="O3365">
        <v>1988</v>
      </c>
      <c r="S3365" s="9" t="s">
        <v>3128</v>
      </c>
      <c r="T3365" t="s">
        <v>3127</v>
      </c>
      <c r="U3365" s="21" t="s">
        <v>1218</v>
      </c>
      <c r="V3365" s="9" t="s">
        <v>3132</v>
      </c>
      <c r="W3365">
        <f>7*12</f>
        <v>84</v>
      </c>
      <c r="X3365" s="9" t="s">
        <v>3129</v>
      </c>
      <c r="Y3365" t="s">
        <v>3135</v>
      </c>
      <c r="Z3365">
        <v>12</v>
      </c>
      <c r="AD3365" t="s">
        <v>1165</v>
      </c>
      <c r="AF3365" t="s">
        <v>1165</v>
      </c>
      <c r="AI3365" s="21" t="s">
        <v>1165</v>
      </c>
      <c r="AJ3365" s="21" t="s">
        <v>1148</v>
      </c>
      <c r="AK3365">
        <v>83</v>
      </c>
      <c r="AN3365" s="21">
        <v>4</v>
      </c>
      <c r="AO3365" s="21">
        <v>25</v>
      </c>
      <c r="AP3365">
        <v>28</v>
      </c>
      <c r="AQ3365" s="22" t="s">
        <v>1283</v>
      </c>
      <c r="AR3365" s="21" t="s">
        <v>3130</v>
      </c>
    </row>
    <row r="3366" spans="1:44" x14ac:dyDescent="0.2">
      <c r="A3366" s="21" t="s">
        <v>1775</v>
      </c>
      <c r="B3366" s="21" t="s">
        <v>1146</v>
      </c>
      <c r="C3366" s="21" t="s">
        <v>1149</v>
      </c>
      <c r="D3366" s="21" t="s">
        <v>1774</v>
      </c>
      <c r="E3366" s="21" t="s">
        <v>3137</v>
      </c>
      <c r="G3366" s="27" t="s">
        <v>1165</v>
      </c>
      <c r="H3366" s="21" t="s">
        <v>1165</v>
      </c>
      <c r="I3366" s="21" t="s">
        <v>3138</v>
      </c>
      <c r="L3366">
        <v>2220</v>
      </c>
      <c r="M3366" s="21" t="s">
        <v>3034</v>
      </c>
      <c r="O3366">
        <v>1988</v>
      </c>
      <c r="S3366" s="9" t="s">
        <v>3128</v>
      </c>
      <c r="T3366" t="s">
        <v>3127</v>
      </c>
      <c r="U3366" s="21" t="s">
        <v>1147</v>
      </c>
      <c r="X3366" s="9" t="s">
        <v>3129</v>
      </c>
      <c r="Z3366">
        <v>12</v>
      </c>
      <c r="AD3366" t="s">
        <v>1165</v>
      </c>
      <c r="AF3366" t="s">
        <v>1165</v>
      </c>
      <c r="AI3366" s="21" t="s">
        <v>1165</v>
      </c>
      <c r="AJ3366" s="21" t="s">
        <v>1148</v>
      </c>
      <c r="AK3366">
        <v>0</v>
      </c>
      <c r="AN3366" s="21">
        <v>4</v>
      </c>
      <c r="AO3366" s="21">
        <v>25</v>
      </c>
      <c r="AP3366">
        <v>28</v>
      </c>
      <c r="AQ3366" s="22" t="s">
        <v>1283</v>
      </c>
      <c r="AR3366" s="21" t="s">
        <v>3130</v>
      </c>
    </row>
    <row r="3367" spans="1:44" x14ac:dyDescent="0.2">
      <c r="A3367" s="21" t="s">
        <v>1775</v>
      </c>
      <c r="B3367" s="21" t="s">
        <v>1146</v>
      </c>
      <c r="C3367" s="21" t="s">
        <v>1149</v>
      </c>
      <c r="D3367" s="21" t="s">
        <v>1774</v>
      </c>
      <c r="E3367" s="21" t="s">
        <v>3137</v>
      </c>
      <c r="G3367" s="27" t="s">
        <v>1165</v>
      </c>
      <c r="H3367" s="21" t="s">
        <v>1165</v>
      </c>
      <c r="I3367" s="21" t="s">
        <v>3138</v>
      </c>
      <c r="L3367">
        <v>2220</v>
      </c>
      <c r="M3367" s="21" t="s">
        <v>3034</v>
      </c>
      <c r="O3367">
        <v>1988</v>
      </c>
      <c r="S3367" s="9" t="s">
        <v>3128</v>
      </c>
      <c r="T3367" t="s">
        <v>3127</v>
      </c>
      <c r="U3367" s="21" t="s">
        <v>1218</v>
      </c>
      <c r="V3367" s="9" t="s">
        <v>3132</v>
      </c>
      <c r="W3367">
        <f>4*7</f>
        <v>28</v>
      </c>
      <c r="X3367" s="9" t="s">
        <v>3129</v>
      </c>
      <c r="Z3367">
        <v>12</v>
      </c>
      <c r="AD3367" t="s">
        <v>1165</v>
      </c>
      <c r="AF3367" t="s">
        <v>1165</v>
      </c>
      <c r="AI3367" s="21" t="s">
        <v>1165</v>
      </c>
      <c r="AJ3367" s="21" t="s">
        <v>1148</v>
      </c>
      <c r="AK3367">
        <v>0</v>
      </c>
      <c r="AN3367" s="21">
        <v>4</v>
      </c>
      <c r="AO3367" s="21">
        <v>25</v>
      </c>
      <c r="AP3367">
        <v>28</v>
      </c>
      <c r="AQ3367" s="22" t="s">
        <v>1283</v>
      </c>
      <c r="AR3367" s="21" t="s">
        <v>3130</v>
      </c>
    </row>
    <row r="3368" spans="1:44" x14ac:dyDescent="0.2">
      <c r="A3368" s="21" t="s">
        <v>1775</v>
      </c>
      <c r="B3368" s="21" t="s">
        <v>1146</v>
      </c>
      <c r="C3368" s="21" t="s">
        <v>1149</v>
      </c>
      <c r="D3368" s="21" t="s">
        <v>1774</v>
      </c>
      <c r="E3368" s="21" t="s">
        <v>3137</v>
      </c>
      <c r="G3368" s="27" t="s">
        <v>1165</v>
      </c>
      <c r="H3368" s="21" t="s">
        <v>1165</v>
      </c>
      <c r="I3368" s="21" t="s">
        <v>3138</v>
      </c>
      <c r="L3368">
        <v>2220</v>
      </c>
      <c r="M3368" s="21" t="s">
        <v>3034</v>
      </c>
      <c r="O3368">
        <v>1988</v>
      </c>
      <c r="S3368" s="9" t="s">
        <v>3128</v>
      </c>
      <c r="T3368" t="s">
        <v>3127</v>
      </c>
      <c r="U3368" s="21" t="s">
        <v>1218</v>
      </c>
      <c r="V3368" s="9" t="s">
        <v>3132</v>
      </c>
      <c r="W3368">
        <v>56</v>
      </c>
      <c r="X3368" s="9" t="s">
        <v>3129</v>
      </c>
      <c r="Z3368">
        <v>12</v>
      </c>
      <c r="AD3368" t="s">
        <v>1165</v>
      </c>
      <c r="AF3368" t="s">
        <v>1165</v>
      </c>
      <c r="AI3368" s="21" t="s">
        <v>1165</v>
      </c>
      <c r="AJ3368" s="21" t="s">
        <v>1148</v>
      </c>
      <c r="AK3368">
        <v>0</v>
      </c>
      <c r="AN3368" s="21">
        <v>4</v>
      </c>
      <c r="AO3368" s="21">
        <v>25</v>
      </c>
      <c r="AP3368">
        <v>28</v>
      </c>
      <c r="AQ3368" s="22" t="s">
        <v>1283</v>
      </c>
      <c r="AR3368" s="21" t="s">
        <v>3130</v>
      </c>
    </row>
    <row r="3369" spans="1:44" x14ac:dyDescent="0.2">
      <c r="A3369" s="21" t="s">
        <v>1775</v>
      </c>
      <c r="B3369" s="21" t="s">
        <v>1146</v>
      </c>
      <c r="C3369" s="21" t="s">
        <v>1149</v>
      </c>
      <c r="D3369" s="21" t="s">
        <v>1774</v>
      </c>
      <c r="E3369" s="21" t="s">
        <v>3137</v>
      </c>
      <c r="G3369" s="27" t="s">
        <v>1165</v>
      </c>
      <c r="H3369" s="21" t="s">
        <v>1165</v>
      </c>
      <c r="I3369" s="21" t="s">
        <v>3138</v>
      </c>
      <c r="L3369">
        <v>2220</v>
      </c>
      <c r="M3369" s="21" t="s">
        <v>3034</v>
      </c>
      <c r="O3369">
        <v>1988</v>
      </c>
      <c r="S3369" s="9" t="s">
        <v>3128</v>
      </c>
      <c r="T3369" t="s">
        <v>3127</v>
      </c>
      <c r="U3369" s="21" t="s">
        <v>1218</v>
      </c>
      <c r="V3369" s="9" t="s">
        <v>3132</v>
      </c>
      <c r="W3369">
        <f>7*12</f>
        <v>84</v>
      </c>
      <c r="X3369" s="9" t="s">
        <v>3129</v>
      </c>
      <c r="Z3369">
        <v>12</v>
      </c>
      <c r="AD3369" t="s">
        <v>1165</v>
      </c>
      <c r="AF3369" t="s">
        <v>1165</v>
      </c>
      <c r="AI3369" s="21" t="s">
        <v>1165</v>
      </c>
      <c r="AJ3369" s="21" t="s">
        <v>1148</v>
      </c>
      <c r="AK3369">
        <v>21</v>
      </c>
      <c r="AN3369" s="21">
        <v>4</v>
      </c>
      <c r="AO3369" s="21">
        <v>25</v>
      </c>
      <c r="AP3369">
        <v>28</v>
      </c>
      <c r="AQ3369" s="22" t="s">
        <v>1283</v>
      </c>
      <c r="AR3369" s="21" t="s">
        <v>3130</v>
      </c>
    </row>
    <row r="3370" spans="1:44" x14ac:dyDescent="0.2">
      <c r="A3370" s="21" t="s">
        <v>1775</v>
      </c>
      <c r="B3370" s="21" t="s">
        <v>1146</v>
      </c>
      <c r="C3370" s="21" t="s">
        <v>1149</v>
      </c>
      <c r="D3370" s="21" t="s">
        <v>1774</v>
      </c>
      <c r="E3370" s="21" t="s">
        <v>3137</v>
      </c>
      <c r="G3370" s="27" t="s">
        <v>1165</v>
      </c>
      <c r="H3370" s="21" t="s">
        <v>1165</v>
      </c>
      <c r="I3370" s="21" t="s">
        <v>3138</v>
      </c>
      <c r="L3370">
        <v>2220</v>
      </c>
      <c r="M3370" s="21" t="s">
        <v>3034</v>
      </c>
      <c r="O3370">
        <v>1988</v>
      </c>
      <c r="S3370" s="9" t="s">
        <v>3128</v>
      </c>
      <c r="T3370" t="s">
        <v>3127</v>
      </c>
      <c r="U3370" s="21" t="s">
        <v>1218</v>
      </c>
      <c r="V3370" s="9" t="s">
        <v>3132</v>
      </c>
      <c r="W3370">
        <f>7*16</f>
        <v>112</v>
      </c>
      <c r="X3370" s="9" t="s">
        <v>3129</v>
      </c>
      <c r="Z3370">
        <v>12</v>
      </c>
      <c r="AD3370" t="s">
        <v>1165</v>
      </c>
      <c r="AF3370" t="s">
        <v>1165</v>
      </c>
      <c r="AI3370" s="21" t="s">
        <v>1165</v>
      </c>
      <c r="AJ3370" s="21" t="s">
        <v>1148</v>
      </c>
      <c r="AK3370">
        <v>43</v>
      </c>
      <c r="AN3370" s="21">
        <v>4</v>
      </c>
      <c r="AO3370" s="21">
        <v>25</v>
      </c>
      <c r="AP3370">
        <v>28</v>
      </c>
      <c r="AQ3370" s="22" t="s">
        <v>1283</v>
      </c>
      <c r="AR3370" s="21" t="s">
        <v>3130</v>
      </c>
    </row>
    <row r="3371" spans="1:44" x14ac:dyDescent="0.2">
      <c r="A3371" s="21" t="s">
        <v>1775</v>
      </c>
      <c r="B3371" s="21" t="s">
        <v>1146</v>
      </c>
      <c r="C3371" s="21" t="s">
        <v>1149</v>
      </c>
      <c r="D3371" s="21" t="s">
        <v>1774</v>
      </c>
      <c r="E3371" s="21" t="s">
        <v>3137</v>
      </c>
      <c r="G3371" s="27" t="s">
        <v>1165</v>
      </c>
      <c r="H3371" s="21" t="s">
        <v>1165</v>
      </c>
      <c r="I3371" s="21" t="s">
        <v>3138</v>
      </c>
      <c r="L3371">
        <v>2220</v>
      </c>
      <c r="M3371" s="21" t="s">
        <v>3034</v>
      </c>
      <c r="O3371">
        <v>1988</v>
      </c>
      <c r="S3371" s="9" t="s">
        <v>3128</v>
      </c>
      <c r="T3371" t="s">
        <v>3127</v>
      </c>
      <c r="U3371" s="21" t="s">
        <v>1218</v>
      </c>
      <c r="V3371" s="9" t="s">
        <v>3132</v>
      </c>
      <c r="W3371">
        <f>7*24</f>
        <v>168</v>
      </c>
      <c r="X3371" s="9" t="s">
        <v>3129</v>
      </c>
      <c r="Z3371">
        <v>12</v>
      </c>
      <c r="AD3371" t="s">
        <v>1165</v>
      </c>
      <c r="AF3371" t="s">
        <v>1165</v>
      </c>
      <c r="AI3371" s="21" t="s">
        <v>1165</v>
      </c>
      <c r="AJ3371" s="21" t="s">
        <v>1148</v>
      </c>
      <c r="AK3371">
        <v>58</v>
      </c>
      <c r="AN3371" s="21">
        <v>4</v>
      </c>
      <c r="AO3371" s="21">
        <v>25</v>
      </c>
      <c r="AP3371">
        <v>28</v>
      </c>
      <c r="AQ3371" s="22" t="s">
        <v>1283</v>
      </c>
      <c r="AR3371" s="21" t="s">
        <v>3130</v>
      </c>
    </row>
    <row r="3372" spans="1:44" x14ac:dyDescent="0.2">
      <c r="A3372" s="21" t="s">
        <v>1775</v>
      </c>
      <c r="B3372" s="21" t="s">
        <v>1146</v>
      </c>
      <c r="C3372" s="21" t="s">
        <v>1149</v>
      </c>
      <c r="D3372" s="21" t="s">
        <v>1774</v>
      </c>
      <c r="E3372" s="21" t="s">
        <v>3137</v>
      </c>
      <c r="G3372" s="27" t="s">
        <v>1165</v>
      </c>
      <c r="H3372" s="21" t="s">
        <v>1165</v>
      </c>
      <c r="I3372" s="21" t="s">
        <v>3138</v>
      </c>
      <c r="L3372">
        <v>2220</v>
      </c>
      <c r="M3372" s="21" t="s">
        <v>3034</v>
      </c>
      <c r="O3372">
        <v>1988</v>
      </c>
      <c r="S3372" s="9" t="s">
        <v>3128</v>
      </c>
      <c r="T3372" t="s">
        <v>3127</v>
      </c>
      <c r="U3372" s="21" t="s">
        <v>1218</v>
      </c>
      <c r="V3372" s="9" t="s">
        <v>3132</v>
      </c>
      <c r="W3372">
        <f>7*12</f>
        <v>84</v>
      </c>
      <c r="X3372" s="9" t="s">
        <v>3129</v>
      </c>
      <c r="Y3372" t="s">
        <v>3133</v>
      </c>
      <c r="Z3372">
        <v>12</v>
      </c>
      <c r="AD3372" t="s">
        <v>1165</v>
      </c>
      <c r="AF3372" t="s">
        <v>1165</v>
      </c>
      <c r="AI3372" s="21" t="s">
        <v>1165</v>
      </c>
      <c r="AJ3372" s="21" t="s">
        <v>1148</v>
      </c>
      <c r="AK3372">
        <v>18</v>
      </c>
      <c r="AN3372" s="21">
        <v>4</v>
      </c>
      <c r="AO3372" s="21">
        <v>25</v>
      </c>
      <c r="AP3372">
        <v>28</v>
      </c>
      <c r="AQ3372" s="22" t="s">
        <v>1283</v>
      </c>
      <c r="AR3372" s="21" t="s">
        <v>3130</v>
      </c>
    </row>
    <row r="3373" spans="1:44" x14ac:dyDescent="0.2">
      <c r="A3373" s="21" t="s">
        <v>1775</v>
      </c>
      <c r="B3373" s="21" t="s">
        <v>1146</v>
      </c>
      <c r="C3373" s="21" t="s">
        <v>1149</v>
      </c>
      <c r="D3373" s="21" t="s">
        <v>1774</v>
      </c>
      <c r="E3373" s="21" t="s">
        <v>3137</v>
      </c>
      <c r="G3373" s="27" t="s">
        <v>1165</v>
      </c>
      <c r="H3373" s="21" t="s">
        <v>1165</v>
      </c>
      <c r="I3373" s="21" t="s">
        <v>3138</v>
      </c>
      <c r="L3373">
        <v>2220</v>
      </c>
      <c r="M3373" s="21" t="s">
        <v>3034</v>
      </c>
      <c r="O3373">
        <v>1988</v>
      </c>
      <c r="S3373" s="9" t="s">
        <v>3128</v>
      </c>
      <c r="T3373" t="s">
        <v>3127</v>
      </c>
      <c r="U3373" s="21" t="s">
        <v>1218</v>
      </c>
      <c r="V3373" s="9" t="s">
        <v>3132</v>
      </c>
      <c r="W3373">
        <f>7*12</f>
        <v>84</v>
      </c>
      <c r="X3373" s="9" t="s">
        <v>3129</v>
      </c>
      <c r="Y3373" t="s">
        <v>3134</v>
      </c>
      <c r="Z3373">
        <v>12</v>
      </c>
      <c r="AD3373" t="s">
        <v>1165</v>
      </c>
      <c r="AF3373" t="s">
        <v>1165</v>
      </c>
      <c r="AI3373" s="21" t="s">
        <v>1165</v>
      </c>
      <c r="AJ3373" s="21" t="s">
        <v>1148</v>
      </c>
      <c r="AK3373">
        <v>0</v>
      </c>
      <c r="AN3373" s="21">
        <v>4</v>
      </c>
      <c r="AO3373" s="21">
        <v>25</v>
      </c>
      <c r="AP3373">
        <v>28</v>
      </c>
      <c r="AQ3373" s="22" t="s">
        <v>1283</v>
      </c>
      <c r="AR3373" s="21" t="s">
        <v>3130</v>
      </c>
    </row>
    <row r="3374" spans="1:44" x14ac:dyDescent="0.2">
      <c r="A3374" s="21" t="s">
        <v>1775</v>
      </c>
      <c r="B3374" s="21" t="s">
        <v>1146</v>
      </c>
      <c r="C3374" s="21" t="s">
        <v>1149</v>
      </c>
      <c r="D3374" s="21" t="s">
        <v>1774</v>
      </c>
      <c r="E3374" s="21" t="s">
        <v>3137</v>
      </c>
      <c r="G3374" s="27" t="s">
        <v>1165</v>
      </c>
      <c r="H3374" s="21" t="s">
        <v>1165</v>
      </c>
      <c r="I3374" s="21" t="s">
        <v>3138</v>
      </c>
      <c r="L3374">
        <v>2220</v>
      </c>
      <c r="M3374" s="21" t="s">
        <v>3034</v>
      </c>
      <c r="O3374">
        <v>1988</v>
      </c>
      <c r="S3374" s="9" t="s">
        <v>3128</v>
      </c>
      <c r="T3374" t="s">
        <v>3127</v>
      </c>
      <c r="U3374" s="21" t="s">
        <v>1218</v>
      </c>
      <c r="V3374" s="9" t="s">
        <v>3132</v>
      </c>
      <c r="W3374">
        <f>7*12</f>
        <v>84</v>
      </c>
      <c r="X3374" s="9" t="s">
        <v>3129</v>
      </c>
      <c r="Y3374" t="s">
        <v>3135</v>
      </c>
      <c r="Z3374">
        <v>12</v>
      </c>
      <c r="AD3374" t="s">
        <v>1165</v>
      </c>
      <c r="AF3374" t="s">
        <v>1165</v>
      </c>
      <c r="AI3374" s="21" t="s">
        <v>1165</v>
      </c>
      <c r="AJ3374" s="21" t="s">
        <v>1148</v>
      </c>
      <c r="AK3374">
        <v>0</v>
      </c>
      <c r="AN3374" s="21">
        <v>4</v>
      </c>
      <c r="AO3374" s="21">
        <v>25</v>
      </c>
      <c r="AP3374">
        <v>28</v>
      </c>
      <c r="AQ3374" s="22" t="s">
        <v>1283</v>
      </c>
      <c r="AR3374" s="21" t="s">
        <v>3130</v>
      </c>
    </row>
    <row r="3375" spans="1:44" x14ac:dyDescent="0.2">
      <c r="A3375" s="21" t="s">
        <v>1775</v>
      </c>
      <c r="B3375" s="21" t="s">
        <v>1146</v>
      </c>
      <c r="C3375" s="21" t="s">
        <v>1149</v>
      </c>
      <c r="D3375" s="21" t="s">
        <v>1774</v>
      </c>
      <c r="E3375" s="21" t="s">
        <v>3137</v>
      </c>
      <c r="G3375" s="27" t="s">
        <v>1165</v>
      </c>
      <c r="H3375" s="21" t="s">
        <v>1165</v>
      </c>
      <c r="I3375" s="21" t="s">
        <v>3139</v>
      </c>
      <c r="L3375">
        <v>2150</v>
      </c>
      <c r="M3375" s="21" t="s">
        <v>3034</v>
      </c>
      <c r="O3375">
        <v>1988</v>
      </c>
      <c r="S3375" s="9" t="s">
        <v>3128</v>
      </c>
      <c r="T3375" t="s">
        <v>3127</v>
      </c>
      <c r="U3375" s="21" t="s">
        <v>1147</v>
      </c>
      <c r="X3375" s="9" t="s">
        <v>3129</v>
      </c>
      <c r="Z3375">
        <v>12</v>
      </c>
      <c r="AD3375" t="s">
        <v>1165</v>
      </c>
      <c r="AF3375" t="s">
        <v>1165</v>
      </c>
      <c r="AI3375" s="21" t="s">
        <v>1165</v>
      </c>
      <c r="AJ3375" s="21" t="s">
        <v>1148</v>
      </c>
      <c r="AK3375">
        <v>0</v>
      </c>
      <c r="AN3375" s="21">
        <v>4</v>
      </c>
      <c r="AO3375" s="21">
        <v>25</v>
      </c>
      <c r="AP3375">
        <v>28</v>
      </c>
      <c r="AQ3375" s="22" t="s">
        <v>1283</v>
      </c>
      <c r="AR3375" s="21" t="s">
        <v>3130</v>
      </c>
    </row>
    <row r="3376" spans="1:44" x14ac:dyDescent="0.2">
      <c r="A3376" s="21" t="s">
        <v>1775</v>
      </c>
      <c r="B3376" s="21" t="s">
        <v>1146</v>
      </c>
      <c r="C3376" s="21" t="s">
        <v>1149</v>
      </c>
      <c r="D3376" s="21" t="s">
        <v>1774</v>
      </c>
      <c r="E3376" s="21" t="s">
        <v>3137</v>
      </c>
      <c r="G3376" s="27" t="s">
        <v>1165</v>
      </c>
      <c r="H3376" s="21" t="s">
        <v>1165</v>
      </c>
      <c r="I3376" s="21" t="s">
        <v>3139</v>
      </c>
      <c r="L3376">
        <v>2150</v>
      </c>
      <c r="M3376" s="21" t="s">
        <v>3034</v>
      </c>
      <c r="O3376">
        <v>1988</v>
      </c>
      <c r="S3376" s="9" t="s">
        <v>3128</v>
      </c>
      <c r="T3376" t="s">
        <v>3127</v>
      </c>
      <c r="U3376" s="21" t="s">
        <v>1218</v>
      </c>
      <c r="V3376" s="9" t="s">
        <v>3132</v>
      </c>
      <c r="W3376">
        <f>4*7</f>
        <v>28</v>
      </c>
      <c r="X3376" s="9" t="s">
        <v>3129</v>
      </c>
      <c r="Z3376">
        <v>12</v>
      </c>
      <c r="AD3376" t="s">
        <v>1165</v>
      </c>
      <c r="AF3376" t="s">
        <v>1165</v>
      </c>
      <c r="AI3376" s="21" t="s">
        <v>1165</v>
      </c>
      <c r="AJ3376" s="21" t="s">
        <v>1148</v>
      </c>
      <c r="AK3376">
        <v>1</v>
      </c>
      <c r="AN3376" s="21">
        <v>4</v>
      </c>
      <c r="AO3376" s="21">
        <v>25</v>
      </c>
      <c r="AP3376">
        <v>28</v>
      </c>
      <c r="AQ3376" s="22" t="s">
        <v>1283</v>
      </c>
      <c r="AR3376" s="21" t="s">
        <v>3130</v>
      </c>
    </row>
    <row r="3377" spans="1:44" x14ac:dyDescent="0.2">
      <c r="A3377" s="21" t="s">
        <v>1775</v>
      </c>
      <c r="B3377" s="21" t="s">
        <v>1146</v>
      </c>
      <c r="C3377" s="21" t="s">
        <v>1149</v>
      </c>
      <c r="D3377" s="21" t="s">
        <v>1774</v>
      </c>
      <c r="E3377" s="21" t="s">
        <v>3137</v>
      </c>
      <c r="G3377" s="27" t="s">
        <v>1165</v>
      </c>
      <c r="H3377" s="21" t="s">
        <v>1165</v>
      </c>
      <c r="I3377" s="21" t="s">
        <v>3139</v>
      </c>
      <c r="L3377">
        <v>2150</v>
      </c>
      <c r="M3377" s="21" t="s">
        <v>3034</v>
      </c>
      <c r="O3377">
        <v>1988</v>
      </c>
      <c r="S3377" s="9" t="s">
        <v>3128</v>
      </c>
      <c r="T3377" t="s">
        <v>3127</v>
      </c>
      <c r="U3377" s="21" t="s">
        <v>1218</v>
      </c>
      <c r="V3377" s="9" t="s">
        <v>3132</v>
      </c>
      <c r="W3377">
        <v>56</v>
      </c>
      <c r="X3377" s="9" t="s">
        <v>3129</v>
      </c>
      <c r="Z3377">
        <v>12</v>
      </c>
      <c r="AD3377" t="s">
        <v>1165</v>
      </c>
      <c r="AF3377" t="s">
        <v>1165</v>
      </c>
      <c r="AI3377" s="21" t="s">
        <v>1165</v>
      </c>
      <c r="AJ3377" s="21" t="s">
        <v>1148</v>
      </c>
      <c r="AK3377">
        <v>0</v>
      </c>
      <c r="AN3377" s="21">
        <v>4</v>
      </c>
      <c r="AO3377" s="21">
        <v>25</v>
      </c>
      <c r="AP3377">
        <v>28</v>
      </c>
      <c r="AQ3377" s="22" t="s">
        <v>1283</v>
      </c>
      <c r="AR3377" s="21" t="s">
        <v>3130</v>
      </c>
    </row>
    <row r="3378" spans="1:44" x14ac:dyDescent="0.2">
      <c r="A3378" s="21" t="s">
        <v>1775</v>
      </c>
      <c r="B3378" s="21" t="s">
        <v>1146</v>
      </c>
      <c r="C3378" s="21" t="s">
        <v>1149</v>
      </c>
      <c r="D3378" s="21" t="s">
        <v>1774</v>
      </c>
      <c r="E3378" s="21" t="s">
        <v>3137</v>
      </c>
      <c r="G3378" s="27" t="s">
        <v>1165</v>
      </c>
      <c r="H3378" s="21" t="s">
        <v>1165</v>
      </c>
      <c r="I3378" s="21" t="s">
        <v>3139</v>
      </c>
      <c r="L3378">
        <v>2150</v>
      </c>
      <c r="M3378" s="21" t="s">
        <v>3034</v>
      </c>
      <c r="O3378">
        <v>1988</v>
      </c>
      <c r="S3378" s="9" t="s">
        <v>3128</v>
      </c>
      <c r="T3378" t="s">
        <v>3127</v>
      </c>
      <c r="U3378" s="21" t="s">
        <v>1218</v>
      </c>
      <c r="V3378" s="9" t="s">
        <v>3132</v>
      </c>
      <c r="W3378">
        <f>7*12</f>
        <v>84</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3137</v>
      </c>
      <c r="G3379" s="27" t="s">
        <v>1165</v>
      </c>
      <c r="H3379" s="21" t="s">
        <v>1165</v>
      </c>
      <c r="I3379" s="21" t="s">
        <v>3139</v>
      </c>
      <c r="L3379">
        <v>2150</v>
      </c>
      <c r="M3379" s="21" t="s">
        <v>3034</v>
      </c>
      <c r="O3379">
        <v>1988</v>
      </c>
      <c r="S3379" s="9" t="s">
        <v>3128</v>
      </c>
      <c r="T3379" t="s">
        <v>3127</v>
      </c>
      <c r="U3379" s="21" t="s">
        <v>1218</v>
      </c>
      <c r="V3379" s="9" t="s">
        <v>3132</v>
      </c>
      <c r="W3379">
        <f>7*16</f>
        <v>112</v>
      </c>
      <c r="X3379" s="9" t="s">
        <v>3129</v>
      </c>
      <c r="Z3379">
        <v>12</v>
      </c>
      <c r="AD3379" t="s">
        <v>1165</v>
      </c>
      <c r="AF3379" t="s">
        <v>1165</v>
      </c>
      <c r="AI3379" s="21" t="s">
        <v>1165</v>
      </c>
      <c r="AJ3379" s="21" t="s">
        <v>1148</v>
      </c>
      <c r="AK3379">
        <v>23</v>
      </c>
      <c r="AN3379" s="21">
        <v>4</v>
      </c>
      <c r="AO3379" s="21">
        <v>25</v>
      </c>
      <c r="AP3379">
        <v>28</v>
      </c>
      <c r="AQ3379" s="22" t="s">
        <v>1283</v>
      </c>
      <c r="AR3379" s="21" t="s">
        <v>3130</v>
      </c>
    </row>
    <row r="3380" spans="1:44" x14ac:dyDescent="0.2">
      <c r="A3380" s="21" t="s">
        <v>1775</v>
      </c>
      <c r="B3380" s="21" t="s">
        <v>1146</v>
      </c>
      <c r="C3380" s="21" t="s">
        <v>1149</v>
      </c>
      <c r="D3380" s="21" t="s">
        <v>1774</v>
      </c>
      <c r="E3380" s="21" t="s">
        <v>3137</v>
      </c>
      <c r="G3380" s="27" t="s">
        <v>1165</v>
      </c>
      <c r="H3380" s="21" t="s">
        <v>1165</v>
      </c>
      <c r="I3380" s="21" t="s">
        <v>3139</v>
      </c>
      <c r="L3380">
        <v>2150</v>
      </c>
      <c r="M3380" s="21" t="s">
        <v>3034</v>
      </c>
      <c r="O3380">
        <v>1988</v>
      </c>
      <c r="S3380" s="9" t="s">
        <v>3128</v>
      </c>
      <c r="T3380" t="s">
        <v>3127</v>
      </c>
      <c r="U3380" s="21" t="s">
        <v>1218</v>
      </c>
      <c r="V3380" s="9" t="s">
        <v>3132</v>
      </c>
      <c r="W3380">
        <f>7*24</f>
        <v>168</v>
      </c>
      <c r="X3380" s="9" t="s">
        <v>3129</v>
      </c>
      <c r="Z3380">
        <v>12</v>
      </c>
      <c r="AD3380" t="s">
        <v>1165</v>
      </c>
      <c r="AF3380" t="s">
        <v>1165</v>
      </c>
      <c r="AI3380" s="21" t="s">
        <v>1165</v>
      </c>
      <c r="AJ3380" s="21" t="s">
        <v>1148</v>
      </c>
      <c r="AK3380">
        <v>49</v>
      </c>
      <c r="AN3380" s="21">
        <v>4</v>
      </c>
      <c r="AO3380" s="21">
        <v>25</v>
      </c>
      <c r="AP3380">
        <v>28</v>
      </c>
      <c r="AQ3380" s="22" t="s">
        <v>1283</v>
      </c>
      <c r="AR3380" s="21" t="s">
        <v>3130</v>
      </c>
    </row>
    <row r="3381" spans="1:44" x14ac:dyDescent="0.2">
      <c r="A3381" s="21" t="s">
        <v>1775</v>
      </c>
      <c r="B3381" s="21" t="s">
        <v>1146</v>
      </c>
      <c r="C3381" s="21" t="s">
        <v>1149</v>
      </c>
      <c r="D3381" s="21" t="s">
        <v>1774</v>
      </c>
      <c r="E3381" s="21" t="s">
        <v>3137</v>
      </c>
      <c r="G3381" s="27" t="s">
        <v>1165</v>
      </c>
      <c r="H3381" s="21" t="s">
        <v>1165</v>
      </c>
      <c r="I3381" s="21" t="s">
        <v>3139</v>
      </c>
      <c r="L3381">
        <v>2150</v>
      </c>
      <c r="M3381" s="21" t="s">
        <v>3034</v>
      </c>
      <c r="O3381">
        <v>1988</v>
      </c>
      <c r="S3381" s="9" t="s">
        <v>3128</v>
      </c>
      <c r="T3381" t="s">
        <v>3127</v>
      </c>
      <c r="U3381" s="21" t="s">
        <v>1218</v>
      </c>
      <c r="V3381" s="9" t="s">
        <v>3132</v>
      </c>
      <c r="W3381">
        <f>7*12</f>
        <v>84</v>
      </c>
      <c r="X3381" s="9" t="s">
        <v>3129</v>
      </c>
      <c r="Y3381" t="s">
        <v>3133</v>
      </c>
      <c r="Z3381">
        <v>12</v>
      </c>
      <c r="AD3381" t="s">
        <v>1165</v>
      </c>
      <c r="AF3381" t="s">
        <v>1165</v>
      </c>
      <c r="AI3381" s="21" t="s">
        <v>1165</v>
      </c>
      <c r="AJ3381" s="21" t="s">
        <v>1148</v>
      </c>
      <c r="AK3381">
        <v>7</v>
      </c>
      <c r="AN3381" s="21">
        <v>4</v>
      </c>
      <c r="AO3381" s="21">
        <v>25</v>
      </c>
      <c r="AP3381">
        <v>28</v>
      </c>
      <c r="AQ3381" s="22" t="s">
        <v>1283</v>
      </c>
      <c r="AR3381" s="21" t="s">
        <v>3130</v>
      </c>
    </row>
    <row r="3382" spans="1:44" x14ac:dyDescent="0.2">
      <c r="A3382" s="21" t="s">
        <v>1775</v>
      </c>
      <c r="B3382" s="21" t="s">
        <v>1146</v>
      </c>
      <c r="C3382" s="21" t="s">
        <v>1149</v>
      </c>
      <c r="D3382" s="21" t="s">
        <v>1774</v>
      </c>
      <c r="E3382" s="21" t="s">
        <v>3137</v>
      </c>
      <c r="G3382" s="27" t="s">
        <v>1165</v>
      </c>
      <c r="H3382" s="21" t="s">
        <v>1165</v>
      </c>
      <c r="I3382" s="21" t="s">
        <v>3139</v>
      </c>
      <c r="L3382">
        <v>2150</v>
      </c>
      <c r="M3382" s="21" t="s">
        <v>3034</v>
      </c>
      <c r="O3382">
        <v>1988</v>
      </c>
      <c r="S3382" s="9" t="s">
        <v>3128</v>
      </c>
      <c r="T3382" t="s">
        <v>3127</v>
      </c>
      <c r="U3382" s="21" t="s">
        <v>1218</v>
      </c>
      <c r="V3382" s="9" t="s">
        <v>3132</v>
      </c>
      <c r="W3382">
        <f>7*12</f>
        <v>84</v>
      </c>
      <c r="X3382" s="9" t="s">
        <v>3129</v>
      </c>
      <c r="Y3382" t="s">
        <v>3134</v>
      </c>
      <c r="Z3382">
        <v>12</v>
      </c>
      <c r="AD3382" t="s">
        <v>1165</v>
      </c>
      <c r="AF3382" t="s">
        <v>1165</v>
      </c>
      <c r="AI3382" s="21" t="s">
        <v>1165</v>
      </c>
      <c r="AJ3382" s="21" t="s">
        <v>1148</v>
      </c>
      <c r="AK3382">
        <v>1</v>
      </c>
      <c r="AN3382" s="21">
        <v>4</v>
      </c>
      <c r="AO3382" s="21">
        <v>25</v>
      </c>
      <c r="AP3382">
        <v>28</v>
      </c>
      <c r="AQ3382" s="22" t="s">
        <v>1283</v>
      </c>
      <c r="AR3382" s="21" t="s">
        <v>3130</v>
      </c>
    </row>
    <row r="3383" spans="1:44" x14ac:dyDescent="0.2">
      <c r="A3383" s="21" t="s">
        <v>1775</v>
      </c>
      <c r="B3383" s="21" t="s">
        <v>1146</v>
      </c>
      <c r="C3383" s="21" t="s">
        <v>1149</v>
      </c>
      <c r="D3383" s="21" t="s">
        <v>1774</v>
      </c>
      <c r="E3383" s="21" t="s">
        <v>3137</v>
      </c>
      <c r="G3383" s="27" t="s">
        <v>1165</v>
      </c>
      <c r="H3383" s="21" t="s">
        <v>1165</v>
      </c>
      <c r="I3383" s="21" t="s">
        <v>3139</v>
      </c>
      <c r="L3383">
        <v>2150</v>
      </c>
      <c r="M3383" s="21" t="s">
        <v>3034</v>
      </c>
      <c r="O3383">
        <v>1988</v>
      </c>
      <c r="S3383" s="9" t="s">
        <v>3128</v>
      </c>
      <c r="T3383" t="s">
        <v>3127</v>
      </c>
      <c r="U3383" s="21" t="s">
        <v>1218</v>
      </c>
      <c r="V3383" s="9" t="s">
        <v>3132</v>
      </c>
      <c r="W3383">
        <f>7*12</f>
        <v>84</v>
      </c>
      <c r="X3383" s="9" t="s">
        <v>3129</v>
      </c>
      <c r="Y3383" t="s">
        <v>3135</v>
      </c>
      <c r="Z3383">
        <v>12</v>
      </c>
      <c r="AD3383" t="s">
        <v>1165</v>
      </c>
      <c r="AF3383" t="s">
        <v>1165</v>
      </c>
      <c r="AI3383" s="21" t="s">
        <v>1165</v>
      </c>
      <c r="AJ3383" s="21" t="s">
        <v>1148</v>
      </c>
      <c r="AK3383">
        <v>3</v>
      </c>
      <c r="AN3383" s="21">
        <v>4</v>
      </c>
      <c r="AO3383" s="21">
        <v>25</v>
      </c>
      <c r="AP3383">
        <v>28</v>
      </c>
      <c r="AQ3383" s="22" t="s">
        <v>1283</v>
      </c>
      <c r="AR3383" s="21" t="s">
        <v>3130</v>
      </c>
    </row>
    <row r="3384" spans="1:44" x14ac:dyDescent="0.2">
      <c r="A3384" s="21" t="s">
        <v>1775</v>
      </c>
      <c r="B3384" s="21" t="s">
        <v>1146</v>
      </c>
      <c r="C3384" s="21" t="s">
        <v>1149</v>
      </c>
      <c r="D3384" s="21" t="s">
        <v>1774</v>
      </c>
      <c r="E3384" s="21" t="s">
        <v>3137</v>
      </c>
      <c r="G3384" s="27" t="s">
        <v>1165</v>
      </c>
      <c r="H3384" s="21" t="s">
        <v>1165</v>
      </c>
      <c r="I3384" s="21" t="s">
        <v>3140</v>
      </c>
      <c r="L3384">
        <v>1600</v>
      </c>
      <c r="M3384" s="21" t="s">
        <v>3034</v>
      </c>
      <c r="O3384">
        <v>1988</v>
      </c>
      <c r="S3384" s="9" t="s">
        <v>3128</v>
      </c>
      <c r="T3384" t="s">
        <v>3127</v>
      </c>
      <c r="U3384" s="21" t="s">
        <v>1147</v>
      </c>
      <c r="X3384" s="9" t="s">
        <v>3129</v>
      </c>
      <c r="Z3384">
        <v>12</v>
      </c>
      <c r="AD3384" t="s">
        <v>1165</v>
      </c>
      <c r="AF3384" t="s">
        <v>1165</v>
      </c>
      <c r="AI3384" s="21" t="s">
        <v>1165</v>
      </c>
      <c r="AJ3384" s="21" t="s">
        <v>1148</v>
      </c>
      <c r="AK3384">
        <v>0</v>
      </c>
      <c r="AN3384" s="21">
        <v>4</v>
      </c>
      <c r="AO3384" s="21">
        <v>25</v>
      </c>
      <c r="AP3384">
        <v>28</v>
      </c>
      <c r="AQ3384" s="22" t="s">
        <v>1283</v>
      </c>
      <c r="AR3384" s="21" t="s">
        <v>3130</v>
      </c>
    </row>
    <row r="3385" spans="1:44" x14ac:dyDescent="0.2">
      <c r="A3385" s="21" t="s">
        <v>1775</v>
      </c>
      <c r="B3385" s="21" t="s">
        <v>1146</v>
      </c>
      <c r="C3385" s="21" t="s">
        <v>1149</v>
      </c>
      <c r="D3385" s="21" t="s">
        <v>1774</v>
      </c>
      <c r="E3385" s="21" t="s">
        <v>3137</v>
      </c>
      <c r="G3385" s="27" t="s">
        <v>1165</v>
      </c>
      <c r="H3385" s="21" t="s">
        <v>1165</v>
      </c>
      <c r="I3385" s="21" t="s">
        <v>3140</v>
      </c>
      <c r="L3385">
        <v>1600</v>
      </c>
      <c r="M3385" s="21" t="s">
        <v>3034</v>
      </c>
      <c r="O3385">
        <v>1988</v>
      </c>
      <c r="S3385" s="9" t="s">
        <v>3128</v>
      </c>
      <c r="T3385" t="s">
        <v>3127</v>
      </c>
      <c r="U3385" s="21" t="s">
        <v>1218</v>
      </c>
      <c r="V3385" s="9" t="s">
        <v>3132</v>
      </c>
      <c r="W3385">
        <f>4*7</f>
        <v>28</v>
      </c>
      <c r="X3385" s="9" t="s">
        <v>3129</v>
      </c>
      <c r="Z3385">
        <v>12</v>
      </c>
      <c r="AD3385" t="s">
        <v>1165</v>
      </c>
      <c r="AF3385" t="s">
        <v>1165</v>
      </c>
      <c r="AI3385" s="21" t="s">
        <v>1165</v>
      </c>
      <c r="AJ3385" s="21" t="s">
        <v>1148</v>
      </c>
      <c r="AK3385">
        <v>0</v>
      </c>
      <c r="AN3385" s="21">
        <v>4</v>
      </c>
      <c r="AO3385" s="21">
        <v>25</v>
      </c>
      <c r="AP3385">
        <v>28</v>
      </c>
      <c r="AQ3385" s="22" t="s">
        <v>1283</v>
      </c>
      <c r="AR3385" s="21" t="s">
        <v>3130</v>
      </c>
    </row>
    <row r="3386" spans="1:44" x14ac:dyDescent="0.2">
      <c r="A3386" s="21" t="s">
        <v>1775</v>
      </c>
      <c r="B3386" s="21" t="s">
        <v>1146</v>
      </c>
      <c r="C3386" s="21" t="s">
        <v>1149</v>
      </c>
      <c r="D3386" s="21" t="s">
        <v>1774</v>
      </c>
      <c r="E3386" s="21" t="s">
        <v>3137</v>
      </c>
      <c r="G3386" s="27" t="s">
        <v>1165</v>
      </c>
      <c r="H3386" s="21" t="s">
        <v>1165</v>
      </c>
      <c r="I3386" s="21" t="s">
        <v>3140</v>
      </c>
      <c r="L3386">
        <v>1600</v>
      </c>
      <c r="M3386" s="21" t="s">
        <v>3034</v>
      </c>
      <c r="O3386">
        <v>1988</v>
      </c>
      <c r="S3386" s="9" t="s">
        <v>3128</v>
      </c>
      <c r="T3386" t="s">
        <v>3127</v>
      </c>
      <c r="U3386" s="21" t="s">
        <v>1218</v>
      </c>
      <c r="V3386" s="9" t="s">
        <v>3132</v>
      </c>
      <c r="W3386">
        <v>56</v>
      </c>
      <c r="X3386" s="9" t="s">
        <v>3129</v>
      </c>
      <c r="Z3386">
        <v>12</v>
      </c>
      <c r="AD3386" t="s">
        <v>1165</v>
      </c>
      <c r="AF3386" t="s">
        <v>1165</v>
      </c>
      <c r="AI3386" s="21" t="s">
        <v>1165</v>
      </c>
      <c r="AJ3386" s="21" t="s">
        <v>1148</v>
      </c>
      <c r="AK3386">
        <v>7</v>
      </c>
      <c r="AN3386" s="21">
        <v>4</v>
      </c>
      <c r="AO3386" s="21">
        <v>25</v>
      </c>
      <c r="AP3386">
        <v>28</v>
      </c>
      <c r="AQ3386" s="22" t="s">
        <v>1283</v>
      </c>
      <c r="AR3386" s="21" t="s">
        <v>3130</v>
      </c>
    </row>
    <row r="3387" spans="1:44" x14ac:dyDescent="0.2">
      <c r="A3387" s="21" t="s">
        <v>1775</v>
      </c>
      <c r="B3387" s="21" t="s">
        <v>1146</v>
      </c>
      <c r="C3387" s="21" t="s">
        <v>1149</v>
      </c>
      <c r="D3387" s="21" t="s">
        <v>1774</v>
      </c>
      <c r="E3387" s="21" t="s">
        <v>3137</v>
      </c>
      <c r="G3387" s="27" t="s">
        <v>1165</v>
      </c>
      <c r="H3387" s="21" t="s">
        <v>1165</v>
      </c>
      <c r="I3387" s="21" t="s">
        <v>3140</v>
      </c>
      <c r="L3387">
        <v>1600</v>
      </c>
      <c r="M3387" s="21" t="s">
        <v>3034</v>
      </c>
      <c r="O3387">
        <v>1988</v>
      </c>
      <c r="S3387" s="9" t="s">
        <v>3128</v>
      </c>
      <c r="T3387" t="s">
        <v>3127</v>
      </c>
      <c r="U3387" s="21" t="s">
        <v>1218</v>
      </c>
      <c r="V3387" s="9" t="s">
        <v>3132</v>
      </c>
      <c r="W3387">
        <f>7*12</f>
        <v>84</v>
      </c>
      <c r="X3387" s="9" t="s">
        <v>3129</v>
      </c>
      <c r="Z3387">
        <v>12</v>
      </c>
      <c r="AD3387" t="s">
        <v>1165</v>
      </c>
      <c r="AF3387" t="s">
        <v>1165</v>
      </c>
      <c r="AI3387" s="21" t="s">
        <v>1165</v>
      </c>
      <c r="AJ3387" s="21" t="s">
        <v>1148</v>
      </c>
      <c r="AK3387">
        <v>43</v>
      </c>
      <c r="AN3387" s="21">
        <v>4</v>
      </c>
      <c r="AO3387" s="21">
        <v>25</v>
      </c>
      <c r="AP3387">
        <v>28</v>
      </c>
      <c r="AQ3387" s="22" t="s">
        <v>1283</v>
      </c>
      <c r="AR3387" s="21" t="s">
        <v>3130</v>
      </c>
    </row>
    <row r="3388" spans="1:44" x14ac:dyDescent="0.2">
      <c r="A3388" s="21" t="s">
        <v>1775</v>
      </c>
      <c r="B3388" s="21" t="s">
        <v>1146</v>
      </c>
      <c r="C3388" s="21" t="s">
        <v>1149</v>
      </c>
      <c r="D3388" s="21" t="s">
        <v>1774</v>
      </c>
      <c r="E3388" s="21" t="s">
        <v>3137</v>
      </c>
      <c r="G3388" s="27" t="s">
        <v>1165</v>
      </c>
      <c r="H3388" s="21" t="s">
        <v>1165</v>
      </c>
      <c r="I3388" s="21" t="s">
        <v>3140</v>
      </c>
      <c r="L3388">
        <v>1600</v>
      </c>
      <c r="M3388" s="21" t="s">
        <v>3034</v>
      </c>
      <c r="O3388">
        <v>1988</v>
      </c>
      <c r="S3388" s="9" t="s">
        <v>3128</v>
      </c>
      <c r="T3388" t="s">
        <v>3127</v>
      </c>
      <c r="U3388" s="21" t="s">
        <v>1218</v>
      </c>
      <c r="V3388" s="9" t="s">
        <v>3132</v>
      </c>
      <c r="W3388">
        <f>7*16</f>
        <v>112</v>
      </c>
      <c r="X3388" s="9" t="s">
        <v>3129</v>
      </c>
      <c r="Z3388">
        <v>12</v>
      </c>
      <c r="AD3388" t="s">
        <v>1165</v>
      </c>
      <c r="AF3388" t="s">
        <v>1165</v>
      </c>
      <c r="AI3388" s="21" t="s">
        <v>1165</v>
      </c>
      <c r="AJ3388" s="21" t="s">
        <v>1148</v>
      </c>
      <c r="AK3388">
        <v>53</v>
      </c>
      <c r="AN3388" s="21">
        <v>4</v>
      </c>
      <c r="AO3388" s="21">
        <v>25</v>
      </c>
      <c r="AP3388">
        <v>28</v>
      </c>
      <c r="AQ3388" s="22" t="s">
        <v>1283</v>
      </c>
      <c r="AR3388" s="21" t="s">
        <v>3130</v>
      </c>
    </row>
    <row r="3389" spans="1:44" x14ac:dyDescent="0.2">
      <c r="A3389" s="21" t="s">
        <v>1775</v>
      </c>
      <c r="B3389" s="21" t="s">
        <v>1146</v>
      </c>
      <c r="C3389" s="21" t="s">
        <v>1149</v>
      </c>
      <c r="D3389" s="21" t="s">
        <v>1774</v>
      </c>
      <c r="E3389" s="21" t="s">
        <v>3137</v>
      </c>
      <c r="G3389" s="27" t="s">
        <v>1165</v>
      </c>
      <c r="H3389" s="21" t="s">
        <v>1165</v>
      </c>
      <c r="I3389" s="21" t="s">
        <v>3140</v>
      </c>
      <c r="L3389">
        <v>1600</v>
      </c>
      <c r="M3389" s="21" t="s">
        <v>3034</v>
      </c>
      <c r="O3389">
        <v>1988</v>
      </c>
      <c r="S3389" s="9" t="s">
        <v>3128</v>
      </c>
      <c r="T3389" t="s">
        <v>3127</v>
      </c>
      <c r="U3389" s="21" t="s">
        <v>1218</v>
      </c>
      <c r="V3389" s="9" t="s">
        <v>3132</v>
      </c>
      <c r="W3389">
        <f>7*24</f>
        <v>168</v>
      </c>
      <c r="X3389" s="9" t="s">
        <v>3129</v>
      </c>
      <c r="Z3389">
        <v>12</v>
      </c>
      <c r="AD3389" t="s">
        <v>1165</v>
      </c>
      <c r="AF3389" t="s">
        <v>1165</v>
      </c>
      <c r="AI3389" s="21" t="s">
        <v>1165</v>
      </c>
      <c r="AJ3389" s="21" t="s">
        <v>1148</v>
      </c>
      <c r="AK3389">
        <v>54</v>
      </c>
      <c r="AN3389" s="21">
        <v>4</v>
      </c>
      <c r="AO3389" s="21">
        <v>25</v>
      </c>
      <c r="AP3389">
        <v>28</v>
      </c>
      <c r="AQ3389" s="22" t="s">
        <v>1283</v>
      </c>
      <c r="AR3389" s="21" t="s">
        <v>3130</v>
      </c>
    </row>
    <row r="3390" spans="1:44" x14ac:dyDescent="0.2">
      <c r="A3390" s="21" t="s">
        <v>1775</v>
      </c>
      <c r="B3390" s="21" t="s">
        <v>1146</v>
      </c>
      <c r="C3390" s="21" t="s">
        <v>1149</v>
      </c>
      <c r="D3390" s="21" t="s">
        <v>1774</v>
      </c>
      <c r="E3390" s="21" t="s">
        <v>3137</v>
      </c>
      <c r="G3390" s="27" t="s">
        <v>1165</v>
      </c>
      <c r="H3390" s="21" t="s">
        <v>1165</v>
      </c>
      <c r="I3390" s="21" t="s">
        <v>3140</v>
      </c>
      <c r="L3390">
        <v>1600</v>
      </c>
      <c r="M3390" s="21" t="s">
        <v>3034</v>
      </c>
      <c r="O3390">
        <v>1988</v>
      </c>
      <c r="S3390" s="9" t="s">
        <v>3128</v>
      </c>
      <c r="T3390" t="s">
        <v>3127</v>
      </c>
      <c r="U3390" s="21" t="s">
        <v>1218</v>
      </c>
      <c r="V3390" s="9" t="s">
        <v>3132</v>
      </c>
      <c r="W3390">
        <f>7*12</f>
        <v>84</v>
      </c>
      <c r="X3390" s="9" t="s">
        <v>3129</v>
      </c>
      <c r="Y3390" t="s">
        <v>3133</v>
      </c>
      <c r="Z3390">
        <v>12</v>
      </c>
      <c r="AD3390" t="s">
        <v>1165</v>
      </c>
      <c r="AF3390" t="s">
        <v>1165</v>
      </c>
      <c r="AI3390" s="21" t="s">
        <v>1165</v>
      </c>
      <c r="AJ3390" s="21" t="s">
        <v>1148</v>
      </c>
      <c r="AK3390">
        <v>60</v>
      </c>
      <c r="AN3390" s="21">
        <v>4</v>
      </c>
      <c r="AO3390" s="21">
        <v>25</v>
      </c>
      <c r="AP3390">
        <v>28</v>
      </c>
      <c r="AQ3390" s="22" t="s">
        <v>1283</v>
      </c>
      <c r="AR3390" s="21" t="s">
        <v>3130</v>
      </c>
    </row>
    <row r="3391" spans="1:44" x14ac:dyDescent="0.2">
      <c r="A3391" s="21" t="s">
        <v>1775</v>
      </c>
      <c r="B3391" s="21" t="s">
        <v>1146</v>
      </c>
      <c r="C3391" s="21" t="s">
        <v>1149</v>
      </c>
      <c r="D3391" s="21" t="s">
        <v>1774</v>
      </c>
      <c r="E3391" s="21" t="s">
        <v>3137</v>
      </c>
      <c r="G3391" s="27" t="s">
        <v>1165</v>
      </c>
      <c r="H3391" s="21" t="s">
        <v>1165</v>
      </c>
      <c r="I3391" s="21" t="s">
        <v>3140</v>
      </c>
      <c r="L3391">
        <v>1600</v>
      </c>
      <c r="M3391" s="21" t="s">
        <v>3034</v>
      </c>
      <c r="O3391">
        <v>1988</v>
      </c>
      <c r="S3391" s="9" t="s">
        <v>3128</v>
      </c>
      <c r="T3391" t="s">
        <v>3127</v>
      </c>
      <c r="U3391" s="21" t="s">
        <v>1218</v>
      </c>
      <c r="V3391" s="9" t="s">
        <v>3132</v>
      </c>
      <c r="W3391">
        <f>7*12</f>
        <v>84</v>
      </c>
      <c r="X3391" s="9" t="s">
        <v>3129</v>
      </c>
      <c r="Y3391" t="s">
        <v>3134</v>
      </c>
      <c r="Z3391">
        <v>12</v>
      </c>
      <c r="AD3391" t="s">
        <v>1165</v>
      </c>
      <c r="AF3391" t="s">
        <v>1165</v>
      </c>
      <c r="AI3391" s="21" t="s">
        <v>1165</v>
      </c>
      <c r="AJ3391" s="21" t="s">
        <v>1148</v>
      </c>
      <c r="AK3391">
        <v>17</v>
      </c>
      <c r="AN3391" s="21">
        <v>4</v>
      </c>
      <c r="AO3391" s="21">
        <v>25</v>
      </c>
      <c r="AP3391">
        <v>28</v>
      </c>
      <c r="AQ3391" s="22" t="s">
        <v>1283</v>
      </c>
      <c r="AR3391" s="21" t="s">
        <v>3130</v>
      </c>
    </row>
    <row r="3392" spans="1:44" x14ac:dyDescent="0.2">
      <c r="A3392" s="21" t="s">
        <v>1775</v>
      </c>
      <c r="B3392" s="21" t="s">
        <v>1146</v>
      </c>
      <c r="C3392" s="21" t="s">
        <v>1149</v>
      </c>
      <c r="D3392" s="21" t="s">
        <v>1774</v>
      </c>
      <c r="E3392" s="21" t="s">
        <v>3137</v>
      </c>
      <c r="G3392" s="27" t="s">
        <v>1165</v>
      </c>
      <c r="H3392" s="21" t="s">
        <v>1165</v>
      </c>
      <c r="I3392" s="21" t="s">
        <v>3140</v>
      </c>
      <c r="L3392">
        <v>1600</v>
      </c>
      <c r="M3392" s="21" t="s">
        <v>3034</v>
      </c>
      <c r="O3392">
        <v>1988</v>
      </c>
      <c r="S3392" s="9" t="s">
        <v>3128</v>
      </c>
      <c r="T3392" t="s">
        <v>3127</v>
      </c>
      <c r="U3392" s="21" t="s">
        <v>1218</v>
      </c>
      <c r="V3392" s="9" t="s">
        <v>3132</v>
      </c>
      <c r="W3392">
        <f>7*12</f>
        <v>84</v>
      </c>
      <c r="X3392" s="9" t="s">
        <v>3129</v>
      </c>
      <c r="Y3392" t="s">
        <v>3135</v>
      </c>
      <c r="Z3392">
        <v>12</v>
      </c>
      <c r="AD3392" t="s">
        <v>1165</v>
      </c>
      <c r="AF3392" t="s">
        <v>1165</v>
      </c>
      <c r="AI3392" s="21" t="s">
        <v>1165</v>
      </c>
      <c r="AJ3392" s="21" t="s">
        <v>1148</v>
      </c>
      <c r="AK3392">
        <v>17</v>
      </c>
      <c r="AN3392" s="21">
        <v>4</v>
      </c>
      <c r="AO3392" s="21">
        <v>25</v>
      </c>
      <c r="AP3392">
        <v>28</v>
      </c>
      <c r="AQ3392" s="22" t="s">
        <v>1283</v>
      </c>
      <c r="AR3392" s="21" t="s">
        <v>3130</v>
      </c>
    </row>
    <row r="3393" spans="1:44" x14ac:dyDescent="0.2">
      <c r="A3393" s="21" t="s">
        <v>1775</v>
      </c>
      <c r="B3393" s="21" t="s">
        <v>1146</v>
      </c>
      <c r="C3393" s="21" t="s">
        <v>1149</v>
      </c>
      <c r="D3393" s="21" t="s">
        <v>1774</v>
      </c>
      <c r="E3393" s="21" t="s">
        <v>3137</v>
      </c>
      <c r="G3393" s="27" t="s">
        <v>1165</v>
      </c>
      <c r="H3393" s="21" t="s">
        <v>1165</v>
      </c>
      <c r="I3393" s="21" t="s">
        <v>3141</v>
      </c>
      <c r="L3393">
        <v>1450</v>
      </c>
      <c r="M3393" s="21" t="s">
        <v>3034</v>
      </c>
      <c r="O3393">
        <v>1988</v>
      </c>
      <c r="S3393" s="9" t="s">
        <v>3128</v>
      </c>
      <c r="T3393" t="s">
        <v>3127</v>
      </c>
      <c r="U3393" s="21" t="s">
        <v>1147</v>
      </c>
      <c r="X3393" s="9" t="s">
        <v>3129</v>
      </c>
      <c r="Z3393">
        <v>12</v>
      </c>
      <c r="AD3393" t="s">
        <v>1165</v>
      </c>
      <c r="AF3393" t="s">
        <v>1165</v>
      </c>
      <c r="AI3393" s="21" t="s">
        <v>1165</v>
      </c>
      <c r="AJ3393" s="21" t="s">
        <v>1148</v>
      </c>
      <c r="AK3393">
        <v>1</v>
      </c>
      <c r="AN3393" s="21">
        <v>4</v>
      </c>
      <c r="AO3393" s="21">
        <v>25</v>
      </c>
      <c r="AP3393">
        <v>28</v>
      </c>
      <c r="AQ3393" s="22" t="s">
        <v>1283</v>
      </c>
      <c r="AR3393" s="21" t="s">
        <v>3130</v>
      </c>
    </row>
    <row r="3394" spans="1:44" x14ac:dyDescent="0.2">
      <c r="A3394" s="21" t="s">
        <v>1775</v>
      </c>
      <c r="B3394" s="21" t="s">
        <v>1146</v>
      </c>
      <c r="C3394" s="21" t="s">
        <v>1149</v>
      </c>
      <c r="D3394" s="21" t="s">
        <v>1774</v>
      </c>
      <c r="E3394" s="21" t="s">
        <v>3137</v>
      </c>
      <c r="G3394" s="27" t="s">
        <v>1165</v>
      </c>
      <c r="H3394" s="21" t="s">
        <v>1165</v>
      </c>
      <c r="I3394" s="21" t="s">
        <v>3141</v>
      </c>
      <c r="L3394">
        <v>1450</v>
      </c>
      <c r="M3394" s="21" t="s">
        <v>3034</v>
      </c>
      <c r="O3394">
        <v>1988</v>
      </c>
      <c r="S3394" s="9" t="s">
        <v>3128</v>
      </c>
      <c r="T3394" t="s">
        <v>3127</v>
      </c>
      <c r="U3394" s="21" t="s">
        <v>1218</v>
      </c>
      <c r="V3394" s="9" t="s">
        <v>3132</v>
      </c>
      <c r="W3394">
        <f>4*7</f>
        <v>28</v>
      </c>
      <c r="X3394" s="9" t="s">
        <v>3129</v>
      </c>
      <c r="Z3394">
        <v>12</v>
      </c>
      <c r="AD3394" t="s">
        <v>1165</v>
      </c>
      <c r="AF3394" t="s">
        <v>1165</v>
      </c>
      <c r="AI3394" s="21" t="s">
        <v>1165</v>
      </c>
      <c r="AJ3394" s="21" t="s">
        <v>1148</v>
      </c>
      <c r="AK3394">
        <v>0</v>
      </c>
      <c r="AN3394" s="21">
        <v>4</v>
      </c>
      <c r="AO3394" s="21">
        <v>25</v>
      </c>
      <c r="AP3394">
        <v>28</v>
      </c>
      <c r="AQ3394" s="22" t="s">
        <v>1283</v>
      </c>
      <c r="AR3394" s="21" t="s">
        <v>3130</v>
      </c>
    </row>
    <row r="3395" spans="1:44" x14ac:dyDescent="0.2">
      <c r="A3395" s="21" t="s">
        <v>1775</v>
      </c>
      <c r="B3395" s="21" t="s">
        <v>1146</v>
      </c>
      <c r="C3395" s="21" t="s">
        <v>1149</v>
      </c>
      <c r="D3395" s="21" t="s">
        <v>1774</v>
      </c>
      <c r="E3395" s="21" t="s">
        <v>3137</v>
      </c>
      <c r="G3395" s="27" t="s">
        <v>1165</v>
      </c>
      <c r="H3395" s="21" t="s">
        <v>1165</v>
      </c>
      <c r="I3395" s="21" t="s">
        <v>3141</v>
      </c>
      <c r="L3395">
        <v>1450</v>
      </c>
      <c r="M3395" s="21" t="s">
        <v>3034</v>
      </c>
      <c r="O3395">
        <v>1988</v>
      </c>
      <c r="S3395" s="9" t="s">
        <v>3128</v>
      </c>
      <c r="T3395" t="s">
        <v>3127</v>
      </c>
      <c r="U3395" s="21" t="s">
        <v>1218</v>
      </c>
      <c r="V3395" s="9" t="s">
        <v>3132</v>
      </c>
      <c r="W3395">
        <v>56</v>
      </c>
      <c r="X3395" s="9" t="s">
        <v>3129</v>
      </c>
      <c r="Z3395">
        <v>12</v>
      </c>
      <c r="AD3395" t="s">
        <v>1165</v>
      </c>
      <c r="AF3395" t="s">
        <v>1165</v>
      </c>
      <c r="AI3395" s="21" t="s">
        <v>1165</v>
      </c>
      <c r="AJ3395" s="21" t="s">
        <v>1148</v>
      </c>
      <c r="AK3395">
        <v>4</v>
      </c>
      <c r="AN3395" s="21">
        <v>4</v>
      </c>
      <c r="AO3395" s="21">
        <v>25</v>
      </c>
      <c r="AP3395">
        <v>28</v>
      </c>
      <c r="AQ3395" s="22" t="s">
        <v>1283</v>
      </c>
      <c r="AR3395" s="21" t="s">
        <v>3130</v>
      </c>
    </row>
    <row r="3396" spans="1:44" x14ac:dyDescent="0.2">
      <c r="A3396" s="21" t="s">
        <v>1775</v>
      </c>
      <c r="B3396" s="21" t="s">
        <v>1146</v>
      </c>
      <c r="C3396" s="21" t="s">
        <v>1149</v>
      </c>
      <c r="D3396" s="21" t="s">
        <v>1774</v>
      </c>
      <c r="E3396" s="21" t="s">
        <v>3137</v>
      </c>
      <c r="G3396" s="27" t="s">
        <v>1165</v>
      </c>
      <c r="H3396" s="21" t="s">
        <v>1165</v>
      </c>
      <c r="I3396" s="21" t="s">
        <v>3141</v>
      </c>
      <c r="L3396">
        <v>1450</v>
      </c>
      <c r="M3396" s="21" t="s">
        <v>3034</v>
      </c>
      <c r="O3396">
        <v>1988</v>
      </c>
      <c r="S3396" s="9" t="s">
        <v>3128</v>
      </c>
      <c r="T3396" t="s">
        <v>3127</v>
      </c>
      <c r="U3396" s="21" t="s">
        <v>1218</v>
      </c>
      <c r="V3396" s="9" t="s">
        <v>3132</v>
      </c>
      <c r="W3396">
        <f>7*12</f>
        <v>84</v>
      </c>
      <c r="X3396" s="9" t="s">
        <v>3129</v>
      </c>
      <c r="Z3396">
        <v>12</v>
      </c>
      <c r="AD3396" t="s">
        <v>1165</v>
      </c>
      <c r="AF3396" t="s">
        <v>1165</v>
      </c>
      <c r="AI3396" s="21" t="s">
        <v>1165</v>
      </c>
      <c r="AJ3396" s="21" t="s">
        <v>1148</v>
      </c>
      <c r="AK3396">
        <v>63</v>
      </c>
      <c r="AN3396" s="21">
        <v>4</v>
      </c>
      <c r="AO3396" s="21">
        <v>25</v>
      </c>
      <c r="AP3396">
        <v>28</v>
      </c>
      <c r="AQ3396" s="22" t="s">
        <v>1283</v>
      </c>
      <c r="AR3396" s="21" t="s">
        <v>3130</v>
      </c>
    </row>
    <row r="3397" spans="1:44" x14ac:dyDescent="0.2">
      <c r="A3397" s="21" t="s">
        <v>1775</v>
      </c>
      <c r="B3397" s="21" t="s">
        <v>1146</v>
      </c>
      <c r="C3397" s="21" t="s">
        <v>1149</v>
      </c>
      <c r="D3397" s="21" t="s">
        <v>1774</v>
      </c>
      <c r="E3397" s="21" t="s">
        <v>3137</v>
      </c>
      <c r="G3397" s="27" t="s">
        <v>1165</v>
      </c>
      <c r="H3397" s="21" t="s">
        <v>1165</v>
      </c>
      <c r="I3397" s="21" t="s">
        <v>3141</v>
      </c>
      <c r="L3397">
        <v>1450</v>
      </c>
      <c r="M3397" s="21" t="s">
        <v>3034</v>
      </c>
      <c r="O3397">
        <v>1988</v>
      </c>
      <c r="S3397" s="9" t="s">
        <v>3128</v>
      </c>
      <c r="T3397" t="s">
        <v>3127</v>
      </c>
      <c r="U3397" s="21" t="s">
        <v>1218</v>
      </c>
      <c r="V3397" s="9" t="s">
        <v>3132</v>
      </c>
      <c r="W3397">
        <f>7*16</f>
        <v>112</v>
      </c>
      <c r="X3397" s="9" t="s">
        <v>3129</v>
      </c>
      <c r="Z3397">
        <v>12</v>
      </c>
      <c r="AD3397" t="s">
        <v>1165</v>
      </c>
      <c r="AF3397" t="s">
        <v>1165</v>
      </c>
      <c r="AI3397" s="21" t="s">
        <v>1165</v>
      </c>
      <c r="AJ3397" s="21" t="s">
        <v>1148</v>
      </c>
      <c r="AK3397">
        <v>87</v>
      </c>
      <c r="AN3397" s="21">
        <v>4</v>
      </c>
      <c r="AO3397" s="21">
        <v>25</v>
      </c>
      <c r="AP3397">
        <v>28</v>
      </c>
      <c r="AQ3397" s="22" t="s">
        <v>1283</v>
      </c>
      <c r="AR3397" s="21" t="s">
        <v>3130</v>
      </c>
    </row>
    <row r="3398" spans="1:44" x14ac:dyDescent="0.2">
      <c r="A3398" s="21" t="s">
        <v>1775</v>
      </c>
      <c r="B3398" s="21" t="s">
        <v>1146</v>
      </c>
      <c r="C3398" s="21" t="s">
        <v>1149</v>
      </c>
      <c r="D3398" s="21" t="s">
        <v>1774</v>
      </c>
      <c r="E3398" s="21" t="s">
        <v>3137</v>
      </c>
      <c r="G3398" s="27" t="s">
        <v>1165</v>
      </c>
      <c r="H3398" s="21" t="s">
        <v>1165</v>
      </c>
      <c r="I3398" s="21" t="s">
        <v>3141</v>
      </c>
      <c r="L3398">
        <v>1450</v>
      </c>
      <c r="M3398" s="21" t="s">
        <v>3034</v>
      </c>
      <c r="O3398">
        <v>1988</v>
      </c>
      <c r="S3398" s="9" t="s">
        <v>3128</v>
      </c>
      <c r="T3398" t="s">
        <v>3127</v>
      </c>
      <c r="U3398" s="21" t="s">
        <v>1218</v>
      </c>
      <c r="V3398" s="9" t="s">
        <v>3132</v>
      </c>
      <c r="W3398">
        <f>7*24</f>
        <v>168</v>
      </c>
      <c r="X3398" s="9" t="s">
        <v>3129</v>
      </c>
      <c r="Z3398">
        <v>12</v>
      </c>
      <c r="AD3398" t="s">
        <v>1165</v>
      </c>
      <c r="AF3398" t="s">
        <v>1165</v>
      </c>
      <c r="AI3398" s="21" t="s">
        <v>1165</v>
      </c>
      <c r="AJ3398" s="21" t="s">
        <v>1148</v>
      </c>
      <c r="AK3398">
        <v>83</v>
      </c>
      <c r="AN3398" s="21">
        <v>4</v>
      </c>
      <c r="AO3398" s="21">
        <v>25</v>
      </c>
      <c r="AP3398">
        <v>28</v>
      </c>
      <c r="AQ3398" s="22" t="s">
        <v>1283</v>
      </c>
      <c r="AR3398" s="21" t="s">
        <v>3130</v>
      </c>
    </row>
    <row r="3399" spans="1:44" x14ac:dyDescent="0.2">
      <c r="A3399" s="21" t="s">
        <v>1775</v>
      </c>
      <c r="B3399" s="21" t="s">
        <v>1146</v>
      </c>
      <c r="C3399" s="21" t="s">
        <v>1149</v>
      </c>
      <c r="D3399" s="21" t="s">
        <v>1774</v>
      </c>
      <c r="E3399" s="21" t="s">
        <v>3137</v>
      </c>
      <c r="G3399" s="27" t="s">
        <v>1165</v>
      </c>
      <c r="H3399" s="21" t="s">
        <v>1165</v>
      </c>
      <c r="I3399" s="21" t="s">
        <v>3141</v>
      </c>
      <c r="L3399">
        <v>1450</v>
      </c>
      <c r="M3399" s="21" t="s">
        <v>3034</v>
      </c>
      <c r="O3399">
        <v>1988</v>
      </c>
      <c r="S3399" s="9" t="s">
        <v>3128</v>
      </c>
      <c r="T3399" t="s">
        <v>3127</v>
      </c>
      <c r="U3399" s="21" t="s">
        <v>1218</v>
      </c>
      <c r="V3399" s="9" t="s">
        <v>3132</v>
      </c>
      <c r="W3399">
        <f>7*12</f>
        <v>84</v>
      </c>
      <c r="X3399" s="9" t="s">
        <v>3129</v>
      </c>
      <c r="Y3399" t="s">
        <v>3133</v>
      </c>
      <c r="Z3399">
        <v>12</v>
      </c>
      <c r="AD3399" t="s">
        <v>1165</v>
      </c>
      <c r="AF3399" t="s">
        <v>1165</v>
      </c>
      <c r="AI3399" s="21" t="s">
        <v>1165</v>
      </c>
      <c r="AJ3399" s="21" t="s">
        <v>1148</v>
      </c>
      <c r="AK3399">
        <v>62</v>
      </c>
      <c r="AN3399" s="21">
        <v>4</v>
      </c>
      <c r="AO3399" s="21">
        <v>25</v>
      </c>
      <c r="AP3399">
        <v>28</v>
      </c>
      <c r="AQ3399" s="22" t="s">
        <v>1283</v>
      </c>
      <c r="AR3399" s="21" t="s">
        <v>3130</v>
      </c>
    </row>
    <row r="3400" spans="1:44" x14ac:dyDescent="0.2">
      <c r="A3400" s="21" t="s">
        <v>1775</v>
      </c>
      <c r="B3400" s="21" t="s">
        <v>1146</v>
      </c>
      <c r="C3400" s="21" t="s">
        <v>1149</v>
      </c>
      <c r="D3400" s="21" t="s">
        <v>1774</v>
      </c>
      <c r="E3400" s="21" t="s">
        <v>3137</v>
      </c>
      <c r="G3400" s="27" t="s">
        <v>1165</v>
      </c>
      <c r="H3400" s="21" t="s">
        <v>1165</v>
      </c>
      <c r="I3400" s="21" t="s">
        <v>3141</v>
      </c>
      <c r="L3400">
        <v>1450</v>
      </c>
      <c r="M3400" s="21" t="s">
        <v>3034</v>
      </c>
      <c r="O3400">
        <v>1988</v>
      </c>
      <c r="S3400" s="9" t="s">
        <v>3128</v>
      </c>
      <c r="T3400" t="s">
        <v>3127</v>
      </c>
      <c r="U3400" s="21" t="s">
        <v>1218</v>
      </c>
      <c r="V3400" s="9" t="s">
        <v>3132</v>
      </c>
      <c r="W3400">
        <f>7*12</f>
        <v>84</v>
      </c>
      <c r="X3400" s="9" t="s">
        <v>3129</v>
      </c>
      <c r="Y3400" t="s">
        <v>3134</v>
      </c>
      <c r="Z3400">
        <v>12</v>
      </c>
      <c r="AD3400" t="s">
        <v>1165</v>
      </c>
      <c r="AF3400" t="s">
        <v>1165</v>
      </c>
      <c r="AI3400" s="21" t="s">
        <v>1165</v>
      </c>
      <c r="AJ3400" s="21" t="s">
        <v>1148</v>
      </c>
      <c r="AK3400">
        <v>15</v>
      </c>
      <c r="AN3400" s="21">
        <v>4</v>
      </c>
      <c r="AO3400" s="21">
        <v>25</v>
      </c>
      <c r="AP3400">
        <v>28</v>
      </c>
      <c r="AQ3400" s="22" t="s">
        <v>1283</v>
      </c>
      <c r="AR3400" s="21" t="s">
        <v>3130</v>
      </c>
    </row>
    <row r="3401" spans="1:44" x14ac:dyDescent="0.2">
      <c r="A3401" s="21" t="s">
        <v>1775</v>
      </c>
      <c r="B3401" s="21" t="s">
        <v>1146</v>
      </c>
      <c r="C3401" s="21" t="s">
        <v>1149</v>
      </c>
      <c r="D3401" s="21" t="s">
        <v>1774</v>
      </c>
      <c r="E3401" s="21" t="s">
        <v>3137</v>
      </c>
      <c r="G3401" s="27" t="s">
        <v>1165</v>
      </c>
      <c r="H3401" s="21" t="s">
        <v>1165</v>
      </c>
      <c r="I3401" s="21" t="s">
        <v>3141</v>
      </c>
      <c r="L3401">
        <v>1450</v>
      </c>
      <c r="M3401" s="21" t="s">
        <v>3034</v>
      </c>
      <c r="O3401">
        <v>1988</v>
      </c>
      <c r="S3401" s="9" t="s">
        <v>3128</v>
      </c>
      <c r="T3401" t="s">
        <v>3127</v>
      </c>
      <c r="U3401" s="21" t="s">
        <v>1218</v>
      </c>
      <c r="V3401" s="9" t="s">
        <v>3132</v>
      </c>
      <c r="W3401">
        <f>7*12</f>
        <v>84</v>
      </c>
      <c r="X3401" s="9" t="s">
        <v>3129</v>
      </c>
      <c r="Y3401" t="s">
        <v>3135</v>
      </c>
      <c r="Z3401">
        <v>12</v>
      </c>
      <c r="AD3401" t="s">
        <v>1165</v>
      </c>
      <c r="AF3401" t="s">
        <v>1165</v>
      </c>
      <c r="AI3401" s="21" t="s">
        <v>1165</v>
      </c>
      <c r="AJ3401" s="21" t="s">
        <v>1148</v>
      </c>
      <c r="AK3401">
        <v>16</v>
      </c>
      <c r="AN3401" s="21">
        <v>4</v>
      </c>
      <c r="AO3401" s="21">
        <v>25</v>
      </c>
      <c r="AP3401">
        <v>28</v>
      </c>
      <c r="AQ3401" s="22" t="s">
        <v>1283</v>
      </c>
      <c r="AR3401" s="21" t="s">
        <v>3130</v>
      </c>
    </row>
    <row r="3402" spans="1:44" x14ac:dyDescent="0.2">
      <c r="A3402" s="21" t="s">
        <v>1775</v>
      </c>
      <c r="B3402" s="21" t="s">
        <v>1146</v>
      </c>
      <c r="C3402" s="21" t="s">
        <v>1149</v>
      </c>
      <c r="D3402" s="21" t="s">
        <v>1774</v>
      </c>
      <c r="E3402" s="21" t="s">
        <v>3142</v>
      </c>
      <c r="G3402" s="27" t="s">
        <v>1165</v>
      </c>
      <c r="H3402" s="21" t="s">
        <v>1165</v>
      </c>
      <c r="I3402" s="21" t="s">
        <v>3143</v>
      </c>
      <c r="L3402">
        <v>2030</v>
      </c>
      <c r="M3402" s="21" t="s">
        <v>3034</v>
      </c>
      <c r="O3402">
        <v>1988</v>
      </c>
      <c r="S3402" s="9" t="s">
        <v>3128</v>
      </c>
      <c r="T3402" t="s">
        <v>3127</v>
      </c>
      <c r="U3402" s="21" t="s">
        <v>1147</v>
      </c>
      <c r="X3402" s="9" t="s">
        <v>3129</v>
      </c>
      <c r="Z3402">
        <v>12</v>
      </c>
      <c r="AD3402" t="s">
        <v>1165</v>
      </c>
      <c r="AF3402" t="s">
        <v>1165</v>
      </c>
      <c r="AI3402" s="21" t="s">
        <v>1165</v>
      </c>
      <c r="AJ3402" s="21" t="s">
        <v>1148</v>
      </c>
      <c r="AK3402">
        <v>0</v>
      </c>
      <c r="AN3402" s="21">
        <v>4</v>
      </c>
      <c r="AO3402" s="21">
        <v>25</v>
      </c>
      <c r="AP3402">
        <v>28</v>
      </c>
      <c r="AQ3402" s="22" t="s">
        <v>1283</v>
      </c>
      <c r="AR3402" s="21" t="s">
        <v>3130</v>
      </c>
    </row>
    <row r="3403" spans="1:44" x14ac:dyDescent="0.2">
      <c r="A3403" s="21" t="s">
        <v>1775</v>
      </c>
      <c r="B3403" s="21" t="s">
        <v>1146</v>
      </c>
      <c r="C3403" s="21" t="s">
        <v>1149</v>
      </c>
      <c r="D3403" s="21" t="s">
        <v>1774</v>
      </c>
      <c r="E3403" s="21" t="s">
        <v>3142</v>
      </c>
      <c r="G3403" s="27" t="s">
        <v>1165</v>
      </c>
      <c r="H3403" s="21" t="s">
        <v>1165</v>
      </c>
      <c r="I3403" s="21" t="s">
        <v>3143</v>
      </c>
      <c r="L3403">
        <v>2030</v>
      </c>
      <c r="M3403" s="21" t="s">
        <v>3034</v>
      </c>
      <c r="O3403">
        <v>1988</v>
      </c>
      <c r="S3403" s="9" t="s">
        <v>3128</v>
      </c>
      <c r="T3403" t="s">
        <v>3127</v>
      </c>
      <c r="U3403" s="21" t="s">
        <v>1218</v>
      </c>
      <c r="V3403" s="9" t="s">
        <v>3132</v>
      </c>
      <c r="W3403">
        <f>4*7</f>
        <v>28</v>
      </c>
      <c r="X3403" s="9" t="s">
        <v>3129</v>
      </c>
      <c r="Z3403">
        <v>12</v>
      </c>
      <c r="AD3403" t="s">
        <v>1165</v>
      </c>
      <c r="AF3403" t="s">
        <v>1165</v>
      </c>
      <c r="AI3403" s="21" t="s">
        <v>1165</v>
      </c>
      <c r="AJ3403" s="21" t="s">
        <v>1148</v>
      </c>
      <c r="AK3403">
        <v>0</v>
      </c>
      <c r="AN3403" s="21">
        <v>4</v>
      </c>
      <c r="AO3403" s="21">
        <v>25</v>
      </c>
      <c r="AP3403">
        <v>28</v>
      </c>
      <c r="AQ3403" s="22" t="s">
        <v>1283</v>
      </c>
      <c r="AR3403" s="21" t="s">
        <v>3130</v>
      </c>
    </row>
    <row r="3404" spans="1:44" x14ac:dyDescent="0.2">
      <c r="A3404" s="21" t="s">
        <v>1775</v>
      </c>
      <c r="B3404" s="21" t="s">
        <v>1146</v>
      </c>
      <c r="C3404" s="21" t="s">
        <v>1149</v>
      </c>
      <c r="D3404" s="21" t="s">
        <v>1774</v>
      </c>
      <c r="E3404" s="21" t="s">
        <v>3142</v>
      </c>
      <c r="G3404" s="27" t="s">
        <v>1165</v>
      </c>
      <c r="H3404" s="21" t="s">
        <v>1165</v>
      </c>
      <c r="I3404" s="21" t="s">
        <v>3143</v>
      </c>
      <c r="L3404">
        <v>2030</v>
      </c>
      <c r="M3404" s="21" t="s">
        <v>3034</v>
      </c>
      <c r="O3404">
        <v>1988</v>
      </c>
      <c r="S3404" s="9" t="s">
        <v>3128</v>
      </c>
      <c r="T3404" t="s">
        <v>3127</v>
      </c>
      <c r="U3404" s="21" t="s">
        <v>1218</v>
      </c>
      <c r="V3404" s="9" t="s">
        <v>3132</v>
      </c>
      <c r="W3404">
        <v>56</v>
      </c>
      <c r="X3404" s="9" t="s">
        <v>3129</v>
      </c>
      <c r="Z3404">
        <v>12</v>
      </c>
      <c r="AD3404" t="s">
        <v>1165</v>
      </c>
      <c r="AF3404" t="s">
        <v>1165</v>
      </c>
      <c r="AI3404" s="21" t="s">
        <v>1165</v>
      </c>
      <c r="AJ3404" s="21" t="s">
        <v>1148</v>
      </c>
      <c r="AK3404">
        <v>1</v>
      </c>
      <c r="AN3404" s="21">
        <v>4</v>
      </c>
      <c r="AO3404" s="21">
        <v>25</v>
      </c>
      <c r="AP3404">
        <v>28</v>
      </c>
      <c r="AQ3404" s="22" t="s">
        <v>1283</v>
      </c>
      <c r="AR3404" s="21" t="s">
        <v>3130</v>
      </c>
    </row>
    <row r="3405" spans="1:44" x14ac:dyDescent="0.2">
      <c r="A3405" s="21" t="s">
        <v>1775</v>
      </c>
      <c r="B3405" s="21" t="s">
        <v>1146</v>
      </c>
      <c r="C3405" s="21" t="s">
        <v>1149</v>
      </c>
      <c r="D3405" s="21" t="s">
        <v>1774</v>
      </c>
      <c r="E3405" s="21" t="s">
        <v>3142</v>
      </c>
      <c r="G3405" s="27" t="s">
        <v>1165</v>
      </c>
      <c r="H3405" s="21" t="s">
        <v>1165</v>
      </c>
      <c r="I3405" s="21" t="s">
        <v>3143</v>
      </c>
      <c r="L3405">
        <v>2030</v>
      </c>
      <c r="M3405" s="21" t="s">
        <v>3034</v>
      </c>
      <c r="O3405">
        <v>1988</v>
      </c>
      <c r="S3405" s="9" t="s">
        <v>3128</v>
      </c>
      <c r="T3405" t="s">
        <v>3127</v>
      </c>
      <c r="U3405" s="21" t="s">
        <v>1218</v>
      </c>
      <c r="V3405" s="9" t="s">
        <v>3132</v>
      </c>
      <c r="W3405">
        <f>7*12</f>
        <v>84</v>
      </c>
      <c r="X3405" s="9" t="s">
        <v>3129</v>
      </c>
      <c r="Z3405">
        <v>12</v>
      </c>
      <c r="AD3405" t="s">
        <v>1165</v>
      </c>
      <c r="AF3405" t="s">
        <v>1165</v>
      </c>
      <c r="AI3405" s="21" t="s">
        <v>1165</v>
      </c>
      <c r="AJ3405" s="21" t="s">
        <v>1148</v>
      </c>
      <c r="AK3405">
        <v>1</v>
      </c>
      <c r="AN3405" s="21">
        <v>4</v>
      </c>
      <c r="AO3405" s="21">
        <v>25</v>
      </c>
      <c r="AP3405">
        <v>28</v>
      </c>
      <c r="AQ3405" s="22" t="s">
        <v>1283</v>
      </c>
      <c r="AR3405" s="21" t="s">
        <v>3130</v>
      </c>
    </row>
    <row r="3406" spans="1:44" x14ac:dyDescent="0.2">
      <c r="A3406" s="21" t="s">
        <v>1775</v>
      </c>
      <c r="B3406" s="21" t="s">
        <v>1146</v>
      </c>
      <c r="C3406" s="21" t="s">
        <v>1149</v>
      </c>
      <c r="D3406" s="21" t="s">
        <v>1774</v>
      </c>
      <c r="E3406" s="21" t="s">
        <v>3142</v>
      </c>
      <c r="G3406" s="27" t="s">
        <v>1165</v>
      </c>
      <c r="H3406" s="21" t="s">
        <v>1165</v>
      </c>
      <c r="I3406" s="21" t="s">
        <v>3143</v>
      </c>
      <c r="L3406">
        <v>2030</v>
      </c>
      <c r="M3406" s="21" t="s">
        <v>3034</v>
      </c>
      <c r="O3406">
        <v>1988</v>
      </c>
      <c r="S3406" s="9" t="s">
        <v>3128</v>
      </c>
      <c r="T3406" t="s">
        <v>3127</v>
      </c>
      <c r="U3406" s="21" t="s">
        <v>1218</v>
      </c>
      <c r="V3406" s="9" t="s">
        <v>3132</v>
      </c>
      <c r="W3406">
        <f>7*16</f>
        <v>112</v>
      </c>
      <c r="X3406" s="9" t="s">
        <v>3129</v>
      </c>
      <c r="Z3406">
        <v>12</v>
      </c>
      <c r="AD3406" t="s">
        <v>1165</v>
      </c>
      <c r="AF3406" t="s">
        <v>1165</v>
      </c>
      <c r="AI3406" s="21" t="s">
        <v>1165</v>
      </c>
      <c r="AJ3406" s="21" t="s">
        <v>1148</v>
      </c>
      <c r="AK3406">
        <v>3</v>
      </c>
      <c r="AN3406" s="21">
        <v>4</v>
      </c>
      <c r="AO3406" s="21">
        <v>25</v>
      </c>
      <c r="AP3406">
        <v>28</v>
      </c>
      <c r="AQ3406" s="22" t="s">
        <v>1283</v>
      </c>
      <c r="AR3406" s="21" t="s">
        <v>3130</v>
      </c>
    </row>
    <row r="3407" spans="1:44" x14ac:dyDescent="0.2">
      <c r="A3407" s="21" t="s">
        <v>1775</v>
      </c>
      <c r="B3407" s="21" t="s">
        <v>1146</v>
      </c>
      <c r="C3407" s="21" t="s">
        <v>1149</v>
      </c>
      <c r="D3407" s="21" t="s">
        <v>1774</v>
      </c>
      <c r="E3407" s="21" t="s">
        <v>3142</v>
      </c>
      <c r="G3407" s="27" t="s">
        <v>1165</v>
      </c>
      <c r="H3407" s="21" t="s">
        <v>1165</v>
      </c>
      <c r="I3407" s="21" t="s">
        <v>3143</v>
      </c>
      <c r="L3407">
        <v>2030</v>
      </c>
      <c r="M3407" s="21" t="s">
        <v>3034</v>
      </c>
      <c r="O3407">
        <v>1988</v>
      </c>
      <c r="S3407" s="9" t="s">
        <v>3128</v>
      </c>
      <c r="T3407" t="s">
        <v>3127</v>
      </c>
      <c r="U3407" s="21" t="s">
        <v>1218</v>
      </c>
      <c r="V3407" s="9" t="s">
        <v>3132</v>
      </c>
      <c r="W3407">
        <f>7*24</f>
        <v>168</v>
      </c>
      <c r="X3407" s="9" t="s">
        <v>3129</v>
      </c>
      <c r="Z3407">
        <v>12</v>
      </c>
      <c r="AD3407" t="s">
        <v>1165</v>
      </c>
      <c r="AF3407" t="s">
        <v>1165</v>
      </c>
      <c r="AI3407" s="21" t="s">
        <v>1165</v>
      </c>
      <c r="AJ3407" s="21" t="s">
        <v>1148</v>
      </c>
      <c r="AK3407">
        <v>35</v>
      </c>
      <c r="AN3407" s="21">
        <v>4</v>
      </c>
      <c r="AO3407" s="21">
        <v>25</v>
      </c>
      <c r="AP3407">
        <v>28</v>
      </c>
      <c r="AQ3407" s="22" t="s">
        <v>1283</v>
      </c>
      <c r="AR3407" s="21" t="s">
        <v>3130</v>
      </c>
    </row>
    <row r="3408" spans="1:44" x14ac:dyDescent="0.2">
      <c r="A3408" s="21" t="s">
        <v>1775</v>
      </c>
      <c r="B3408" s="21" t="s">
        <v>1146</v>
      </c>
      <c r="C3408" s="21" t="s">
        <v>1149</v>
      </c>
      <c r="D3408" s="21" t="s">
        <v>1774</v>
      </c>
      <c r="E3408" s="21" t="s">
        <v>3142</v>
      </c>
      <c r="G3408" s="27" t="s">
        <v>1165</v>
      </c>
      <c r="H3408" s="21" t="s">
        <v>1165</v>
      </c>
      <c r="I3408" s="21" t="s">
        <v>3143</v>
      </c>
      <c r="L3408">
        <v>2030</v>
      </c>
      <c r="M3408" s="21" t="s">
        <v>3034</v>
      </c>
      <c r="O3408">
        <v>1988</v>
      </c>
      <c r="S3408" s="9" t="s">
        <v>3128</v>
      </c>
      <c r="T3408" t="s">
        <v>3127</v>
      </c>
      <c r="U3408" s="21" t="s">
        <v>1218</v>
      </c>
      <c r="V3408" s="9" t="s">
        <v>3132</v>
      </c>
      <c r="W3408">
        <f>7*12</f>
        <v>84</v>
      </c>
      <c r="X3408" s="9" t="s">
        <v>3129</v>
      </c>
      <c r="Y3408" t="s">
        <v>3133</v>
      </c>
      <c r="Z3408">
        <v>12</v>
      </c>
      <c r="AD3408" t="s">
        <v>1165</v>
      </c>
      <c r="AF3408" t="s">
        <v>1165</v>
      </c>
      <c r="AI3408" s="21" t="s">
        <v>1165</v>
      </c>
      <c r="AJ3408" s="21" t="s">
        <v>1148</v>
      </c>
      <c r="AK3408">
        <v>8</v>
      </c>
      <c r="AN3408" s="21">
        <v>4</v>
      </c>
      <c r="AO3408" s="21">
        <v>25</v>
      </c>
      <c r="AP3408">
        <v>28</v>
      </c>
      <c r="AQ3408" s="22" t="s">
        <v>1283</v>
      </c>
      <c r="AR3408" s="21" t="s">
        <v>3130</v>
      </c>
    </row>
    <row r="3409" spans="1:44" x14ac:dyDescent="0.2">
      <c r="A3409" s="21" t="s">
        <v>1775</v>
      </c>
      <c r="B3409" s="21" t="s">
        <v>1146</v>
      </c>
      <c r="C3409" s="21" t="s">
        <v>1149</v>
      </c>
      <c r="D3409" s="21" t="s">
        <v>1774</v>
      </c>
      <c r="E3409" s="21" t="s">
        <v>3142</v>
      </c>
      <c r="G3409" s="27" t="s">
        <v>1165</v>
      </c>
      <c r="H3409" s="21" t="s">
        <v>1165</v>
      </c>
      <c r="I3409" s="21" t="s">
        <v>3143</v>
      </c>
      <c r="L3409">
        <v>2030</v>
      </c>
      <c r="M3409" s="21" t="s">
        <v>3034</v>
      </c>
      <c r="O3409">
        <v>1988</v>
      </c>
      <c r="S3409" s="9" t="s">
        <v>3128</v>
      </c>
      <c r="T3409" t="s">
        <v>3127</v>
      </c>
      <c r="U3409" s="21" t="s">
        <v>1218</v>
      </c>
      <c r="V3409" s="9" t="s">
        <v>3132</v>
      </c>
      <c r="W3409">
        <f>7*12</f>
        <v>84</v>
      </c>
      <c r="X3409" s="9" t="s">
        <v>3129</v>
      </c>
      <c r="Y3409" t="s">
        <v>3134</v>
      </c>
      <c r="Z3409">
        <v>12</v>
      </c>
      <c r="AD3409" t="s">
        <v>1165</v>
      </c>
      <c r="AF3409" t="s">
        <v>1165</v>
      </c>
      <c r="AI3409" s="21" t="s">
        <v>1165</v>
      </c>
      <c r="AJ3409" s="21" t="s">
        <v>1148</v>
      </c>
      <c r="AK3409">
        <v>4</v>
      </c>
      <c r="AN3409" s="21">
        <v>4</v>
      </c>
      <c r="AO3409" s="21">
        <v>25</v>
      </c>
      <c r="AP3409">
        <v>28</v>
      </c>
      <c r="AQ3409" s="22" t="s">
        <v>1283</v>
      </c>
      <c r="AR3409" s="21" t="s">
        <v>3130</v>
      </c>
    </row>
    <row r="3410" spans="1:44" x14ac:dyDescent="0.2">
      <c r="A3410" s="21" t="s">
        <v>1775</v>
      </c>
      <c r="B3410" s="21" t="s">
        <v>1146</v>
      </c>
      <c r="C3410" s="21" t="s">
        <v>1149</v>
      </c>
      <c r="D3410" s="21" t="s">
        <v>1774</v>
      </c>
      <c r="E3410" s="21" t="s">
        <v>3142</v>
      </c>
      <c r="G3410" s="27" t="s">
        <v>1165</v>
      </c>
      <c r="H3410" s="21" t="s">
        <v>1165</v>
      </c>
      <c r="I3410" s="21" t="s">
        <v>3143</v>
      </c>
      <c r="L3410">
        <v>2030</v>
      </c>
      <c r="M3410" s="21" t="s">
        <v>3034</v>
      </c>
      <c r="O3410">
        <v>1988</v>
      </c>
      <c r="S3410" s="9" t="s">
        <v>3128</v>
      </c>
      <c r="T3410" t="s">
        <v>3127</v>
      </c>
      <c r="U3410" s="21" t="s">
        <v>1218</v>
      </c>
      <c r="V3410" s="9" t="s">
        <v>3132</v>
      </c>
      <c r="W3410">
        <f>7*12</f>
        <v>84</v>
      </c>
      <c r="X3410" s="9" t="s">
        <v>3129</v>
      </c>
      <c r="Y3410" t="s">
        <v>3135</v>
      </c>
      <c r="Z3410">
        <v>12</v>
      </c>
      <c r="AD3410" t="s">
        <v>1165</v>
      </c>
      <c r="AF3410" t="s">
        <v>1165</v>
      </c>
      <c r="AI3410" s="21" t="s">
        <v>1165</v>
      </c>
      <c r="AJ3410" s="21" t="s">
        <v>1148</v>
      </c>
      <c r="AK3410">
        <v>4</v>
      </c>
      <c r="AN3410" s="21">
        <v>4</v>
      </c>
      <c r="AO3410" s="21">
        <v>25</v>
      </c>
      <c r="AP3410">
        <v>28</v>
      </c>
      <c r="AQ3410" s="22" t="s">
        <v>1283</v>
      </c>
      <c r="AR3410" s="21" t="s">
        <v>3130</v>
      </c>
    </row>
    <row r="3411" spans="1:44" x14ac:dyDescent="0.2">
      <c r="A3411" s="21" t="s">
        <v>1775</v>
      </c>
      <c r="B3411" s="21" t="s">
        <v>1146</v>
      </c>
      <c r="C3411" s="21" t="s">
        <v>1149</v>
      </c>
      <c r="D3411" s="21" t="s">
        <v>1774</v>
      </c>
      <c r="E3411" s="21" t="s">
        <v>3144</v>
      </c>
      <c r="G3411" s="27" t="s">
        <v>1165</v>
      </c>
      <c r="H3411" s="21" t="s">
        <v>1165</v>
      </c>
      <c r="I3411" s="21" t="s">
        <v>3145</v>
      </c>
      <c r="L3411">
        <v>1690</v>
      </c>
      <c r="M3411" s="21" t="s">
        <v>3034</v>
      </c>
      <c r="O3411">
        <v>1988</v>
      </c>
      <c r="S3411" s="9" t="s">
        <v>3128</v>
      </c>
      <c r="T3411" t="s">
        <v>3127</v>
      </c>
      <c r="U3411" s="21" t="s">
        <v>1147</v>
      </c>
      <c r="X3411" s="9" t="s">
        <v>3129</v>
      </c>
      <c r="Z3411">
        <v>12</v>
      </c>
      <c r="AD3411" t="s">
        <v>1165</v>
      </c>
      <c r="AF3411" t="s">
        <v>1165</v>
      </c>
      <c r="AI3411" s="21" t="s">
        <v>1165</v>
      </c>
      <c r="AJ3411" s="21" t="s">
        <v>1148</v>
      </c>
      <c r="AK3411">
        <v>5</v>
      </c>
      <c r="AN3411" s="21">
        <v>4</v>
      </c>
      <c r="AO3411" s="21">
        <v>25</v>
      </c>
      <c r="AP3411">
        <v>28</v>
      </c>
      <c r="AQ3411" s="22" t="s">
        <v>1283</v>
      </c>
      <c r="AR3411" s="21" t="s">
        <v>3130</v>
      </c>
    </row>
    <row r="3412" spans="1:44" x14ac:dyDescent="0.2">
      <c r="A3412" s="21" t="s">
        <v>1775</v>
      </c>
      <c r="B3412" s="21" t="s">
        <v>1146</v>
      </c>
      <c r="C3412" s="21" t="s">
        <v>1149</v>
      </c>
      <c r="D3412" s="21" t="s">
        <v>1774</v>
      </c>
      <c r="E3412" s="21" t="s">
        <v>3144</v>
      </c>
      <c r="G3412" s="27" t="s">
        <v>1165</v>
      </c>
      <c r="H3412" s="21" t="s">
        <v>1165</v>
      </c>
      <c r="I3412" s="21" t="s">
        <v>3145</v>
      </c>
      <c r="L3412">
        <v>1690</v>
      </c>
      <c r="M3412" s="21" t="s">
        <v>3034</v>
      </c>
      <c r="O3412">
        <v>1988</v>
      </c>
      <c r="S3412" s="9" t="s">
        <v>3128</v>
      </c>
      <c r="T3412" t="s">
        <v>3127</v>
      </c>
      <c r="U3412" s="21" t="s">
        <v>1218</v>
      </c>
      <c r="V3412" s="9" t="s">
        <v>3132</v>
      </c>
      <c r="W3412">
        <f>4*7</f>
        <v>28</v>
      </c>
      <c r="X3412" s="9" t="s">
        <v>3129</v>
      </c>
      <c r="Z3412">
        <v>12</v>
      </c>
      <c r="AD3412" t="s">
        <v>1165</v>
      </c>
      <c r="AF3412" t="s">
        <v>1165</v>
      </c>
      <c r="AI3412" s="21" t="s">
        <v>1165</v>
      </c>
      <c r="AJ3412" s="21" t="s">
        <v>1148</v>
      </c>
      <c r="AK3412">
        <v>1</v>
      </c>
      <c r="AN3412" s="21">
        <v>4</v>
      </c>
      <c r="AO3412" s="21">
        <v>25</v>
      </c>
      <c r="AP3412">
        <v>28</v>
      </c>
      <c r="AQ3412" s="22" t="s">
        <v>1283</v>
      </c>
      <c r="AR3412" s="21" t="s">
        <v>3130</v>
      </c>
    </row>
    <row r="3413" spans="1:44" x14ac:dyDescent="0.2">
      <c r="A3413" s="21" t="s">
        <v>1775</v>
      </c>
      <c r="B3413" s="21" t="s">
        <v>1146</v>
      </c>
      <c r="C3413" s="21" t="s">
        <v>1149</v>
      </c>
      <c r="D3413" s="21" t="s">
        <v>1774</v>
      </c>
      <c r="E3413" s="21" t="s">
        <v>3144</v>
      </c>
      <c r="G3413" s="27" t="s">
        <v>1165</v>
      </c>
      <c r="H3413" s="21" t="s">
        <v>1165</v>
      </c>
      <c r="I3413" s="21" t="s">
        <v>3145</v>
      </c>
      <c r="L3413">
        <v>1690</v>
      </c>
      <c r="M3413" s="21" t="s">
        <v>3034</v>
      </c>
      <c r="O3413">
        <v>1988</v>
      </c>
      <c r="S3413" s="9" t="s">
        <v>3128</v>
      </c>
      <c r="T3413" t="s">
        <v>3127</v>
      </c>
      <c r="U3413" s="21" t="s">
        <v>1218</v>
      </c>
      <c r="V3413" s="9" t="s">
        <v>3132</v>
      </c>
      <c r="W3413">
        <v>56</v>
      </c>
      <c r="X3413" s="9" t="s">
        <v>3129</v>
      </c>
      <c r="Z3413">
        <v>12</v>
      </c>
      <c r="AD3413" t="s">
        <v>1165</v>
      </c>
      <c r="AF3413" t="s">
        <v>1165</v>
      </c>
      <c r="AI3413" s="21" t="s">
        <v>1165</v>
      </c>
      <c r="AJ3413" s="21" t="s">
        <v>1148</v>
      </c>
      <c r="AK3413">
        <v>17</v>
      </c>
      <c r="AN3413" s="21">
        <v>4</v>
      </c>
      <c r="AO3413" s="21">
        <v>25</v>
      </c>
      <c r="AP3413">
        <v>28</v>
      </c>
      <c r="AQ3413" s="22" t="s">
        <v>1283</v>
      </c>
      <c r="AR3413" s="21" t="s">
        <v>3130</v>
      </c>
    </row>
    <row r="3414" spans="1:44" x14ac:dyDescent="0.2">
      <c r="A3414" s="21" t="s">
        <v>1775</v>
      </c>
      <c r="B3414" s="21" t="s">
        <v>1146</v>
      </c>
      <c r="C3414" s="21" t="s">
        <v>1149</v>
      </c>
      <c r="D3414" s="21" t="s">
        <v>1774</v>
      </c>
      <c r="E3414" s="21" t="s">
        <v>3144</v>
      </c>
      <c r="G3414" s="27" t="s">
        <v>1165</v>
      </c>
      <c r="H3414" s="21" t="s">
        <v>1165</v>
      </c>
      <c r="I3414" s="21" t="s">
        <v>3145</v>
      </c>
      <c r="L3414">
        <v>1690</v>
      </c>
      <c r="M3414" s="21" t="s">
        <v>3034</v>
      </c>
      <c r="O3414">
        <v>1988</v>
      </c>
      <c r="S3414" s="9" t="s">
        <v>3128</v>
      </c>
      <c r="T3414" t="s">
        <v>3127</v>
      </c>
      <c r="U3414" s="21" t="s">
        <v>1218</v>
      </c>
      <c r="V3414" s="9" t="s">
        <v>3132</v>
      </c>
      <c r="W3414">
        <f>7*12</f>
        <v>84</v>
      </c>
      <c r="X3414" s="9" t="s">
        <v>3129</v>
      </c>
      <c r="Z3414">
        <v>12</v>
      </c>
      <c r="AD3414" t="s">
        <v>1165</v>
      </c>
      <c r="AF3414" t="s">
        <v>1165</v>
      </c>
      <c r="AI3414" s="21" t="s">
        <v>1165</v>
      </c>
      <c r="AJ3414" s="21" t="s">
        <v>1148</v>
      </c>
      <c r="AK3414">
        <v>90</v>
      </c>
      <c r="AN3414" s="21">
        <v>4</v>
      </c>
      <c r="AO3414" s="21">
        <v>25</v>
      </c>
      <c r="AP3414">
        <v>28</v>
      </c>
      <c r="AQ3414" s="22" t="s">
        <v>1283</v>
      </c>
      <c r="AR3414" s="21" t="s">
        <v>3130</v>
      </c>
    </row>
    <row r="3415" spans="1:44" x14ac:dyDescent="0.2">
      <c r="A3415" s="21" t="s">
        <v>1775</v>
      </c>
      <c r="B3415" s="21" t="s">
        <v>1146</v>
      </c>
      <c r="C3415" s="21" t="s">
        <v>1149</v>
      </c>
      <c r="D3415" s="21" t="s">
        <v>1774</v>
      </c>
      <c r="E3415" s="21" t="s">
        <v>3144</v>
      </c>
      <c r="G3415" s="27" t="s">
        <v>1165</v>
      </c>
      <c r="H3415" s="21" t="s">
        <v>1165</v>
      </c>
      <c r="I3415" s="21" t="s">
        <v>3145</v>
      </c>
      <c r="L3415">
        <v>1690</v>
      </c>
      <c r="M3415" s="21" t="s">
        <v>3034</v>
      </c>
      <c r="O3415">
        <v>1988</v>
      </c>
      <c r="S3415" s="9" t="s">
        <v>3128</v>
      </c>
      <c r="T3415" t="s">
        <v>3127</v>
      </c>
      <c r="U3415" s="21" t="s">
        <v>1218</v>
      </c>
      <c r="V3415" s="9" t="s">
        <v>3132</v>
      </c>
      <c r="W3415">
        <f>7*16</f>
        <v>112</v>
      </c>
      <c r="X3415" s="9" t="s">
        <v>3129</v>
      </c>
      <c r="Z3415">
        <v>12</v>
      </c>
      <c r="AD3415" t="s">
        <v>1165</v>
      </c>
      <c r="AF3415" t="s">
        <v>1165</v>
      </c>
      <c r="AI3415" s="21" t="s">
        <v>1165</v>
      </c>
      <c r="AJ3415" s="21" t="s">
        <v>1148</v>
      </c>
      <c r="AK3415">
        <v>90</v>
      </c>
      <c r="AN3415" s="21">
        <v>4</v>
      </c>
      <c r="AO3415" s="21">
        <v>25</v>
      </c>
      <c r="AP3415">
        <v>28</v>
      </c>
      <c r="AQ3415" s="22" t="s">
        <v>1283</v>
      </c>
      <c r="AR3415" s="21" t="s">
        <v>3130</v>
      </c>
    </row>
    <row r="3416" spans="1:44" x14ac:dyDescent="0.2">
      <c r="A3416" s="21" t="s">
        <v>1775</v>
      </c>
      <c r="B3416" s="21" t="s">
        <v>1146</v>
      </c>
      <c r="C3416" s="21" t="s">
        <v>1149</v>
      </c>
      <c r="D3416" s="21" t="s">
        <v>1774</v>
      </c>
      <c r="E3416" s="21" t="s">
        <v>3144</v>
      </c>
      <c r="G3416" s="27" t="s">
        <v>1165</v>
      </c>
      <c r="H3416" s="21" t="s">
        <v>1165</v>
      </c>
      <c r="I3416" s="21" t="s">
        <v>3145</v>
      </c>
      <c r="L3416">
        <v>1690</v>
      </c>
      <c r="M3416" s="21" t="s">
        <v>3034</v>
      </c>
      <c r="O3416">
        <v>1988</v>
      </c>
      <c r="S3416" s="9" t="s">
        <v>3128</v>
      </c>
      <c r="T3416" t="s">
        <v>3127</v>
      </c>
      <c r="U3416" s="21" t="s">
        <v>1218</v>
      </c>
      <c r="V3416" s="9" t="s">
        <v>3132</v>
      </c>
      <c r="W3416">
        <f>7*24</f>
        <v>168</v>
      </c>
      <c r="X3416" s="9" t="s">
        <v>3129</v>
      </c>
      <c r="Z3416">
        <v>12</v>
      </c>
      <c r="AD3416" t="s">
        <v>1165</v>
      </c>
      <c r="AF3416" t="s">
        <v>1165</v>
      </c>
      <c r="AI3416" s="21" t="s">
        <v>1165</v>
      </c>
      <c r="AJ3416" s="21" t="s">
        <v>1148</v>
      </c>
      <c r="AK3416">
        <v>78</v>
      </c>
      <c r="AN3416" s="21">
        <v>4</v>
      </c>
      <c r="AO3416" s="21">
        <v>25</v>
      </c>
      <c r="AP3416">
        <v>28</v>
      </c>
      <c r="AQ3416" s="22" t="s">
        <v>1283</v>
      </c>
      <c r="AR3416" s="21" t="s">
        <v>3130</v>
      </c>
    </row>
    <row r="3417" spans="1:44" x14ac:dyDescent="0.2">
      <c r="A3417" s="21" t="s">
        <v>1775</v>
      </c>
      <c r="B3417" s="21" t="s">
        <v>1146</v>
      </c>
      <c r="C3417" s="21" t="s">
        <v>1149</v>
      </c>
      <c r="D3417" s="21" t="s">
        <v>1774</v>
      </c>
      <c r="E3417" s="21" t="s">
        <v>3144</v>
      </c>
      <c r="G3417" s="27" t="s">
        <v>1165</v>
      </c>
      <c r="H3417" s="21" t="s">
        <v>1165</v>
      </c>
      <c r="I3417" s="21" t="s">
        <v>3145</v>
      </c>
      <c r="L3417">
        <v>1690</v>
      </c>
      <c r="M3417" s="21" t="s">
        <v>3034</v>
      </c>
      <c r="O3417">
        <v>1988</v>
      </c>
      <c r="S3417" s="9" t="s">
        <v>3128</v>
      </c>
      <c r="T3417" t="s">
        <v>3127</v>
      </c>
      <c r="U3417" s="21" t="s">
        <v>1218</v>
      </c>
      <c r="V3417" s="9" t="s">
        <v>3132</v>
      </c>
      <c r="W3417">
        <f>7*12</f>
        <v>84</v>
      </c>
      <c r="X3417" s="9" t="s">
        <v>3129</v>
      </c>
      <c r="Y3417" t="s">
        <v>3133</v>
      </c>
      <c r="Z3417">
        <v>12</v>
      </c>
      <c r="AD3417" t="s">
        <v>1165</v>
      </c>
      <c r="AF3417" t="s">
        <v>1165</v>
      </c>
      <c r="AI3417" s="21" t="s">
        <v>1165</v>
      </c>
      <c r="AJ3417" s="21" t="s">
        <v>1148</v>
      </c>
      <c r="AK3417">
        <v>88</v>
      </c>
      <c r="AN3417" s="21">
        <v>4</v>
      </c>
      <c r="AO3417" s="21">
        <v>25</v>
      </c>
      <c r="AP3417">
        <v>28</v>
      </c>
      <c r="AQ3417" s="22" t="s">
        <v>1283</v>
      </c>
      <c r="AR3417" s="21" t="s">
        <v>3130</v>
      </c>
    </row>
    <row r="3418" spans="1:44" x14ac:dyDescent="0.2">
      <c r="A3418" s="21" t="s">
        <v>1775</v>
      </c>
      <c r="B3418" s="21" t="s">
        <v>1146</v>
      </c>
      <c r="C3418" s="21" t="s">
        <v>1149</v>
      </c>
      <c r="D3418" s="21" t="s">
        <v>1774</v>
      </c>
      <c r="E3418" s="21" t="s">
        <v>3144</v>
      </c>
      <c r="G3418" s="27" t="s">
        <v>1165</v>
      </c>
      <c r="H3418" s="21" t="s">
        <v>1165</v>
      </c>
      <c r="I3418" s="21" t="s">
        <v>3145</v>
      </c>
      <c r="L3418">
        <v>1690</v>
      </c>
      <c r="M3418" s="21" t="s">
        <v>3034</v>
      </c>
      <c r="O3418">
        <v>1988</v>
      </c>
      <c r="S3418" s="9" t="s">
        <v>3128</v>
      </c>
      <c r="T3418" t="s">
        <v>3127</v>
      </c>
      <c r="U3418" s="21" t="s">
        <v>1218</v>
      </c>
      <c r="V3418" s="9" t="s">
        <v>3132</v>
      </c>
      <c r="W3418">
        <f>7*12</f>
        <v>84</v>
      </c>
      <c r="X3418" s="9" t="s">
        <v>3129</v>
      </c>
      <c r="Y3418" t="s">
        <v>3134</v>
      </c>
      <c r="Z3418">
        <v>12</v>
      </c>
      <c r="AD3418" t="s">
        <v>1165</v>
      </c>
      <c r="AF3418" t="s">
        <v>1165</v>
      </c>
      <c r="AI3418" s="21" t="s">
        <v>1165</v>
      </c>
      <c r="AJ3418" s="21" t="s">
        <v>1148</v>
      </c>
      <c r="AK3418">
        <v>23</v>
      </c>
      <c r="AN3418" s="21">
        <v>4</v>
      </c>
      <c r="AO3418" s="21">
        <v>25</v>
      </c>
      <c r="AP3418">
        <v>28</v>
      </c>
      <c r="AQ3418" s="22" t="s">
        <v>1283</v>
      </c>
      <c r="AR3418" s="21" t="s">
        <v>3130</v>
      </c>
    </row>
    <row r="3419" spans="1:44" x14ac:dyDescent="0.2">
      <c r="A3419" s="21" t="s">
        <v>1775</v>
      </c>
      <c r="B3419" s="21" t="s">
        <v>1146</v>
      </c>
      <c r="C3419" s="21" t="s">
        <v>1149</v>
      </c>
      <c r="D3419" s="21" t="s">
        <v>1774</v>
      </c>
      <c r="E3419" s="21" t="s">
        <v>3144</v>
      </c>
      <c r="G3419" s="27" t="s">
        <v>1165</v>
      </c>
      <c r="H3419" s="21" t="s">
        <v>1165</v>
      </c>
      <c r="I3419" s="21" t="s">
        <v>3145</v>
      </c>
      <c r="L3419">
        <v>1690</v>
      </c>
      <c r="M3419" s="21" t="s">
        <v>3034</v>
      </c>
      <c r="O3419">
        <v>1988</v>
      </c>
      <c r="S3419" s="9" t="s">
        <v>3128</v>
      </c>
      <c r="T3419" t="s">
        <v>3127</v>
      </c>
      <c r="U3419" s="21" t="s">
        <v>1218</v>
      </c>
      <c r="V3419" s="9" t="s">
        <v>3132</v>
      </c>
      <c r="W3419">
        <f>7*12</f>
        <v>84</v>
      </c>
      <c r="X3419" s="9" t="s">
        <v>3129</v>
      </c>
      <c r="Y3419" t="s">
        <v>3135</v>
      </c>
      <c r="Z3419">
        <v>12</v>
      </c>
      <c r="AD3419" t="s">
        <v>1165</v>
      </c>
      <c r="AF3419" t="s">
        <v>1165</v>
      </c>
      <c r="AI3419" s="21" t="s">
        <v>1165</v>
      </c>
      <c r="AJ3419" s="21" t="s">
        <v>1148</v>
      </c>
      <c r="AK3419">
        <v>43</v>
      </c>
      <c r="AN3419" s="21">
        <v>4</v>
      </c>
      <c r="AO3419" s="21">
        <v>25</v>
      </c>
      <c r="AP3419">
        <v>28</v>
      </c>
      <c r="AQ3419" s="22" t="s">
        <v>1283</v>
      </c>
      <c r="AR3419" s="21" t="s">
        <v>3130</v>
      </c>
    </row>
    <row r="3420" spans="1:44" x14ac:dyDescent="0.2">
      <c r="A3420" s="21" t="s">
        <v>1775</v>
      </c>
      <c r="B3420" s="21" t="s">
        <v>1146</v>
      </c>
      <c r="C3420" s="21" t="s">
        <v>1149</v>
      </c>
      <c r="D3420" s="21" t="s">
        <v>1774</v>
      </c>
      <c r="E3420" s="21" t="s">
        <v>3144</v>
      </c>
      <c r="G3420" s="27" t="s">
        <v>1165</v>
      </c>
      <c r="H3420" s="21" t="s">
        <v>1165</v>
      </c>
      <c r="I3420" s="21" t="s">
        <v>3146</v>
      </c>
      <c r="L3420">
        <v>1750</v>
      </c>
      <c r="M3420" s="21" t="s">
        <v>3034</v>
      </c>
      <c r="O3420">
        <v>1988</v>
      </c>
      <c r="S3420" s="9" t="s">
        <v>3128</v>
      </c>
      <c r="T3420" t="s">
        <v>3127</v>
      </c>
      <c r="U3420" s="21" t="s">
        <v>1147</v>
      </c>
      <c r="X3420" s="9" t="s">
        <v>3129</v>
      </c>
      <c r="Z3420">
        <v>12</v>
      </c>
      <c r="AD3420" t="s">
        <v>1165</v>
      </c>
      <c r="AF3420" t="s">
        <v>1165</v>
      </c>
      <c r="AI3420" s="21" t="s">
        <v>1165</v>
      </c>
      <c r="AJ3420" s="21" t="s">
        <v>1148</v>
      </c>
      <c r="AK3420">
        <v>0</v>
      </c>
      <c r="AN3420" s="21">
        <v>4</v>
      </c>
      <c r="AO3420" s="21">
        <v>25</v>
      </c>
      <c r="AP3420">
        <v>28</v>
      </c>
      <c r="AQ3420" s="22" t="s">
        <v>1283</v>
      </c>
      <c r="AR3420" s="21" t="s">
        <v>3130</v>
      </c>
    </row>
    <row r="3421" spans="1:44" x14ac:dyDescent="0.2">
      <c r="A3421" s="21" t="s">
        <v>1775</v>
      </c>
      <c r="B3421" s="21" t="s">
        <v>1146</v>
      </c>
      <c r="C3421" s="21" t="s">
        <v>1149</v>
      </c>
      <c r="D3421" s="21" t="s">
        <v>1774</v>
      </c>
      <c r="E3421" s="21" t="s">
        <v>3144</v>
      </c>
      <c r="G3421" s="27" t="s">
        <v>1165</v>
      </c>
      <c r="H3421" s="21" t="s">
        <v>1165</v>
      </c>
      <c r="I3421" s="21" t="s">
        <v>3146</v>
      </c>
      <c r="L3421">
        <v>1750</v>
      </c>
      <c r="M3421" s="21" t="s">
        <v>3034</v>
      </c>
      <c r="O3421">
        <v>1988</v>
      </c>
      <c r="S3421" s="9" t="s">
        <v>3128</v>
      </c>
      <c r="T3421" t="s">
        <v>3127</v>
      </c>
      <c r="U3421" s="21" t="s">
        <v>1218</v>
      </c>
      <c r="V3421" s="9" t="s">
        <v>3132</v>
      </c>
      <c r="W3421">
        <f>4*7</f>
        <v>28</v>
      </c>
      <c r="X3421" s="9" t="s">
        <v>3129</v>
      </c>
      <c r="Z3421">
        <v>12</v>
      </c>
      <c r="AD3421" t="s">
        <v>1165</v>
      </c>
      <c r="AF3421" t="s">
        <v>1165</v>
      </c>
      <c r="AI3421" s="21" t="s">
        <v>1165</v>
      </c>
      <c r="AJ3421" s="21" t="s">
        <v>1148</v>
      </c>
      <c r="AK3421">
        <v>3</v>
      </c>
      <c r="AN3421" s="21">
        <v>4</v>
      </c>
      <c r="AO3421" s="21">
        <v>25</v>
      </c>
      <c r="AP3421">
        <v>28</v>
      </c>
      <c r="AQ3421" s="22" t="s">
        <v>1283</v>
      </c>
      <c r="AR3421" s="21" t="s">
        <v>3130</v>
      </c>
    </row>
    <row r="3422" spans="1:44" x14ac:dyDescent="0.2">
      <c r="A3422" s="21" t="s">
        <v>1775</v>
      </c>
      <c r="B3422" s="21" t="s">
        <v>1146</v>
      </c>
      <c r="C3422" s="21" t="s">
        <v>1149</v>
      </c>
      <c r="D3422" s="21" t="s">
        <v>1774</v>
      </c>
      <c r="E3422" s="21" t="s">
        <v>3144</v>
      </c>
      <c r="G3422" s="27" t="s">
        <v>1165</v>
      </c>
      <c r="H3422" s="21" t="s">
        <v>1165</v>
      </c>
      <c r="I3422" s="21" t="s">
        <v>3146</v>
      </c>
      <c r="L3422">
        <v>1750</v>
      </c>
      <c r="M3422" s="21" t="s">
        <v>3034</v>
      </c>
      <c r="O3422">
        <v>1988</v>
      </c>
      <c r="S3422" s="9" t="s">
        <v>3128</v>
      </c>
      <c r="T3422" t="s">
        <v>3127</v>
      </c>
      <c r="U3422" s="21" t="s">
        <v>1218</v>
      </c>
      <c r="V3422" s="9" t="s">
        <v>3132</v>
      </c>
      <c r="W3422">
        <v>56</v>
      </c>
      <c r="X3422" s="9" t="s">
        <v>3129</v>
      </c>
      <c r="Z3422">
        <v>12</v>
      </c>
      <c r="AD3422" t="s">
        <v>1165</v>
      </c>
      <c r="AF3422" t="s">
        <v>1165</v>
      </c>
      <c r="AI3422" s="21" t="s">
        <v>1165</v>
      </c>
      <c r="AJ3422" s="21" t="s">
        <v>1148</v>
      </c>
      <c r="AK3422">
        <v>14</v>
      </c>
      <c r="AN3422" s="21">
        <v>4</v>
      </c>
      <c r="AO3422" s="21">
        <v>25</v>
      </c>
      <c r="AP3422">
        <v>28</v>
      </c>
      <c r="AQ3422" s="22" t="s">
        <v>1283</v>
      </c>
      <c r="AR3422" s="21" t="s">
        <v>3130</v>
      </c>
    </row>
    <row r="3423" spans="1:44" x14ac:dyDescent="0.2">
      <c r="A3423" s="21" t="s">
        <v>1775</v>
      </c>
      <c r="B3423" s="21" t="s">
        <v>1146</v>
      </c>
      <c r="C3423" s="21" t="s">
        <v>1149</v>
      </c>
      <c r="D3423" s="21" t="s">
        <v>1774</v>
      </c>
      <c r="E3423" s="21" t="s">
        <v>3144</v>
      </c>
      <c r="G3423" s="27" t="s">
        <v>1165</v>
      </c>
      <c r="H3423" s="21" t="s">
        <v>1165</v>
      </c>
      <c r="I3423" s="21" t="s">
        <v>3146</v>
      </c>
      <c r="L3423">
        <v>1750</v>
      </c>
      <c r="M3423" s="21" t="s">
        <v>3034</v>
      </c>
      <c r="O3423">
        <v>1988</v>
      </c>
      <c r="S3423" s="9" t="s">
        <v>3128</v>
      </c>
      <c r="T3423" t="s">
        <v>3127</v>
      </c>
      <c r="U3423" s="21" t="s">
        <v>1218</v>
      </c>
      <c r="V3423" s="9" t="s">
        <v>3132</v>
      </c>
      <c r="W3423">
        <f>7*12</f>
        <v>84</v>
      </c>
      <c r="X3423" s="9" t="s">
        <v>3129</v>
      </c>
      <c r="Z3423">
        <v>12</v>
      </c>
      <c r="AD3423" t="s">
        <v>1165</v>
      </c>
      <c r="AF3423" t="s">
        <v>1165</v>
      </c>
      <c r="AI3423" s="21" t="s">
        <v>1165</v>
      </c>
      <c r="AJ3423" s="21" t="s">
        <v>1148</v>
      </c>
      <c r="AK3423">
        <v>52</v>
      </c>
      <c r="AN3423" s="21">
        <v>4</v>
      </c>
      <c r="AO3423" s="21">
        <v>25</v>
      </c>
      <c r="AP3423">
        <v>28</v>
      </c>
      <c r="AQ3423" s="22" t="s">
        <v>1283</v>
      </c>
      <c r="AR3423" s="21" t="s">
        <v>3130</v>
      </c>
    </row>
    <row r="3424" spans="1:44" x14ac:dyDescent="0.2">
      <c r="A3424" s="21" t="s">
        <v>1775</v>
      </c>
      <c r="B3424" s="21" t="s">
        <v>1146</v>
      </c>
      <c r="C3424" s="21" t="s">
        <v>1149</v>
      </c>
      <c r="D3424" s="21" t="s">
        <v>1774</v>
      </c>
      <c r="E3424" s="21" t="s">
        <v>3144</v>
      </c>
      <c r="G3424" s="27" t="s">
        <v>1165</v>
      </c>
      <c r="H3424" s="21" t="s">
        <v>1165</v>
      </c>
      <c r="I3424" s="21" t="s">
        <v>3146</v>
      </c>
      <c r="L3424">
        <v>1750</v>
      </c>
      <c r="M3424" s="21" t="s">
        <v>3034</v>
      </c>
      <c r="O3424">
        <v>1988</v>
      </c>
      <c r="S3424" s="9" t="s">
        <v>3128</v>
      </c>
      <c r="T3424" t="s">
        <v>3127</v>
      </c>
      <c r="U3424" s="21" t="s">
        <v>1218</v>
      </c>
      <c r="V3424" s="9" t="s">
        <v>3132</v>
      </c>
      <c r="W3424">
        <f>7*16</f>
        <v>112</v>
      </c>
      <c r="X3424" s="9" t="s">
        <v>3129</v>
      </c>
      <c r="Z3424">
        <v>12</v>
      </c>
      <c r="AD3424" t="s">
        <v>1165</v>
      </c>
      <c r="AF3424" t="s">
        <v>1165</v>
      </c>
      <c r="AI3424" s="21" t="s">
        <v>1165</v>
      </c>
      <c r="AJ3424" s="21" t="s">
        <v>1148</v>
      </c>
      <c r="AK3424">
        <v>75</v>
      </c>
      <c r="AN3424" s="21">
        <v>4</v>
      </c>
      <c r="AO3424" s="21">
        <v>25</v>
      </c>
      <c r="AP3424">
        <v>28</v>
      </c>
      <c r="AQ3424" s="22" t="s">
        <v>1283</v>
      </c>
      <c r="AR3424" s="21" t="s">
        <v>3130</v>
      </c>
    </row>
    <row r="3425" spans="1:44" x14ac:dyDescent="0.2">
      <c r="A3425" s="21" t="s">
        <v>1775</v>
      </c>
      <c r="B3425" s="21" t="s">
        <v>1146</v>
      </c>
      <c r="C3425" s="21" t="s">
        <v>1149</v>
      </c>
      <c r="D3425" s="21" t="s">
        <v>1774</v>
      </c>
      <c r="E3425" s="21" t="s">
        <v>3144</v>
      </c>
      <c r="G3425" s="27" t="s">
        <v>1165</v>
      </c>
      <c r="H3425" s="21" t="s">
        <v>1165</v>
      </c>
      <c r="I3425" s="21" t="s">
        <v>3146</v>
      </c>
      <c r="L3425">
        <v>1750</v>
      </c>
      <c r="M3425" s="21" t="s">
        <v>3034</v>
      </c>
      <c r="O3425">
        <v>1988</v>
      </c>
      <c r="S3425" s="9" t="s">
        <v>3128</v>
      </c>
      <c r="T3425" t="s">
        <v>3127</v>
      </c>
      <c r="U3425" s="21" t="s">
        <v>1218</v>
      </c>
      <c r="V3425" s="9" t="s">
        <v>3132</v>
      </c>
      <c r="W3425">
        <f>7*24</f>
        <v>168</v>
      </c>
      <c r="X3425" s="9" t="s">
        <v>3129</v>
      </c>
      <c r="Z3425">
        <v>12</v>
      </c>
      <c r="AD3425" t="s">
        <v>1165</v>
      </c>
      <c r="AF3425" t="s">
        <v>1165</v>
      </c>
      <c r="AI3425" s="21" t="s">
        <v>1165</v>
      </c>
      <c r="AJ3425" s="21" t="s">
        <v>1148</v>
      </c>
      <c r="AK3425">
        <v>78</v>
      </c>
      <c r="AN3425" s="21">
        <v>4</v>
      </c>
      <c r="AO3425" s="21">
        <v>25</v>
      </c>
      <c r="AP3425">
        <v>28</v>
      </c>
      <c r="AQ3425" s="22" t="s">
        <v>1283</v>
      </c>
      <c r="AR3425" s="21" t="s">
        <v>3130</v>
      </c>
    </row>
    <row r="3426" spans="1:44" x14ac:dyDescent="0.2">
      <c r="A3426" s="21" t="s">
        <v>1775</v>
      </c>
      <c r="B3426" s="21" t="s">
        <v>1146</v>
      </c>
      <c r="C3426" s="21" t="s">
        <v>1149</v>
      </c>
      <c r="D3426" s="21" t="s">
        <v>1774</v>
      </c>
      <c r="E3426" s="21" t="s">
        <v>3144</v>
      </c>
      <c r="G3426" s="27" t="s">
        <v>1165</v>
      </c>
      <c r="H3426" s="21" t="s">
        <v>1165</v>
      </c>
      <c r="I3426" s="21" t="s">
        <v>3146</v>
      </c>
      <c r="L3426">
        <v>1750</v>
      </c>
      <c r="M3426" s="21" t="s">
        <v>3034</v>
      </c>
      <c r="O3426">
        <v>1988</v>
      </c>
      <c r="S3426" s="9" t="s">
        <v>3128</v>
      </c>
      <c r="T3426" t="s">
        <v>3127</v>
      </c>
      <c r="U3426" s="21" t="s">
        <v>1218</v>
      </c>
      <c r="V3426" s="9" t="s">
        <v>3132</v>
      </c>
      <c r="W3426">
        <f>7*12</f>
        <v>84</v>
      </c>
      <c r="X3426" s="9" t="s">
        <v>3129</v>
      </c>
      <c r="Y3426" t="s">
        <v>3133</v>
      </c>
      <c r="Z3426">
        <v>12</v>
      </c>
      <c r="AD3426" t="s">
        <v>1165</v>
      </c>
      <c r="AF3426" t="s">
        <v>1165</v>
      </c>
      <c r="AI3426" s="21" t="s">
        <v>1165</v>
      </c>
      <c r="AJ3426" s="21" t="s">
        <v>1148</v>
      </c>
      <c r="AK3426">
        <v>77</v>
      </c>
      <c r="AN3426" s="21">
        <v>4</v>
      </c>
      <c r="AO3426" s="21">
        <v>25</v>
      </c>
      <c r="AP3426">
        <v>28</v>
      </c>
      <c r="AQ3426" s="22" t="s">
        <v>1283</v>
      </c>
      <c r="AR3426" s="21" t="s">
        <v>3130</v>
      </c>
    </row>
    <row r="3427" spans="1:44" x14ac:dyDescent="0.2">
      <c r="A3427" s="21" t="s">
        <v>1775</v>
      </c>
      <c r="B3427" s="21" t="s">
        <v>1146</v>
      </c>
      <c r="C3427" s="21" t="s">
        <v>1149</v>
      </c>
      <c r="D3427" s="21" t="s">
        <v>1774</v>
      </c>
      <c r="E3427" s="21" t="s">
        <v>3144</v>
      </c>
      <c r="G3427" s="27" t="s">
        <v>1165</v>
      </c>
      <c r="H3427" s="21" t="s">
        <v>1165</v>
      </c>
      <c r="I3427" s="21" t="s">
        <v>3146</v>
      </c>
      <c r="L3427">
        <v>1750</v>
      </c>
      <c r="M3427" s="21" t="s">
        <v>3034</v>
      </c>
      <c r="O3427">
        <v>1988</v>
      </c>
      <c r="S3427" s="9" t="s">
        <v>3128</v>
      </c>
      <c r="T3427" t="s">
        <v>3127</v>
      </c>
      <c r="U3427" s="21" t="s">
        <v>1218</v>
      </c>
      <c r="V3427" s="9" t="s">
        <v>3132</v>
      </c>
      <c r="W3427">
        <f>7*12</f>
        <v>84</v>
      </c>
      <c r="X3427" s="9" t="s">
        <v>3129</v>
      </c>
      <c r="Y3427" t="s">
        <v>3134</v>
      </c>
      <c r="Z3427">
        <v>12</v>
      </c>
      <c r="AD3427" t="s">
        <v>1165</v>
      </c>
      <c r="AF3427" t="s">
        <v>1165</v>
      </c>
      <c r="AI3427" s="21" t="s">
        <v>1165</v>
      </c>
      <c r="AJ3427" s="21" t="s">
        <v>1148</v>
      </c>
      <c r="AK3427">
        <v>27</v>
      </c>
      <c r="AN3427" s="21">
        <v>4</v>
      </c>
      <c r="AO3427" s="21">
        <v>25</v>
      </c>
      <c r="AP3427">
        <v>28</v>
      </c>
      <c r="AQ3427" s="22" t="s">
        <v>1283</v>
      </c>
      <c r="AR3427" s="21" t="s">
        <v>3130</v>
      </c>
    </row>
    <row r="3428" spans="1:44" x14ac:dyDescent="0.2">
      <c r="A3428" s="21" t="s">
        <v>1775</v>
      </c>
      <c r="B3428" s="21" t="s">
        <v>1146</v>
      </c>
      <c r="C3428" s="21" t="s">
        <v>1149</v>
      </c>
      <c r="D3428" s="21" t="s">
        <v>1774</v>
      </c>
      <c r="E3428" s="21" t="s">
        <v>3144</v>
      </c>
      <c r="G3428" s="27" t="s">
        <v>1165</v>
      </c>
      <c r="H3428" s="21" t="s">
        <v>1165</v>
      </c>
      <c r="I3428" s="21" t="s">
        <v>3146</v>
      </c>
      <c r="L3428">
        <v>1750</v>
      </c>
      <c r="M3428" s="21" t="s">
        <v>3034</v>
      </c>
      <c r="O3428">
        <v>1988</v>
      </c>
      <c r="S3428" s="9" t="s">
        <v>3128</v>
      </c>
      <c r="T3428" t="s">
        <v>3127</v>
      </c>
      <c r="U3428" s="21" t="s">
        <v>1218</v>
      </c>
      <c r="V3428" s="9" t="s">
        <v>3132</v>
      </c>
      <c r="W3428">
        <f>7*12</f>
        <v>84</v>
      </c>
      <c r="X3428" s="9" t="s">
        <v>3129</v>
      </c>
      <c r="Y3428" t="s">
        <v>3135</v>
      </c>
      <c r="Z3428">
        <v>12</v>
      </c>
      <c r="AD3428" t="s">
        <v>1165</v>
      </c>
      <c r="AF3428" t="s">
        <v>1165</v>
      </c>
      <c r="AI3428" s="21" t="s">
        <v>1165</v>
      </c>
      <c r="AJ3428" s="21" t="s">
        <v>1148</v>
      </c>
      <c r="AK3428">
        <v>36</v>
      </c>
      <c r="AN3428" s="21">
        <v>4</v>
      </c>
      <c r="AO3428" s="21">
        <v>25</v>
      </c>
      <c r="AP3428">
        <v>28</v>
      </c>
      <c r="AQ3428" s="22" t="s">
        <v>1283</v>
      </c>
      <c r="AR3428" s="21" t="s">
        <v>3130</v>
      </c>
    </row>
    <row r="3429" spans="1:44" x14ac:dyDescent="0.2">
      <c r="A3429" s="21" t="s">
        <v>1775</v>
      </c>
      <c r="B3429" s="21" t="s">
        <v>1146</v>
      </c>
      <c r="C3429" s="21" t="s">
        <v>1149</v>
      </c>
      <c r="D3429" s="21" t="s">
        <v>1774</v>
      </c>
      <c r="E3429" s="21" t="s">
        <v>3144</v>
      </c>
      <c r="G3429" s="27" t="s">
        <v>1165</v>
      </c>
      <c r="H3429" s="21" t="s">
        <v>1165</v>
      </c>
      <c r="I3429" s="21" t="s">
        <v>3147</v>
      </c>
      <c r="L3429">
        <v>2520</v>
      </c>
      <c r="M3429" s="21" t="s">
        <v>3034</v>
      </c>
      <c r="O3429">
        <v>1988</v>
      </c>
      <c r="S3429" s="9" t="s">
        <v>3128</v>
      </c>
      <c r="T3429" t="s">
        <v>3127</v>
      </c>
      <c r="U3429" s="21" t="s">
        <v>1147</v>
      </c>
      <c r="X3429" s="9" t="s">
        <v>3129</v>
      </c>
      <c r="Z3429">
        <v>12</v>
      </c>
      <c r="AD3429" t="s">
        <v>1165</v>
      </c>
      <c r="AF3429" t="s">
        <v>1165</v>
      </c>
      <c r="AI3429" s="21" t="s">
        <v>1165</v>
      </c>
      <c r="AJ3429" s="21" t="s">
        <v>1148</v>
      </c>
      <c r="AK3429">
        <v>3</v>
      </c>
      <c r="AN3429" s="21">
        <v>4</v>
      </c>
      <c r="AO3429" s="21">
        <v>25</v>
      </c>
      <c r="AP3429">
        <v>28</v>
      </c>
      <c r="AQ3429" s="22" t="s">
        <v>1283</v>
      </c>
      <c r="AR3429" s="21" t="s">
        <v>3130</v>
      </c>
    </row>
    <row r="3430" spans="1:44" x14ac:dyDescent="0.2">
      <c r="A3430" s="21" t="s">
        <v>1775</v>
      </c>
      <c r="B3430" s="21" t="s">
        <v>1146</v>
      </c>
      <c r="C3430" s="21" t="s">
        <v>1149</v>
      </c>
      <c r="D3430" s="21" t="s">
        <v>1774</v>
      </c>
      <c r="E3430" s="21" t="s">
        <v>3144</v>
      </c>
      <c r="G3430" s="27" t="s">
        <v>1165</v>
      </c>
      <c r="H3430" s="21" t="s">
        <v>1165</v>
      </c>
      <c r="I3430" s="21" t="s">
        <v>3147</v>
      </c>
      <c r="L3430">
        <v>2520</v>
      </c>
      <c r="M3430" s="21" t="s">
        <v>3034</v>
      </c>
      <c r="O3430">
        <v>1988</v>
      </c>
      <c r="S3430" s="9" t="s">
        <v>3128</v>
      </c>
      <c r="T3430" t="s">
        <v>3127</v>
      </c>
      <c r="U3430" s="21" t="s">
        <v>1218</v>
      </c>
      <c r="V3430" s="9" t="s">
        <v>3132</v>
      </c>
      <c r="W3430">
        <f>4*7</f>
        <v>28</v>
      </c>
      <c r="X3430" s="9" t="s">
        <v>3129</v>
      </c>
      <c r="Z3430">
        <v>12</v>
      </c>
      <c r="AD3430" t="s">
        <v>1165</v>
      </c>
      <c r="AF3430" t="s">
        <v>1165</v>
      </c>
      <c r="AI3430" s="21" t="s">
        <v>1165</v>
      </c>
      <c r="AJ3430" s="21" t="s">
        <v>1148</v>
      </c>
      <c r="AK3430">
        <v>4</v>
      </c>
      <c r="AN3430" s="21">
        <v>4</v>
      </c>
      <c r="AO3430" s="21">
        <v>25</v>
      </c>
      <c r="AP3430">
        <v>28</v>
      </c>
      <c r="AQ3430" s="22" t="s">
        <v>1283</v>
      </c>
      <c r="AR3430" s="21" t="s">
        <v>3130</v>
      </c>
    </row>
    <row r="3431" spans="1:44" x14ac:dyDescent="0.2">
      <c r="A3431" s="21" t="s">
        <v>1775</v>
      </c>
      <c r="B3431" s="21" t="s">
        <v>1146</v>
      </c>
      <c r="C3431" s="21" t="s">
        <v>1149</v>
      </c>
      <c r="D3431" s="21" t="s">
        <v>1774</v>
      </c>
      <c r="E3431" s="21" t="s">
        <v>3144</v>
      </c>
      <c r="G3431" s="27" t="s">
        <v>1165</v>
      </c>
      <c r="H3431" s="21" t="s">
        <v>1165</v>
      </c>
      <c r="I3431" s="21" t="s">
        <v>3147</v>
      </c>
      <c r="L3431">
        <v>2520</v>
      </c>
      <c r="M3431" s="21" t="s">
        <v>3034</v>
      </c>
      <c r="O3431">
        <v>1988</v>
      </c>
      <c r="S3431" s="9" t="s">
        <v>3128</v>
      </c>
      <c r="T3431" t="s">
        <v>3127</v>
      </c>
      <c r="U3431" s="21" t="s">
        <v>1218</v>
      </c>
      <c r="V3431" s="9" t="s">
        <v>3132</v>
      </c>
      <c r="W3431">
        <v>56</v>
      </c>
      <c r="X3431" s="9" t="s">
        <v>3129</v>
      </c>
      <c r="Z3431">
        <v>12</v>
      </c>
      <c r="AD3431" t="s">
        <v>1165</v>
      </c>
      <c r="AF3431" t="s">
        <v>1165</v>
      </c>
      <c r="AI3431" s="21" t="s">
        <v>1165</v>
      </c>
      <c r="AJ3431" s="21" t="s">
        <v>1148</v>
      </c>
      <c r="AK3431">
        <v>21</v>
      </c>
      <c r="AN3431" s="21">
        <v>4</v>
      </c>
      <c r="AO3431" s="21">
        <v>25</v>
      </c>
      <c r="AP3431">
        <v>28</v>
      </c>
      <c r="AQ3431" s="22" t="s">
        <v>1283</v>
      </c>
      <c r="AR3431" s="21" t="s">
        <v>3130</v>
      </c>
    </row>
    <row r="3432" spans="1:44" x14ac:dyDescent="0.2">
      <c r="A3432" s="21" t="s">
        <v>1775</v>
      </c>
      <c r="B3432" s="21" t="s">
        <v>1146</v>
      </c>
      <c r="C3432" s="21" t="s">
        <v>1149</v>
      </c>
      <c r="D3432" s="21" t="s">
        <v>1774</v>
      </c>
      <c r="E3432" s="21" t="s">
        <v>3144</v>
      </c>
      <c r="G3432" s="27" t="s">
        <v>1165</v>
      </c>
      <c r="H3432" s="21" t="s">
        <v>1165</v>
      </c>
      <c r="I3432" s="21" t="s">
        <v>3147</v>
      </c>
      <c r="L3432">
        <v>2520</v>
      </c>
      <c r="M3432" s="21" t="s">
        <v>3034</v>
      </c>
      <c r="O3432">
        <v>1988</v>
      </c>
      <c r="S3432" s="9" t="s">
        <v>3128</v>
      </c>
      <c r="T3432" t="s">
        <v>3127</v>
      </c>
      <c r="U3432" s="21" t="s">
        <v>1218</v>
      </c>
      <c r="V3432" s="9" t="s">
        <v>3132</v>
      </c>
      <c r="W3432">
        <f>7*12</f>
        <v>84</v>
      </c>
      <c r="X3432" s="9" t="s">
        <v>3129</v>
      </c>
      <c r="Z3432">
        <v>12</v>
      </c>
      <c r="AD3432" t="s">
        <v>1165</v>
      </c>
      <c r="AF3432" t="s">
        <v>1165</v>
      </c>
      <c r="AI3432" s="21" t="s">
        <v>1165</v>
      </c>
      <c r="AJ3432" s="21" t="s">
        <v>1148</v>
      </c>
      <c r="AK3432">
        <v>80</v>
      </c>
      <c r="AN3432" s="21">
        <v>4</v>
      </c>
      <c r="AO3432" s="21">
        <v>25</v>
      </c>
      <c r="AP3432">
        <v>28</v>
      </c>
      <c r="AQ3432" s="22" t="s">
        <v>1283</v>
      </c>
      <c r="AR3432" s="21" t="s">
        <v>3130</v>
      </c>
    </row>
    <row r="3433" spans="1:44" x14ac:dyDescent="0.2">
      <c r="A3433" s="21" t="s">
        <v>1775</v>
      </c>
      <c r="B3433" s="21" t="s">
        <v>1146</v>
      </c>
      <c r="C3433" s="21" t="s">
        <v>1149</v>
      </c>
      <c r="D3433" s="21" t="s">
        <v>1774</v>
      </c>
      <c r="E3433" s="21" t="s">
        <v>3144</v>
      </c>
      <c r="G3433" s="27" t="s">
        <v>1165</v>
      </c>
      <c r="H3433" s="21" t="s">
        <v>1165</v>
      </c>
      <c r="I3433" s="21" t="s">
        <v>3147</v>
      </c>
      <c r="L3433">
        <v>2520</v>
      </c>
      <c r="M3433" s="21" t="s">
        <v>3034</v>
      </c>
      <c r="O3433">
        <v>1988</v>
      </c>
      <c r="S3433" s="9" t="s">
        <v>3128</v>
      </c>
      <c r="T3433" t="s">
        <v>3127</v>
      </c>
      <c r="U3433" s="21" t="s">
        <v>1218</v>
      </c>
      <c r="V3433" s="9" t="s">
        <v>3132</v>
      </c>
      <c r="W3433">
        <f>7*16</f>
        <v>112</v>
      </c>
      <c r="X3433" s="9" t="s">
        <v>3129</v>
      </c>
      <c r="Z3433">
        <v>12</v>
      </c>
      <c r="AD3433" t="s">
        <v>1165</v>
      </c>
      <c r="AF3433" t="s">
        <v>1165</v>
      </c>
      <c r="AI3433" s="21" t="s">
        <v>1165</v>
      </c>
      <c r="AJ3433" s="21" t="s">
        <v>1148</v>
      </c>
      <c r="AK3433">
        <v>92</v>
      </c>
      <c r="AN3433" s="21">
        <v>4</v>
      </c>
      <c r="AO3433" s="21">
        <v>25</v>
      </c>
      <c r="AP3433">
        <v>28</v>
      </c>
      <c r="AQ3433" s="22" t="s">
        <v>1283</v>
      </c>
      <c r="AR3433" s="21" t="s">
        <v>3130</v>
      </c>
    </row>
    <row r="3434" spans="1:44" x14ac:dyDescent="0.2">
      <c r="A3434" s="21" t="s">
        <v>1775</v>
      </c>
      <c r="B3434" s="21" t="s">
        <v>1146</v>
      </c>
      <c r="C3434" s="21" t="s">
        <v>1149</v>
      </c>
      <c r="D3434" s="21" t="s">
        <v>1774</v>
      </c>
      <c r="E3434" s="21" t="s">
        <v>3144</v>
      </c>
      <c r="G3434" s="27" t="s">
        <v>1165</v>
      </c>
      <c r="H3434" s="21" t="s">
        <v>1165</v>
      </c>
      <c r="I3434" s="21" t="s">
        <v>3147</v>
      </c>
      <c r="L3434">
        <v>2520</v>
      </c>
      <c r="M3434" s="21" t="s">
        <v>3034</v>
      </c>
      <c r="O3434">
        <v>1988</v>
      </c>
      <c r="S3434" s="9" t="s">
        <v>3128</v>
      </c>
      <c r="T3434" t="s">
        <v>3127</v>
      </c>
      <c r="U3434" s="21" t="s">
        <v>1218</v>
      </c>
      <c r="V3434" s="9" t="s">
        <v>3132</v>
      </c>
      <c r="W3434">
        <f>7*24</f>
        <v>168</v>
      </c>
      <c r="X3434" s="9" t="s">
        <v>3129</v>
      </c>
      <c r="Z3434">
        <v>12</v>
      </c>
      <c r="AD3434" t="s">
        <v>1165</v>
      </c>
      <c r="AF3434" t="s">
        <v>1165</v>
      </c>
      <c r="AI3434" s="21" t="s">
        <v>1165</v>
      </c>
      <c r="AJ3434" s="21" t="s">
        <v>1148</v>
      </c>
      <c r="AK3434">
        <v>78</v>
      </c>
      <c r="AN3434" s="21">
        <v>4</v>
      </c>
      <c r="AO3434" s="21">
        <v>25</v>
      </c>
      <c r="AP3434">
        <v>28</v>
      </c>
      <c r="AQ3434" s="22" t="s">
        <v>1283</v>
      </c>
      <c r="AR3434" s="21" t="s">
        <v>3130</v>
      </c>
    </row>
    <row r="3435" spans="1:44" x14ac:dyDescent="0.2">
      <c r="A3435" s="21" t="s">
        <v>1775</v>
      </c>
      <c r="B3435" s="21" t="s">
        <v>1146</v>
      </c>
      <c r="C3435" s="21" t="s">
        <v>1149</v>
      </c>
      <c r="D3435" s="21" t="s">
        <v>1774</v>
      </c>
      <c r="E3435" s="21" t="s">
        <v>3144</v>
      </c>
      <c r="G3435" s="27" t="s">
        <v>1165</v>
      </c>
      <c r="H3435" s="21" t="s">
        <v>1165</v>
      </c>
      <c r="I3435" s="21" t="s">
        <v>3147</v>
      </c>
      <c r="L3435">
        <v>2520</v>
      </c>
      <c r="M3435" s="21" t="s">
        <v>3034</v>
      </c>
      <c r="O3435">
        <v>1988</v>
      </c>
      <c r="S3435" s="9" t="s">
        <v>3128</v>
      </c>
      <c r="T3435" t="s">
        <v>3127</v>
      </c>
      <c r="U3435" s="21" t="s">
        <v>1218</v>
      </c>
      <c r="V3435" s="9" t="s">
        <v>3132</v>
      </c>
      <c r="W3435">
        <f>7*12</f>
        <v>84</v>
      </c>
      <c r="X3435" s="9" t="s">
        <v>3129</v>
      </c>
      <c r="Y3435" t="s">
        <v>3133</v>
      </c>
      <c r="Z3435">
        <v>12</v>
      </c>
      <c r="AD3435" t="s">
        <v>1165</v>
      </c>
      <c r="AF3435" t="s">
        <v>1165</v>
      </c>
      <c r="AI3435" s="21" t="s">
        <v>1165</v>
      </c>
      <c r="AJ3435" s="21" t="s">
        <v>1148</v>
      </c>
      <c r="AK3435">
        <v>69</v>
      </c>
      <c r="AN3435" s="21">
        <v>4</v>
      </c>
      <c r="AO3435" s="21">
        <v>25</v>
      </c>
      <c r="AP3435">
        <v>28</v>
      </c>
      <c r="AQ3435" s="22" t="s">
        <v>1283</v>
      </c>
      <c r="AR3435" s="21" t="s">
        <v>3130</v>
      </c>
    </row>
    <row r="3436" spans="1:44" x14ac:dyDescent="0.2">
      <c r="A3436" s="21" t="s">
        <v>1775</v>
      </c>
      <c r="B3436" s="21" t="s">
        <v>1146</v>
      </c>
      <c r="C3436" s="21" t="s">
        <v>1149</v>
      </c>
      <c r="D3436" s="21" t="s">
        <v>1774</v>
      </c>
      <c r="E3436" s="21" t="s">
        <v>3144</v>
      </c>
      <c r="G3436" s="27" t="s">
        <v>1165</v>
      </c>
      <c r="H3436" s="21" t="s">
        <v>1165</v>
      </c>
      <c r="I3436" s="21" t="s">
        <v>3147</v>
      </c>
      <c r="L3436">
        <v>2520</v>
      </c>
      <c r="M3436" s="21" t="s">
        <v>3034</v>
      </c>
      <c r="O3436">
        <v>1988</v>
      </c>
      <c r="S3436" s="9" t="s">
        <v>3128</v>
      </c>
      <c r="T3436" t="s">
        <v>3127</v>
      </c>
      <c r="U3436" s="21" t="s">
        <v>1218</v>
      </c>
      <c r="V3436" s="9" t="s">
        <v>3132</v>
      </c>
      <c r="W3436">
        <f>7*12</f>
        <v>84</v>
      </c>
      <c r="X3436" s="9" t="s">
        <v>3129</v>
      </c>
      <c r="Y3436" t="s">
        <v>3134</v>
      </c>
      <c r="Z3436">
        <v>12</v>
      </c>
      <c r="AD3436" t="s">
        <v>1165</v>
      </c>
      <c r="AF3436" t="s">
        <v>1165</v>
      </c>
      <c r="AI3436" s="21" t="s">
        <v>1165</v>
      </c>
      <c r="AJ3436" s="21" t="s">
        <v>1148</v>
      </c>
      <c r="AK3436">
        <v>55</v>
      </c>
      <c r="AN3436" s="21">
        <v>4</v>
      </c>
      <c r="AO3436" s="21">
        <v>25</v>
      </c>
      <c r="AP3436">
        <v>28</v>
      </c>
      <c r="AQ3436" s="22" t="s">
        <v>1283</v>
      </c>
      <c r="AR3436" s="21" t="s">
        <v>3130</v>
      </c>
    </row>
    <row r="3437" spans="1:44" x14ac:dyDescent="0.2">
      <c r="A3437" s="21" t="s">
        <v>1775</v>
      </c>
      <c r="B3437" s="21" t="s">
        <v>1146</v>
      </c>
      <c r="C3437" s="21" t="s">
        <v>1149</v>
      </c>
      <c r="D3437" s="21" t="s">
        <v>1774</v>
      </c>
      <c r="E3437" s="21" t="s">
        <v>3144</v>
      </c>
      <c r="G3437" s="27" t="s">
        <v>1165</v>
      </c>
      <c r="H3437" s="21" t="s">
        <v>1165</v>
      </c>
      <c r="I3437" s="21" t="s">
        <v>3147</v>
      </c>
      <c r="L3437">
        <v>2520</v>
      </c>
      <c r="M3437" s="21" t="s">
        <v>3034</v>
      </c>
      <c r="O3437">
        <v>1988</v>
      </c>
      <c r="S3437" s="9" t="s">
        <v>3128</v>
      </c>
      <c r="T3437" t="s">
        <v>3127</v>
      </c>
      <c r="U3437" s="21" t="s">
        <v>1218</v>
      </c>
      <c r="V3437" s="9" t="s">
        <v>3132</v>
      </c>
      <c r="W3437">
        <f>7*12</f>
        <v>84</v>
      </c>
      <c r="X3437" s="9" t="s">
        <v>3129</v>
      </c>
      <c r="Y3437" t="s">
        <v>3135</v>
      </c>
      <c r="Z3437">
        <v>12</v>
      </c>
      <c r="AD3437" t="s">
        <v>1165</v>
      </c>
      <c r="AF3437" t="s">
        <v>1165</v>
      </c>
      <c r="AI3437" s="21" t="s">
        <v>1165</v>
      </c>
      <c r="AJ3437" s="21" t="s">
        <v>1148</v>
      </c>
      <c r="AK3437">
        <v>50</v>
      </c>
      <c r="AN3437" s="21">
        <v>4</v>
      </c>
      <c r="AO3437" s="21">
        <v>25</v>
      </c>
      <c r="AP3437">
        <v>28</v>
      </c>
      <c r="AQ3437" s="22" t="s">
        <v>1283</v>
      </c>
      <c r="AR3437" s="21" t="s">
        <v>3130</v>
      </c>
    </row>
    <row r="3438" spans="1:44" x14ac:dyDescent="0.2">
      <c r="A3438" s="21" t="s">
        <v>1775</v>
      </c>
      <c r="B3438" s="21" t="s">
        <v>1146</v>
      </c>
      <c r="C3438" s="21" t="s">
        <v>1149</v>
      </c>
      <c r="D3438" s="21" t="s">
        <v>1774</v>
      </c>
      <c r="E3438" s="21" t="s">
        <v>3148</v>
      </c>
      <c r="G3438" s="27" t="s">
        <v>1165</v>
      </c>
      <c r="H3438" s="21" t="s">
        <v>1165</v>
      </c>
      <c r="I3438" s="21" t="s">
        <v>3149</v>
      </c>
      <c r="L3438">
        <v>1720</v>
      </c>
      <c r="M3438" s="21" t="s">
        <v>3034</v>
      </c>
      <c r="O3438">
        <v>1988</v>
      </c>
      <c r="S3438" s="9" t="s">
        <v>3128</v>
      </c>
      <c r="T3438" t="s">
        <v>3127</v>
      </c>
      <c r="U3438" s="21" t="s">
        <v>1147</v>
      </c>
      <c r="X3438" s="9" t="s">
        <v>3129</v>
      </c>
      <c r="Z3438">
        <v>12</v>
      </c>
      <c r="AD3438" t="s">
        <v>1165</v>
      </c>
      <c r="AF3438" t="s">
        <v>1165</v>
      </c>
      <c r="AI3438" s="21" t="s">
        <v>1165</v>
      </c>
      <c r="AJ3438" s="21" t="s">
        <v>1148</v>
      </c>
      <c r="AK3438">
        <v>0</v>
      </c>
      <c r="AN3438" s="21">
        <v>4</v>
      </c>
      <c r="AO3438" s="21">
        <v>25</v>
      </c>
      <c r="AP3438">
        <v>28</v>
      </c>
      <c r="AQ3438" s="22" t="s">
        <v>1283</v>
      </c>
      <c r="AR3438" s="21" t="s">
        <v>3130</v>
      </c>
    </row>
    <row r="3439" spans="1:44" x14ac:dyDescent="0.2">
      <c r="A3439" s="21" t="s">
        <v>1775</v>
      </c>
      <c r="B3439" s="21" t="s">
        <v>1146</v>
      </c>
      <c r="C3439" s="21" t="s">
        <v>1149</v>
      </c>
      <c r="D3439" s="21" t="s">
        <v>1774</v>
      </c>
      <c r="E3439" s="21" t="s">
        <v>3148</v>
      </c>
      <c r="G3439" s="27" t="s">
        <v>1165</v>
      </c>
      <c r="H3439" s="21" t="s">
        <v>1165</v>
      </c>
      <c r="I3439" s="21" t="s">
        <v>3149</v>
      </c>
      <c r="L3439">
        <v>1720</v>
      </c>
      <c r="M3439" s="21" t="s">
        <v>3034</v>
      </c>
      <c r="O3439">
        <v>1988</v>
      </c>
      <c r="S3439" s="9" t="s">
        <v>3128</v>
      </c>
      <c r="T3439" t="s">
        <v>3127</v>
      </c>
      <c r="U3439" s="21" t="s">
        <v>1218</v>
      </c>
      <c r="V3439" s="9" t="s">
        <v>3132</v>
      </c>
      <c r="W3439">
        <f>4*7</f>
        <v>28</v>
      </c>
      <c r="X3439" s="9" t="s">
        <v>3129</v>
      </c>
      <c r="Z3439">
        <v>12</v>
      </c>
      <c r="AD3439" t="s">
        <v>1165</v>
      </c>
      <c r="AF3439" t="s">
        <v>1165</v>
      </c>
      <c r="AI3439" s="21" t="s">
        <v>1165</v>
      </c>
      <c r="AJ3439" s="21" t="s">
        <v>1148</v>
      </c>
      <c r="AK3439">
        <v>3</v>
      </c>
      <c r="AN3439" s="21">
        <v>4</v>
      </c>
      <c r="AO3439" s="21">
        <v>25</v>
      </c>
      <c r="AP3439">
        <v>28</v>
      </c>
      <c r="AQ3439" s="22" t="s">
        <v>1283</v>
      </c>
      <c r="AR3439" s="21" t="s">
        <v>3130</v>
      </c>
    </row>
    <row r="3440" spans="1:44" x14ac:dyDescent="0.2">
      <c r="A3440" s="21" t="s">
        <v>1775</v>
      </c>
      <c r="B3440" s="21" t="s">
        <v>1146</v>
      </c>
      <c r="C3440" s="21" t="s">
        <v>1149</v>
      </c>
      <c r="D3440" s="21" t="s">
        <v>1774</v>
      </c>
      <c r="E3440" s="21" t="s">
        <v>3148</v>
      </c>
      <c r="G3440" s="27" t="s">
        <v>1165</v>
      </c>
      <c r="H3440" s="21" t="s">
        <v>1165</v>
      </c>
      <c r="I3440" s="21" t="s">
        <v>3149</v>
      </c>
      <c r="L3440">
        <v>1720</v>
      </c>
      <c r="M3440" s="21" t="s">
        <v>3034</v>
      </c>
      <c r="O3440">
        <v>1988</v>
      </c>
      <c r="S3440" s="9" t="s">
        <v>3128</v>
      </c>
      <c r="T3440" t="s">
        <v>3127</v>
      </c>
      <c r="U3440" s="21" t="s">
        <v>1218</v>
      </c>
      <c r="V3440" s="9" t="s">
        <v>3132</v>
      </c>
      <c r="W3440">
        <v>56</v>
      </c>
      <c r="X3440" s="9" t="s">
        <v>3129</v>
      </c>
      <c r="Z3440">
        <v>12</v>
      </c>
      <c r="AD3440" t="s">
        <v>1165</v>
      </c>
      <c r="AF3440" t="s">
        <v>1165</v>
      </c>
      <c r="AI3440" s="21" t="s">
        <v>1165</v>
      </c>
      <c r="AJ3440" s="21" t="s">
        <v>1148</v>
      </c>
      <c r="AK3440">
        <v>4</v>
      </c>
      <c r="AN3440" s="21">
        <v>4</v>
      </c>
      <c r="AO3440" s="21">
        <v>25</v>
      </c>
      <c r="AP3440">
        <v>28</v>
      </c>
      <c r="AQ3440" s="22" t="s">
        <v>1283</v>
      </c>
      <c r="AR3440" s="21" t="s">
        <v>3130</v>
      </c>
    </row>
    <row r="3441" spans="1:44" x14ac:dyDescent="0.2">
      <c r="A3441" s="21" t="s">
        <v>1775</v>
      </c>
      <c r="B3441" s="21" t="s">
        <v>1146</v>
      </c>
      <c r="C3441" s="21" t="s">
        <v>1149</v>
      </c>
      <c r="D3441" s="21" t="s">
        <v>1774</v>
      </c>
      <c r="E3441" s="21" t="s">
        <v>3148</v>
      </c>
      <c r="G3441" s="27" t="s">
        <v>1165</v>
      </c>
      <c r="H3441" s="21" t="s">
        <v>1165</v>
      </c>
      <c r="I3441" s="21" t="s">
        <v>3149</v>
      </c>
      <c r="L3441">
        <v>1720</v>
      </c>
      <c r="M3441" s="21" t="s">
        <v>3034</v>
      </c>
      <c r="O3441">
        <v>1988</v>
      </c>
      <c r="S3441" s="9" t="s">
        <v>3128</v>
      </c>
      <c r="T3441" t="s">
        <v>3127</v>
      </c>
      <c r="U3441" s="21" t="s">
        <v>1218</v>
      </c>
      <c r="V3441" s="9" t="s">
        <v>3132</v>
      </c>
      <c r="W3441">
        <f>7*12</f>
        <v>84</v>
      </c>
      <c r="X3441" s="9" t="s">
        <v>3129</v>
      </c>
      <c r="Z3441">
        <v>12</v>
      </c>
      <c r="AD3441" t="s">
        <v>1165</v>
      </c>
      <c r="AF3441" t="s">
        <v>1165</v>
      </c>
      <c r="AI3441" s="21" t="s">
        <v>1165</v>
      </c>
      <c r="AJ3441" s="21" t="s">
        <v>1148</v>
      </c>
      <c r="AK3441">
        <v>29</v>
      </c>
      <c r="AN3441" s="21">
        <v>4</v>
      </c>
      <c r="AO3441" s="21">
        <v>25</v>
      </c>
      <c r="AP3441">
        <v>28</v>
      </c>
      <c r="AQ3441" s="22" t="s">
        <v>1283</v>
      </c>
      <c r="AR3441" s="21" t="s">
        <v>3130</v>
      </c>
    </row>
    <row r="3442" spans="1:44" x14ac:dyDescent="0.2">
      <c r="A3442" s="21" t="s">
        <v>1775</v>
      </c>
      <c r="B3442" s="21" t="s">
        <v>1146</v>
      </c>
      <c r="C3442" s="21" t="s">
        <v>1149</v>
      </c>
      <c r="D3442" s="21" t="s">
        <v>1774</v>
      </c>
      <c r="E3442" s="21" t="s">
        <v>3148</v>
      </c>
      <c r="G3442" s="27" t="s">
        <v>1165</v>
      </c>
      <c r="H3442" s="21" t="s">
        <v>1165</v>
      </c>
      <c r="I3442" s="21" t="s">
        <v>3149</v>
      </c>
      <c r="L3442">
        <v>1720</v>
      </c>
      <c r="M3442" s="21" t="s">
        <v>3034</v>
      </c>
      <c r="O3442">
        <v>1988</v>
      </c>
      <c r="S3442" s="9" t="s">
        <v>3128</v>
      </c>
      <c r="T3442" t="s">
        <v>3127</v>
      </c>
      <c r="U3442" s="21" t="s">
        <v>1218</v>
      </c>
      <c r="V3442" s="9" t="s">
        <v>3132</v>
      </c>
      <c r="W3442">
        <f>7*16</f>
        <v>112</v>
      </c>
      <c r="X3442" s="9" t="s">
        <v>3129</v>
      </c>
      <c r="Z3442">
        <v>12</v>
      </c>
      <c r="AD3442" t="s">
        <v>1165</v>
      </c>
      <c r="AF3442" t="s">
        <v>1165</v>
      </c>
      <c r="AI3442" s="21" t="s">
        <v>1165</v>
      </c>
      <c r="AJ3442" s="21" t="s">
        <v>1148</v>
      </c>
      <c r="AK3442">
        <v>64</v>
      </c>
      <c r="AN3442" s="21">
        <v>4</v>
      </c>
      <c r="AO3442" s="21">
        <v>25</v>
      </c>
      <c r="AP3442">
        <v>28</v>
      </c>
      <c r="AQ3442" s="22" t="s">
        <v>1283</v>
      </c>
      <c r="AR3442" s="21" t="s">
        <v>3130</v>
      </c>
    </row>
    <row r="3443" spans="1:44" x14ac:dyDescent="0.2">
      <c r="A3443" s="21" t="s">
        <v>1775</v>
      </c>
      <c r="B3443" s="21" t="s">
        <v>1146</v>
      </c>
      <c r="C3443" s="21" t="s">
        <v>1149</v>
      </c>
      <c r="D3443" s="21" t="s">
        <v>1774</v>
      </c>
      <c r="E3443" s="21" t="s">
        <v>3148</v>
      </c>
      <c r="G3443" s="27" t="s">
        <v>1165</v>
      </c>
      <c r="H3443" s="21" t="s">
        <v>1165</v>
      </c>
      <c r="I3443" s="21" t="s">
        <v>3149</v>
      </c>
      <c r="L3443">
        <v>1720</v>
      </c>
      <c r="M3443" s="21" t="s">
        <v>3034</v>
      </c>
      <c r="O3443">
        <v>1988</v>
      </c>
      <c r="S3443" s="9" t="s">
        <v>3128</v>
      </c>
      <c r="T3443" t="s">
        <v>3127</v>
      </c>
      <c r="U3443" s="21" t="s">
        <v>1218</v>
      </c>
      <c r="V3443" s="9" t="s">
        <v>3132</v>
      </c>
      <c r="W3443">
        <f>7*24</f>
        <v>168</v>
      </c>
      <c r="X3443" s="9" t="s">
        <v>3129</v>
      </c>
      <c r="Z3443">
        <v>12</v>
      </c>
      <c r="AD3443" t="s">
        <v>1165</v>
      </c>
      <c r="AF3443" t="s">
        <v>1165</v>
      </c>
      <c r="AI3443" s="21" t="s">
        <v>1165</v>
      </c>
      <c r="AJ3443" s="21" t="s">
        <v>1148</v>
      </c>
      <c r="AK3443">
        <v>76</v>
      </c>
      <c r="AN3443" s="21">
        <v>4</v>
      </c>
      <c r="AO3443" s="21">
        <v>25</v>
      </c>
      <c r="AP3443">
        <v>28</v>
      </c>
      <c r="AQ3443" s="22" t="s">
        <v>1283</v>
      </c>
      <c r="AR3443" s="21" t="s">
        <v>3130</v>
      </c>
    </row>
    <row r="3444" spans="1:44" x14ac:dyDescent="0.2">
      <c r="A3444" s="21" t="s">
        <v>1775</v>
      </c>
      <c r="B3444" s="21" t="s">
        <v>1146</v>
      </c>
      <c r="C3444" s="21" t="s">
        <v>1149</v>
      </c>
      <c r="D3444" s="21" t="s">
        <v>1774</v>
      </c>
      <c r="E3444" s="21" t="s">
        <v>3148</v>
      </c>
      <c r="G3444" s="27" t="s">
        <v>1165</v>
      </c>
      <c r="H3444" s="21" t="s">
        <v>1165</v>
      </c>
      <c r="I3444" s="21" t="s">
        <v>3149</v>
      </c>
      <c r="L3444">
        <v>1720</v>
      </c>
      <c r="M3444" s="21" t="s">
        <v>3034</v>
      </c>
      <c r="O3444">
        <v>1988</v>
      </c>
      <c r="S3444" s="9" t="s">
        <v>3128</v>
      </c>
      <c r="T3444" t="s">
        <v>3127</v>
      </c>
      <c r="U3444" s="21" t="s">
        <v>1218</v>
      </c>
      <c r="V3444" s="9" t="s">
        <v>3132</v>
      </c>
      <c r="W3444">
        <f>7*12</f>
        <v>84</v>
      </c>
      <c r="X3444" s="9" t="s">
        <v>3129</v>
      </c>
      <c r="Y3444" t="s">
        <v>3133</v>
      </c>
      <c r="Z3444">
        <v>12</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1775</v>
      </c>
      <c r="B3445" s="21" t="s">
        <v>1146</v>
      </c>
      <c r="C3445" s="21" t="s">
        <v>1149</v>
      </c>
      <c r="D3445" s="21" t="s">
        <v>1774</v>
      </c>
      <c r="E3445" s="21" t="s">
        <v>3148</v>
      </c>
      <c r="G3445" s="27" t="s">
        <v>1165</v>
      </c>
      <c r="H3445" s="21" t="s">
        <v>1165</v>
      </c>
      <c r="I3445" s="21" t="s">
        <v>3149</v>
      </c>
      <c r="L3445">
        <v>1720</v>
      </c>
      <c r="M3445" s="21" t="s">
        <v>3034</v>
      </c>
      <c r="O3445">
        <v>1988</v>
      </c>
      <c r="S3445" s="9" t="s">
        <v>3128</v>
      </c>
      <c r="T3445" t="s">
        <v>3127</v>
      </c>
      <c r="U3445" s="21" t="s">
        <v>1218</v>
      </c>
      <c r="V3445" s="9" t="s">
        <v>3132</v>
      </c>
      <c r="W3445">
        <f>7*12</f>
        <v>84</v>
      </c>
      <c r="X3445" s="9" t="s">
        <v>3129</v>
      </c>
      <c r="Y3445" t="s">
        <v>3134</v>
      </c>
      <c r="Z3445">
        <v>12</v>
      </c>
      <c r="AD3445" t="s">
        <v>1165</v>
      </c>
      <c r="AF3445" t="s">
        <v>1165</v>
      </c>
      <c r="AI3445" s="21" t="s">
        <v>1165</v>
      </c>
      <c r="AJ3445" s="21" t="s">
        <v>1148</v>
      </c>
      <c r="AK3445">
        <v>1</v>
      </c>
      <c r="AN3445" s="21">
        <v>4</v>
      </c>
      <c r="AO3445" s="21">
        <v>25</v>
      </c>
      <c r="AP3445">
        <v>28</v>
      </c>
      <c r="AQ3445" s="22" t="s">
        <v>1283</v>
      </c>
      <c r="AR3445" s="21" t="s">
        <v>3130</v>
      </c>
    </row>
    <row r="3446" spans="1:44" x14ac:dyDescent="0.2">
      <c r="A3446" s="21" t="s">
        <v>1775</v>
      </c>
      <c r="B3446" s="21" t="s">
        <v>1146</v>
      </c>
      <c r="C3446" s="21" t="s">
        <v>1149</v>
      </c>
      <c r="D3446" s="21" t="s">
        <v>1774</v>
      </c>
      <c r="E3446" s="21" t="s">
        <v>3148</v>
      </c>
      <c r="G3446" s="27" t="s">
        <v>1165</v>
      </c>
      <c r="H3446" s="21" t="s">
        <v>1165</v>
      </c>
      <c r="I3446" s="21" t="s">
        <v>3149</v>
      </c>
      <c r="L3446">
        <v>1720</v>
      </c>
      <c r="M3446" s="21" t="s">
        <v>3034</v>
      </c>
      <c r="O3446">
        <v>1988</v>
      </c>
      <c r="S3446" s="9" t="s">
        <v>3128</v>
      </c>
      <c r="T3446" t="s">
        <v>3127</v>
      </c>
      <c r="U3446" s="21" t="s">
        <v>1218</v>
      </c>
      <c r="V3446" s="9" t="s">
        <v>3132</v>
      </c>
      <c r="W3446">
        <f>7*12</f>
        <v>84</v>
      </c>
      <c r="X3446" s="9" t="s">
        <v>3129</v>
      </c>
      <c r="Y3446" t="s">
        <v>3135</v>
      </c>
      <c r="Z3446">
        <v>12</v>
      </c>
      <c r="AD3446" t="s">
        <v>1165</v>
      </c>
      <c r="AF3446" t="s">
        <v>1165</v>
      </c>
      <c r="AI3446" s="21" t="s">
        <v>1165</v>
      </c>
      <c r="AJ3446" s="21" t="s">
        <v>1148</v>
      </c>
      <c r="AK3446">
        <v>12</v>
      </c>
      <c r="AN3446" s="21">
        <v>4</v>
      </c>
      <c r="AO3446" s="21">
        <v>25</v>
      </c>
      <c r="AP3446">
        <v>28</v>
      </c>
      <c r="AQ3446" s="22" t="s">
        <v>1283</v>
      </c>
      <c r="AR3446" s="21" t="s">
        <v>3130</v>
      </c>
    </row>
    <row r="3447" spans="1:44" x14ac:dyDescent="0.2">
      <c r="A3447" s="21" t="s">
        <v>1775</v>
      </c>
      <c r="B3447" s="21" t="s">
        <v>1146</v>
      </c>
      <c r="C3447" s="21" t="s">
        <v>1149</v>
      </c>
      <c r="D3447" s="21" t="s">
        <v>1774</v>
      </c>
      <c r="E3447" s="21" t="s">
        <v>3148</v>
      </c>
      <c r="G3447" s="27" t="s">
        <v>1165</v>
      </c>
      <c r="H3447" s="21" t="s">
        <v>1165</v>
      </c>
      <c r="I3447" s="21" t="s">
        <v>3150</v>
      </c>
      <c r="L3447">
        <v>1780</v>
      </c>
      <c r="M3447" s="21" t="s">
        <v>3034</v>
      </c>
      <c r="O3447">
        <v>1988</v>
      </c>
      <c r="S3447" s="9" t="s">
        <v>3128</v>
      </c>
      <c r="T3447" t="s">
        <v>3127</v>
      </c>
      <c r="U3447" s="21" t="s">
        <v>1147</v>
      </c>
      <c r="X3447" s="9" t="s">
        <v>3129</v>
      </c>
      <c r="Z3447">
        <v>12</v>
      </c>
      <c r="AD3447" t="s">
        <v>1165</v>
      </c>
      <c r="AF3447" t="s">
        <v>1165</v>
      </c>
      <c r="AI3447" s="21" t="s">
        <v>1165</v>
      </c>
      <c r="AJ3447" s="21" t="s">
        <v>1148</v>
      </c>
      <c r="AK3447">
        <v>3</v>
      </c>
      <c r="AN3447" s="21">
        <v>4</v>
      </c>
      <c r="AO3447" s="21">
        <v>25</v>
      </c>
      <c r="AP3447">
        <v>28</v>
      </c>
      <c r="AQ3447" s="22" t="s">
        <v>1283</v>
      </c>
      <c r="AR3447" s="21" t="s">
        <v>3130</v>
      </c>
    </row>
    <row r="3448" spans="1:44" x14ac:dyDescent="0.2">
      <c r="A3448" s="21" t="s">
        <v>1775</v>
      </c>
      <c r="B3448" s="21" t="s">
        <v>1146</v>
      </c>
      <c r="C3448" s="21" t="s">
        <v>1149</v>
      </c>
      <c r="D3448" s="21" t="s">
        <v>1774</v>
      </c>
      <c r="E3448" s="21" t="s">
        <v>3148</v>
      </c>
      <c r="G3448" s="27" t="s">
        <v>1165</v>
      </c>
      <c r="H3448" s="21" t="s">
        <v>1165</v>
      </c>
      <c r="I3448" s="21" t="s">
        <v>3150</v>
      </c>
      <c r="L3448">
        <v>1780</v>
      </c>
      <c r="M3448" s="21" t="s">
        <v>3034</v>
      </c>
      <c r="O3448">
        <v>1988</v>
      </c>
      <c r="S3448" s="9" t="s">
        <v>3128</v>
      </c>
      <c r="T3448" t="s">
        <v>3127</v>
      </c>
      <c r="U3448" s="21" t="s">
        <v>1218</v>
      </c>
      <c r="V3448" s="9" t="s">
        <v>3132</v>
      </c>
      <c r="W3448">
        <f>4*7</f>
        <v>28</v>
      </c>
      <c r="X3448" s="9" t="s">
        <v>3129</v>
      </c>
      <c r="Z3448">
        <v>12</v>
      </c>
      <c r="AD3448" t="s">
        <v>1165</v>
      </c>
      <c r="AF3448" t="s">
        <v>1165</v>
      </c>
      <c r="AI3448" s="21" t="s">
        <v>1165</v>
      </c>
      <c r="AJ3448" s="21" t="s">
        <v>1148</v>
      </c>
      <c r="AK3448">
        <v>10</v>
      </c>
      <c r="AN3448" s="21">
        <v>4</v>
      </c>
      <c r="AO3448" s="21">
        <v>25</v>
      </c>
      <c r="AP3448">
        <v>28</v>
      </c>
      <c r="AQ3448" s="22" t="s">
        <v>1283</v>
      </c>
      <c r="AR3448" s="21" t="s">
        <v>3130</v>
      </c>
    </row>
    <row r="3449" spans="1:44" x14ac:dyDescent="0.2">
      <c r="A3449" s="21" t="s">
        <v>1775</v>
      </c>
      <c r="B3449" s="21" t="s">
        <v>1146</v>
      </c>
      <c r="C3449" s="21" t="s">
        <v>1149</v>
      </c>
      <c r="D3449" s="21" t="s">
        <v>1774</v>
      </c>
      <c r="E3449" s="21" t="s">
        <v>3148</v>
      </c>
      <c r="G3449" s="27" t="s">
        <v>1165</v>
      </c>
      <c r="H3449" s="21" t="s">
        <v>1165</v>
      </c>
      <c r="I3449" s="21" t="s">
        <v>3150</v>
      </c>
      <c r="L3449">
        <v>1780</v>
      </c>
      <c r="M3449" s="21" t="s">
        <v>3034</v>
      </c>
      <c r="O3449">
        <v>1988</v>
      </c>
      <c r="S3449" s="9" t="s">
        <v>3128</v>
      </c>
      <c r="T3449" t="s">
        <v>3127</v>
      </c>
      <c r="U3449" s="21" t="s">
        <v>1218</v>
      </c>
      <c r="V3449" s="9" t="s">
        <v>3132</v>
      </c>
      <c r="W3449">
        <v>56</v>
      </c>
      <c r="X3449" s="9" t="s">
        <v>3129</v>
      </c>
      <c r="Z3449">
        <v>12</v>
      </c>
      <c r="AD3449" t="s">
        <v>1165</v>
      </c>
      <c r="AF3449" t="s">
        <v>1165</v>
      </c>
      <c r="AI3449" s="21" t="s">
        <v>1165</v>
      </c>
      <c r="AJ3449" s="21" t="s">
        <v>1148</v>
      </c>
      <c r="AK3449">
        <v>14</v>
      </c>
      <c r="AN3449" s="21">
        <v>4</v>
      </c>
      <c r="AO3449" s="21">
        <v>25</v>
      </c>
      <c r="AP3449">
        <v>28</v>
      </c>
      <c r="AQ3449" s="22" t="s">
        <v>1283</v>
      </c>
      <c r="AR3449" s="21" t="s">
        <v>3130</v>
      </c>
    </row>
    <row r="3450" spans="1:44" x14ac:dyDescent="0.2">
      <c r="A3450" s="21" t="s">
        <v>1775</v>
      </c>
      <c r="B3450" s="21" t="s">
        <v>1146</v>
      </c>
      <c r="C3450" s="21" t="s">
        <v>1149</v>
      </c>
      <c r="D3450" s="21" t="s">
        <v>1774</v>
      </c>
      <c r="E3450" s="21" t="s">
        <v>3148</v>
      </c>
      <c r="G3450" s="27" t="s">
        <v>1165</v>
      </c>
      <c r="H3450" s="21" t="s">
        <v>1165</v>
      </c>
      <c r="I3450" s="21" t="s">
        <v>3150</v>
      </c>
      <c r="L3450">
        <v>1780</v>
      </c>
      <c r="M3450" s="21" t="s">
        <v>3034</v>
      </c>
      <c r="O3450">
        <v>1988</v>
      </c>
      <c r="S3450" s="9" t="s">
        <v>3128</v>
      </c>
      <c r="T3450" t="s">
        <v>3127</v>
      </c>
      <c r="U3450" s="21" t="s">
        <v>1218</v>
      </c>
      <c r="V3450" s="9" t="s">
        <v>3132</v>
      </c>
      <c r="W3450">
        <f>7*12</f>
        <v>84</v>
      </c>
      <c r="X3450" s="9" t="s">
        <v>3129</v>
      </c>
      <c r="Z3450">
        <v>12</v>
      </c>
      <c r="AD3450" t="s">
        <v>1165</v>
      </c>
      <c r="AF3450" t="s">
        <v>1165</v>
      </c>
      <c r="AI3450" s="21" t="s">
        <v>1165</v>
      </c>
      <c r="AJ3450" s="21" t="s">
        <v>1148</v>
      </c>
      <c r="AK3450">
        <v>37</v>
      </c>
      <c r="AN3450" s="21">
        <v>4</v>
      </c>
      <c r="AO3450" s="21">
        <v>25</v>
      </c>
      <c r="AP3450">
        <v>28</v>
      </c>
      <c r="AQ3450" s="22" t="s">
        <v>1283</v>
      </c>
      <c r="AR3450" s="21" t="s">
        <v>3130</v>
      </c>
    </row>
    <row r="3451" spans="1:44" x14ac:dyDescent="0.2">
      <c r="A3451" s="21" t="s">
        <v>1775</v>
      </c>
      <c r="B3451" s="21" t="s">
        <v>1146</v>
      </c>
      <c r="C3451" s="21" t="s">
        <v>1149</v>
      </c>
      <c r="D3451" s="21" t="s">
        <v>1774</v>
      </c>
      <c r="E3451" s="21" t="s">
        <v>3148</v>
      </c>
      <c r="G3451" s="27" t="s">
        <v>1165</v>
      </c>
      <c r="H3451" s="21" t="s">
        <v>1165</v>
      </c>
      <c r="I3451" s="21" t="s">
        <v>3150</v>
      </c>
      <c r="L3451">
        <v>1780</v>
      </c>
      <c r="M3451" s="21" t="s">
        <v>3034</v>
      </c>
      <c r="O3451">
        <v>1988</v>
      </c>
      <c r="S3451" s="9" t="s">
        <v>3128</v>
      </c>
      <c r="T3451" t="s">
        <v>3127</v>
      </c>
      <c r="U3451" s="21" t="s">
        <v>1218</v>
      </c>
      <c r="V3451" s="9" t="s">
        <v>3132</v>
      </c>
      <c r="W3451">
        <f>7*16</f>
        <v>112</v>
      </c>
      <c r="X3451" s="9" t="s">
        <v>3129</v>
      </c>
      <c r="Z3451">
        <v>12</v>
      </c>
      <c r="AD3451" t="s">
        <v>1165</v>
      </c>
      <c r="AF3451" t="s">
        <v>1165</v>
      </c>
      <c r="AI3451" s="21" t="s">
        <v>1165</v>
      </c>
      <c r="AJ3451" s="21" t="s">
        <v>1148</v>
      </c>
      <c r="AK3451">
        <v>60</v>
      </c>
      <c r="AN3451" s="21">
        <v>4</v>
      </c>
      <c r="AO3451" s="21">
        <v>25</v>
      </c>
      <c r="AP3451">
        <v>28</v>
      </c>
      <c r="AQ3451" s="22" t="s">
        <v>1283</v>
      </c>
      <c r="AR3451" s="21" t="s">
        <v>3130</v>
      </c>
    </row>
    <row r="3452" spans="1:44" x14ac:dyDescent="0.2">
      <c r="A3452" s="21" t="s">
        <v>1775</v>
      </c>
      <c r="B3452" s="21" t="s">
        <v>1146</v>
      </c>
      <c r="C3452" s="21" t="s">
        <v>1149</v>
      </c>
      <c r="D3452" s="21" t="s">
        <v>1774</v>
      </c>
      <c r="E3452" s="21" t="s">
        <v>3148</v>
      </c>
      <c r="G3452" s="27" t="s">
        <v>1165</v>
      </c>
      <c r="H3452" s="21" t="s">
        <v>1165</v>
      </c>
      <c r="I3452" s="21" t="s">
        <v>3150</v>
      </c>
      <c r="L3452">
        <v>1780</v>
      </c>
      <c r="M3452" s="21" t="s">
        <v>3034</v>
      </c>
      <c r="O3452">
        <v>1988</v>
      </c>
      <c r="S3452" s="9" t="s">
        <v>3128</v>
      </c>
      <c r="T3452" t="s">
        <v>3127</v>
      </c>
      <c r="U3452" s="21" t="s">
        <v>1218</v>
      </c>
      <c r="V3452" s="9" t="s">
        <v>3132</v>
      </c>
      <c r="W3452">
        <f>7*24</f>
        <v>168</v>
      </c>
      <c r="X3452" s="9" t="s">
        <v>3129</v>
      </c>
      <c r="Z3452">
        <v>12</v>
      </c>
      <c r="AD3452" t="s">
        <v>1165</v>
      </c>
      <c r="AF3452" t="s">
        <v>1165</v>
      </c>
      <c r="AI3452" s="21" t="s">
        <v>1165</v>
      </c>
      <c r="AJ3452" s="21" t="s">
        <v>1148</v>
      </c>
      <c r="AK3452">
        <v>66</v>
      </c>
      <c r="AN3452" s="21">
        <v>4</v>
      </c>
      <c r="AO3452" s="21">
        <v>25</v>
      </c>
      <c r="AP3452">
        <v>28</v>
      </c>
      <c r="AQ3452" s="22" t="s">
        <v>1283</v>
      </c>
      <c r="AR3452" s="21" t="s">
        <v>3130</v>
      </c>
    </row>
    <row r="3453" spans="1:44" x14ac:dyDescent="0.2">
      <c r="A3453" s="21" t="s">
        <v>1775</v>
      </c>
      <c r="B3453" s="21" t="s">
        <v>1146</v>
      </c>
      <c r="C3453" s="21" t="s">
        <v>1149</v>
      </c>
      <c r="D3453" s="21" t="s">
        <v>1774</v>
      </c>
      <c r="E3453" s="21" t="s">
        <v>3148</v>
      </c>
      <c r="G3453" s="27" t="s">
        <v>1165</v>
      </c>
      <c r="H3453" s="21" t="s">
        <v>1165</v>
      </c>
      <c r="I3453" s="21" t="s">
        <v>3150</v>
      </c>
      <c r="L3453">
        <v>1780</v>
      </c>
      <c r="M3453" s="21" t="s">
        <v>3034</v>
      </c>
      <c r="O3453">
        <v>1988</v>
      </c>
      <c r="S3453" s="9" t="s">
        <v>3128</v>
      </c>
      <c r="T3453" t="s">
        <v>3127</v>
      </c>
      <c r="U3453" s="21" t="s">
        <v>1218</v>
      </c>
      <c r="V3453" s="9" t="s">
        <v>3132</v>
      </c>
      <c r="W3453">
        <f>7*12</f>
        <v>84</v>
      </c>
      <c r="X3453" s="9" t="s">
        <v>3129</v>
      </c>
      <c r="Y3453" t="s">
        <v>3133</v>
      </c>
      <c r="Z3453">
        <v>12</v>
      </c>
      <c r="AD3453" t="s">
        <v>1165</v>
      </c>
      <c r="AF3453" t="s">
        <v>1165</v>
      </c>
      <c r="AI3453" s="21" t="s">
        <v>1165</v>
      </c>
      <c r="AJ3453" s="21" t="s">
        <v>1148</v>
      </c>
      <c r="AK3453">
        <v>43</v>
      </c>
      <c r="AN3453" s="21">
        <v>4</v>
      </c>
      <c r="AO3453" s="21">
        <v>25</v>
      </c>
      <c r="AP3453">
        <v>28</v>
      </c>
      <c r="AQ3453" s="22" t="s">
        <v>1283</v>
      </c>
      <c r="AR3453" s="21" t="s">
        <v>3130</v>
      </c>
    </row>
    <row r="3454" spans="1:44" x14ac:dyDescent="0.2">
      <c r="A3454" s="21" t="s">
        <v>1775</v>
      </c>
      <c r="B3454" s="21" t="s">
        <v>1146</v>
      </c>
      <c r="C3454" s="21" t="s">
        <v>1149</v>
      </c>
      <c r="D3454" s="21" t="s">
        <v>1774</v>
      </c>
      <c r="E3454" s="21" t="s">
        <v>3148</v>
      </c>
      <c r="G3454" s="27" t="s">
        <v>1165</v>
      </c>
      <c r="H3454" s="21" t="s">
        <v>1165</v>
      </c>
      <c r="I3454" s="21" t="s">
        <v>3150</v>
      </c>
      <c r="L3454">
        <v>1780</v>
      </c>
      <c r="M3454" s="21" t="s">
        <v>3034</v>
      </c>
      <c r="O3454">
        <v>1988</v>
      </c>
      <c r="S3454" s="9" t="s">
        <v>3128</v>
      </c>
      <c r="T3454" t="s">
        <v>3127</v>
      </c>
      <c r="U3454" s="21" t="s">
        <v>1218</v>
      </c>
      <c r="V3454" s="9" t="s">
        <v>3132</v>
      </c>
      <c r="W3454">
        <f>7*12</f>
        <v>84</v>
      </c>
      <c r="X3454" s="9" t="s">
        <v>3129</v>
      </c>
      <c r="Y3454" t="s">
        <v>3134</v>
      </c>
      <c r="Z3454">
        <v>12</v>
      </c>
      <c r="AD3454" t="s">
        <v>1165</v>
      </c>
      <c r="AF3454" t="s">
        <v>1165</v>
      </c>
      <c r="AI3454" s="21" t="s">
        <v>1165</v>
      </c>
      <c r="AJ3454" s="21" t="s">
        <v>1148</v>
      </c>
      <c r="AK3454">
        <v>22</v>
      </c>
      <c r="AN3454" s="21">
        <v>4</v>
      </c>
      <c r="AO3454" s="21">
        <v>25</v>
      </c>
      <c r="AP3454">
        <v>28</v>
      </c>
      <c r="AQ3454" s="22" t="s">
        <v>1283</v>
      </c>
      <c r="AR3454" s="21" t="s">
        <v>3130</v>
      </c>
    </row>
    <row r="3455" spans="1:44" x14ac:dyDescent="0.2">
      <c r="A3455" s="21" t="s">
        <v>1775</v>
      </c>
      <c r="B3455" s="21" t="s">
        <v>1146</v>
      </c>
      <c r="C3455" s="21" t="s">
        <v>1149</v>
      </c>
      <c r="D3455" s="21" t="s">
        <v>1774</v>
      </c>
      <c r="E3455" s="21" t="s">
        <v>3148</v>
      </c>
      <c r="G3455" s="27" t="s">
        <v>1165</v>
      </c>
      <c r="H3455" s="21" t="s">
        <v>1165</v>
      </c>
      <c r="I3455" s="21" t="s">
        <v>3150</v>
      </c>
      <c r="L3455">
        <v>1780</v>
      </c>
      <c r="M3455" s="21" t="s">
        <v>3034</v>
      </c>
      <c r="O3455">
        <v>1988</v>
      </c>
      <c r="S3455" s="9" t="s">
        <v>3128</v>
      </c>
      <c r="T3455" t="s">
        <v>3127</v>
      </c>
      <c r="U3455" s="21" t="s">
        <v>1218</v>
      </c>
      <c r="V3455" s="9" t="s">
        <v>3132</v>
      </c>
      <c r="W3455">
        <f>7*12</f>
        <v>84</v>
      </c>
      <c r="X3455" s="9" t="s">
        <v>3129</v>
      </c>
      <c r="Y3455" t="s">
        <v>3135</v>
      </c>
      <c r="Z3455">
        <v>12</v>
      </c>
      <c r="AD3455" t="s">
        <v>1165</v>
      </c>
      <c r="AF3455" t="s">
        <v>1165</v>
      </c>
      <c r="AI3455" s="21" t="s">
        <v>1165</v>
      </c>
      <c r="AJ3455" s="21" t="s">
        <v>1148</v>
      </c>
      <c r="AK3455">
        <v>28</v>
      </c>
      <c r="AN3455" s="21">
        <v>4</v>
      </c>
      <c r="AO3455" s="21">
        <v>25</v>
      </c>
      <c r="AP3455">
        <v>28</v>
      </c>
      <c r="AQ3455" s="22" t="s">
        <v>1283</v>
      </c>
      <c r="AR3455" s="21" t="s">
        <v>3130</v>
      </c>
    </row>
    <row r="3456" spans="1:44" x14ac:dyDescent="0.2">
      <c r="A3456" s="21" t="s">
        <v>1775</v>
      </c>
      <c r="B3456" s="21" t="s">
        <v>1146</v>
      </c>
      <c r="C3456" s="21" t="s">
        <v>1149</v>
      </c>
      <c r="D3456" s="21" t="s">
        <v>1774</v>
      </c>
      <c r="E3456" s="21" t="s">
        <v>3151</v>
      </c>
      <c r="G3456" s="27" t="s">
        <v>1165</v>
      </c>
      <c r="H3456" s="21" t="s">
        <v>1165</v>
      </c>
      <c r="I3456" s="21" t="s">
        <v>3136</v>
      </c>
      <c r="L3456">
        <v>1750</v>
      </c>
      <c r="M3456" s="21" t="s">
        <v>3034</v>
      </c>
      <c r="O3456">
        <v>1988</v>
      </c>
      <c r="S3456" s="9" t="s">
        <v>3128</v>
      </c>
      <c r="T3456" t="s">
        <v>3127</v>
      </c>
      <c r="U3456" s="21" t="s">
        <v>1147</v>
      </c>
      <c r="X3456" s="9" t="s">
        <v>3129</v>
      </c>
      <c r="Z3456">
        <v>12</v>
      </c>
      <c r="AD3456" t="s">
        <v>1165</v>
      </c>
      <c r="AF3456" t="s">
        <v>1165</v>
      </c>
      <c r="AI3456" s="21" t="s">
        <v>1165</v>
      </c>
      <c r="AJ3456" s="21" t="s">
        <v>1148</v>
      </c>
      <c r="AK3456">
        <v>5</v>
      </c>
      <c r="AN3456" s="21">
        <v>4</v>
      </c>
      <c r="AO3456" s="21">
        <v>25</v>
      </c>
      <c r="AP3456">
        <v>28</v>
      </c>
      <c r="AQ3456" s="22" t="s">
        <v>1283</v>
      </c>
      <c r="AR3456" s="21" t="s">
        <v>3130</v>
      </c>
    </row>
    <row r="3457" spans="1:44" x14ac:dyDescent="0.2">
      <c r="A3457" s="21" t="s">
        <v>1775</v>
      </c>
      <c r="B3457" s="21" t="s">
        <v>1146</v>
      </c>
      <c r="C3457" s="21" t="s">
        <v>1149</v>
      </c>
      <c r="D3457" s="21" t="s">
        <v>1774</v>
      </c>
      <c r="E3457" s="21" t="s">
        <v>3151</v>
      </c>
      <c r="G3457" s="27" t="s">
        <v>1165</v>
      </c>
      <c r="H3457" s="21" t="s">
        <v>1165</v>
      </c>
      <c r="I3457" s="21" t="s">
        <v>3136</v>
      </c>
      <c r="L3457">
        <v>1750</v>
      </c>
      <c r="M3457" s="21" t="s">
        <v>3034</v>
      </c>
      <c r="O3457">
        <v>1988</v>
      </c>
      <c r="S3457" s="9" t="s">
        <v>3128</v>
      </c>
      <c r="T3457" t="s">
        <v>3127</v>
      </c>
      <c r="U3457" s="21" t="s">
        <v>1218</v>
      </c>
      <c r="V3457" s="9" t="s">
        <v>3132</v>
      </c>
      <c r="W3457">
        <f>4*7</f>
        <v>28</v>
      </c>
      <c r="X3457" s="9" t="s">
        <v>3129</v>
      </c>
      <c r="Z3457">
        <v>12</v>
      </c>
      <c r="AD3457" t="s">
        <v>1165</v>
      </c>
      <c r="AF3457" t="s">
        <v>1165</v>
      </c>
      <c r="AI3457" s="21" t="s">
        <v>1165</v>
      </c>
      <c r="AJ3457" s="21" t="s">
        <v>1148</v>
      </c>
      <c r="AK3457">
        <v>9</v>
      </c>
      <c r="AN3457" s="21">
        <v>4</v>
      </c>
      <c r="AO3457" s="21">
        <v>25</v>
      </c>
      <c r="AP3457">
        <v>28</v>
      </c>
      <c r="AQ3457" s="22" t="s">
        <v>1283</v>
      </c>
      <c r="AR3457" s="21" t="s">
        <v>3130</v>
      </c>
    </row>
    <row r="3458" spans="1:44" x14ac:dyDescent="0.2">
      <c r="A3458" s="21" t="s">
        <v>1775</v>
      </c>
      <c r="B3458" s="21" t="s">
        <v>1146</v>
      </c>
      <c r="C3458" s="21" t="s">
        <v>1149</v>
      </c>
      <c r="D3458" s="21" t="s">
        <v>1774</v>
      </c>
      <c r="E3458" s="21" t="s">
        <v>3151</v>
      </c>
      <c r="G3458" s="27" t="s">
        <v>1165</v>
      </c>
      <c r="H3458" s="21" t="s">
        <v>1165</v>
      </c>
      <c r="I3458" s="21" t="s">
        <v>3136</v>
      </c>
      <c r="L3458">
        <v>1750</v>
      </c>
      <c r="M3458" s="21" t="s">
        <v>3034</v>
      </c>
      <c r="O3458">
        <v>1988</v>
      </c>
      <c r="S3458" s="9" t="s">
        <v>3128</v>
      </c>
      <c r="T3458" t="s">
        <v>3127</v>
      </c>
      <c r="U3458" s="21" t="s">
        <v>1218</v>
      </c>
      <c r="V3458" s="9" t="s">
        <v>3132</v>
      </c>
      <c r="W3458">
        <v>56</v>
      </c>
      <c r="X3458" s="9" t="s">
        <v>3129</v>
      </c>
      <c r="Z3458">
        <v>12</v>
      </c>
      <c r="AD3458" t="s">
        <v>1165</v>
      </c>
      <c r="AF3458" t="s">
        <v>1165</v>
      </c>
      <c r="AI3458" s="21" t="s">
        <v>1165</v>
      </c>
      <c r="AJ3458" s="21" t="s">
        <v>1148</v>
      </c>
      <c r="AK3458">
        <v>56</v>
      </c>
      <c r="AN3458" s="21">
        <v>4</v>
      </c>
      <c r="AO3458" s="21">
        <v>25</v>
      </c>
      <c r="AP3458">
        <v>28</v>
      </c>
      <c r="AQ3458" s="22" t="s">
        <v>1283</v>
      </c>
      <c r="AR3458" s="21" t="s">
        <v>3130</v>
      </c>
    </row>
    <row r="3459" spans="1:44" x14ac:dyDescent="0.2">
      <c r="A3459" s="21" t="s">
        <v>1775</v>
      </c>
      <c r="B3459" s="21" t="s">
        <v>1146</v>
      </c>
      <c r="C3459" s="21" t="s">
        <v>1149</v>
      </c>
      <c r="D3459" s="21" t="s">
        <v>1774</v>
      </c>
      <c r="E3459" s="21" t="s">
        <v>3151</v>
      </c>
      <c r="G3459" s="27" t="s">
        <v>1165</v>
      </c>
      <c r="H3459" s="21" t="s">
        <v>1165</v>
      </c>
      <c r="I3459" s="21" t="s">
        <v>3136</v>
      </c>
      <c r="L3459">
        <v>1750</v>
      </c>
      <c r="M3459" s="21" t="s">
        <v>3034</v>
      </c>
      <c r="O3459">
        <v>1988</v>
      </c>
      <c r="S3459" s="9" t="s">
        <v>3128</v>
      </c>
      <c r="T3459" t="s">
        <v>3127</v>
      </c>
      <c r="U3459" s="21" t="s">
        <v>1218</v>
      </c>
      <c r="V3459" s="9" t="s">
        <v>3132</v>
      </c>
      <c r="W3459">
        <f>7*12</f>
        <v>84</v>
      </c>
      <c r="X3459" s="9" t="s">
        <v>3129</v>
      </c>
      <c r="Z3459">
        <v>12</v>
      </c>
      <c r="AD3459" t="s">
        <v>1165</v>
      </c>
      <c r="AF3459" t="s">
        <v>1165</v>
      </c>
      <c r="AI3459" s="21" t="s">
        <v>1165</v>
      </c>
      <c r="AJ3459" s="21" t="s">
        <v>1148</v>
      </c>
      <c r="AK3459">
        <v>93</v>
      </c>
      <c r="AN3459" s="21">
        <v>4</v>
      </c>
      <c r="AO3459" s="21">
        <v>25</v>
      </c>
      <c r="AP3459">
        <v>28</v>
      </c>
      <c r="AQ3459" s="22" t="s">
        <v>1283</v>
      </c>
      <c r="AR3459" s="21" t="s">
        <v>3130</v>
      </c>
    </row>
    <row r="3460" spans="1:44" x14ac:dyDescent="0.2">
      <c r="A3460" s="21" t="s">
        <v>1775</v>
      </c>
      <c r="B3460" s="21" t="s">
        <v>1146</v>
      </c>
      <c r="C3460" s="21" t="s">
        <v>1149</v>
      </c>
      <c r="D3460" s="21" t="s">
        <v>1774</v>
      </c>
      <c r="E3460" s="21" t="s">
        <v>3151</v>
      </c>
      <c r="G3460" s="27" t="s">
        <v>1165</v>
      </c>
      <c r="H3460" s="21" t="s">
        <v>1165</v>
      </c>
      <c r="I3460" s="21" t="s">
        <v>3136</v>
      </c>
      <c r="L3460">
        <v>1750</v>
      </c>
      <c r="M3460" s="21" t="s">
        <v>3034</v>
      </c>
      <c r="O3460">
        <v>1988</v>
      </c>
      <c r="S3460" s="9" t="s">
        <v>3128</v>
      </c>
      <c r="T3460" t="s">
        <v>3127</v>
      </c>
      <c r="U3460" s="21" t="s">
        <v>1218</v>
      </c>
      <c r="V3460" s="9" t="s">
        <v>3132</v>
      </c>
      <c r="W3460">
        <f>7*16</f>
        <v>112</v>
      </c>
      <c r="X3460" s="9" t="s">
        <v>3129</v>
      </c>
      <c r="Z3460">
        <v>12</v>
      </c>
      <c r="AD3460" t="s">
        <v>1165</v>
      </c>
      <c r="AF3460" t="s">
        <v>1165</v>
      </c>
      <c r="AI3460" s="21" t="s">
        <v>1165</v>
      </c>
      <c r="AJ3460" s="21" t="s">
        <v>1148</v>
      </c>
      <c r="AK3460">
        <v>90</v>
      </c>
      <c r="AN3460" s="21">
        <v>4</v>
      </c>
      <c r="AO3460" s="21">
        <v>25</v>
      </c>
      <c r="AP3460">
        <v>28</v>
      </c>
      <c r="AQ3460" s="22" t="s">
        <v>1283</v>
      </c>
      <c r="AR3460" s="21" t="s">
        <v>3130</v>
      </c>
    </row>
    <row r="3461" spans="1:44" x14ac:dyDescent="0.2">
      <c r="A3461" s="21" t="s">
        <v>1775</v>
      </c>
      <c r="B3461" s="21" t="s">
        <v>1146</v>
      </c>
      <c r="C3461" s="21" t="s">
        <v>1149</v>
      </c>
      <c r="D3461" s="21" t="s">
        <v>1774</v>
      </c>
      <c r="E3461" s="21" t="s">
        <v>3151</v>
      </c>
      <c r="G3461" s="27" t="s">
        <v>1165</v>
      </c>
      <c r="H3461" s="21" t="s">
        <v>1165</v>
      </c>
      <c r="I3461" s="21" t="s">
        <v>3136</v>
      </c>
      <c r="L3461">
        <v>1750</v>
      </c>
      <c r="M3461" s="21" t="s">
        <v>3034</v>
      </c>
      <c r="O3461">
        <v>1988</v>
      </c>
      <c r="S3461" s="9" t="s">
        <v>3128</v>
      </c>
      <c r="T3461" t="s">
        <v>3127</v>
      </c>
      <c r="U3461" s="21" t="s">
        <v>1218</v>
      </c>
      <c r="V3461" s="9" t="s">
        <v>3132</v>
      </c>
      <c r="W3461">
        <f>7*24</f>
        <v>168</v>
      </c>
      <c r="X3461" s="9" t="s">
        <v>3129</v>
      </c>
      <c r="Z3461">
        <v>12</v>
      </c>
      <c r="AD3461" t="s">
        <v>1165</v>
      </c>
      <c r="AF3461" t="s">
        <v>1165</v>
      </c>
      <c r="AI3461" s="21" t="s">
        <v>1165</v>
      </c>
      <c r="AJ3461" s="21" t="s">
        <v>1148</v>
      </c>
      <c r="AK3461">
        <v>96</v>
      </c>
      <c r="AN3461" s="21">
        <v>4</v>
      </c>
      <c r="AO3461" s="21">
        <v>25</v>
      </c>
      <c r="AP3461">
        <v>28</v>
      </c>
      <c r="AQ3461" s="22" t="s">
        <v>1283</v>
      </c>
      <c r="AR3461" s="21" t="s">
        <v>3130</v>
      </c>
    </row>
    <row r="3462" spans="1:44" x14ac:dyDescent="0.2">
      <c r="A3462" s="21" t="s">
        <v>1775</v>
      </c>
      <c r="B3462" s="21" t="s">
        <v>1146</v>
      </c>
      <c r="C3462" s="21" t="s">
        <v>1149</v>
      </c>
      <c r="D3462" s="21" t="s">
        <v>1774</v>
      </c>
      <c r="E3462" s="21" t="s">
        <v>3151</v>
      </c>
      <c r="G3462" s="27" t="s">
        <v>1165</v>
      </c>
      <c r="H3462" s="21" t="s">
        <v>1165</v>
      </c>
      <c r="I3462" s="21" t="s">
        <v>3136</v>
      </c>
      <c r="L3462">
        <v>1750</v>
      </c>
      <c r="M3462" s="21" t="s">
        <v>3034</v>
      </c>
      <c r="O3462">
        <v>1988</v>
      </c>
      <c r="S3462" s="9" t="s">
        <v>3128</v>
      </c>
      <c r="T3462" t="s">
        <v>3127</v>
      </c>
      <c r="U3462" s="21" t="s">
        <v>1218</v>
      </c>
      <c r="V3462" s="9" t="s">
        <v>3132</v>
      </c>
      <c r="W3462">
        <f>7*12</f>
        <v>84</v>
      </c>
      <c r="X3462" s="9" t="s">
        <v>3129</v>
      </c>
      <c r="Y3462" t="s">
        <v>3133</v>
      </c>
      <c r="Z3462">
        <v>12</v>
      </c>
      <c r="AD3462" t="s">
        <v>1165</v>
      </c>
      <c r="AF3462" t="s">
        <v>1165</v>
      </c>
      <c r="AI3462" s="21" t="s">
        <v>1165</v>
      </c>
      <c r="AJ3462" s="21" t="s">
        <v>1148</v>
      </c>
      <c r="AK3462">
        <v>97</v>
      </c>
      <c r="AN3462" s="21">
        <v>4</v>
      </c>
      <c r="AO3462" s="21">
        <v>25</v>
      </c>
      <c r="AP3462">
        <v>28</v>
      </c>
      <c r="AQ3462" s="22" t="s">
        <v>1283</v>
      </c>
      <c r="AR3462" s="21" t="s">
        <v>3130</v>
      </c>
    </row>
    <row r="3463" spans="1:44" x14ac:dyDescent="0.2">
      <c r="A3463" s="21" t="s">
        <v>1775</v>
      </c>
      <c r="B3463" s="21" t="s">
        <v>1146</v>
      </c>
      <c r="C3463" s="21" t="s">
        <v>1149</v>
      </c>
      <c r="D3463" s="21" t="s">
        <v>1774</v>
      </c>
      <c r="E3463" s="21" t="s">
        <v>3151</v>
      </c>
      <c r="G3463" s="27" t="s">
        <v>1165</v>
      </c>
      <c r="H3463" s="21" t="s">
        <v>1165</v>
      </c>
      <c r="I3463" s="21" t="s">
        <v>3136</v>
      </c>
      <c r="L3463">
        <v>1750</v>
      </c>
      <c r="M3463" s="21" t="s">
        <v>3034</v>
      </c>
      <c r="O3463">
        <v>1988</v>
      </c>
      <c r="S3463" s="9" t="s">
        <v>3128</v>
      </c>
      <c r="T3463" t="s">
        <v>3127</v>
      </c>
      <c r="U3463" s="21" t="s">
        <v>1218</v>
      </c>
      <c r="V3463" s="9" t="s">
        <v>3132</v>
      </c>
      <c r="W3463">
        <f>7*12</f>
        <v>84</v>
      </c>
      <c r="X3463" s="9" t="s">
        <v>3129</v>
      </c>
      <c r="Y3463" t="s">
        <v>3134</v>
      </c>
      <c r="Z3463">
        <v>12</v>
      </c>
      <c r="AD3463" t="s">
        <v>1165</v>
      </c>
      <c r="AF3463" t="s">
        <v>1165</v>
      </c>
      <c r="AI3463" s="21" t="s">
        <v>1165</v>
      </c>
      <c r="AJ3463" s="21" t="s">
        <v>1148</v>
      </c>
      <c r="AK3463">
        <v>47</v>
      </c>
      <c r="AN3463" s="21">
        <v>4</v>
      </c>
      <c r="AO3463" s="21">
        <v>25</v>
      </c>
      <c r="AP3463">
        <v>28</v>
      </c>
      <c r="AQ3463" s="22" t="s">
        <v>1283</v>
      </c>
      <c r="AR3463" s="21" t="s">
        <v>3130</v>
      </c>
    </row>
    <row r="3464" spans="1:44" x14ac:dyDescent="0.2">
      <c r="A3464" s="21" t="s">
        <v>1775</v>
      </c>
      <c r="B3464" s="21" t="s">
        <v>1146</v>
      </c>
      <c r="C3464" s="21" t="s">
        <v>1149</v>
      </c>
      <c r="D3464" s="21" t="s">
        <v>1774</v>
      </c>
      <c r="E3464" s="21" t="s">
        <v>3151</v>
      </c>
      <c r="G3464" s="27" t="s">
        <v>1165</v>
      </c>
      <c r="H3464" s="21" t="s">
        <v>1165</v>
      </c>
      <c r="I3464" s="21" t="s">
        <v>3136</v>
      </c>
      <c r="L3464">
        <v>1750</v>
      </c>
      <c r="M3464" s="21" t="s">
        <v>3034</v>
      </c>
      <c r="O3464">
        <v>1988</v>
      </c>
      <c r="S3464" s="9" t="s">
        <v>3128</v>
      </c>
      <c r="T3464" t="s">
        <v>3127</v>
      </c>
      <c r="U3464" s="21" t="s">
        <v>1218</v>
      </c>
      <c r="V3464" s="9" t="s">
        <v>3132</v>
      </c>
      <c r="W3464">
        <f>7*12</f>
        <v>84</v>
      </c>
      <c r="X3464" s="9" t="s">
        <v>3129</v>
      </c>
      <c r="Y3464" t="s">
        <v>3135</v>
      </c>
      <c r="Z3464">
        <v>12</v>
      </c>
      <c r="AD3464" t="s">
        <v>1165</v>
      </c>
      <c r="AF3464" t="s">
        <v>1165</v>
      </c>
      <c r="AI3464" s="21" t="s">
        <v>1165</v>
      </c>
      <c r="AJ3464" s="21" t="s">
        <v>1148</v>
      </c>
      <c r="AK3464">
        <v>64</v>
      </c>
      <c r="AN3464" s="21">
        <v>4</v>
      </c>
      <c r="AO3464" s="21">
        <v>25</v>
      </c>
      <c r="AP3464">
        <v>28</v>
      </c>
      <c r="AQ3464" s="22" t="s">
        <v>1283</v>
      </c>
      <c r="AR3464" s="21" t="s">
        <v>3130</v>
      </c>
    </row>
    <row r="3465" spans="1:44" x14ac:dyDescent="0.2">
      <c r="A3465" s="21" t="s">
        <v>1775</v>
      </c>
      <c r="B3465" s="21" t="s">
        <v>1146</v>
      </c>
      <c r="C3465" s="21" t="s">
        <v>1149</v>
      </c>
      <c r="D3465" s="21" t="s">
        <v>1774</v>
      </c>
      <c r="E3465" s="21" t="s">
        <v>3152</v>
      </c>
      <c r="G3465" s="27" t="s">
        <v>1165</v>
      </c>
      <c r="H3465" s="21" t="s">
        <v>1165</v>
      </c>
      <c r="I3465" s="21" t="s">
        <v>3154</v>
      </c>
      <c r="L3465">
        <v>2460</v>
      </c>
      <c r="M3465" s="21" t="s">
        <v>3034</v>
      </c>
      <c r="O3465">
        <v>1988</v>
      </c>
      <c r="S3465" s="9" t="s">
        <v>3128</v>
      </c>
      <c r="T3465" t="s">
        <v>3127</v>
      </c>
      <c r="U3465" s="21" t="s">
        <v>1147</v>
      </c>
      <c r="X3465" s="9" t="s">
        <v>3129</v>
      </c>
      <c r="Z3465">
        <v>12</v>
      </c>
      <c r="AD3465" t="s">
        <v>1165</v>
      </c>
      <c r="AF3465" t="s">
        <v>1165</v>
      </c>
      <c r="AI3465" s="21" t="s">
        <v>1165</v>
      </c>
      <c r="AJ3465" s="21" t="s">
        <v>1148</v>
      </c>
      <c r="AK3465">
        <v>1</v>
      </c>
      <c r="AN3465" s="21">
        <v>4</v>
      </c>
      <c r="AO3465" s="21">
        <v>25</v>
      </c>
      <c r="AP3465">
        <v>28</v>
      </c>
      <c r="AQ3465" s="22" t="s">
        <v>1283</v>
      </c>
      <c r="AR3465" s="21" t="s">
        <v>3130</v>
      </c>
    </row>
    <row r="3466" spans="1:44" x14ac:dyDescent="0.2">
      <c r="A3466" s="21" t="s">
        <v>1775</v>
      </c>
      <c r="B3466" s="21" t="s">
        <v>1146</v>
      </c>
      <c r="C3466" s="21" t="s">
        <v>1149</v>
      </c>
      <c r="D3466" s="21" t="s">
        <v>1774</v>
      </c>
      <c r="E3466" s="21" t="s">
        <v>3152</v>
      </c>
      <c r="G3466" s="27" t="s">
        <v>1165</v>
      </c>
      <c r="H3466" s="21" t="s">
        <v>1165</v>
      </c>
      <c r="I3466" s="21" t="s">
        <v>3154</v>
      </c>
      <c r="L3466">
        <v>2460</v>
      </c>
      <c r="M3466" s="21" t="s">
        <v>3034</v>
      </c>
      <c r="O3466">
        <v>1988</v>
      </c>
      <c r="S3466" s="9" t="s">
        <v>3128</v>
      </c>
      <c r="T3466" t="s">
        <v>3127</v>
      </c>
      <c r="U3466" s="21" t="s">
        <v>1218</v>
      </c>
      <c r="V3466" s="9" t="s">
        <v>3132</v>
      </c>
      <c r="W3466">
        <f>4*7</f>
        <v>28</v>
      </c>
      <c r="X3466" s="9" t="s">
        <v>3129</v>
      </c>
      <c r="Z3466">
        <v>12</v>
      </c>
      <c r="AD3466" t="s">
        <v>1165</v>
      </c>
      <c r="AF3466" t="s">
        <v>1165</v>
      </c>
      <c r="AI3466" s="21" t="s">
        <v>1165</v>
      </c>
      <c r="AJ3466" s="21" t="s">
        <v>1148</v>
      </c>
      <c r="AK3466">
        <v>4</v>
      </c>
      <c r="AN3466" s="21">
        <v>4</v>
      </c>
      <c r="AO3466" s="21">
        <v>25</v>
      </c>
      <c r="AP3466">
        <v>28</v>
      </c>
      <c r="AQ3466" s="22" t="s">
        <v>1283</v>
      </c>
      <c r="AR3466" s="21" t="s">
        <v>3130</v>
      </c>
    </row>
    <row r="3467" spans="1:44" ht="15" x14ac:dyDescent="0.2">
      <c r="A3467" s="21" t="s">
        <v>1775</v>
      </c>
      <c r="B3467" s="21" t="s">
        <v>1146</v>
      </c>
      <c r="C3467" s="21" t="s">
        <v>1149</v>
      </c>
      <c r="D3467" s="21" t="s">
        <v>1774</v>
      </c>
      <c r="E3467" s="21" t="s">
        <v>3152</v>
      </c>
      <c r="G3467" s="27" t="s">
        <v>1165</v>
      </c>
      <c r="H3467" s="21" t="s">
        <v>1165</v>
      </c>
      <c r="I3467" s="21" t="s">
        <v>3154</v>
      </c>
      <c r="L3467">
        <v>2460</v>
      </c>
      <c r="M3467" s="21" t="s">
        <v>3034</v>
      </c>
      <c r="O3467">
        <v>1988</v>
      </c>
      <c r="S3467" s="9" t="s">
        <v>3128</v>
      </c>
      <c r="T3467" t="s">
        <v>3127</v>
      </c>
      <c r="U3467" s="21" t="s">
        <v>1218</v>
      </c>
      <c r="V3467" s="9" t="s">
        <v>3132</v>
      </c>
      <c r="W3467">
        <v>56</v>
      </c>
      <c r="X3467" s="9" t="s">
        <v>3129</v>
      </c>
      <c r="Z3467">
        <v>12</v>
      </c>
      <c r="AD3467" t="s">
        <v>1165</v>
      </c>
      <c r="AF3467" t="s">
        <v>1165</v>
      </c>
      <c r="AI3467" s="21" t="s">
        <v>1165</v>
      </c>
      <c r="AJ3467" s="21" t="s">
        <v>1148</v>
      </c>
      <c r="AK3467">
        <v>3</v>
      </c>
      <c r="AN3467" s="21">
        <v>4</v>
      </c>
      <c r="AO3467" s="21">
        <v>25</v>
      </c>
      <c r="AP3467">
        <v>28</v>
      </c>
      <c r="AQ3467" s="22" t="s">
        <v>1283</v>
      </c>
      <c r="AR3467" s="21" t="s">
        <v>3130</v>
      </c>
    </row>
    <row r="3468" spans="1:44" ht="43" customHeight="1" x14ac:dyDescent="0.2">
      <c r="A3468" s="21" t="s">
        <v>1775</v>
      </c>
      <c r="B3468" s="21" t="s">
        <v>1146</v>
      </c>
      <c r="C3468" s="21" t="s">
        <v>1149</v>
      </c>
      <c r="D3468" s="21" t="s">
        <v>1774</v>
      </c>
      <c r="E3468" s="21" t="s">
        <v>3152</v>
      </c>
      <c r="G3468" s="27" t="s">
        <v>1165</v>
      </c>
      <c r="H3468" s="21" t="s">
        <v>1165</v>
      </c>
      <c r="I3468" s="21" t="s">
        <v>3154</v>
      </c>
      <c r="L3468">
        <v>2460</v>
      </c>
      <c r="M3468" s="21" t="s">
        <v>3034</v>
      </c>
      <c r="O3468">
        <v>1988</v>
      </c>
      <c r="S3468" s="9" t="s">
        <v>3128</v>
      </c>
      <c r="T3468" t="s">
        <v>3127</v>
      </c>
      <c r="U3468" s="21" t="s">
        <v>1218</v>
      </c>
      <c r="V3468" s="9" t="s">
        <v>3132</v>
      </c>
      <c r="W3468">
        <f>7*12</f>
        <v>84</v>
      </c>
      <c r="X3468" s="9" t="s">
        <v>3129</v>
      </c>
      <c r="Z3468">
        <v>12</v>
      </c>
      <c r="AD3468" t="s">
        <v>1165</v>
      </c>
      <c r="AF3468" t="s">
        <v>1165</v>
      </c>
      <c r="AI3468" s="21" t="s">
        <v>1165</v>
      </c>
      <c r="AJ3468" s="21" t="s">
        <v>1148</v>
      </c>
      <c r="AK3468">
        <v>33</v>
      </c>
      <c r="AN3468" s="21">
        <v>4</v>
      </c>
      <c r="AO3468" s="21">
        <v>25</v>
      </c>
      <c r="AP3468">
        <v>28</v>
      </c>
      <c r="AQ3468" s="22" t="s">
        <v>1283</v>
      </c>
      <c r="AR3468" s="21" t="s">
        <v>3130</v>
      </c>
    </row>
    <row r="3469" spans="1:44" ht="11" customHeight="1" x14ac:dyDescent="0.2">
      <c r="A3469" s="21" t="s">
        <v>1775</v>
      </c>
      <c r="B3469" s="21" t="s">
        <v>1146</v>
      </c>
      <c r="C3469" s="21" t="s">
        <v>1149</v>
      </c>
      <c r="D3469" s="21" t="s">
        <v>1774</v>
      </c>
      <c r="E3469" s="21" t="s">
        <v>3152</v>
      </c>
      <c r="G3469" s="27" t="s">
        <v>1165</v>
      </c>
      <c r="H3469" s="21" t="s">
        <v>1165</v>
      </c>
      <c r="I3469" s="21" t="s">
        <v>3154</v>
      </c>
      <c r="L3469">
        <v>2460</v>
      </c>
      <c r="M3469" s="21" t="s">
        <v>3034</v>
      </c>
      <c r="O3469">
        <v>1988</v>
      </c>
      <c r="S3469" s="9" t="s">
        <v>3128</v>
      </c>
      <c r="T3469" t="s">
        <v>3127</v>
      </c>
      <c r="U3469" s="21" t="s">
        <v>1218</v>
      </c>
      <c r="V3469" s="9" t="s">
        <v>3132</v>
      </c>
      <c r="W3469">
        <f>7*16</f>
        <v>112</v>
      </c>
      <c r="X3469" s="9" t="s">
        <v>3129</v>
      </c>
      <c r="Z3469">
        <v>12</v>
      </c>
      <c r="AD3469" t="s">
        <v>1165</v>
      </c>
      <c r="AF3469" t="s">
        <v>1165</v>
      </c>
      <c r="AI3469" s="21" t="s">
        <v>1165</v>
      </c>
      <c r="AJ3469" s="21" t="s">
        <v>1148</v>
      </c>
      <c r="AK3469">
        <v>71</v>
      </c>
      <c r="AN3469" s="21">
        <v>4</v>
      </c>
      <c r="AO3469" s="21">
        <v>25</v>
      </c>
      <c r="AP3469">
        <v>28</v>
      </c>
      <c r="AQ3469" s="22" t="s">
        <v>1283</v>
      </c>
      <c r="AR3469" s="21" t="s">
        <v>3130</v>
      </c>
    </row>
    <row r="3470" spans="1:44" ht="30" customHeight="1" x14ac:dyDescent="0.2">
      <c r="A3470" s="21" t="s">
        <v>1775</v>
      </c>
      <c r="B3470" s="21" t="s">
        <v>1146</v>
      </c>
      <c r="C3470" s="21" t="s">
        <v>1149</v>
      </c>
      <c r="D3470" s="21" t="s">
        <v>1774</v>
      </c>
      <c r="E3470" s="21" t="s">
        <v>3152</v>
      </c>
      <c r="G3470" s="27" t="s">
        <v>1165</v>
      </c>
      <c r="H3470" s="21" t="s">
        <v>1165</v>
      </c>
      <c r="I3470" s="21" t="s">
        <v>3154</v>
      </c>
      <c r="L3470">
        <v>2460</v>
      </c>
      <c r="M3470" s="21" t="s">
        <v>3034</v>
      </c>
      <c r="O3470">
        <v>1988</v>
      </c>
      <c r="S3470" s="9" t="s">
        <v>3128</v>
      </c>
      <c r="T3470" t="s">
        <v>3127</v>
      </c>
      <c r="U3470" s="21" t="s">
        <v>1218</v>
      </c>
      <c r="V3470" s="9" t="s">
        <v>3132</v>
      </c>
      <c r="W3470">
        <f>7*24</f>
        <v>168</v>
      </c>
      <c r="X3470" s="9" t="s">
        <v>3129</v>
      </c>
      <c r="Z3470">
        <v>12</v>
      </c>
      <c r="AD3470" t="s">
        <v>1165</v>
      </c>
      <c r="AF3470" t="s">
        <v>1165</v>
      </c>
      <c r="AI3470" s="21" t="s">
        <v>1165</v>
      </c>
      <c r="AJ3470" s="21" t="s">
        <v>1148</v>
      </c>
      <c r="AK3470">
        <v>84</v>
      </c>
      <c r="AN3470" s="21">
        <v>4</v>
      </c>
      <c r="AO3470" s="21">
        <v>25</v>
      </c>
      <c r="AP3470">
        <v>28</v>
      </c>
      <c r="AQ3470" s="22" t="s">
        <v>1283</v>
      </c>
      <c r="AR3470" s="21" t="s">
        <v>3130</v>
      </c>
    </row>
    <row r="3471" spans="1:44" ht="14" customHeight="1" x14ac:dyDescent="0.2">
      <c r="A3471" s="21" t="s">
        <v>1775</v>
      </c>
      <c r="B3471" s="21" t="s">
        <v>1146</v>
      </c>
      <c r="C3471" s="21" t="s">
        <v>1149</v>
      </c>
      <c r="D3471" s="21" t="s">
        <v>1774</v>
      </c>
      <c r="E3471" s="21" t="s">
        <v>3152</v>
      </c>
      <c r="G3471" s="27" t="s">
        <v>1165</v>
      </c>
      <c r="H3471" s="21" t="s">
        <v>1165</v>
      </c>
      <c r="I3471" s="21" t="s">
        <v>3154</v>
      </c>
      <c r="L3471">
        <v>2460</v>
      </c>
      <c r="M3471" s="21" t="s">
        <v>3034</v>
      </c>
      <c r="O3471">
        <v>1988</v>
      </c>
      <c r="S3471" s="9" t="s">
        <v>3128</v>
      </c>
      <c r="T3471" t="s">
        <v>3127</v>
      </c>
      <c r="U3471" s="21" t="s">
        <v>1218</v>
      </c>
      <c r="V3471" s="9" t="s">
        <v>3132</v>
      </c>
      <c r="W3471">
        <f>7*12</f>
        <v>84</v>
      </c>
      <c r="X3471" s="9" t="s">
        <v>3129</v>
      </c>
      <c r="Y3471" t="s">
        <v>3133</v>
      </c>
      <c r="Z3471">
        <v>12</v>
      </c>
      <c r="AD3471" t="s">
        <v>1165</v>
      </c>
      <c r="AF3471" t="s">
        <v>1165</v>
      </c>
      <c r="AI3471" s="21" t="s">
        <v>1165</v>
      </c>
      <c r="AJ3471" s="21" t="s">
        <v>1148</v>
      </c>
      <c r="AK3471">
        <v>23</v>
      </c>
      <c r="AN3471" s="21">
        <v>4</v>
      </c>
      <c r="AO3471" s="21">
        <v>25</v>
      </c>
      <c r="AP3471">
        <v>28</v>
      </c>
      <c r="AQ3471" s="22" t="s">
        <v>1283</v>
      </c>
      <c r="AR3471" s="21" t="s">
        <v>3130</v>
      </c>
    </row>
    <row r="3472" spans="1:44" ht="12" customHeight="1" x14ac:dyDescent="0.2">
      <c r="A3472" s="21" t="s">
        <v>1775</v>
      </c>
      <c r="B3472" s="21" t="s">
        <v>1146</v>
      </c>
      <c r="C3472" s="21" t="s">
        <v>1149</v>
      </c>
      <c r="D3472" s="21" t="s">
        <v>1774</v>
      </c>
      <c r="E3472" s="21" t="s">
        <v>3152</v>
      </c>
      <c r="G3472" s="27" t="s">
        <v>1165</v>
      </c>
      <c r="H3472" s="21" t="s">
        <v>1165</v>
      </c>
      <c r="I3472" s="21" t="s">
        <v>3154</v>
      </c>
      <c r="L3472">
        <v>2460</v>
      </c>
      <c r="M3472" s="21" t="s">
        <v>3034</v>
      </c>
      <c r="O3472">
        <v>1988</v>
      </c>
      <c r="S3472" s="9" t="s">
        <v>3128</v>
      </c>
      <c r="T3472" t="s">
        <v>3127</v>
      </c>
      <c r="U3472" s="21" t="s">
        <v>1218</v>
      </c>
      <c r="V3472" s="9" t="s">
        <v>3132</v>
      </c>
      <c r="W3472">
        <f>7*12</f>
        <v>84</v>
      </c>
      <c r="X3472" s="9" t="s">
        <v>3129</v>
      </c>
      <c r="Y3472" t="s">
        <v>3134</v>
      </c>
      <c r="Z3472">
        <v>12</v>
      </c>
      <c r="AD3472" t="s">
        <v>1165</v>
      </c>
      <c r="AF3472" t="s">
        <v>1165</v>
      </c>
      <c r="AI3472" s="21" t="s">
        <v>1165</v>
      </c>
      <c r="AJ3472" s="21" t="s">
        <v>1148</v>
      </c>
      <c r="AK3472">
        <v>23</v>
      </c>
      <c r="AN3472" s="21">
        <v>4</v>
      </c>
      <c r="AO3472" s="21">
        <v>25</v>
      </c>
      <c r="AP3472">
        <v>28</v>
      </c>
      <c r="AQ3472" s="22" t="s">
        <v>1283</v>
      </c>
      <c r="AR3472" s="21" t="s">
        <v>3130</v>
      </c>
    </row>
    <row r="3473" spans="1:44" x14ac:dyDescent="0.2">
      <c r="A3473" s="21" t="s">
        <v>1775</v>
      </c>
      <c r="B3473" s="21" t="s">
        <v>1146</v>
      </c>
      <c r="C3473" s="21" t="s">
        <v>1149</v>
      </c>
      <c r="D3473" s="21" t="s">
        <v>1774</v>
      </c>
      <c r="E3473" s="21" t="s">
        <v>3152</v>
      </c>
      <c r="G3473" s="27" t="s">
        <v>1165</v>
      </c>
      <c r="H3473" s="21" t="s">
        <v>1165</v>
      </c>
      <c r="I3473" s="21" t="s">
        <v>3154</v>
      </c>
      <c r="L3473">
        <v>2460</v>
      </c>
      <c r="M3473" s="21" t="s">
        <v>3034</v>
      </c>
      <c r="O3473">
        <v>1988</v>
      </c>
      <c r="S3473" s="9" t="s">
        <v>3128</v>
      </c>
      <c r="T3473" t="s">
        <v>3127</v>
      </c>
      <c r="U3473" s="21" t="s">
        <v>1218</v>
      </c>
      <c r="V3473" s="9" t="s">
        <v>3132</v>
      </c>
      <c r="W3473">
        <f>7*12</f>
        <v>84</v>
      </c>
      <c r="X3473" s="9" t="s">
        <v>3129</v>
      </c>
      <c r="Y3473" t="s">
        <v>3135</v>
      </c>
      <c r="Z3473">
        <v>12</v>
      </c>
      <c r="AD3473" t="s">
        <v>1165</v>
      </c>
      <c r="AF3473" t="s">
        <v>1165</v>
      </c>
      <c r="AI3473" s="21" t="s">
        <v>1165</v>
      </c>
      <c r="AJ3473" s="21" t="s">
        <v>1148</v>
      </c>
      <c r="AK3473">
        <v>19</v>
      </c>
      <c r="AN3473" s="21">
        <v>4</v>
      </c>
      <c r="AO3473" s="21">
        <v>25</v>
      </c>
      <c r="AP3473">
        <v>28</v>
      </c>
      <c r="AQ3473" s="22" t="s">
        <v>1283</v>
      </c>
      <c r="AR3473" s="21" t="s">
        <v>3130</v>
      </c>
    </row>
    <row r="3474" spans="1:44" x14ac:dyDescent="0.2">
      <c r="A3474" s="21" t="s">
        <v>1775</v>
      </c>
      <c r="B3474" s="21" t="s">
        <v>1146</v>
      </c>
      <c r="C3474" s="21" t="s">
        <v>1149</v>
      </c>
      <c r="D3474" s="21" t="s">
        <v>1774</v>
      </c>
      <c r="E3474" s="21" t="s">
        <v>3152</v>
      </c>
      <c r="G3474" s="27" t="s">
        <v>1165</v>
      </c>
      <c r="H3474" s="21" t="s">
        <v>1165</v>
      </c>
      <c r="I3474" s="21" t="s">
        <v>3153</v>
      </c>
      <c r="L3474">
        <v>2980</v>
      </c>
      <c r="M3474" s="21" t="s">
        <v>3034</v>
      </c>
      <c r="O3474">
        <v>1988</v>
      </c>
      <c r="S3474" s="9" t="s">
        <v>3128</v>
      </c>
      <c r="T3474" t="s">
        <v>3127</v>
      </c>
      <c r="U3474" s="21" t="s">
        <v>1147</v>
      </c>
      <c r="X3474" s="9" t="s">
        <v>3129</v>
      </c>
      <c r="Z3474">
        <v>12</v>
      </c>
      <c r="AD3474" t="s">
        <v>1165</v>
      </c>
      <c r="AF3474" t="s">
        <v>1165</v>
      </c>
      <c r="AI3474" s="21" t="s">
        <v>1165</v>
      </c>
      <c r="AJ3474" s="21" t="s">
        <v>1148</v>
      </c>
      <c r="AK3474">
        <v>1</v>
      </c>
      <c r="AN3474" s="21">
        <v>4</v>
      </c>
      <c r="AO3474" s="21">
        <v>25</v>
      </c>
      <c r="AP3474">
        <v>28</v>
      </c>
      <c r="AQ3474" s="22" t="s">
        <v>1283</v>
      </c>
      <c r="AR3474" s="21" t="s">
        <v>3130</v>
      </c>
    </row>
    <row r="3475" spans="1:44" x14ac:dyDescent="0.2">
      <c r="A3475" s="21" t="s">
        <v>1775</v>
      </c>
      <c r="B3475" s="21" t="s">
        <v>1146</v>
      </c>
      <c r="C3475" s="21" t="s">
        <v>1149</v>
      </c>
      <c r="D3475" s="21" t="s">
        <v>1774</v>
      </c>
      <c r="E3475" s="21" t="s">
        <v>3152</v>
      </c>
      <c r="G3475" s="27" t="s">
        <v>1165</v>
      </c>
      <c r="H3475" s="21" t="s">
        <v>1165</v>
      </c>
      <c r="I3475" s="21" t="s">
        <v>3153</v>
      </c>
      <c r="L3475">
        <v>2980</v>
      </c>
      <c r="M3475" s="21" t="s">
        <v>3034</v>
      </c>
      <c r="O3475">
        <v>1988</v>
      </c>
      <c r="S3475" s="9" t="s">
        <v>3128</v>
      </c>
      <c r="T3475" t="s">
        <v>3127</v>
      </c>
      <c r="U3475" s="21" t="s">
        <v>1218</v>
      </c>
      <c r="V3475" s="9" t="s">
        <v>3132</v>
      </c>
      <c r="W3475">
        <f>4*7</f>
        <v>28</v>
      </c>
      <c r="X3475" s="9" t="s">
        <v>3129</v>
      </c>
      <c r="Z3475">
        <v>12</v>
      </c>
      <c r="AD3475" t="s">
        <v>1165</v>
      </c>
      <c r="AF3475" t="s">
        <v>1165</v>
      </c>
      <c r="AI3475" s="21" t="s">
        <v>1165</v>
      </c>
      <c r="AJ3475" s="21" t="s">
        <v>1148</v>
      </c>
      <c r="AK3475">
        <v>0</v>
      </c>
      <c r="AN3475" s="21">
        <v>4</v>
      </c>
      <c r="AO3475" s="21">
        <v>25</v>
      </c>
      <c r="AP3475">
        <v>28</v>
      </c>
      <c r="AQ3475" s="22" t="s">
        <v>1283</v>
      </c>
      <c r="AR3475" s="21" t="s">
        <v>3130</v>
      </c>
    </row>
    <row r="3476" spans="1:44" x14ac:dyDescent="0.2">
      <c r="A3476" s="21" t="s">
        <v>1775</v>
      </c>
      <c r="B3476" s="21" t="s">
        <v>1146</v>
      </c>
      <c r="C3476" s="21" t="s">
        <v>1149</v>
      </c>
      <c r="D3476" s="21" t="s">
        <v>1774</v>
      </c>
      <c r="E3476" s="21" t="s">
        <v>3152</v>
      </c>
      <c r="G3476" s="27" t="s">
        <v>1165</v>
      </c>
      <c r="H3476" s="21" t="s">
        <v>1165</v>
      </c>
      <c r="I3476" s="21" t="s">
        <v>3153</v>
      </c>
      <c r="L3476">
        <v>2980</v>
      </c>
      <c r="M3476" s="21" t="s">
        <v>3034</v>
      </c>
      <c r="O3476">
        <v>1988</v>
      </c>
      <c r="S3476" s="9" t="s">
        <v>3128</v>
      </c>
      <c r="T3476" t="s">
        <v>3127</v>
      </c>
      <c r="U3476" s="21" t="s">
        <v>1218</v>
      </c>
      <c r="V3476" s="9" t="s">
        <v>3132</v>
      </c>
      <c r="W3476">
        <v>56</v>
      </c>
      <c r="X3476" s="9" t="s">
        <v>3129</v>
      </c>
      <c r="Z3476">
        <v>12</v>
      </c>
      <c r="AD3476" t="s">
        <v>1165</v>
      </c>
      <c r="AF3476" t="s">
        <v>1165</v>
      </c>
      <c r="AI3476" s="21" t="s">
        <v>1165</v>
      </c>
      <c r="AJ3476" s="21" t="s">
        <v>1148</v>
      </c>
      <c r="AK3476">
        <v>16</v>
      </c>
      <c r="AN3476" s="21">
        <v>4</v>
      </c>
      <c r="AO3476" s="21">
        <v>25</v>
      </c>
      <c r="AP3476">
        <v>28</v>
      </c>
      <c r="AQ3476" s="22" t="s">
        <v>1283</v>
      </c>
      <c r="AR3476" s="21" t="s">
        <v>3130</v>
      </c>
    </row>
    <row r="3477" spans="1:44" x14ac:dyDescent="0.2">
      <c r="A3477" s="21" t="s">
        <v>1775</v>
      </c>
      <c r="B3477" s="21" t="s">
        <v>1146</v>
      </c>
      <c r="C3477" s="21" t="s">
        <v>1149</v>
      </c>
      <c r="D3477" s="21" t="s">
        <v>1774</v>
      </c>
      <c r="E3477" s="21" t="s">
        <v>3152</v>
      </c>
      <c r="G3477" s="27" t="s">
        <v>1165</v>
      </c>
      <c r="H3477" s="21" t="s">
        <v>1165</v>
      </c>
      <c r="I3477" s="21" t="s">
        <v>3153</v>
      </c>
      <c r="L3477">
        <v>2980</v>
      </c>
      <c r="M3477" s="21" t="s">
        <v>3034</v>
      </c>
      <c r="O3477">
        <v>1988</v>
      </c>
      <c r="S3477" s="9" t="s">
        <v>3128</v>
      </c>
      <c r="T3477" t="s">
        <v>3127</v>
      </c>
      <c r="U3477" s="21" t="s">
        <v>1218</v>
      </c>
      <c r="V3477" s="9" t="s">
        <v>3132</v>
      </c>
      <c r="W3477">
        <f>7*12</f>
        <v>84</v>
      </c>
      <c r="X3477" s="9" t="s">
        <v>3129</v>
      </c>
      <c r="Z3477">
        <v>12</v>
      </c>
      <c r="AD3477" t="s">
        <v>1165</v>
      </c>
      <c r="AF3477" t="s">
        <v>1165</v>
      </c>
      <c r="AI3477" s="21" t="s">
        <v>1165</v>
      </c>
      <c r="AJ3477" s="21" t="s">
        <v>1148</v>
      </c>
      <c r="AK3477">
        <v>48</v>
      </c>
      <c r="AN3477" s="21">
        <v>4</v>
      </c>
      <c r="AO3477" s="21">
        <v>25</v>
      </c>
      <c r="AP3477">
        <v>28</v>
      </c>
      <c r="AQ3477" s="22" t="s">
        <v>1283</v>
      </c>
      <c r="AR3477" s="21" t="s">
        <v>3130</v>
      </c>
    </row>
    <row r="3478" spans="1:44" x14ac:dyDescent="0.2">
      <c r="A3478" s="21" t="s">
        <v>1775</v>
      </c>
      <c r="B3478" s="21" t="s">
        <v>1146</v>
      </c>
      <c r="C3478" s="21" t="s">
        <v>1149</v>
      </c>
      <c r="D3478" s="21" t="s">
        <v>1774</v>
      </c>
      <c r="E3478" s="21" t="s">
        <v>3152</v>
      </c>
      <c r="G3478" s="27" t="s">
        <v>1165</v>
      </c>
      <c r="H3478" s="21" t="s">
        <v>1165</v>
      </c>
      <c r="I3478" s="21" t="s">
        <v>3153</v>
      </c>
      <c r="L3478">
        <v>2980</v>
      </c>
      <c r="M3478" s="21" t="s">
        <v>3034</v>
      </c>
      <c r="O3478">
        <v>1988</v>
      </c>
      <c r="S3478" s="9" t="s">
        <v>3128</v>
      </c>
      <c r="T3478" t="s">
        <v>3127</v>
      </c>
      <c r="U3478" s="21" t="s">
        <v>1218</v>
      </c>
      <c r="V3478" s="9" t="s">
        <v>3132</v>
      </c>
      <c r="W3478">
        <f>7*16</f>
        <v>112</v>
      </c>
      <c r="X3478" s="9" t="s">
        <v>3129</v>
      </c>
      <c r="Z3478">
        <v>12</v>
      </c>
      <c r="AD3478" t="s">
        <v>1165</v>
      </c>
      <c r="AF3478" t="s">
        <v>1165</v>
      </c>
      <c r="AI3478" s="21" t="s">
        <v>1165</v>
      </c>
      <c r="AJ3478" s="21" t="s">
        <v>1148</v>
      </c>
      <c r="AK3478">
        <v>75</v>
      </c>
      <c r="AN3478" s="21">
        <v>4</v>
      </c>
      <c r="AO3478" s="21">
        <v>25</v>
      </c>
      <c r="AP3478">
        <v>28</v>
      </c>
      <c r="AQ3478" s="22" t="s">
        <v>1283</v>
      </c>
      <c r="AR3478" s="21" t="s">
        <v>3130</v>
      </c>
    </row>
    <row r="3479" spans="1:44" x14ac:dyDescent="0.2">
      <c r="A3479" s="21" t="s">
        <v>1775</v>
      </c>
      <c r="B3479" s="21" t="s">
        <v>1146</v>
      </c>
      <c r="C3479" s="21" t="s">
        <v>1149</v>
      </c>
      <c r="D3479" s="21" t="s">
        <v>1774</v>
      </c>
      <c r="E3479" s="21" t="s">
        <v>3152</v>
      </c>
      <c r="G3479" s="27" t="s">
        <v>1165</v>
      </c>
      <c r="H3479" s="21" t="s">
        <v>1165</v>
      </c>
      <c r="I3479" s="21" t="s">
        <v>3153</v>
      </c>
      <c r="L3479">
        <v>2980</v>
      </c>
      <c r="M3479" s="21" t="s">
        <v>3034</v>
      </c>
      <c r="O3479">
        <v>1988</v>
      </c>
      <c r="S3479" s="9" t="s">
        <v>3128</v>
      </c>
      <c r="T3479" t="s">
        <v>3127</v>
      </c>
      <c r="U3479" s="21" t="s">
        <v>1218</v>
      </c>
      <c r="V3479" s="9" t="s">
        <v>3132</v>
      </c>
      <c r="W3479">
        <f>7*24</f>
        <v>168</v>
      </c>
      <c r="X3479" s="9" t="s">
        <v>3129</v>
      </c>
      <c r="Z3479">
        <v>12</v>
      </c>
      <c r="AD3479" t="s">
        <v>1165</v>
      </c>
      <c r="AF3479" t="s">
        <v>1165</v>
      </c>
      <c r="AI3479" s="21" t="s">
        <v>1165</v>
      </c>
      <c r="AJ3479" s="21" t="s">
        <v>1148</v>
      </c>
      <c r="AK3479">
        <v>88</v>
      </c>
      <c r="AN3479" s="21">
        <v>4</v>
      </c>
      <c r="AO3479" s="21">
        <v>25</v>
      </c>
      <c r="AP3479">
        <v>28</v>
      </c>
      <c r="AQ3479" s="22" t="s">
        <v>1283</v>
      </c>
      <c r="AR3479" s="21" t="s">
        <v>3130</v>
      </c>
    </row>
    <row r="3480" spans="1:44" x14ac:dyDescent="0.2">
      <c r="A3480" s="21" t="s">
        <v>1775</v>
      </c>
      <c r="B3480" s="21" t="s">
        <v>1146</v>
      </c>
      <c r="C3480" s="21" t="s">
        <v>1149</v>
      </c>
      <c r="D3480" s="21" t="s">
        <v>1774</v>
      </c>
      <c r="E3480" s="21" t="s">
        <v>3152</v>
      </c>
      <c r="G3480" s="27" t="s">
        <v>1165</v>
      </c>
      <c r="H3480" s="21" t="s">
        <v>1165</v>
      </c>
      <c r="I3480" s="21" t="s">
        <v>3153</v>
      </c>
      <c r="L3480">
        <v>2980</v>
      </c>
      <c r="M3480" s="21" t="s">
        <v>3034</v>
      </c>
      <c r="O3480">
        <v>1988</v>
      </c>
      <c r="S3480" s="9" t="s">
        <v>3128</v>
      </c>
      <c r="T3480" t="s">
        <v>3127</v>
      </c>
      <c r="U3480" s="21" t="s">
        <v>1218</v>
      </c>
      <c r="V3480" s="9" t="s">
        <v>3132</v>
      </c>
      <c r="W3480">
        <f>7*12</f>
        <v>84</v>
      </c>
      <c r="X3480" s="9" t="s">
        <v>3129</v>
      </c>
      <c r="Y3480" t="s">
        <v>3133</v>
      </c>
      <c r="Z3480">
        <v>12</v>
      </c>
      <c r="AD3480" t="s">
        <v>1165</v>
      </c>
      <c r="AF3480" t="s">
        <v>1165</v>
      </c>
      <c r="AI3480" s="21" t="s">
        <v>1165</v>
      </c>
      <c r="AJ3480" s="21" t="s">
        <v>1148</v>
      </c>
      <c r="AK3480">
        <v>33</v>
      </c>
      <c r="AN3480" s="21">
        <v>4</v>
      </c>
      <c r="AO3480" s="21">
        <v>25</v>
      </c>
      <c r="AP3480">
        <v>28</v>
      </c>
      <c r="AQ3480" s="22" t="s">
        <v>1283</v>
      </c>
      <c r="AR3480" s="21" t="s">
        <v>3130</v>
      </c>
    </row>
    <row r="3481" spans="1:44" x14ac:dyDescent="0.2">
      <c r="A3481" s="21" t="s">
        <v>1775</v>
      </c>
      <c r="B3481" s="21" t="s">
        <v>1146</v>
      </c>
      <c r="C3481" s="21" t="s">
        <v>1149</v>
      </c>
      <c r="D3481" s="21" t="s">
        <v>1774</v>
      </c>
      <c r="E3481" s="21" t="s">
        <v>3152</v>
      </c>
      <c r="G3481" s="27" t="s">
        <v>1165</v>
      </c>
      <c r="H3481" s="21" t="s">
        <v>1165</v>
      </c>
      <c r="I3481" s="21" t="s">
        <v>3153</v>
      </c>
      <c r="L3481">
        <v>2980</v>
      </c>
      <c r="M3481" s="21" t="s">
        <v>3034</v>
      </c>
      <c r="O3481">
        <v>1988</v>
      </c>
      <c r="S3481" s="9" t="s">
        <v>3128</v>
      </c>
      <c r="T3481" t="s">
        <v>3127</v>
      </c>
      <c r="U3481" s="21" t="s">
        <v>1218</v>
      </c>
      <c r="V3481" s="9" t="s">
        <v>3132</v>
      </c>
      <c r="W3481">
        <f>7*12</f>
        <v>84</v>
      </c>
      <c r="X3481" s="9" t="s">
        <v>3129</v>
      </c>
      <c r="Y3481" t="s">
        <v>3134</v>
      </c>
      <c r="Z3481">
        <v>12</v>
      </c>
      <c r="AD3481" t="s">
        <v>1165</v>
      </c>
      <c r="AF3481" t="s">
        <v>1165</v>
      </c>
      <c r="AI3481" s="21" t="s">
        <v>1165</v>
      </c>
      <c r="AJ3481" s="21" t="s">
        <v>1148</v>
      </c>
      <c r="AK3481">
        <v>20</v>
      </c>
      <c r="AN3481" s="21">
        <v>4</v>
      </c>
      <c r="AO3481" s="21">
        <v>25</v>
      </c>
      <c r="AP3481">
        <v>28</v>
      </c>
      <c r="AQ3481" s="22" t="s">
        <v>1283</v>
      </c>
      <c r="AR3481" s="21" t="s">
        <v>3130</v>
      </c>
    </row>
    <row r="3482" spans="1:44" x14ac:dyDescent="0.2">
      <c r="A3482" s="21" t="s">
        <v>1775</v>
      </c>
      <c r="B3482" s="21" t="s">
        <v>1146</v>
      </c>
      <c r="C3482" s="21" t="s">
        <v>1149</v>
      </c>
      <c r="D3482" s="21" t="s">
        <v>1774</v>
      </c>
      <c r="E3482" s="21" t="s">
        <v>3152</v>
      </c>
      <c r="G3482" s="27" t="s">
        <v>1165</v>
      </c>
      <c r="H3482" s="21" t="s">
        <v>1165</v>
      </c>
      <c r="I3482" s="21" t="s">
        <v>3153</v>
      </c>
      <c r="L3482">
        <v>2980</v>
      </c>
      <c r="M3482" s="21" t="s">
        <v>3034</v>
      </c>
      <c r="O3482">
        <v>1988</v>
      </c>
      <c r="S3482" s="9" t="s">
        <v>3128</v>
      </c>
      <c r="T3482" t="s">
        <v>3127</v>
      </c>
      <c r="U3482" s="21" t="s">
        <v>1218</v>
      </c>
      <c r="V3482" s="9" t="s">
        <v>3132</v>
      </c>
      <c r="W3482">
        <f>7*12</f>
        <v>84</v>
      </c>
      <c r="X3482" s="9" t="s">
        <v>3129</v>
      </c>
      <c r="Y3482" t="s">
        <v>3135</v>
      </c>
      <c r="Z3482">
        <v>12</v>
      </c>
      <c r="AD3482" t="s">
        <v>1165</v>
      </c>
      <c r="AF3482" t="s">
        <v>1165</v>
      </c>
      <c r="AI3482" s="21" t="s">
        <v>1165</v>
      </c>
      <c r="AJ3482" s="21" t="s">
        <v>1148</v>
      </c>
      <c r="AK3482">
        <v>29</v>
      </c>
      <c r="AN3482" s="21">
        <v>4</v>
      </c>
      <c r="AO3482" s="21">
        <v>25</v>
      </c>
      <c r="AP3482">
        <v>28</v>
      </c>
      <c r="AQ3482" s="22" t="s">
        <v>1283</v>
      </c>
      <c r="AR3482" s="21" t="s">
        <v>3130</v>
      </c>
    </row>
    <row r="3483" spans="1:44" x14ac:dyDescent="0.2">
      <c r="A3483" s="21" t="s">
        <v>1775</v>
      </c>
      <c r="B3483" s="21" t="s">
        <v>1146</v>
      </c>
      <c r="C3483" s="21" t="s">
        <v>1149</v>
      </c>
      <c r="D3483" s="21" t="s">
        <v>1774</v>
      </c>
      <c r="E3483" s="21" t="s">
        <v>3155</v>
      </c>
      <c r="G3483" s="27" t="s">
        <v>1165</v>
      </c>
      <c r="H3483" s="21" t="s">
        <v>1165</v>
      </c>
      <c r="I3483" s="21" t="s">
        <v>3157</v>
      </c>
      <c r="L3483">
        <v>550</v>
      </c>
      <c r="M3483" s="21" t="s">
        <v>3034</v>
      </c>
      <c r="O3483">
        <v>1988</v>
      </c>
      <c r="S3483" s="9" t="s">
        <v>3128</v>
      </c>
      <c r="T3483" t="s">
        <v>3127</v>
      </c>
      <c r="U3483" s="21" t="s">
        <v>1147</v>
      </c>
      <c r="X3483" s="9" t="s">
        <v>3129</v>
      </c>
      <c r="Z3483">
        <v>12</v>
      </c>
      <c r="AD3483" t="s">
        <v>1165</v>
      </c>
      <c r="AF3483" t="s">
        <v>1165</v>
      </c>
      <c r="AI3483" s="21" t="s">
        <v>1165</v>
      </c>
      <c r="AJ3483" s="21" t="s">
        <v>1148</v>
      </c>
      <c r="AK3483">
        <v>11</v>
      </c>
      <c r="AN3483" s="21">
        <v>4</v>
      </c>
      <c r="AO3483" s="21">
        <v>25</v>
      </c>
      <c r="AP3483">
        <v>28</v>
      </c>
      <c r="AQ3483" s="22" t="s">
        <v>1283</v>
      </c>
      <c r="AR3483" s="21" t="s">
        <v>3130</v>
      </c>
    </row>
    <row r="3484" spans="1:44" x14ac:dyDescent="0.2">
      <c r="A3484" s="21" t="s">
        <v>1775</v>
      </c>
      <c r="B3484" s="21" t="s">
        <v>1146</v>
      </c>
      <c r="C3484" s="21" t="s">
        <v>1149</v>
      </c>
      <c r="D3484" s="21" t="s">
        <v>1774</v>
      </c>
      <c r="E3484" s="21" t="s">
        <v>3155</v>
      </c>
      <c r="G3484" s="27" t="s">
        <v>1165</v>
      </c>
      <c r="H3484" s="21" t="s">
        <v>1165</v>
      </c>
      <c r="I3484" s="21" t="s">
        <v>3157</v>
      </c>
      <c r="L3484">
        <v>550</v>
      </c>
      <c r="M3484" s="21" t="s">
        <v>3034</v>
      </c>
      <c r="O3484">
        <v>1988</v>
      </c>
      <c r="S3484" s="9" t="s">
        <v>3128</v>
      </c>
      <c r="T3484" t="s">
        <v>3127</v>
      </c>
      <c r="U3484" s="21" t="s">
        <v>1218</v>
      </c>
      <c r="V3484" s="9" t="s">
        <v>3132</v>
      </c>
      <c r="W3484">
        <f>4*7</f>
        <v>28</v>
      </c>
      <c r="X3484" s="9" t="s">
        <v>3129</v>
      </c>
      <c r="Z3484">
        <v>12</v>
      </c>
      <c r="AD3484" t="s">
        <v>1165</v>
      </c>
      <c r="AF3484" t="s">
        <v>1165</v>
      </c>
      <c r="AI3484" s="21" t="s">
        <v>1165</v>
      </c>
      <c r="AJ3484" s="21" t="s">
        <v>1148</v>
      </c>
      <c r="AK3484">
        <v>26</v>
      </c>
      <c r="AN3484" s="21">
        <v>4</v>
      </c>
      <c r="AO3484" s="21">
        <v>25</v>
      </c>
      <c r="AP3484">
        <v>28</v>
      </c>
      <c r="AQ3484" s="22" t="s">
        <v>1283</v>
      </c>
      <c r="AR3484" s="21" t="s">
        <v>3130</v>
      </c>
    </row>
    <row r="3485" spans="1:44" x14ac:dyDescent="0.2">
      <c r="A3485" s="21" t="s">
        <v>1775</v>
      </c>
      <c r="B3485" s="21" t="s">
        <v>1146</v>
      </c>
      <c r="C3485" s="21" t="s">
        <v>1149</v>
      </c>
      <c r="D3485" s="21" t="s">
        <v>1774</v>
      </c>
      <c r="E3485" s="21" t="s">
        <v>3155</v>
      </c>
      <c r="G3485" s="27" t="s">
        <v>1165</v>
      </c>
      <c r="H3485" s="21" t="s">
        <v>1165</v>
      </c>
      <c r="I3485" s="21" t="s">
        <v>3157</v>
      </c>
      <c r="L3485">
        <v>550</v>
      </c>
      <c r="M3485" s="21" t="s">
        <v>3034</v>
      </c>
      <c r="O3485">
        <v>1988</v>
      </c>
      <c r="S3485" s="9" t="s">
        <v>3128</v>
      </c>
      <c r="T3485" t="s">
        <v>3127</v>
      </c>
      <c r="U3485" s="21" t="s">
        <v>1218</v>
      </c>
      <c r="V3485" s="9" t="s">
        <v>3132</v>
      </c>
      <c r="W3485">
        <v>56</v>
      </c>
      <c r="X3485" s="9" t="s">
        <v>3129</v>
      </c>
      <c r="Z3485">
        <v>12</v>
      </c>
      <c r="AD3485" t="s">
        <v>1165</v>
      </c>
      <c r="AF3485" t="s">
        <v>1165</v>
      </c>
      <c r="AI3485" s="21" t="s">
        <v>1165</v>
      </c>
      <c r="AJ3485" s="21" t="s">
        <v>1148</v>
      </c>
      <c r="AK3485">
        <v>81</v>
      </c>
      <c r="AN3485" s="21">
        <v>4</v>
      </c>
      <c r="AO3485" s="21">
        <v>25</v>
      </c>
      <c r="AP3485">
        <v>28</v>
      </c>
      <c r="AQ3485" s="22" t="s">
        <v>1283</v>
      </c>
      <c r="AR3485" s="21" t="s">
        <v>3130</v>
      </c>
    </row>
    <row r="3486" spans="1:44" x14ac:dyDescent="0.2">
      <c r="A3486" s="21" t="s">
        <v>1775</v>
      </c>
      <c r="B3486" s="21" t="s">
        <v>1146</v>
      </c>
      <c r="C3486" s="21" t="s">
        <v>1149</v>
      </c>
      <c r="D3486" s="21" t="s">
        <v>1774</v>
      </c>
      <c r="E3486" s="21" t="s">
        <v>3155</v>
      </c>
      <c r="G3486" s="27" t="s">
        <v>1165</v>
      </c>
      <c r="H3486" s="21" t="s">
        <v>1165</v>
      </c>
      <c r="I3486" s="21" t="s">
        <v>3157</v>
      </c>
      <c r="L3486">
        <v>550</v>
      </c>
      <c r="M3486" s="21" t="s">
        <v>3034</v>
      </c>
      <c r="O3486">
        <v>1988</v>
      </c>
      <c r="S3486" s="9" t="s">
        <v>3128</v>
      </c>
      <c r="T3486" t="s">
        <v>3127</v>
      </c>
      <c r="U3486" s="21" t="s">
        <v>1218</v>
      </c>
      <c r="V3486" s="9" t="s">
        <v>3132</v>
      </c>
      <c r="W3486">
        <f>7*12</f>
        <v>84</v>
      </c>
      <c r="X3486" s="9" t="s">
        <v>3129</v>
      </c>
      <c r="Z3486">
        <v>12</v>
      </c>
      <c r="AD3486" t="s">
        <v>1165</v>
      </c>
      <c r="AF3486" t="s">
        <v>1165</v>
      </c>
      <c r="AI3486" s="21" t="s">
        <v>1165</v>
      </c>
      <c r="AJ3486" s="21" t="s">
        <v>1148</v>
      </c>
      <c r="AK3486">
        <v>96</v>
      </c>
      <c r="AN3486" s="21">
        <v>4</v>
      </c>
      <c r="AO3486" s="21">
        <v>25</v>
      </c>
      <c r="AP3486">
        <v>28</v>
      </c>
      <c r="AQ3486" s="22" t="s">
        <v>1283</v>
      </c>
      <c r="AR3486" s="21" t="s">
        <v>3130</v>
      </c>
    </row>
    <row r="3487" spans="1:44" x14ac:dyDescent="0.2">
      <c r="A3487" s="21" t="s">
        <v>1775</v>
      </c>
      <c r="B3487" s="21" t="s">
        <v>1146</v>
      </c>
      <c r="C3487" s="21" t="s">
        <v>1149</v>
      </c>
      <c r="D3487" s="21" t="s">
        <v>1774</v>
      </c>
      <c r="E3487" s="21" t="s">
        <v>3155</v>
      </c>
      <c r="G3487" s="27" t="s">
        <v>1165</v>
      </c>
      <c r="H3487" s="21" t="s">
        <v>1165</v>
      </c>
      <c r="I3487" s="21" t="s">
        <v>3157</v>
      </c>
      <c r="L3487">
        <v>550</v>
      </c>
      <c r="M3487" s="21" t="s">
        <v>3034</v>
      </c>
      <c r="O3487">
        <v>1988</v>
      </c>
      <c r="S3487" s="9" t="s">
        <v>3128</v>
      </c>
      <c r="T3487" t="s">
        <v>3127</v>
      </c>
      <c r="U3487" s="21" t="s">
        <v>1218</v>
      </c>
      <c r="V3487" s="9" t="s">
        <v>3132</v>
      </c>
      <c r="W3487">
        <f>7*16</f>
        <v>112</v>
      </c>
      <c r="X3487" s="9" t="s">
        <v>3129</v>
      </c>
      <c r="Z3487">
        <v>12</v>
      </c>
      <c r="AD3487" t="s">
        <v>1165</v>
      </c>
      <c r="AF3487" t="s">
        <v>1165</v>
      </c>
      <c r="AI3487" s="21" t="s">
        <v>1165</v>
      </c>
      <c r="AJ3487" s="21" t="s">
        <v>1148</v>
      </c>
      <c r="AK3487">
        <v>97</v>
      </c>
      <c r="AN3487" s="21">
        <v>4</v>
      </c>
      <c r="AO3487" s="21">
        <v>25</v>
      </c>
      <c r="AP3487">
        <v>28</v>
      </c>
      <c r="AQ3487" s="22" t="s">
        <v>1283</v>
      </c>
      <c r="AR3487" s="21" t="s">
        <v>3130</v>
      </c>
    </row>
    <row r="3488" spans="1:44" x14ac:dyDescent="0.2">
      <c r="A3488" s="21" t="s">
        <v>1775</v>
      </c>
      <c r="B3488" s="21" t="s">
        <v>1146</v>
      </c>
      <c r="C3488" s="21" t="s">
        <v>1149</v>
      </c>
      <c r="D3488" s="21" t="s">
        <v>1774</v>
      </c>
      <c r="E3488" s="21" t="s">
        <v>3155</v>
      </c>
      <c r="G3488" s="27" t="s">
        <v>1165</v>
      </c>
      <c r="H3488" s="21" t="s">
        <v>1165</v>
      </c>
      <c r="I3488" s="21" t="s">
        <v>3157</v>
      </c>
      <c r="L3488">
        <v>550</v>
      </c>
      <c r="M3488" s="21" t="s">
        <v>3034</v>
      </c>
      <c r="O3488">
        <v>1988</v>
      </c>
      <c r="S3488" s="9" t="s">
        <v>3128</v>
      </c>
      <c r="T3488" t="s">
        <v>3127</v>
      </c>
      <c r="U3488" s="21" t="s">
        <v>1218</v>
      </c>
      <c r="V3488" s="9" t="s">
        <v>3132</v>
      </c>
      <c r="W3488">
        <f>7*24</f>
        <v>168</v>
      </c>
      <c r="X3488" s="9" t="s">
        <v>3129</v>
      </c>
      <c r="Z3488">
        <v>12</v>
      </c>
      <c r="AD3488" t="s">
        <v>1165</v>
      </c>
      <c r="AF3488" t="s">
        <v>1165</v>
      </c>
      <c r="AI3488" s="21" t="s">
        <v>1165</v>
      </c>
      <c r="AJ3488" s="21" t="s">
        <v>1148</v>
      </c>
      <c r="AK3488">
        <v>100</v>
      </c>
      <c r="AN3488" s="21">
        <v>4</v>
      </c>
      <c r="AO3488" s="21">
        <v>25</v>
      </c>
      <c r="AP3488">
        <v>28</v>
      </c>
      <c r="AQ3488" s="22" t="s">
        <v>1283</v>
      </c>
      <c r="AR3488" s="21" t="s">
        <v>3130</v>
      </c>
    </row>
    <row r="3489" spans="1:44" x14ac:dyDescent="0.2">
      <c r="A3489" s="21" t="s">
        <v>1775</v>
      </c>
      <c r="B3489" s="21" t="s">
        <v>1146</v>
      </c>
      <c r="C3489" s="21" t="s">
        <v>1149</v>
      </c>
      <c r="D3489" s="21" t="s">
        <v>1774</v>
      </c>
      <c r="E3489" s="21" t="s">
        <v>3155</v>
      </c>
      <c r="G3489" s="27" t="s">
        <v>1165</v>
      </c>
      <c r="H3489" s="21" t="s">
        <v>1165</v>
      </c>
      <c r="I3489" s="21" t="s">
        <v>3157</v>
      </c>
      <c r="L3489">
        <v>550</v>
      </c>
      <c r="M3489" s="21" t="s">
        <v>3034</v>
      </c>
      <c r="O3489">
        <v>1988</v>
      </c>
      <c r="S3489" s="9" t="s">
        <v>3128</v>
      </c>
      <c r="T3489" t="s">
        <v>3127</v>
      </c>
      <c r="U3489" s="21" t="s">
        <v>1218</v>
      </c>
      <c r="V3489" s="9" t="s">
        <v>3132</v>
      </c>
      <c r="W3489">
        <f>7*12</f>
        <v>84</v>
      </c>
      <c r="X3489" s="9" t="s">
        <v>3129</v>
      </c>
      <c r="Y3489" t="s">
        <v>3133</v>
      </c>
      <c r="Z3489">
        <v>12</v>
      </c>
      <c r="AD3489" t="s">
        <v>1165</v>
      </c>
      <c r="AF3489" t="s">
        <v>1165</v>
      </c>
      <c r="AI3489" s="21" t="s">
        <v>1165</v>
      </c>
      <c r="AJ3489" s="21" t="s">
        <v>1148</v>
      </c>
      <c r="AK3489">
        <v>100</v>
      </c>
      <c r="AN3489" s="21">
        <v>4</v>
      </c>
      <c r="AO3489" s="21">
        <v>25</v>
      </c>
      <c r="AP3489">
        <v>28</v>
      </c>
      <c r="AQ3489" s="22" t="s">
        <v>1283</v>
      </c>
      <c r="AR3489" s="21" t="s">
        <v>3130</v>
      </c>
    </row>
    <row r="3490" spans="1:44" x14ac:dyDescent="0.2">
      <c r="A3490" s="21" t="s">
        <v>1775</v>
      </c>
      <c r="B3490" s="21" t="s">
        <v>1146</v>
      </c>
      <c r="C3490" s="21" t="s">
        <v>1149</v>
      </c>
      <c r="D3490" s="21" t="s">
        <v>1774</v>
      </c>
      <c r="E3490" s="21" t="s">
        <v>3155</v>
      </c>
      <c r="G3490" s="27" t="s">
        <v>1165</v>
      </c>
      <c r="H3490" s="21" t="s">
        <v>1165</v>
      </c>
      <c r="I3490" s="21" t="s">
        <v>3157</v>
      </c>
      <c r="L3490">
        <v>550</v>
      </c>
      <c r="M3490" s="21" t="s">
        <v>3034</v>
      </c>
      <c r="O3490">
        <v>1988</v>
      </c>
      <c r="S3490" s="9" t="s">
        <v>3128</v>
      </c>
      <c r="T3490" t="s">
        <v>3127</v>
      </c>
      <c r="U3490" s="21" t="s">
        <v>1218</v>
      </c>
      <c r="V3490" s="9" t="s">
        <v>3132</v>
      </c>
      <c r="W3490">
        <f>7*12</f>
        <v>84</v>
      </c>
      <c r="X3490" s="9" t="s">
        <v>3129</v>
      </c>
      <c r="Y3490" t="s">
        <v>3134</v>
      </c>
      <c r="Z3490">
        <v>12</v>
      </c>
      <c r="AD3490" t="s">
        <v>1165</v>
      </c>
      <c r="AF3490" t="s">
        <v>1165</v>
      </c>
      <c r="AI3490" s="21" t="s">
        <v>1165</v>
      </c>
      <c r="AJ3490" s="21" t="s">
        <v>1148</v>
      </c>
      <c r="AK3490">
        <v>72</v>
      </c>
      <c r="AN3490" s="21">
        <v>4</v>
      </c>
      <c r="AO3490" s="21">
        <v>25</v>
      </c>
      <c r="AP3490">
        <v>28</v>
      </c>
      <c r="AQ3490" s="22" t="s">
        <v>1283</v>
      </c>
      <c r="AR3490" s="21" t="s">
        <v>3130</v>
      </c>
    </row>
    <row r="3491" spans="1:44" x14ac:dyDescent="0.2">
      <c r="A3491" s="21" t="s">
        <v>1775</v>
      </c>
      <c r="B3491" s="21" t="s">
        <v>1146</v>
      </c>
      <c r="C3491" s="21" t="s">
        <v>1149</v>
      </c>
      <c r="D3491" s="21" t="s">
        <v>1774</v>
      </c>
      <c r="E3491" s="21" t="s">
        <v>3155</v>
      </c>
      <c r="G3491" s="27" t="s">
        <v>1165</v>
      </c>
      <c r="H3491" s="21" t="s">
        <v>1165</v>
      </c>
      <c r="I3491" s="21" t="s">
        <v>3157</v>
      </c>
      <c r="L3491">
        <v>550</v>
      </c>
      <c r="M3491" s="21" t="s">
        <v>3034</v>
      </c>
      <c r="O3491">
        <v>1988</v>
      </c>
      <c r="S3491" s="9" t="s">
        <v>3128</v>
      </c>
      <c r="T3491" t="s">
        <v>3127</v>
      </c>
      <c r="U3491" s="21" t="s">
        <v>1218</v>
      </c>
      <c r="V3491" s="9" t="s">
        <v>3132</v>
      </c>
      <c r="W3491">
        <f>7*12</f>
        <v>84</v>
      </c>
      <c r="X3491" s="9" t="s">
        <v>3129</v>
      </c>
      <c r="Y3491" t="s">
        <v>3135</v>
      </c>
      <c r="Z3491">
        <v>12</v>
      </c>
      <c r="AD3491" t="s">
        <v>1165</v>
      </c>
      <c r="AF3491" t="s">
        <v>1165</v>
      </c>
      <c r="AI3491" s="21" t="s">
        <v>1165</v>
      </c>
      <c r="AJ3491" s="21" t="s">
        <v>1148</v>
      </c>
      <c r="AK3491">
        <v>83</v>
      </c>
      <c r="AN3491" s="21">
        <v>4</v>
      </c>
      <c r="AO3491" s="21">
        <v>25</v>
      </c>
      <c r="AP3491">
        <v>28</v>
      </c>
      <c r="AQ3491" s="22" t="s">
        <v>1283</v>
      </c>
      <c r="AR3491" s="21" t="s">
        <v>3130</v>
      </c>
    </row>
    <row r="3492" spans="1:44" x14ac:dyDescent="0.2">
      <c r="A3492" s="21" t="s">
        <v>1775</v>
      </c>
      <c r="B3492" s="21" t="s">
        <v>1146</v>
      </c>
      <c r="C3492" s="21" t="s">
        <v>1149</v>
      </c>
      <c r="D3492" s="21" t="s">
        <v>1774</v>
      </c>
      <c r="E3492" s="21" t="s">
        <v>3156</v>
      </c>
      <c r="G3492" s="27" t="s">
        <v>1165</v>
      </c>
      <c r="H3492" s="21" t="s">
        <v>1165</v>
      </c>
      <c r="I3492" s="21" t="s">
        <v>3158</v>
      </c>
      <c r="L3492">
        <v>1970</v>
      </c>
      <c r="M3492" s="21" t="s">
        <v>3034</v>
      </c>
      <c r="O3492">
        <v>1988</v>
      </c>
      <c r="S3492" s="9" t="s">
        <v>3128</v>
      </c>
      <c r="T3492" t="s">
        <v>3127</v>
      </c>
      <c r="U3492" s="21" t="s">
        <v>1147</v>
      </c>
      <c r="X3492" s="9" t="s">
        <v>3129</v>
      </c>
      <c r="Z3492">
        <v>12</v>
      </c>
      <c r="AD3492" t="s">
        <v>1165</v>
      </c>
      <c r="AF3492" t="s">
        <v>1165</v>
      </c>
      <c r="AI3492" s="21" t="s">
        <v>1165</v>
      </c>
      <c r="AJ3492" s="21" t="s">
        <v>1148</v>
      </c>
      <c r="AK3492">
        <v>0</v>
      </c>
      <c r="AN3492" s="21">
        <v>4</v>
      </c>
      <c r="AO3492" s="21">
        <v>25</v>
      </c>
      <c r="AP3492">
        <v>28</v>
      </c>
      <c r="AQ3492" s="22" t="s">
        <v>1283</v>
      </c>
      <c r="AR3492" s="21" t="s">
        <v>3130</v>
      </c>
    </row>
    <row r="3493" spans="1:44" x14ac:dyDescent="0.2">
      <c r="A3493" s="21" t="s">
        <v>1775</v>
      </c>
      <c r="B3493" s="21" t="s">
        <v>1146</v>
      </c>
      <c r="C3493" s="21" t="s">
        <v>1149</v>
      </c>
      <c r="D3493" s="21" t="s">
        <v>1774</v>
      </c>
      <c r="E3493" s="21" t="s">
        <v>3156</v>
      </c>
      <c r="G3493" s="27" t="s">
        <v>1165</v>
      </c>
      <c r="H3493" s="21" t="s">
        <v>1165</v>
      </c>
      <c r="I3493" s="21" t="s">
        <v>3158</v>
      </c>
      <c r="L3493">
        <v>1970</v>
      </c>
      <c r="M3493" s="21" t="s">
        <v>3034</v>
      </c>
      <c r="O3493">
        <v>1988</v>
      </c>
      <c r="S3493" s="9" t="s">
        <v>3128</v>
      </c>
      <c r="T3493" t="s">
        <v>3127</v>
      </c>
      <c r="U3493" s="21" t="s">
        <v>1218</v>
      </c>
      <c r="V3493" s="9" t="s">
        <v>3132</v>
      </c>
      <c r="W3493">
        <f>4*7</f>
        <v>28</v>
      </c>
      <c r="X3493" s="9" t="s">
        <v>3129</v>
      </c>
      <c r="Z3493">
        <v>12</v>
      </c>
      <c r="AD3493" t="s">
        <v>1165</v>
      </c>
      <c r="AF3493" t="s">
        <v>1165</v>
      </c>
      <c r="AI3493" s="21" t="s">
        <v>1165</v>
      </c>
      <c r="AJ3493" s="21" t="s">
        <v>1148</v>
      </c>
      <c r="AK3493">
        <v>3</v>
      </c>
      <c r="AN3493" s="21">
        <v>4</v>
      </c>
      <c r="AO3493" s="21">
        <v>25</v>
      </c>
      <c r="AP3493">
        <v>28</v>
      </c>
      <c r="AQ3493" s="22" t="s">
        <v>1283</v>
      </c>
      <c r="AR3493" s="21" t="s">
        <v>3130</v>
      </c>
    </row>
    <row r="3494" spans="1:44" x14ac:dyDescent="0.2">
      <c r="A3494" s="21" t="s">
        <v>1775</v>
      </c>
      <c r="B3494" s="21" t="s">
        <v>1146</v>
      </c>
      <c r="C3494" s="21" t="s">
        <v>1149</v>
      </c>
      <c r="D3494" s="21" t="s">
        <v>1774</v>
      </c>
      <c r="E3494" s="21" t="s">
        <v>3156</v>
      </c>
      <c r="G3494" s="27" t="s">
        <v>1165</v>
      </c>
      <c r="H3494" s="21" t="s">
        <v>1165</v>
      </c>
      <c r="I3494" s="21" t="s">
        <v>3158</v>
      </c>
      <c r="L3494">
        <v>1970</v>
      </c>
      <c r="M3494" s="21" t="s">
        <v>3034</v>
      </c>
      <c r="O3494">
        <v>1988</v>
      </c>
      <c r="S3494" s="9" t="s">
        <v>3128</v>
      </c>
      <c r="T3494" t="s">
        <v>3127</v>
      </c>
      <c r="U3494" s="21" t="s">
        <v>1218</v>
      </c>
      <c r="V3494" s="9" t="s">
        <v>3132</v>
      </c>
      <c r="W3494">
        <v>56</v>
      </c>
      <c r="X3494" s="9" t="s">
        <v>3129</v>
      </c>
      <c r="Z3494">
        <v>12</v>
      </c>
      <c r="AD3494" t="s">
        <v>1165</v>
      </c>
      <c r="AF3494" t="s">
        <v>1165</v>
      </c>
      <c r="AI3494" s="21" t="s">
        <v>1165</v>
      </c>
      <c r="AJ3494" s="21" t="s">
        <v>1148</v>
      </c>
      <c r="AK3494">
        <v>6</v>
      </c>
      <c r="AN3494" s="21">
        <v>4</v>
      </c>
      <c r="AO3494" s="21">
        <v>25</v>
      </c>
      <c r="AP3494">
        <v>28</v>
      </c>
      <c r="AQ3494" s="22" t="s">
        <v>1283</v>
      </c>
      <c r="AR3494" s="21" t="s">
        <v>3130</v>
      </c>
    </row>
    <row r="3495" spans="1:44" x14ac:dyDescent="0.2">
      <c r="A3495" s="21" t="s">
        <v>1775</v>
      </c>
      <c r="B3495" s="21" t="s">
        <v>1146</v>
      </c>
      <c r="C3495" s="21" t="s">
        <v>1149</v>
      </c>
      <c r="D3495" s="21" t="s">
        <v>1774</v>
      </c>
      <c r="E3495" s="21" t="s">
        <v>3156</v>
      </c>
      <c r="G3495" s="27" t="s">
        <v>1165</v>
      </c>
      <c r="H3495" s="21" t="s">
        <v>1165</v>
      </c>
      <c r="I3495" s="21" t="s">
        <v>3158</v>
      </c>
      <c r="L3495">
        <v>1970</v>
      </c>
      <c r="M3495" s="21" t="s">
        <v>3034</v>
      </c>
      <c r="O3495">
        <v>1988</v>
      </c>
      <c r="S3495" s="9" t="s">
        <v>3128</v>
      </c>
      <c r="T3495" t="s">
        <v>3127</v>
      </c>
      <c r="U3495" s="21" t="s">
        <v>1218</v>
      </c>
      <c r="V3495" s="9" t="s">
        <v>3132</v>
      </c>
      <c r="W3495">
        <f>7*12</f>
        <v>84</v>
      </c>
      <c r="X3495" s="9" t="s">
        <v>3129</v>
      </c>
      <c r="Z3495">
        <v>12</v>
      </c>
      <c r="AD3495" t="s">
        <v>1165</v>
      </c>
      <c r="AF3495" t="s">
        <v>1165</v>
      </c>
      <c r="AI3495" s="21" t="s">
        <v>1165</v>
      </c>
      <c r="AJ3495" s="21" t="s">
        <v>1148</v>
      </c>
      <c r="AK3495">
        <v>10</v>
      </c>
      <c r="AN3495" s="21">
        <v>4</v>
      </c>
      <c r="AO3495" s="21">
        <v>25</v>
      </c>
      <c r="AP3495">
        <v>28</v>
      </c>
      <c r="AQ3495" s="22" t="s">
        <v>1283</v>
      </c>
      <c r="AR3495" s="21" t="s">
        <v>3130</v>
      </c>
    </row>
    <row r="3496" spans="1:44" x14ac:dyDescent="0.2">
      <c r="A3496" s="21" t="s">
        <v>1775</v>
      </c>
      <c r="B3496" s="21" t="s">
        <v>1146</v>
      </c>
      <c r="C3496" s="21" t="s">
        <v>1149</v>
      </c>
      <c r="D3496" s="21" t="s">
        <v>1774</v>
      </c>
      <c r="E3496" s="21" t="s">
        <v>3156</v>
      </c>
      <c r="G3496" s="27" t="s">
        <v>1165</v>
      </c>
      <c r="H3496" s="21" t="s">
        <v>1165</v>
      </c>
      <c r="I3496" s="21" t="s">
        <v>3158</v>
      </c>
      <c r="L3496">
        <v>1970</v>
      </c>
      <c r="M3496" s="21" t="s">
        <v>3034</v>
      </c>
      <c r="O3496">
        <v>1988</v>
      </c>
      <c r="S3496" s="9" t="s">
        <v>3128</v>
      </c>
      <c r="T3496" t="s">
        <v>3127</v>
      </c>
      <c r="U3496" s="21" t="s">
        <v>1218</v>
      </c>
      <c r="V3496" s="9" t="s">
        <v>3132</v>
      </c>
      <c r="W3496">
        <f>7*16</f>
        <v>112</v>
      </c>
      <c r="X3496" s="9" t="s">
        <v>3129</v>
      </c>
      <c r="Z3496">
        <v>12</v>
      </c>
      <c r="AD3496" t="s">
        <v>1165</v>
      </c>
      <c r="AF3496" t="s">
        <v>1165</v>
      </c>
      <c r="AI3496" s="21" t="s">
        <v>1165</v>
      </c>
      <c r="AJ3496" s="21" t="s">
        <v>1148</v>
      </c>
      <c r="AK3496">
        <v>37</v>
      </c>
      <c r="AN3496" s="21">
        <v>4</v>
      </c>
      <c r="AO3496" s="21">
        <v>25</v>
      </c>
      <c r="AP3496">
        <v>28</v>
      </c>
      <c r="AQ3496" s="22" t="s">
        <v>1283</v>
      </c>
      <c r="AR3496" s="21" t="s">
        <v>3130</v>
      </c>
    </row>
    <row r="3497" spans="1:44" x14ac:dyDescent="0.2">
      <c r="A3497" s="21" t="s">
        <v>1775</v>
      </c>
      <c r="B3497" s="21" t="s">
        <v>1146</v>
      </c>
      <c r="C3497" s="21" t="s">
        <v>1149</v>
      </c>
      <c r="D3497" s="21" t="s">
        <v>1774</v>
      </c>
      <c r="E3497" s="21" t="s">
        <v>3156</v>
      </c>
      <c r="G3497" s="27" t="s">
        <v>1165</v>
      </c>
      <c r="H3497" s="21" t="s">
        <v>1165</v>
      </c>
      <c r="I3497" s="21" t="s">
        <v>3158</v>
      </c>
      <c r="L3497">
        <v>1970</v>
      </c>
      <c r="M3497" s="21" t="s">
        <v>3034</v>
      </c>
      <c r="O3497">
        <v>1988</v>
      </c>
      <c r="S3497" s="9" t="s">
        <v>3128</v>
      </c>
      <c r="T3497" t="s">
        <v>3127</v>
      </c>
      <c r="U3497" s="21" t="s">
        <v>1218</v>
      </c>
      <c r="V3497" s="9" t="s">
        <v>3132</v>
      </c>
      <c r="W3497">
        <f>7*24</f>
        <v>168</v>
      </c>
      <c r="X3497" s="9" t="s">
        <v>3129</v>
      </c>
      <c r="Z3497">
        <v>12</v>
      </c>
      <c r="AD3497" t="s">
        <v>1165</v>
      </c>
      <c r="AF3497" t="s">
        <v>1165</v>
      </c>
      <c r="AI3497" s="21" t="s">
        <v>1165</v>
      </c>
      <c r="AJ3497" s="21" t="s">
        <v>1148</v>
      </c>
      <c r="AK3497">
        <v>44</v>
      </c>
      <c r="AN3497" s="21">
        <v>4</v>
      </c>
      <c r="AO3497" s="21">
        <v>25</v>
      </c>
      <c r="AP3497">
        <v>28</v>
      </c>
      <c r="AQ3497" s="22" t="s">
        <v>1283</v>
      </c>
      <c r="AR3497" s="21" t="s">
        <v>3130</v>
      </c>
    </row>
    <row r="3498" spans="1:44" x14ac:dyDescent="0.2">
      <c r="A3498" s="21" t="s">
        <v>1775</v>
      </c>
      <c r="B3498" s="21" t="s">
        <v>1146</v>
      </c>
      <c r="C3498" s="21" t="s">
        <v>1149</v>
      </c>
      <c r="D3498" s="21" t="s">
        <v>1774</v>
      </c>
      <c r="E3498" s="21" t="s">
        <v>3156</v>
      </c>
      <c r="G3498" s="27" t="s">
        <v>1165</v>
      </c>
      <c r="H3498" s="21" t="s">
        <v>1165</v>
      </c>
      <c r="I3498" s="21" t="s">
        <v>3158</v>
      </c>
      <c r="L3498">
        <v>1970</v>
      </c>
      <c r="M3498" s="21" t="s">
        <v>3034</v>
      </c>
      <c r="O3498">
        <v>1988</v>
      </c>
      <c r="S3498" s="9" t="s">
        <v>3128</v>
      </c>
      <c r="T3498" t="s">
        <v>3127</v>
      </c>
      <c r="U3498" s="21" t="s">
        <v>1218</v>
      </c>
      <c r="V3498" s="9" t="s">
        <v>3132</v>
      </c>
      <c r="W3498">
        <f>7*12</f>
        <v>84</v>
      </c>
      <c r="X3498" s="9" t="s">
        <v>3129</v>
      </c>
      <c r="Y3498" t="s">
        <v>3133</v>
      </c>
      <c r="Z3498">
        <v>12</v>
      </c>
      <c r="AD3498" t="s">
        <v>1165</v>
      </c>
      <c r="AF3498" t="s">
        <v>1165</v>
      </c>
      <c r="AI3498" s="21" t="s">
        <v>1165</v>
      </c>
      <c r="AJ3498" s="21" t="s">
        <v>1148</v>
      </c>
      <c r="AK3498">
        <v>22</v>
      </c>
      <c r="AN3498" s="21">
        <v>4</v>
      </c>
      <c r="AO3498" s="21">
        <v>25</v>
      </c>
      <c r="AP3498">
        <v>28</v>
      </c>
      <c r="AQ3498" s="22" t="s">
        <v>1283</v>
      </c>
      <c r="AR3498" s="21" t="s">
        <v>3130</v>
      </c>
    </row>
    <row r="3499" spans="1:44" x14ac:dyDescent="0.2">
      <c r="A3499" s="21" t="s">
        <v>1775</v>
      </c>
      <c r="B3499" s="21" t="s">
        <v>1146</v>
      </c>
      <c r="C3499" s="21" t="s">
        <v>1149</v>
      </c>
      <c r="D3499" s="21" t="s">
        <v>1774</v>
      </c>
      <c r="E3499" s="21" t="s">
        <v>3156</v>
      </c>
      <c r="G3499" s="27" t="s">
        <v>1165</v>
      </c>
      <c r="H3499" s="21" t="s">
        <v>1165</v>
      </c>
      <c r="I3499" s="21" t="s">
        <v>3158</v>
      </c>
      <c r="L3499">
        <v>1970</v>
      </c>
      <c r="M3499" s="21" t="s">
        <v>3034</v>
      </c>
      <c r="O3499">
        <v>1988</v>
      </c>
      <c r="S3499" s="9" t="s">
        <v>3128</v>
      </c>
      <c r="T3499" t="s">
        <v>3127</v>
      </c>
      <c r="U3499" s="21" t="s">
        <v>1218</v>
      </c>
      <c r="V3499" s="9" t="s">
        <v>3132</v>
      </c>
      <c r="W3499">
        <f>7*12</f>
        <v>84</v>
      </c>
      <c r="X3499" s="9" t="s">
        <v>3129</v>
      </c>
      <c r="Y3499" t="s">
        <v>3134</v>
      </c>
      <c r="Z3499">
        <v>12</v>
      </c>
      <c r="AD3499" t="s">
        <v>1165</v>
      </c>
      <c r="AF3499" t="s">
        <v>1165</v>
      </c>
      <c r="AI3499" s="21" t="s">
        <v>1165</v>
      </c>
      <c r="AJ3499" s="21" t="s">
        <v>1148</v>
      </c>
      <c r="AK3499">
        <v>15</v>
      </c>
      <c r="AN3499" s="21">
        <v>4</v>
      </c>
      <c r="AO3499" s="21">
        <v>25</v>
      </c>
      <c r="AP3499">
        <v>28</v>
      </c>
      <c r="AQ3499" s="22" t="s">
        <v>1283</v>
      </c>
      <c r="AR3499" s="21" t="s">
        <v>3130</v>
      </c>
    </row>
    <row r="3500" spans="1:44" x14ac:dyDescent="0.2">
      <c r="A3500" s="21" t="s">
        <v>1775</v>
      </c>
      <c r="B3500" s="21" t="s">
        <v>1146</v>
      </c>
      <c r="C3500" s="21" t="s">
        <v>1149</v>
      </c>
      <c r="D3500" s="21" t="s">
        <v>1774</v>
      </c>
      <c r="E3500" s="21" t="s">
        <v>3156</v>
      </c>
      <c r="G3500" s="27" t="s">
        <v>1165</v>
      </c>
      <c r="H3500" s="21" t="s">
        <v>1165</v>
      </c>
      <c r="I3500" s="21" t="s">
        <v>3158</v>
      </c>
      <c r="L3500">
        <v>1970</v>
      </c>
      <c r="M3500" s="21" t="s">
        <v>3034</v>
      </c>
      <c r="O3500">
        <v>1988</v>
      </c>
      <c r="S3500" s="9" t="s">
        <v>3128</v>
      </c>
      <c r="T3500" t="s">
        <v>3127</v>
      </c>
      <c r="U3500" s="21" t="s">
        <v>1218</v>
      </c>
      <c r="V3500" s="9" t="s">
        <v>3132</v>
      </c>
      <c r="W3500">
        <f>7*12</f>
        <v>84</v>
      </c>
      <c r="X3500" s="9" t="s">
        <v>3129</v>
      </c>
      <c r="Y3500" t="s">
        <v>3135</v>
      </c>
      <c r="Z3500">
        <v>12</v>
      </c>
      <c r="AD3500" t="s">
        <v>1165</v>
      </c>
      <c r="AF3500" t="s">
        <v>1165</v>
      </c>
      <c r="AI3500" s="21" t="s">
        <v>1165</v>
      </c>
      <c r="AJ3500" s="21" t="s">
        <v>1148</v>
      </c>
      <c r="AK3500">
        <v>15</v>
      </c>
      <c r="AN3500" s="21">
        <v>4</v>
      </c>
      <c r="AO3500" s="21">
        <v>25</v>
      </c>
      <c r="AP3500">
        <v>28</v>
      </c>
      <c r="AQ3500" s="22" t="s">
        <v>1283</v>
      </c>
      <c r="AR3500" s="21" t="s">
        <v>3130</v>
      </c>
    </row>
    <row r="3501" spans="1:44" x14ac:dyDescent="0.2">
      <c r="A3501" s="21" t="s">
        <v>1775</v>
      </c>
      <c r="B3501" s="21" t="s">
        <v>1146</v>
      </c>
      <c r="C3501" s="21" t="s">
        <v>1149</v>
      </c>
      <c r="D3501" s="21" t="s">
        <v>1774</v>
      </c>
      <c r="E3501" s="21" t="s">
        <v>3159</v>
      </c>
      <c r="G3501" s="27" t="s">
        <v>1165</v>
      </c>
      <c r="H3501" s="21" t="s">
        <v>1165</v>
      </c>
      <c r="I3501" s="21" t="s">
        <v>3162</v>
      </c>
      <c r="L3501">
        <v>1810</v>
      </c>
      <c r="M3501" s="21" t="s">
        <v>3034</v>
      </c>
      <c r="O3501">
        <v>1988</v>
      </c>
      <c r="S3501" s="9" t="s">
        <v>3128</v>
      </c>
      <c r="T3501" t="s">
        <v>3127</v>
      </c>
      <c r="U3501" s="21" t="s">
        <v>1147</v>
      </c>
      <c r="X3501" s="9" t="s">
        <v>3129</v>
      </c>
      <c r="Z3501">
        <v>12</v>
      </c>
      <c r="AD3501" t="s">
        <v>1165</v>
      </c>
      <c r="AF3501" t="s">
        <v>1165</v>
      </c>
      <c r="AI3501" s="21" t="s">
        <v>1165</v>
      </c>
      <c r="AJ3501" s="21" t="s">
        <v>1148</v>
      </c>
      <c r="AK3501">
        <v>1</v>
      </c>
      <c r="AN3501" s="21">
        <v>4</v>
      </c>
      <c r="AO3501" s="21">
        <v>25</v>
      </c>
      <c r="AP3501">
        <v>28</v>
      </c>
      <c r="AQ3501" s="22" t="s">
        <v>1283</v>
      </c>
      <c r="AR3501" s="21" t="s">
        <v>3130</v>
      </c>
    </row>
    <row r="3502" spans="1:44" x14ac:dyDescent="0.2">
      <c r="A3502" s="21" t="s">
        <v>1775</v>
      </c>
      <c r="B3502" s="21" t="s">
        <v>1146</v>
      </c>
      <c r="C3502" s="21" t="s">
        <v>1149</v>
      </c>
      <c r="D3502" s="21" t="s">
        <v>1774</v>
      </c>
      <c r="E3502" s="21" t="s">
        <v>3159</v>
      </c>
      <c r="G3502" s="27" t="s">
        <v>1165</v>
      </c>
      <c r="H3502" s="21" t="s">
        <v>1165</v>
      </c>
      <c r="I3502" s="21" t="s">
        <v>3162</v>
      </c>
      <c r="L3502">
        <v>1810</v>
      </c>
      <c r="M3502" s="21" t="s">
        <v>3034</v>
      </c>
      <c r="O3502">
        <v>1988</v>
      </c>
      <c r="S3502" s="9" t="s">
        <v>3128</v>
      </c>
      <c r="T3502" t="s">
        <v>3127</v>
      </c>
      <c r="U3502" s="21" t="s">
        <v>1218</v>
      </c>
      <c r="V3502" s="9" t="s">
        <v>3132</v>
      </c>
      <c r="W3502">
        <f>4*7</f>
        <v>28</v>
      </c>
      <c r="X3502" s="9" t="s">
        <v>3129</v>
      </c>
      <c r="Z3502">
        <v>12</v>
      </c>
      <c r="AD3502" t="s">
        <v>1165</v>
      </c>
      <c r="AF3502" t="s">
        <v>1165</v>
      </c>
      <c r="AI3502" s="21" t="s">
        <v>1165</v>
      </c>
      <c r="AJ3502" s="21" t="s">
        <v>1148</v>
      </c>
      <c r="AK3502">
        <v>3</v>
      </c>
      <c r="AN3502" s="21">
        <v>4</v>
      </c>
      <c r="AO3502" s="21">
        <v>25</v>
      </c>
      <c r="AP3502">
        <v>28</v>
      </c>
      <c r="AQ3502" s="22" t="s">
        <v>1283</v>
      </c>
      <c r="AR3502" s="21" t="s">
        <v>3130</v>
      </c>
    </row>
    <row r="3503" spans="1:44" x14ac:dyDescent="0.2">
      <c r="A3503" s="21" t="s">
        <v>1775</v>
      </c>
      <c r="B3503" s="21" t="s">
        <v>1146</v>
      </c>
      <c r="C3503" s="21" t="s">
        <v>1149</v>
      </c>
      <c r="D3503" s="21" t="s">
        <v>1774</v>
      </c>
      <c r="E3503" s="21" t="s">
        <v>3159</v>
      </c>
      <c r="G3503" s="27" t="s">
        <v>1165</v>
      </c>
      <c r="H3503" s="21" t="s">
        <v>1165</v>
      </c>
      <c r="I3503" s="21" t="s">
        <v>3162</v>
      </c>
      <c r="L3503">
        <v>1810</v>
      </c>
      <c r="M3503" s="21" t="s">
        <v>3034</v>
      </c>
      <c r="O3503">
        <v>1988</v>
      </c>
      <c r="S3503" s="9" t="s">
        <v>3128</v>
      </c>
      <c r="T3503" t="s">
        <v>3127</v>
      </c>
      <c r="U3503" s="21" t="s">
        <v>1218</v>
      </c>
      <c r="V3503" s="9" t="s">
        <v>3132</v>
      </c>
      <c r="W3503">
        <v>56</v>
      </c>
      <c r="X3503" s="9" t="s">
        <v>3129</v>
      </c>
      <c r="Z3503">
        <v>12</v>
      </c>
      <c r="AD3503" t="s">
        <v>1165</v>
      </c>
      <c r="AF3503" t="s">
        <v>1165</v>
      </c>
      <c r="AI3503" s="21" t="s">
        <v>1165</v>
      </c>
      <c r="AJ3503" s="21" t="s">
        <v>1148</v>
      </c>
      <c r="AK3503">
        <v>13</v>
      </c>
      <c r="AN3503" s="21">
        <v>4</v>
      </c>
      <c r="AO3503" s="21">
        <v>25</v>
      </c>
      <c r="AP3503">
        <v>28</v>
      </c>
      <c r="AQ3503" s="22" t="s">
        <v>1283</v>
      </c>
      <c r="AR3503" s="21" t="s">
        <v>3130</v>
      </c>
    </row>
    <row r="3504" spans="1:44" x14ac:dyDescent="0.2">
      <c r="A3504" s="21" t="s">
        <v>1775</v>
      </c>
      <c r="B3504" s="21" t="s">
        <v>1146</v>
      </c>
      <c r="C3504" s="21" t="s">
        <v>1149</v>
      </c>
      <c r="D3504" s="21" t="s">
        <v>1774</v>
      </c>
      <c r="E3504" s="21" t="s">
        <v>3159</v>
      </c>
      <c r="G3504" s="27" t="s">
        <v>1165</v>
      </c>
      <c r="H3504" s="21" t="s">
        <v>1165</v>
      </c>
      <c r="I3504" s="21" t="s">
        <v>3162</v>
      </c>
      <c r="L3504">
        <v>1810</v>
      </c>
      <c r="M3504" s="21" t="s">
        <v>3034</v>
      </c>
      <c r="O3504">
        <v>1988</v>
      </c>
      <c r="S3504" s="9" t="s">
        <v>3128</v>
      </c>
      <c r="T3504" t="s">
        <v>3127</v>
      </c>
      <c r="U3504" s="21" t="s">
        <v>1218</v>
      </c>
      <c r="V3504" s="9" t="s">
        <v>3132</v>
      </c>
      <c r="W3504">
        <f>7*12</f>
        <v>84</v>
      </c>
      <c r="X3504" s="9" t="s">
        <v>3129</v>
      </c>
      <c r="Z3504">
        <v>12</v>
      </c>
      <c r="AD3504" t="s">
        <v>1165</v>
      </c>
      <c r="AF3504" t="s">
        <v>1165</v>
      </c>
      <c r="AI3504" s="21" t="s">
        <v>1165</v>
      </c>
      <c r="AJ3504" s="21" t="s">
        <v>1148</v>
      </c>
      <c r="AK3504">
        <v>70</v>
      </c>
      <c r="AN3504" s="21">
        <v>4</v>
      </c>
      <c r="AO3504" s="21">
        <v>25</v>
      </c>
      <c r="AP3504">
        <v>28</v>
      </c>
      <c r="AQ3504" s="22" t="s">
        <v>1283</v>
      </c>
      <c r="AR3504" s="21" t="s">
        <v>3130</v>
      </c>
    </row>
    <row r="3505" spans="1:44" x14ac:dyDescent="0.2">
      <c r="A3505" s="21" t="s">
        <v>1775</v>
      </c>
      <c r="B3505" s="21" t="s">
        <v>1146</v>
      </c>
      <c r="C3505" s="21" t="s">
        <v>1149</v>
      </c>
      <c r="D3505" s="21" t="s">
        <v>1774</v>
      </c>
      <c r="E3505" s="21" t="s">
        <v>3159</v>
      </c>
      <c r="G3505" s="27" t="s">
        <v>1165</v>
      </c>
      <c r="H3505" s="21" t="s">
        <v>1165</v>
      </c>
      <c r="I3505" s="21" t="s">
        <v>3162</v>
      </c>
      <c r="L3505">
        <v>1810</v>
      </c>
      <c r="M3505" s="21" t="s">
        <v>3034</v>
      </c>
      <c r="O3505">
        <v>1988</v>
      </c>
      <c r="S3505" s="9" t="s">
        <v>3128</v>
      </c>
      <c r="T3505" t="s">
        <v>3127</v>
      </c>
      <c r="U3505" s="21" t="s">
        <v>1218</v>
      </c>
      <c r="V3505" s="9" t="s">
        <v>3132</v>
      </c>
      <c r="W3505">
        <f>7*16</f>
        <v>112</v>
      </c>
      <c r="X3505" s="9" t="s">
        <v>3129</v>
      </c>
      <c r="Z3505">
        <v>12</v>
      </c>
      <c r="AD3505" t="s">
        <v>1165</v>
      </c>
      <c r="AF3505" t="s">
        <v>1165</v>
      </c>
      <c r="AI3505" s="21" t="s">
        <v>1165</v>
      </c>
      <c r="AJ3505" s="21" t="s">
        <v>1148</v>
      </c>
      <c r="AK3505">
        <v>79</v>
      </c>
      <c r="AN3505" s="21">
        <v>4</v>
      </c>
      <c r="AO3505" s="21">
        <v>25</v>
      </c>
      <c r="AP3505">
        <v>28</v>
      </c>
      <c r="AQ3505" s="22" t="s">
        <v>1283</v>
      </c>
      <c r="AR3505" s="21" t="s">
        <v>3130</v>
      </c>
    </row>
    <row r="3506" spans="1:44" x14ac:dyDescent="0.2">
      <c r="A3506" s="21" t="s">
        <v>1775</v>
      </c>
      <c r="B3506" s="21" t="s">
        <v>1146</v>
      </c>
      <c r="C3506" s="21" t="s">
        <v>1149</v>
      </c>
      <c r="D3506" s="21" t="s">
        <v>1774</v>
      </c>
      <c r="E3506" s="21" t="s">
        <v>3159</v>
      </c>
      <c r="G3506" s="27" t="s">
        <v>1165</v>
      </c>
      <c r="H3506" s="21" t="s">
        <v>1165</v>
      </c>
      <c r="I3506" s="21" t="s">
        <v>3162</v>
      </c>
      <c r="L3506">
        <v>1810</v>
      </c>
      <c r="M3506" s="21" t="s">
        <v>3034</v>
      </c>
      <c r="O3506">
        <v>1988</v>
      </c>
      <c r="S3506" s="9" t="s">
        <v>3128</v>
      </c>
      <c r="T3506" t="s">
        <v>3127</v>
      </c>
      <c r="U3506" s="21" t="s">
        <v>1218</v>
      </c>
      <c r="V3506" s="9" t="s">
        <v>3132</v>
      </c>
      <c r="W3506">
        <f>7*24</f>
        <v>168</v>
      </c>
      <c r="X3506" s="9" t="s">
        <v>3129</v>
      </c>
      <c r="Z3506">
        <v>12</v>
      </c>
      <c r="AD3506" t="s">
        <v>1165</v>
      </c>
      <c r="AF3506" t="s">
        <v>1165</v>
      </c>
      <c r="AI3506" s="21" t="s">
        <v>1165</v>
      </c>
      <c r="AJ3506" s="21" t="s">
        <v>1148</v>
      </c>
      <c r="AK3506">
        <v>90</v>
      </c>
      <c r="AN3506" s="21">
        <v>4</v>
      </c>
      <c r="AO3506" s="21">
        <v>25</v>
      </c>
      <c r="AP3506">
        <v>28</v>
      </c>
      <c r="AQ3506" s="22" t="s">
        <v>1283</v>
      </c>
      <c r="AR3506" s="21" t="s">
        <v>3130</v>
      </c>
    </row>
    <row r="3507" spans="1:44" x14ac:dyDescent="0.2">
      <c r="A3507" s="21" t="s">
        <v>1775</v>
      </c>
      <c r="B3507" s="21" t="s">
        <v>1146</v>
      </c>
      <c r="C3507" s="21" t="s">
        <v>1149</v>
      </c>
      <c r="D3507" s="21" t="s">
        <v>1774</v>
      </c>
      <c r="E3507" s="21" t="s">
        <v>3159</v>
      </c>
      <c r="G3507" s="27" t="s">
        <v>1165</v>
      </c>
      <c r="H3507" s="21" t="s">
        <v>1165</v>
      </c>
      <c r="I3507" s="21" t="s">
        <v>3162</v>
      </c>
      <c r="L3507">
        <v>1810</v>
      </c>
      <c r="M3507" s="21" t="s">
        <v>3034</v>
      </c>
      <c r="O3507">
        <v>1988</v>
      </c>
      <c r="S3507" s="9" t="s">
        <v>3128</v>
      </c>
      <c r="T3507" t="s">
        <v>3127</v>
      </c>
      <c r="U3507" s="21" t="s">
        <v>1218</v>
      </c>
      <c r="V3507" s="9" t="s">
        <v>3132</v>
      </c>
      <c r="W3507">
        <f>7*12</f>
        <v>84</v>
      </c>
      <c r="X3507" s="9" t="s">
        <v>3129</v>
      </c>
      <c r="Y3507" t="s">
        <v>3133</v>
      </c>
      <c r="Z3507">
        <v>12</v>
      </c>
      <c r="AD3507" t="s">
        <v>1165</v>
      </c>
      <c r="AF3507" t="s">
        <v>1165</v>
      </c>
      <c r="AI3507" s="21" t="s">
        <v>1165</v>
      </c>
      <c r="AJ3507" s="21" t="s">
        <v>1148</v>
      </c>
      <c r="AK3507">
        <v>91</v>
      </c>
      <c r="AN3507" s="21">
        <v>4</v>
      </c>
      <c r="AO3507" s="21">
        <v>25</v>
      </c>
      <c r="AP3507">
        <v>28</v>
      </c>
      <c r="AQ3507" s="22" t="s">
        <v>1283</v>
      </c>
      <c r="AR3507" s="21" t="s">
        <v>3130</v>
      </c>
    </row>
    <row r="3508" spans="1:44" x14ac:dyDescent="0.2">
      <c r="A3508" s="21" t="s">
        <v>1775</v>
      </c>
      <c r="B3508" s="21" t="s">
        <v>1146</v>
      </c>
      <c r="C3508" s="21" t="s">
        <v>1149</v>
      </c>
      <c r="D3508" s="21" t="s">
        <v>1774</v>
      </c>
      <c r="E3508" s="21" t="s">
        <v>3159</v>
      </c>
      <c r="G3508" s="27" t="s">
        <v>1165</v>
      </c>
      <c r="H3508" s="21" t="s">
        <v>1165</v>
      </c>
      <c r="I3508" s="21" t="s">
        <v>3162</v>
      </c>
      <c r="L3508">
        <v>1810</v>
      </c>
      <c r="M3508" s="21" t="s">
        <v>3034</v>
      </c>
      <c r="O3508">
        <v>1988</v>
      </c>
      <c r="S3508" s="9" t="s">
        <v>3128</v>
      </c>
      <c r="T3508" t="s">
        <v>3127</v>
      </c>
      <c r="U3508" s="21" t="s">
        <v>1218</v>
      </c>
      <c r="V3508" s="9" t="s">
        <v>3132</v>
      </c>
      <c r="W3508">
        <f>7*12</f>
        <v>84</v>
      </c>
      <c r="X3508" s="9" t="s">
        <v>3129</v>
      </c>
      <c r="Y3508" t="s">
        <v>3134</v>
      </c>
      <c r="Z3508">
        <v>12</v>
      </c>
      <c r="AD3508" t="s">
        <v>1165</v>
      </c>
      <c r="AF3508" t="s">
        <v>1165</v>
      </c>
      <c r="AI3508" s="21" t="s">
        <v>1165</v>
      </c>
      <c r="AJ3508" s="21" t="s">
        <v>1148</v>
      </c>
      <c r="AK3508">
        <v>47</v>
      </c>
      <c r="AN3508" s="21">
        <v>4</v>
      </c>
      <c r="AO3508" s="21">
        <v>25</v>
      </c>
      <c r="AP3508">
        <v>28</v>
      </c>
      <c r="AQ3508" s="22" t="s">
        <v>1283</v>
      </c>
      <c r="AR3508" s="21" t="s">
        <v>3130</v>
      </c>
    </row>
    <row r="3509" spans="1:44" x14ac:dyDescent="0.2">
      <c r="A3509" s="21" t="s">
        <v>1775</v>
      </c>
      <c r="B3509" s="21" t="s">
        <v>1146</v>
      </c>
      <c r="C3509" s="21" t="s">
        <v>1149</v>
      </c>
      <c r="D3509" s="21" t="s">
        <v>1774</v>
      </c>
      <c r="E3509" s="21" t="s">
        <v>3159</v>
      </c>
      <c r="G3509" s="27" t="s">
        <v>1165</v>
      </c>
      <c r="H3509" s="21" t="s">
        <v>1165</v>
      </c>
      <c r="I3509" s="21" t="s">
        <v>3162</v>
      </c>
      <c r="L3509">
        <v>1810</v>
      </c>
      <c r="M3509" s="21" t="s">
        <v>3034</v>
      </c>
      <c r="O3509">
        <v>1988</v>
      </c>
      <c r="S3509" s="9" t="s">
        <v>3128</v>
      </c>
      <c r="T3509" t="s">
        <v>3127</v>
      </c>
      <c r="U3509" s="21" t="s">
        <v>1218</v>
      </c>
      <c r="V3509" s="9" t="s">
        <v>3132</v>
      </c>
      <c r="W3509">
        <f>7*12</f>
        <v>84</v>
      </c>
      <c r="X3509" s="9" t="s">
        <v>3129</v>
      </c>
      <c r="Y3509" t="s">
        <v>3135</v>
      </c>
      <c r="Z3509">
        <v>12</v>
      </c>
      <c r="AD3509" t="s">
        <v>1165</v>
      </c>
      <c r="AF3509" t="s">
        <v>1165</v>
      </c>
      <c r="AI3509" s="21" t="s">
        <v>1165</v>
      </c>
      <c r="AJ3509" s="21" t="s">
        <v>1148</v>
      </c>
      <c r="AK3509">
        <v>49</v>
      </c>
      <c r="AN3509" s="21">
        <v>4</v>
      </c>
      <c r="AO3509" s="21">
        <v>25</v>
      </c>
      <c r="AP3509">
        <v>28</v>
      </c>
      <c r="AQ3509" s="22" t="s">
        <v>1283</v>
      </c>
      <c r="AR3509" s="21" t="s">
        <v>3130</v>
      </c>
    </row>
    <row r="3510" spans="1:44" x14ac:dyDescent="0.2">
      <c r="A3510" s="21" t="s">
        <v>1775</v>
      </c>
      <c r="B3510" s="21" t="s">
        <v>1146</v>
      </c>
      <c r="C3510" s="21" t="s">
        <v>1149</v>
      </c>
      <c r="D3510" s="21" t="s">
        <v>1774</v>
      </c>
      <c r="E3510" s="21" t="s">
        <v>3160</v>
      </c>
      <c r="G3510" s="27" t="s">
        <v>1165</v>
      </c>
      <c r="H3510" s="21" t="s">
        <v>1165</v>
      </c>
      <c r="I3510" s="21" t="s">
        <v>3163</v>
      </c>
      <c r="L3510">
        <v>2400</v>
      </c>
      <c r="M3510" s="21" t="s">
        <v>3034</v>
      </c>
      <c r="O3510">
        <v>1988</v>
      </c>
      <c r="S3510" s="9" t="s">
        <v>3128</v>
      </c>
      <c r="T3510" t="s">
        <v>3127</v>
      </c>
      <c r="U3510" s="21" t="s">
        <v>1147</v>
      </c>
      <c r="X3510" s="9" t="s">
        <v>3129</v>
      </c>
      <c r="Z3510">
        <v>12</v>
      </c>
      <c r="AD3510" t="s">
        <v>1165</v>
      </c>
      <c r="AF3510" t="s">
        <v>1165</v>
      </c>
      <c r="AI3510" s="21" t="s">
        <v>1165</v>
      </c>
      <c r="AJ3510" s="21" t="s">
        <v>1148</v>
      </c>
      <c r="AK3510">
        <v>1</v>
      </c>
      <c r="AN3510" s="21">
        <v>4</v>
      </c>
      <c r="AO3510" s="21">
        <v>25</v>
      </c>
      <c r="AP3510">
        <v>28</v>
      </c>
      <c r="AQ3510" s="22" t="s">
        <v>1283</v>
      </c>
      <c r="AR3510" s="21" t="s">
        <v>3130</v>
      </c>
    </row>
    <row r="3511" spans="1:44" x14ac:dyDescent="0.2">
      <c r="A3511" s="21" t="s">
        <v>1775</v>
      </c>
      <c r="B3511" s="21" t="s">
        <v>1146</v>
      </c>
      <c r="C3511" s="21" t="s">
        <v>1149</v>
      </c>
      <c r="D3511" s="21" t="s">
        <v>1774</v>
      </c>
      <c r="E3511" s="21" t="s">
        <v>3160</v>
      </c>
      <c r="G3511" s="27" t="s">
        <v>1165</v>
      </c>
      <c r="H3511" s="21" t="s">
        <v>1165</v>
      </c>
      <c r="I3511" s="21" t="s">
        <v>3163</v>
      </c>
      <c r="L3511">
        <v>2400</v>
      </c>
      <c r="M3511" s="21" t="s">
        <v>3034</v>
      </c>
      <c r="O3511">
        <v>1988</v>
      </c>
      <c r="S3511" s="9" t="s">
        <v>3128</v>
      </c>
      <c r="T3511" t="s">
        <v>3127</v>
      </c>
      <c r="U3511" s="21" t="s">
        <v>1218</v>
      </c>
      <c r="V3511" s="9" t="s">
        <v>3132</v>
      </c>
      <c r="W3511">
        <f>4*7</f>
        <v>28</v>
      </c>
      <c r="X3511" s="9" t="s">
        <v>3129</v>
      </c>
      <c r="Z3511">
        <v>12</v>
      </c>
      <c r="AD3511" t="s">
        <v>1165</v>
      </c>
      <c r="AF3511" t="s">
        <v>1165</v>
      </c>
      <c r="AI3511" s="21" t="s">
        <v>1165</v>
      </c>
      <c r="AJ3511" s="21" t="s">
        <v>1148</v>
      </c>
      <c r="AK3511">
        <v>4</v>
      </c>
      <c r="AN3511" s="21">
        <v>4</v>
      </c>
      <c r="AO3511" s="21">
        <v>25</v>
      </c>
      <c r="AP3511">
        <v>28</v>
      </c>
      <c r="AQ3511" s="22" t="s">
        <v>1283</v>
      </c>
      <c r="AR3511" s="21" t="s">
        <v>3130</v>
      </c>
    </row>
    <row r="3512" spans="1:44" x14ac:dyDescent="0.2">
      <c r="A3512" s="21" t="s">
        <v>1775</v>
      </c>
      <c r="B3512" s="21" t="s">
        <v>1146</v>
      </c>
      <c r="C3512" s="21" t="s">
        <v>1149</v>
      </c>
      <c r="D3512" s="21" t="s">
        <v>1774</v>
      </c>
      <c r="E3512" s="21" t="s">
        <v>3160</v>
      </c>
      <c r="G3512" s="27" t="s">
        <v>1165</v>
      </c>
      <c r="H3512" s="21" t="s">
        <v>1165</v>
      </c>
      <c r="I3512" s="21" t="s">
        <v>3163</v>
      </c>
      <c r="L3512">
        <v>2400</v>
      </c>
      <c r="M3512" s="21" t="s">
        <v>3034</v>
      </c>
      <c r="O3512">
        <v>1988</v>
      </c>
      <c r="S3512" s="9" t="s">
        <v>3128</v>
      </c>
      <c r="T3512" t="s">
        <v>3127</v>
      </c>
      <c r="U3512" s="21" t="s">
        <v>1218</v>
      </c>
      <c r="V3512" s="9" t="s">
        <v>3132</v>
      </c>
      <c r="W3512">
        <v>56</v>
      </c>
      <c r="X3512" s="9" t="s">
        <v>3129</v>
      </c>
      <c r="Z3512">
        <v>12</v>
      </c>
      <c r="AD3512" t="s">
        <v>1165</v>
      </c>
      <c r="AF3512" t="s">
        <v>1165</v>
      </c>
      <c r="AI3512" s="21" t="s">
        <v>1165</v>
      </c>
      <c r="AJ3512" s="21" t="s">
        <v>1148</v>
      </c>
      <c r="AK3512">
        <v>5</v>
      </c>
      <c r="AN3512" s="21">
        <v>4</v>
      </c>
      <c r="AO3512" s="21">
        <v>25</v>
      </c>
      <c r="AP3512">
        <v>28</v>
      </c>
      <c r="AQ3512" s="22" t="s">
        <v>1283</v>
      </c>
      <c r="AR3512" s="21" t="s">
        <v>3130</v>
      </c>
    </row>
    <row r="3513" spans="1:44" x14ac:dyDescent="0.2">
      <c r="A3513" s="21" t="s">
        <v>1775</v>
      </c>
      <c r="B3513" s="21" t="s">
        <v>1146</v>
      </c>
      <c r="C3513" s="21" t="s">
        <v>1149</v>
      </c>
      <c r="D3513" s="21" t="s">
        <v>1774</v>
      </c>
      <c r="E3513" s="21" t="s">
        <v>3160</v>
      </c>
      <c r="G3513" s="27" t="s">
        <v>1165</v>
      </c>
      <c r="H3513" s="21" t="s">
        <v>1165</v>
      </c>
      <c r="I3513" s="21" t="s">
        <v>3163</v>
      </c>
      <c r="L3513">
        <v>2400</v>
      </c>
      <c r="M3513" s="21" t="s">
        <v>3034</v>
      </c>
      <c r="O3513">
        <v>1988</v>
      </c>
      <c r="S3513" s="9" t="s">
        <v>3128</v>
      </c>
      <c r="T3513" t="s">
        <v>3127</v>
      </c>
      <c r="U3513" s="21" t="s">
        <v>1218</v>
      </c>
      <c r="V3513" s="9" t="s">
        <v>3132</v>
      </c>
      <c r="W3513">
        <f>7*12</f>
        <v>84</v>
      </c>
      <c r="X3513" s="9" t="s">
        <v>3129</v>
      </c>
      <c r="Z3513">
        <v>12</v>
      </c>
      <c r="AD3513" t="s">
        <v>1165</v>
      </c>
      <c r="AF3513" t="s">
        <v>1165</v>
      </c>
      <c r="AI3513" s="21" t="s">
        <v>1165</v>
      </c>
      <c r="AJ3513" s="21" t="s">
        <v>1148</v>
      </c>
      <c r="AK3513">
        <v>7</v>
      </c>
      <c r="AN3513" s="21">
        <v>4</v>
      </c>
      <c r="AO3513" s="21">
        <v>25</v>
      </c>
      <c r="AP3513">
        <v>28</v>
      </c>
      <c r="AQ3513" s="22" t="s">
        <v>1283</v>
      </c>
      <c r="AR3513" s="21" t="s">
        <v>3130</v>
      </c>
    </row>
    <row r="3514" spans="1:44" x14ac:dyDescent="0.2">
      <c r="A3514" s="21" t="s">
        <v>1775</v>
      </c>
      <c r="B3514" s="21" t="s">
        <v>1146</v>
      </c>
      <c r="C3514" s="21" t="s">
        <v>1149</v>
      </c>
      <c r="D3514" s="21" t="s">
        <v>1774</v>
      </c>
      <c r="E3514" s="21" t="s">
        <v>3160</v>
      </c>
      <c r="G3514" s="27" t="s">
        <v>1165</v>
      </c>
      <c r="H3514" s="21" t="s">
        <v>1165</v>
      </c>
      <c r="I3514" s="21" t="s">
        <v>3163</v>
      </c>
      <c r="L3514">
        <v>2400</v>
      </c>
      <c r="M3514" s="21" t="s">
        <v>3034</v>
      </c>
      <c r="O3514">
        <v>1988</v>
      </c>
      <c r="S3514" s="9" t="s">
        <v>3128</v>
      </c>
      <c r="T3514" t="s">
        <v>3127</v>
      </c>
      <c r="U3514" s="21" t="s">
        <v>1218</v>
      </c>
      <c r="V3514" s="9" t="s">
        <v>3132</v>
      </c>
      <c r="W3514">
        <f>7*16</f>
        <v>112</v>
      </c>
      <c r="X3514" s="9" t="s">
        <v>3129</v>
      </c>
      <c r="Z3514">
        <v>12</v>
      </c>
      <c r="AD3514" t="s">
        <v>1165</v>
      </c>
      <c r="AF3514" t="s">
        <v>1165</v>
      </c>
      <c r="AI3514" s="21" t="s">
        <v>1165</v>
      </c>
      <c r="AJ3514" s="21" t="s">
        <v>1148</v>
      </c>
      <c r="AK3514">
        <v>21</v>
      </c>
      <c r="AN3514" s="21">
        <v>4</v>
      </c>
      <c r="AO3514" s="21">
        <v>25</v>
      </c>
      <c r="AP3514">
        <v>28</v>
      </c>
      <c r="AQ3514" s="22" t="s">
        <v>1283</v>
      </c>
      <c r="AR3514" s="21" t="s">
        <v>3130</v>
      </c>
    </row>
    <row r="3515" spans="1:44" x14ac:dyDescent="0.2">
      <c r="A3515" s="21" t="s">
        <v>1775</v>
      </c>
      <c r="B3515" s="21" t="s">
        <v>1146</v>
      </c>
      <c r="C3515" s="21" t="s">
        <v>1149</v>
      </c>
      <c r="D3515" s="21" t="s">
        <v>1774</v>
      </c>
      <c r="E3515" s="21" t="s">
        <v>3160</v>
      </c>
      <c r="G3515" s="27" t="s">
        <v>1165</v>
      </c>
      <c r="H3515" s="21" t="s">
        <v>1165</v>
      </c>
      <c r="I3515" s="21" t="s">
        <v>3163</v>
      </c>
      <c r="L3515">
        <v>2400</v>
      </c>
      <c r="M3515" s="21" t="s">
        <v>3034</v>
      </c>
      <c r="O3515">
        <v>1988</v>
      </c>
      <c r="S3515" s="9" t="s">
        <v>3128</v>
      </c>
      <c r="T3515" t="s">
        <v>3127</v>
      </c>
      <c r="U3515" s="21" t="s">
        <v>1218</v>
      </c>
      <c r="V3515" s="9" t="s">
        <v>3132</v>
      </c>
      <c r="W3515">
        <f>7*24</f>
        <v>168</v>
      </c>
      <c r="X3515" s="9" t="s">
        <v>3129</v>
      </c>
      <c r="Z3515">
        <v>12</v>
      </c>
      <c r="AD3515" t="s">
        <v>1165</v>
      </c>
      <c r="AF3515" t="s">
        <v>1165</v>
      </c>
      <c r="AI3515" s="21" t="s">
        <v>1165</v>
      </c>
      <c r="AJ3515" s="21" t="s">
        <v>1148</v>
      </c>
      <c r="AK3515">
        <v>61</v>
      </c>
      <c r="AN3515" s="21">
        <v>4</v>
      </c>
      <c r="AO3515" s="21">
        <v>25</v>
      </c>
      <c r="AP3515">
        <v>28</v>
      </c>
      <c r="AQ3515" s="22" t="s">
        <v>1283</v>
      </c>
      <c r="AR3515" s="21" t="s">
        <v>3130</v>
      </c>
    </row>
    <row r="3516" spans="1:44" x14ac:dyDescent="0.2">
      <c r="A3516" s="21" t="s">
        <v>1775</v>
      </c>
      <c r="B3516" s="21" t="s">
        <v>1146</v>
      </c>
      <c r="C3516" s="21" t="s">
        <v>1149</v>
      </c>
      <c r="D3516" s="21" t="s">
        <v>1774</v>
      </c>
      <c r="E3516" s="21" t="s">
        <v>3160</v>
      </c>
      <c r="G3516" s="27" t="s">
        <v>1165</v>
      </c>
      <c r="H3516" s="21" t="s">
        <v>1165</v>
      </c>
      <c r="I3516" s="21" t="s">
        <v>3163</v>
      </c>
      <c r="L3516">
        <v>2400</v>
      </c>
      <c r="M3516" s="21" t="s">
        <v>3034</v>
      </c>
      <c r="O3516">
        <v>1988</v>
      </c>
      <c r="S3516" s="9" t="s">
        <v>3128</v>
      </c>
      <c r="T3516" t="s">
        <v>3127</v>
      </c>
      <c r="U3516" s="21" t="s">
        <v>1218</v>
      </c>
      <c r="V3516" s="9" t="s">
        <v>3132</v>
      </c>
      <c r="W3516">
        <f>7*12</f>
        <v>84</v>
      </c>
      <c r="X3516" s="9" t="s">
        <v>3129</v>
      </c>
      <c r="Y3516" t="s">
        <v>3133</v>
      </c>
      <c r="Z3516">
        <v>12</v>
      </c>
      <c r="AD3516" t="s">
        <v>1165</v>
      </c>
      <c r="AF3516" t="s">
        <v>1165</v>
      </c>
      <c r="AI3516" s="21" t="s">
        <v>1165</v>
      </c>
      <c r="AJ3516" s="21" t="s">
        <v>1148</v>
      </c>
      <c r="AK3516">
        <v>36</v>
      </c>
      <c r="AN3516" s="21">
        <v>4</v>
      </c>
      <c r="AO3516" s="21">
        <v>25</v>
      </c>
      <c r="AP3516">
        <v>28</v>
      </c>
      <c r="AQ3516" s="22" t="s">
        <v>1283</v>
      </c>
      <c r="AR3516" s="21" t="s">
        <v>3130</v>
      </c>
    </row>
    <row r="3517" spans="1:44" x14ac:dyDescent="0.2">
      <c r="A3517" s="21" t="s">
        <v>1775</v>
      </c>
      <c r="B3517" s="21" t="s">
        <v>1146</v>
      </c>
      <c r="C3517" s="21" t="s">
        <v>1149</v>
      </c>
      <c r="D3517" s="21" t="s">
        <v>1774</v>
      </c>
      <c r="E3517" s="21" t="s">
        <v>3160</v>
      </c>
      <c r="G3517" s="27" t="s">
        <v>1165</v>
      </c>
      <c r="H3517" s="21" t="s">
        <v>1165</v>
      </c>
      <c r="I3517" s="21" t="s">
        <v>3163</v>
      </c>
      <c r="L3517">
        <v>2400</v>
      </c>
      <c r="M3517" s="21" t="s">
        <v>3034</v>
      </c>
      <c r="O3517">
        <v>1988</v>
      </c>
      <c r="S3517" s="9" t="s">
        <v>3128</v>
      </c>
      <c r="T3517" t="s">
        <v>3127</v>
      </c>
      <c r="U3517" s="21" t="s">
        <v>1218</v>
      </c>
      <c r="V3517" s="9" t="s">
        <v>3132</v>
      </c>
      <c r="W3517">
        <f>7*12</f>
        <v>84</v>
      </c>
      <c r="X3517" s="9" t="s">
        <v>3129</v>
      </c>
      <c r="Y3517" t="s">
        <v>3134</v>
      </c>
      <c r="Z3517">
        <v>12</v>
      </c>
      <c r="AD3517" t="s">
        <v>1165</v>
      </c>
      <c r="AF3517" t="s">
        <v>1165</v>
      </c>
      <c r="AI3517" s="21" t="s">
        <v>1165</v>
      </c>
      <c r="AJ3517" s="21" t="s">
        <v>1148</v>
      </c>
      <c r="AK3517">
        <v>29</v>
      </c>
      <c r="AN3517" s="21">
        <v>4</v>
      </c>
      <c r="AO3517" s="21">
        <v>25</v>
      </c>
      <c r="AP3517">
        <v>28</v>
      </c>
      <c r="AQ3517" s="22" t="s">
        <v>1283</v>
      </c>
      <c r="AR3517" s="21" t="s">
        <v>3130</v>
      </c>
    </row>
    <row r="3518" spans="1:44" x14ac:dyDescent="0.2">
      <c r="A3518" s="21" t="s">
        <v>1775</v>
      </c>
      <c r="B3518" s="21" t="s">
        <v>1146</v>
      </c>
      <c r="C3518" s="21" t="s">
        <v>1149</v>
      </c>
      <c r="D3518" s="21" t="s">
        <v>1774</v>
      </c>
      <c r="E3518" s="21" t="s">
        <v>3160</v>
      </c>
      <c r="G3518" s="27" t="s">
        <v>1165</v>
      </c>
      <c r="H3518" s="21" t="s">
        <v>1165</v>
      </c>
      <c r="I3518" s="21" t="s">
        <v>3163</v>
      </c>
      <c r="L3518">
        <v>2400</v>
      </c>
      <c r="M3518" s="21" t="s">
        <v>3034</v>
      </c>
      <c r="O3518">
        <v>1988</v>
      </c>
      <c r="S3518" s="9" t="s">
        <v>3128</v>
      </c>
      <c r="T3518" t="s">
        <v>3127</v>
      </c>
      <c r="U3518" s="21" t="s">
        <v>1218</v>
      </c>
      <c r="V3518" s="9" t="s">
        <v>3132</v>
      </c>
      <c r="W3518">
        <f>7*12</f>
        <v>84</v>
      </c>
      <c r="X3518" s="9" t="s">
        <v>3129</v>
      </c>
      <c r="Y3518" t="s">
        <v>3135</v>
      </c>
      <c r="Z3518">
        <v>12</v>
      </c>
      <c r="AD3518" t="s">
        <v>1165</v>
      </c>
      <c r="AF3518" t="s">
        <v>1165</v>
      </c>
      <c r="AI3518" s="21" t="s">
        <v>1165</v>
      </c>
      <c r="AJ3518" s="21" t="s">
        <v>1148</v>
      </c>
      <c r="AK3518">
        <v>15</v>
      </c>
      <c r="AN3518" s="21">
        <v>4</v>
      </c>
      <c r="AO3518" s="21">
        <v>25</v>
      </c>
      <c r="AP3518">
        <v>28</v>
      </c>
      <c r="AQ3518" s="22" t="s">
        <v>1283</v>
      </c>
      <c r="AR3518" s="21" t="s">
        <v>3130</v>
      </c>
    </row>
    <row r="3519" spans="1:44" x14ac:dyDescent="0.2">
      <c r="A3519" s="21" t="s">
        <v>1775</v>
      </c>
      <c r="B3519" s="21" t="s">
        <v>1146</v>
      </c>
      <c r="C3519" s="21" t="s">
        <v>1149</v>
      </c>
      <c r="D3519" s="21" t="s">
        <v>1774</v>
      </c>
      <c r="E3519" s="21" t="s">
        <v>3161</v>
      </c>
      <c r="G3519" s="27" t="s">
        <v>1165</v>
      </c>
      <c r="H3519" s="21" t="s">
        <v>1165</v>
      </c>
      <c r="I3519" s="21" t="s">
        <v>3164</v>
      </c>
      <c r="L3519">
        <v>2650</v>
      </c>
      <c r="M3519" s="21" t="s">
        <v>3034</v>
      </c>
      <c r="O3519">
        <v>1988</v>
      </c>
      <c r="S3519" s="9" t="s">
        <v>3128</v>
      </c>
      <c r="T3519" t="s">
        <v>3127</v>
      </c>
      <c r="U3519" s="21" t="s">
        <v>1147</v>
      </c>
      <c r="X3519" s="9" t="s">
        <v>3129</v>
      </c>
      <c r="Z3519">
        <v>12</v>
      </c>
      <c r="AD3519" t="s">
        <v>1165</v>
      </c>
      <c r="AF3519" t="s">
        <v>1165</v>
      </c>
      <c r="AI3519" s="21" t="s">
        <v>1165</v>
      </c>
      <c r="AJ3519" s="21" t="s">
        <v>1148</v>
      </c>
      <c r="AK3519">
        <v>7</v>
      </c>
      <c r="AN3519" s="21">
        <v>4</v>
      </c>
      <c r="AO3519" s="21">
        <v>25</v>
      </c>
      <c r="AP3519">
        <v>28</v>
      </c>
      <c r="AQ3519" s="22" t="s">
        <v>1283</v>
      </c>
      <c r="AR3519" s="21" t="s">
        <v>3130</v>
      </c>
    </row>
    <row r="3520" spans="1:44" x14ac:dyDescent="0.2">
      <c r="A3520" s="21" t="s">
        <v>1775</v>
      </c>
      <c r="B3520" s="21" t="s">
        <v>1146</v>
      </c>
      <c r="C3520" s="21" t="s">
        <v>1149</v>
      </c>
      <c r="D3520" s="21" t="s">
        <v>1774</v>
      </c>
      <c r="E3520" s="21" t="s">
        <v>3161</v>
      </c>
      <c r="G3520" s="27" t="s">
        <v>1165</v>
      </c>
      <c r="H3520" s="21" t="s">
        <v>1165</v>
      </c>
      <c r="I3520" s="21" t="s">
        <v>3164</v>
      </c>
      <c r="L3520">
        <v>2650</v>
      </c>
      <c r="M3520" s="21" t="s">
        <v>3034</v>
      </c>
      <c r="O3520">
        <v>1988</v>
      </c>
      <c r="S3520" s="9" t="s">
        <v>3128</v>
      </c>
      <c r="T3520" t="s">
        <v>3127</v>
      </c>
      <c r="U3520" s="21" t="s">
        <v>1218</v>
      </c>
      <c r="V3520" s="9" t="s">
        <v>3132</v>
      </c>
      <c r="W3520">
        <f>4*7</f>
        <v>28</v>
      </c>
      <c r="X3520" s="9" t="s">
        <v>3129</v>
      </c>
      <c r="Z3520">
        <v>12</v>
      </c>
      <c r="AD3520" t="s">
        <v>1165</v>
      </c>
      <c r="AF3520" t="s">
        <v>1165</v>
      </c>
      <c r="AI3520" s="21" t="s">
        <v>1165</v>
      </c>
      <c r="AJ3520" s="21" t="s">
        <v>1148</v>
      </c>
      <c r="AK3520">
        <v>11</v>
      </c>
      <c r="AN3520" s="21">
        <v>4</v>
      </c>
      <c r="AO3520" s="21">
        <v>25</v>
      </c>
      <c r="AP3520">
        <v>28</v>
      </c>
      <c r="AQ3520" s="22" t="s">
        <v>1283</v>
      </c>
      <c r="AR3520" s="21" t="s">
        <v>3130</v>
      </c>
    </row>
    <row r="3521" spans="1:44" x14ac:dyDescent="0.2">
      <c r="A3521" s="21" t="s">
        <v>1775</v>
      </c>
      <c r="B3521" s="21" t="s">
        <v>1146</v>
      </c>
      <c r="C3521" s="21" t="s">
        <v>1149</v>
      </c>
      <c r="D3521" s="21" t="s">
        <v>1774</v>
      </c>
      <c r="E3521" s="21" t="s">
        <v>3161</v>
      </c>
      <c r="G3521" s="27" t="s">
        <v>1165</v>
      </c>
      <c r="H3521" s="21" t="s">
        <v>1165</v>
      </c>
      <c r="I3521" s="21" t="s">
        <v>3164</v>
      </c>
      <c r="L3521">
        <v>2650</v>
      </c>
      <c r="M3521" s="21" t="s">
        <v>3034</v>
      </c>
      <c r="O3521">
        <v>1988</v>
      </c>
      <c r="S3521" s="9" t="s">
        <v>3128</v>
      </c>
      <c r="T3521" t="s">
        <v>3127</v>
      </c>
      <c r="U3521" s="21" t="s">
        <v>1218</v>
      </c>
      <c r="V3521" s="9" t="s">
        <v>3132</v>
      </c>
      <c r="W3521">
        <v>56</v>
      </c>
      <c r="X3521" s="9" t="s">
        <v>3129</v>
      </c>
      <c r="Z3521">
        <v>12</v>
      </c>
      <c r="AD3521" t="s">
        <v>1165</v>
      </c>
      <c r="AF3521" t="s">
        <v>1165</v>
      </c>
      <c r="AI3521" s="21" t="s">
        <v>1165</v>
      </c>
      <c r="AJ3521" s="21" t="s">
        <v>1148</v>
      </c>
      <c r="AK3521">
        <v>3</v>
      </c>
      <c r="AN3521" s="21">
        <v>4</v>
      </c>
      <c r="AO3521" s="21">
        <v>25</v>
      </c>
      <c r="AP3521">
        <v>28</v>
      </c>
      <c r="AQ3521" s="22" t="s">
        <v>1283</v>
      </c>
      <c r="AR3521" s="21" t="s">
        <v>3130</v>
      </c>
    </row>
    <row r="3522" spans="1:44" x14ac:dyDescent="0.2">
      <c r="A3522" s="21" t="s">
        <v>1775</v>
      </c>
      <c r="B3522" s="21" t="s">
        <v>1146</v>
      </c>
      <c r="C3522" s="21" t="s">
        <v>1149</v>
      </c>
      <c r="D3522" s="21" t="s">
        <v>1774</v>
      </c>
      <c r="E3522" s="21" t="s">
        <v>3161</v>
      </c>
      <c r="G3522" s="27" t="s">
        <v>1165</v>
      </c>
      <c r="H3522" s="21" t="s">
        <v>1165</v>
      </c>
      <c r="I3522" s="21" t="s">
        <v>3164</v>
      </c>
      <c r="L3522">
        <v>2650</v>
      </c>
      <c r="M3522" s="21" t="s">
        <v>3034</v>
      </c>
      <c r="O3522">
        <v>1988</v>
      </c>
      <c r="S3522" s="9" t="s">
        <v>3128</v>
      </c>
      <c r="T3522" t="s">
        <v>3127</v>
      </c>
      <c r="U3522" s="21" t="s">
        <v>1218</v>
      </c>
      <c r="V3522" s="9" t="s">
        <v>3132</v>
      </c>
      <c r="W3522">
        <f>7*12</f>
        <v>84</v>
      </c>
      <c r="X3522" s="9" t="s">
        <v>3129</v>
      </c>
      <c r="Z3522">
        <v>12</v>
      </c>
      <c r="AD3522" t="s">
        <v>1165</v>
      </c>
      <c r="AF3522" t="s">
        <v>1165</v>
      </c>
      <c r="AI3522" s="21" t="s">
        <v>1165</v>
      </c>
      <c r="AJ3522" s="21" t="s">
        <v>1148</v>
      </c>
      <c r="AK3522">
        <v>5</v>
      </c>
      <c r="AN3522" s="21">
        <v>4</v>
      </c>
      <c r="AO3522" s="21">
        <v>25</v>
      </c>
      <c r="AP3522">
        <v>28</v>
      </c>
      <c r="AQ3522" s="22" t="s">
        <v>1283</v>
      </c>
      <c r="AR3522" s="21" t="s">
        <v>3130</v>
      </c>
    </row>
    <row r="3523" spans="1:44" x14ac:dyDescent="0.2">
      <c r="A3523" s="21" t="s">
        <v>1775</v>
      </c>
      <c r="B3523" s="21" t="s">
        <v>1146</v>
      </c>
      <c r="C3523" s="21" t="s">
        <v>1149</v>
      </c>
      <c r="D3523" s="21" t="s">
        <v>1774</v>
      </c>
      <c r="E3523" s="21" t="s">
        <v>3161</v>
      </c>
      <c r="G3523" s="27" t="s">
        <v>1165</v>
      </c>
      <c r="H3523" s="21" t="s">
        <v>1165</v>
      </c>
      <c r="I3523" s="21" t="s">
        <v>3164</v>
      </c>
      <c r="L3523">
        <v>2650</v>
      </c>
      <c r="M3523" s="21" t="s">
        <v>3034</v>
      </c>
      <c r="O3523">
        <v>1988</v>
      </c>
      <c r="S3523" s="9" t="s">
        <v>3128</v>
      </c>
      <c r="T3523" t="s">
        <v>3127</v>
      </c>
      <c r="U3523" s="21" t="s">
        <v>1218</v>
      </c>
      <c r="V3523" s="9" t="s">
        <v>3132</v>
      </c>
      <c r="W3523">
        <f>7*16</f>
        <v>112</v>
      </c>
      <c r="X3523" s="9" t="s">
        <v>3129</v>
      </c>
      <c r="Z3523">
        <v>12</v>
      </c>
      <c r="AD3523" t="s">
        <v>1165</v>
      </c>
      <c r="AF3523" t="s">
        <v>1165</v>
      </c>
      <c r="AI3523" s="21" t="s">
        <v>1165</v>
      </c>
      <c r="AJ3523" s="21" t="s">
        <v>1148</v>
      </c>
      <c r="AK3523">
        <v>19</v>
      </c>
      <c r="AN3523" s="21">
        <v>4</v>
      </c>
      <c r="AO3523" s="21">
        <v>25</v>
      </c>
      <c r="AP3523">
        <v>28</v>
      </c>
      <c r="AQ3523" s="22" t="s">
        <v>1283</v>
      </c>
      <c r="AR3523" s="21" t="s">
        <v>3130</v>
      </c>
    </row>
    <row r="3524" spans="1:44" x14ac:dyDescent="0.2">
      <c r="A3524" s="21" t="s">
        <v>1775</v>
      </c>
      <c r="B3524" s="21" t="s">
        <v>1146</v>
      </c>
      <c r="C3524" s="21" t="s">
        <v>1149</v>
      </c>
      <c r="D3524" s="21" t="s">
        <v>1774</v>
      </c>
      <c r="E3524" s="21" t="s">
        <v>3161</v>
      </c>
      <c r="G3524" s="27" t="s">
        <v>1165</v>
      </c>
      <c r="H3524" s="21" t="s">
        <v>1165</v>
      </c>
      <c r="I3524" s="21" t="s">
        <v>3164</v>
      </c>
      <c r="L3524">
        <v>2650</v>
      </c>
      <c r="M3524" s="21" t="s">
        <v>3034</v>
      </c>
      <c r="O3524">
        <v>1988</v>
      </c>
      <c r="S3524" s="9" t="s">
        <v>3128</v>
      </c>
      <c r="T3524" t="s">
        <v>3127</v>
      </c>
      <c r="U3524" s="21" t="s">
        <v>1218</v>
      </c>
      <c r="V3524" s="9" t="s">
        <v>3132</v>
      </c>
      <c r="W3524">
        <f>7*24</f>
        <v>168</v>
      </c>
      <c r="X3524" s="9" t="s">
        <v>3129</v>
      </c>
      <c r="Z3524">
        <v>12</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1775</v>
      </c>
      <c r="B3525" s="21" t="s">
        <v>1146</v>
      </c>
      <c r="C3525" s="21" t="s">
        <v>1149</v>
      </c>
      <c r="D3525" s="21" t="s">
        <v>1774</v>
      </c>
      <c r="E3525" s="21" t="s">
        <v>3161</v>
      </c>
      <c r="G3525" s="27" t="s">
        <v>1165</v>
      </c>
      <c r="H3525" s="21" t="s">
        <v>1165</v>
      </c>
      <c r="I3525" s="21" t="s">
        <v>3164</v>
      </c>
      <c r="L3525">
        <v>2650</v>
      </c>
      <c r="M3525" s="21" t="s">
        <v>3034</v>
      </c>
      <c r="O3525">
        <v>1988</v>
      </c>
      <c r="S3525" s="9" t="s">
        <v>3128</v>
      </c>
      <c r="T3525" t="s">
        <v>3127</v>
      </c>
      <c r="U3525" s="21" t="s">
        <v>1218</v>
      </c>
      <c r="V3525" s="9" t="s">
        <v>3132</v>
      </c>
      <c r="W3525">
        <f>7*12</f>
        <v>84</v>
      </c>
      <c r="X3525" s="9" t="s">
        <v>3129</v>
      </c>
      <c r="Y3525" t="s">
        <v>3133</v>
      </c>
      <c r="Z3525">
        <v>12</v>
      </c>
      <c r="AD3525" t="s">
        <v>1165</v>
      </c>
      <c r="AF3525" t="s">
        <v>1165</v>
      </c>
      <c r="AI3525" s="21" t="s">
        <v>1165</v>
      </c>
      <c r="AJ3525" s="21" t="s">
        <v>1148</v>
      </c>
      <c r="AK3525">
        <v>17</v>
      </c>
      <c r="AN3525" s="21">
        <v>4</v>
      </c>
      <c r="AO3525" s="21">
        <v>25</v>
      </c>
      <c r="AP3525">
        <v>28</v>
      </c>
      <c r="AQ3525" s="22" t="s">
        <v>1283</v>
      </c>
      <c r="AR3525" s="21" t="s">
        <v>3130</v>
      </c>
    </row>
    <row r="3526" spans="1:44" x14ac:dyDescent="0.2">
      <c r="A3526" s="21" t="s">
        <v>1775</v>
      </c>
      <c r="B3526" s="21" t="s">
        <v>1146</v>
      </c>
      <c r="C3526" s="21" t="s">
        <v>1149</v>
      </c>
      <c r="D3526" s="21" t="s">
        <v>1774</v>
      </c>
      <c r="E3526" s="21" t="s">
        <v>3161</v>
      </c>
      <c r="G3526" s="27" t="s">
        <v>1165</v>
      </c>
      <c r="H3526" s="21" t="s">
        <v>1165</v>
      </c>
      <c r="I3526" s="21" t="s">
        <v>3164</v>
      </c>
      <c r="L3526">
        <v>2650</v>
      </c>
      <c r="M3526" s="21" t="s">
        <v>3034</v>
      </c>
      <c r="O3526">
        <v>1988</v>
      </c>
      <c r="S3526" s="9" t="s">
        <v>3128</v>
      </c>
      <c r="T3526" t="s">
        <v>3127</v>
      </c>
      <c r="U3526" s="21" t="s">
        <v>1218</v>
      </c>
      <c r="V3526" s="9" t="s">
        <v>3132</v>
      </c>
      <c r="W3526">
        <f>7*12</f>
        <v>84</v>
      </c>
      <c r="X3526" s="9" t="s">
        <v>3129</v>
      </c>
      <c r="Y3526" t="s">
        <v>3134</v>
      </c>
      <c r="Z3526">
        <v>12</v>
      </c>
      <c r="AD3526" t="s">
        <v>1165</v>
      </c>
      <c r="AF3526" t="s">
        <v>1165</v>
      </c>
      <c r="AI3526" s="21" t="s">
        <v>1165</v>
      </c>
      <c r="AJ3526" s="21" t="s">
        <v>1148</v>
      </c>
      <c r="AK3526">
        <v>16</v>
      </c>
      <c r="AN3526" s="21">
        <v>4</v>
      </c>
      <c r="AO3526" s="21">
        <v>25</v>
      </c>
      <c r="AP3526">
        <v>28</v>
      </c>
      <c r="AQ3526" s="22" t="s">
        <v>1283</v>
      </c>
      <c r="AR3526" s="21" t="s">
        <v>3130</v>
      </c>
    </row>
    <row r="3527" spans="1:44" x14ac:dyDescent="0.2">
      <c r="A3527" s="21" t="s">
        <v>1775</v>
      </c>
      <c r="B3527" s="21" t="s">
        <v>1146</v>
      </c>
      <c r="C3527" s="21" t="s">
        <v>1149</v>
      </c>
      <c r="D3527" s="21" t="s">
        <v>1774</v>
      </c>
      <c r="E3527" s="21" t="s">
        <v>3161</v>
      </c>
      <c r="G3527" s="27" t="s">
        <v>1165</v>
      </c>
      <c r="H3527" s="21" t="s">
        <v>1165</v>
      </c>
      <c r="I3527" s="21" t="s">
        <v>3164</v>
      </c>
      <c r="L3527">
        <v>2650</v>
      </c>
      <c r="M3527" s="21" t="s">
        <v>3034</v>
      </c>
      <c r="O3527">
        <v>1988</v>
      </c>
      <c r="S3527" s="9" t="s">
        <v>3128</v>
      </c>
      <c r="T3527" t="s">
        <v>3127</v>
      </c>
      <c r="U3527" s="21" t="s">
        <v>1218</v>
      </c>
      <c r="V3527" s="9" t="s">
        <v>3132</v>
      </c>
      <c r="W3527">
        <f>7*12</f>
        <v>84</v>
      </c>
      <c r="X3527" s="9" t="s">
        <v>3129</v>
      </c>
      <c r="Y3527" t="s">
        <v>3135</v>
      </c>
      <c r="Z3527">
        <v>12</v>
      </c>
      <c r="AD3527" t="s">
        <v>1165</v>
      </c>
      <c r="AF3527" t="s">
        <v>1165</v>
      </c>
      <c r="AI3527" s="21" t="s">
        <v>1165</v>
      </c>
      <c r="AJ3527" s="21" t="s">
        <v>1148</v>
      </c>
      <c r="AK3527">
        <v>21</v>
      </c>
      <c r="AN3527" s="21">
        <v>4</v>
      </c>
      <c r="AO3527" s="21">
        <v>25</v>
      </c>
      <c r="AP3527">
        <v>28</v>
      </c>
      <c r="AQ3527" s="22" t="s">
        <v>1283</v>
      </c>
      <c r="AR3527" s="21" t="s">
        <v>3130</v>
      </c>
    </row>
    <row r="3528" spans="1:44" x14ac:dyDescent="0.2">
      <c r="A3528" s="21" t="s">
        <v>1775</v>
      </c>
      <c r="B3528" s="21" t="s">
        <v>1146</v>
      </c>
      <c r="C3528" s="21" t="s">
        <v>1149</v>
      </c>
      <c r="D3528" s="21" t="s">
        <v>1774</v>
      </c>
      <c r="E3528" s="21" t="s">
        <v>3161</v>
      </c>
      <c r="G3528" s="27" t="s">
        <v>1165</v>
      </c>
      <c r="H3528" s="21" t="s">
        <v>1165</v>
      </c>
      <c r="I3528" s="21" t="s">
        <v>3165</v>
      </c>
      <c r="L3528">
        <v>1660</v>
      </c>
      <c r="M3528" s="21" t="s">
        <v>3034</v>
      </c>
      <c r="O3528">
        <v>1988</v>
      </c>
      <c r="S3528" s="9" t="s">
        <v>3128</v>
      </c>
      <c r="T3528" t="s">
        <v>3127</v>
      </c>
      <c r="U3528" s="21" t="s">
        <v>1147</v>
      </c>
      <c r="X3528" s="9" t="s">
        <v>3129</v>
      </c>
      <c r="Z3528">
        <v>12</v>
      </c>
      <c r="AD3528" t="s">
        <v>1165</v>
      </c>
      <c r="AF3528" t="s">
        <v>1165</v>
      </c>
      <c r="AI3528" s="21" t="s">
        <v>1165</v>
      </c>
      <c r="AJ3528" s="21" t="s">
        <v>1148</v>
      </c>
      <c r="AK3528">
        <v>0</v>
      </c>
      <c r="AN3528" s="21">
        <v>4</v>
      </c>
      <c r="AO3528" s="21">
        <v>25</v>
      </c>
      <c r="AP3528">
        <v>28</v>
      </c>
      <c r="AQ3528" s="22" t="s">
        <v>1283</v>
      </c>
      <c r="AR3528" s="21" t="s">
        <v>3130</v>
      </c>
    </row>
    <row r="3529" spans="1:44" x14ac:dyDescent="0.2">
      <c r="A3529" s="21" t="s">
        <v>1775</v>
      </c>
      <c r="B3529" s="21" t="s">
        <v>1146</v>
      </c>
      <c r="C3529" s="21" t="s">
        <v>1149</v>
      </c>
      <c r="D3529" s="21" t="s">
        <v>1774</v>
      </c>
      <c r="E3529" s="21" t="s">
        <v>3161</v>
      </c>
      <c r="G3529" s="27" t="s">
        <v>1165</v>
      </c>
      <c r="H3529" s="21" t="s">
        <v>1165</v>
      </c>
      <c r="I3529" s="21" t="s">
        <v>3165</v>
      </c>
      <c r="L3529">
        <v>1660</v>
      </c>
      <c r="M3529" s="21" t="s">
        <v>3034</v>
      </c>
      <c r="O3529">
        <v>1988</v>
      </c>
      <c r="S3529" s="9" t="s">
        <v>3128</v>
      </c>
      <c r="T3529" t="s">
        <v>3127</v>
      </c>
      <c r="U3529" s="21" t="s">
        <v>1218</v>
      </c>
      <c r="V3529" s="9" t="s">
        <v>3132</v>
      </c>
      <c r="W3529">
        <f>4*7</f>
        <v>28</v>
      </c>
      <c r="X3529" s="9" t="s">
        <v>3129</v>
      </c>
      <c r="Z3529">
        <v>12</v>
      </c>
      <c r="AD3529" t="s">
        <v>1165</v>
      </c>
      <c r="AF3529" t="s">
        <v>1165</v>
      </c>
      <c r="AI3529" s="21" t="s">
        <v>1165</v>
      </c>
      <c r="AJ3529" s="21" t="s">
        <v>1148</v>
      </c>
      <c r="AK3529">
        <v>7</v>
      </c>
      <c r="AN3529" s="21">
        <v>4</v>
      </c>
      <c r="AO3529" s="21">
        <v>25</v>
      </c>
      <c r="AP3529">
        <v>28</v>
      </c>
      <c r="AQ3529" s="22" t="s">
        <v>1283</v>
      </c>
      <c r="AR3529" s="21" t="s">
        <v>3130</v>
      </c>
    </row>
    <row r="3530" spans="1:44" x14ac:dyDescent="0.2">
      <c r="A3530" s="21" t="s">
        <v>1775</v>
      </c>
      <c r="B3530" s="21" t="s">
        <v>1146</v>
      </c>
      <c r="C3530" s="21" t="s">
        <v>1149</v>
      </c>
      <c r="D3530" s="21" t="s">
        <v>1774</v>
      </c>
      <c r="E3530" s="21" t="s">
        <v>3161</v>
      </c>
      <c r="G3530" s="27" t="s">
        <v>1165</v>
      </c>
      <c r="H3530" s="21" t="s">
        <v>1165</v>
      </c>
      <c r="I3530" s="21" t="s">
        <v>3165</v>
      </c>
      <c r="L3530">
        <v>1660</v>
      </c>
      <c r="M3530" s="21" t="s">
        <v>3034</v>
      </c>
      <c r="O3530">
        <v>1988</v>
      </c>
      <c r="S3530" s="9" t="s">
        <v>3128</v>
      </c>
      <c r="T3530" t="s">
        <v>3127</v>
      </c>
      <c r="U3530" s="21" t="s">
        <v>1218</v>
      </c>
      <c r="V3530" s="9" t="s">
        <v>3132</v>
      </c>
      <c r="W3530">
        <v>56</v>
      </c>
      <c r="X3530" s="9" t="s">
        <v>3129</v>
      </c>
      <c r="Z3530">
        <v>12</v>
      </c>
      <c r="AD3530" t="s">
        <v>1165</v>
      </c>
      <c r="AF3530" t="s">
        <v>1165</v>
      </c>
      <c r="AI3530" s="21" t="s">
        <v>1165</v>
      </c>
      <c r="AJ3530" s="21" t="s">
        <v>1148</v>
      </c>
      <c r="AK3530">
        <v>2</v>
      </c>
      <c r="AN3530" s="21">
        <v>4</v>
      </c>
      <c r="AO3530" s="21">
        <v>25</v>
      </c>
      <c r="AP3530">
        <v>28</v>
      </c>
      <c r="AQ3530" s="22" t="s">
        <v>1283</v>
      </c>
      <c r="AR3530" s="21" t="s">
        <v>3130</v>
      </c>
    </row>
    <row r="3531" spans="1:44" x14ac:dyDescent="0.2">
      <c r="A3531" s="21" t="s">
        <v>1775</v>
      </c>
      <c r="B3531" s="21" t="s">
        <v>1146</v>
      </c>
      <c r="C3531" s="21" t="s">
        <v>1149</v>
      </c>
      <c r="D3531" s="21" t="s">
        <v>1774</v>
      </c>
      <c r="E3531" s="21" t="s">
        <v>3161</v>
      </c>
      <c r="G3531" s="27" t="s">
        <v>1165</v>
      </c>
      <c r="H3531" s="21" t="s">
        <v>1165</v>
      </c>
      <c r="I3531" s="21" t="s">
        <v>3165</v>
      </c>
      <c r="L3531">
        <v>1660</v>
      </c>
      <c r="M3531" s="21" t="s">
        <v>3034</v>
      </c>
      <c r="O3531">
        <v>1988</v>
      </c>
      <c r="S3531" s="9" t="s">
        <v>3128</v>
      </c>
      <c r="T3531" t="s">
        <v>3127</v>
      </c>
      <c r="U3531" s="21" t="s">
        <v>1218</v>
      </c>
      <c r="V3531" s="9" t="s">
        <v>3132</v>
      </c>
      <c r="W3531">
        <f>7*12</f>
        <v>84</v>
      </c>
      <c r="X3531" s="9" t="s">
        <v>3129</v>
      </c>
      <c r="Z3531">
        <v>12</v>
      </c>
      <c r="AD3531" t="s">
        <v>1165</v>
      </c>
      <c r="AF3531" t="s">
        <v>1165</v>
      </c>
      <c r="AI3531" s="21" t="s">
        <v>1165</v>
      </c>
      <c r="AJ3531" s="21" t="s">
        <v>1148</v>
      </c>
      <c r="AK3531">
        <v>2</v>
      </c>
      <c r="AN3531" s="21">
        <v>4</v>
      </c>
      <c r="AO3531" s="21">
        <v>25</v>
      </c>
      <c r="AP3531">
        <v>28</v>
      </c>
      <c r="AQ3531" s="22" t="s">
        <v>1283</v>
      </c>
      <c r="AR3531" s="21" t="s">
        <v>3130</v>
      </c>
    </row>
    <row r="3532" spans="1:44" x14ac:dyDescent="0.2">
      <c r="A3532" s="21" t="s">
        <v>1775</v>
      </c>
      <c r="B3532" s="21" t="s">
        <v>1146</v>
      </c>
      <c r="C3532" s="21" t="s">
        <v>1149</v>
      </c>
      <c r="D3532" s="21" t="s">
        <v>1774</v>
      </c>
      <c r="E3532" s="21" t="s">
        <v>3161</v>
      </c>
      <c r="G3532" s="27" t="s">
        <v>1165</v>
      </c>
      <c r="H3532" s="21" t="s">
        <v>1165</v>
      </c>
      <c r="I3532" s="21" t="s">
        <v>3165</v>
      </c>
      <c r="L3532">
        <v>1660</v>
      </c>
      <c r="M3532" s="21" t="s">
        <v>3034</v>
      </c>
      <c r="O3532">
        <v>1988</v>
      </c>
      <c r="S3532" s="9" t="s">
        <v>3128</v>
      </c>
      <c r="T3532" t="s">
        <v>3127</v>
      </c>
      <c r="U3532" s="21" t="s">
        <v>1218</v>
      </c>
      <c r="V3532" s="9" t="s">
        <v>3132</v>
      </c>
      <c r="W3532">
        <f>7*16</f>
        <v>112</v>
      </c>
      <c r="X3532" s="9" t="s">
        <v>3129</v>
      </c>
      <c r="Z3532">
        <v>12</v>
      </c>
      <c r="AD3532" t="s">
        <v>1165</v>
      </c>
      <c r="AF3532" t="s">
        <v>1165</v>
      </c>
      <c r="AI3532" s="21" t="s">
        <v>1165</v>
      </c>
      <c r="AJ3532" s="21" t="s">
        <v>1148</v>
      </c>
      <c r="AK3532">
        <v>37</v>
      </c>
      <c r="AN3532" s="21">
        <v>4</v>
      </c>
      <c r="AO3532" s="21">
        <v>25</v>
      </c>
      <c r="AP3532">
        <v>28</v>
      </c>
      <c r="AQ3532" s="22" t="s">
        <v>1283</v>
      </c>
      <c r="AR3532" s="21" t="s">
        <v>3130</v>
      </c>
    </row>
    <row r="3533" spans="1:44" x14ac:dyDescent="0.2">
      <c r="A3533" s="21" t="s">
        <v>1775</v>
      </c>
      <c r="B3533" s="21" t="s">
        <v>1146</v>
      </c>
      <c r="C3533" s="21" t="s">
        <v>1149</v>
      </c>
      <c r="D3533" s="21" t="s">
        <v>1774</v>
      </c>
      <c r="E3533" s="21" t="s">
        <v>3161</v>
      </c>
      <c r="G3533" s="27" t="s">
        <v>1165</v>
      </c>
      <c r="H3533" s="21" t="s">
        <v>1165</v>
      </c>
      <c r="I3533" s="21" t="s">
        <v>3165</v>
      </c>
      <c r="L3533">
        <v>1660</v>
      </c>
      <c r="M3533" s="21" t="s">
        <v>3034</v>
      </c>
      <c r="O3533">
        <v>1988</v>
      </c>
      <c r="S3533" s="9" t="s">
        <v>3128</v>
      </c>
      <c r="T3533" t="s">
        <v>3127</v>
      </c>
      <c r="U3533" s="21" t="s">
        <v>1218</v>
      </c>
      <c r="V3533" s="9" t="s">
        <v>3132</v>
      </c>
      <c r="W3533">
        <f>7*24</f>
        <v>168</v>
      </c>
      <c r="X3533" s="9" t="s">
        <v>3129</v>
      </c>
      <c r="Z3533">
        <v>12</v>
      </c>
      <c r="AD3533" t="s">
        <v>1165</v>
      </c>
      <c r="AF3533" t="s">
        <v>1165</v>
      </c>
      <c r="AI3533" s="21" t="s">
        <v>1165</v>
      </c>
      <c r="AJ3533" s="21" t="s">
        <v>1148</v>
      </c>
      <c r="AK3533">
        <v>36</v>
      </c>
      <c r="AN3533" s="21">
        <v>4</v>
      </c>
      <c r="AO3533" s="21">
        <v>25</v>
      </c>
      <c r="AP3533">
        <v>28</v>
      </c>
      <c r="AQ3533" s="22" t="s">
        <v>1283</v>
      </c>
      <c r="AR3533" s="21" t="s">
        <v>3130</v>
      </c>
    </row>
    <row r="3534" spans="1:44" x14ac:dyDescent="0.2">
      <c r="A3534" s="21" t="s">
        <v>1775</v>
      </c>
      <c r="B3534" s="21" t="s">
        <v>1146</v>
      </c>
      <c r="C3534" s="21" t="s">
        <v>1149</v>
      </c>
      <c r="D3534" s="21" t="s">
        <v>1774</v>
      </c>
      <c r="E3534" s="21" t="s">
        <v>3161</v>
      </c>
      <c r="G3534" s="27" t="s">
        <v>1165</v>
      </c>
      <c r="H3534" s="21" t="s">
        <v>1165</v>
      </c>
      <c r="I3534" s="21" t="s">
        <v>3165</v>
      </c>
      <c r="L3534">
        <v>1660</v>
      </c>
      <c r="M3534" s="21" t="s">
        <v>3034</v>
      </c>
      <c r="O3534">
        <v>1988</v>
      </c>
      <c r="S3534" s="9" t="s">
        <v>3128</v>
      </c>
      <c r="T3534" t="s">
        <v>3127</v>
      </c>
      <c r="U3534" s="21" t="s">
        <v>1218</v>
      </c>
      <c r="V3534" s="9" t="s">
        <v>3132</v>
      </c>
      <c r="W3534">
        <f>7*12</f>
        <v>84</v>
      </c>
      <c r="X3534" s="9" t="s">
        <v>3129</v>
      </c>
      <c r="Y3534" t="s">
        <v>3133</v>
      </c>
      <c r="Z3534">
        <v>12</v>
      </c>
      <c r="AD3534" t="s">
        <v>1165</v>
      </c>
      <c r="AF3534" t="s">
        <v>1165</v>
      </c>
      <c r="AI3534" s="21" t="s">
        <v>1165</v>
      </c>
      <c r="AJ3534" s="21" t="s">
        <v>1148</v>
      </c>
      <c r="AK3534">
        <v>20</v>
      </c>
      <c r="AN3534" s="21">
        <v>4</v>
      </c>
      <c r="AO3534" s="21">
        <v>25</v>
      </c>
      <c r="AP3534">
        <v>28</v>
      </c>
      <c r="AQ3534" s="22" t="s">
        <v>1283</v>
      </c>
      <c r="AR3534" s="21" t="s">
        <v>3130</v>
      </c>
    </row>
    <row r="3535" spans="1:44" x14ac:dyDescent="0.2">
      <c r="A3535" s="21" t="s">
        <v>1775</v>
      </c>
      <c r="B3535" s="21" t="s">
        <v>1146</v>
      </c>
      <c r="C3535" s="21" t="s">
        <v>1149</v>
      </c>
      <c r="D3535" s="21" t="s">
        <v>1774</v>
      </c>
      <c r="E3535" s="21" t="s">
        <v>3161</v>
      </c>
      <c r="G3535" s="27" t="s">
        <v>1165</v>
      </c>
      <c r="H3535" s="21" t="s">
        <v>1165</v>
      </c>
      <c r="I3535" s="21" t="s">
        <v>3165</v>
      </c>
      <c r="L3535">
        <v>1660</v>
      </c>
      <c r="M3535" s="21" t="s">
        <v>3034</v>
      </c>
      <c r="O3535">
        <v>1988</v>
      </c>
      <c r="S3535" s="9" t="s">
        <v>3128</v>
      </c>
      <c r="T3535" t="s">
        <v>3127</v>
      </c>
      <c r="U3535" s="21" t="s">
        <v>1218</v>
      </c>
      <c r="V3535" s="9" t="s">
        <v>3132</v>
      </c>
      <c r="W3535">
        <f>7*12</f>
        <v>84</v>
      </c>
      <c r="X3535" s="9" t="s">
        <v>3129</v>
      </c>
      <c r="Y3535" t="s">
        <v>3134</v>
      </c>
      <c r="Z3535">
        <v>12</v>
      </c>
      <c r="AD3535" t="s">
        <v>1165</v>
      </c>
      <c r="AF3535" t="s">
        <v>1165</v>
      </c>
      <c r="AI3535" s="21" t="s">
        <v>1165</v>
      </c>
      <c r="AJ3535" s="21" t="s">
        <v>1148</v>
      </c>
      <c r="AK3535">
        <v>14</v>
      </c>
      <c r="AN3535" s="21">
        <v>4</v>
      </c>
      <c r="AO3535" s="21">
        <v>25</v>
      </c>
      <c r="AP3535">
        <v>28</v>
      </c>
      <c r="AQ3535" s="22" t="s">
        <v>1283</v>
      </c>
      <c r="AR3535" s="21" t="s">
        <v>3130</v>
      </c>
    </row>
    <row r="3536" spans="1:44" x14ac:dyDescent="0.2">
      <c r="A3536" s="21" t="s">
        <v>1775</v>
      </c>
      <c r="B3536" s="21" t="s">
        <v>1146</v>
      </c>
      <c r="C3536" s="21" t="s">
        <v>1149</v>
      </c>
      <c r="D3536" s="21" t="s">
        <v>1774</v>
      </c>
      <c r="E3536" s="21" t="s">
        <v>3161</v>
      </c>
      <c r="G3536" s="27" t="s">
        <v>1165</v>
      </c>
      <c r="H3536" s="21" t="s">
        <v>1165</v>
      </c>
      <c r="I3536" s="21" t="s">
        <v>3165</v>
      </c>
      <c r="L3536">
        <v>1660</v>
      </c>
      <c r="M3536" s="21" t="s">
        <v>3034</v>
      </c>
      <c r="O3536">
        <v>1988</v>
      </c>
      <c r="S3536" s="9" t="s">
        <v>3128</v>
      </c>
      <c r="T3536" t="s">
        <v>3127</v>
      </c>
      <c r="U3536" s="21" t="s">
        <v>1218</v>
      </c>
      <c r="V3536" s="9" t="s">
        <v>3132</v>
      </c>
      <c r="W3536">
        <f>7*12</f>
        <v>84</v>
      </c>
      <c r="X3536" s="9" t="s">
        <v>3129</v>
      </c>
      <c r="Y3536" t="s">
        <v>3135</v>
      </c>
      <c r="Z3536">
        <v>12</v>
      </c>
      <c r="AD3536" t="s">
        <v>1165</v>
      </c>
      <c r="AF3536" t="s">
        <v>1165</v>
      </c>
      <c r="AI3536" s="21" t="s">
        <v>1165</v>
      </c>
      <c r="AJ3536" s="21" t="s">
        <v>1148</v>
      </c>
      <c r="AK3536">
        <v>13</v>
      </c>
      <c r="AN3536" s="21">
        <v>4</v>
      </c>
      <c r="AO3536" s="21">
        <v>25</v>
      </c>
      <c r="AP3536">
        <v>28</v>
      </c>
      <c r="AQ3536" s="22" t="s">
        <v>1283</v>
      </c>
      <c r="AR3536" s="21" t="s">
        <v>3130</v>
      </c>
    </row>
    <row r="3537" spans="1:44" x14ac:dyDescent="0.2">
      <c r="A3537" s="21" t="s">
        <v>1775</v>
      </c>
      <c r="B3537" s="21" t="s">
        <v>1146</v>
      </c>
      <c r="C3537" s="21" t="s">
        <v>1149</v>
      </c>
      <c r="D3537" s="21" t="s">
        <v>1774</v>
      </c>
      <c r="E3537" s="21" t="s">
        <v>3161</v>
      </c>
      <c r="G3537" s="27" t="s">
        <v>1165</v>
      </c>
      <c r="H3537" s="21" t="s">
        <v>1165</v>
      </c>
      <c r="I3537" s="21" t="s">
        <v>3166</v>
      </c>
      <c r="L3537">
        <v>2740</v>
      </c>
      <c r="M3537" s="21" t="s">
        <v>3034</v>
      </c>
      <c r="O3537">
        <v>1988</v>
      </c>
      <c r="S3537" s="9" t="s">
        <v>3128</v>
      </c>
      <c r="T3537" t="s">
        <v>3127</v>
      </c>
      <c r="U3537" s="21" t="s">
        <v>1147</v>
      </c>
      <c r="X3537" s="9" t="s">
        <v>3129</v>
      </c>
      <c r="Z3537">
        <v>12</v>
      </c>
      <c r="AD3537" t="s">
        <v>1165</v>
      </c>
      <c r="AF3537" t="s">
        <v>1165</v>
      </c>
      <c r="AI3537" s="21" t="s">
        <v>1165</v>
      </c>
      <c r="AJ3537" s="21" t="s">
        <v>1148</v>
      </c>
      <c r="AK3537">
        <v>1</v>
      </c>
      <c r="AN3537" s="21">
        <v>4</v>
      </c>
      <c r="AO3537" s="21">
        <v>25</v>
      </c>
      <c r="AP3537">
        <v>28</v>
      </c>
      <c r="AQ3537" s="22" t="s">
        <v>1283</v>
      </c>
      <c r="AR3537" s="21" t="s">
        <v>3130</v>
      </c>
    </row>
    <row r="3538" spans="1:44" x14ac:dyDescent="0.2">
      <c r="A3538" s="21" t="s">
        <v>1775</v>
      </c>
      <c r="B3538" s="21" t="s">
        <v>1146</v>
      </c>
      <c r="C3538" s="21" t="s">
        <v>1149</v>
      </c>
      <c r="D3538" s="21" t="s">
        <v>1774</v>
      </c>
      <c r="E3538" s="21" t="s">
        <v>3161</v>
      </c>
      <c r="G3538" s="27" t="s">
        <v>1165</v>
      </c>
      <c r="H3538" s="21" t="s">
        <v>1165</v>
      </c>
      <c r="I3538" s="21" t="s">
        <v>3166</v>
      </c>
      <c r="L3538">
        <v>2740</v>
      </c>
      <c r="M3538" s="21" t="s">
        <v>3034</v>
      </c>
      <c r="O3538">
        <v>1988</v>
      </c>
      <c r="S3538" s="9" t="s">
        <v>3128</v>
      </c>
      <c r="T3538" t="s">
        <v>3127</v>
      </c>
      <c r="U3538" s="21" t="s">
        <v>1218</v>
      </c>
      <c r="V3538" s="9" t="s">
        <v>3132</v>
      </c>
      <c r="W3538">
        <f>4*7</f>
        <v>28</v>
      </c>
      <c r="X3538" s="9" t="s">
        <v>3129</v>
      </c>
      <c r="Z3538">
        <v>12</v>
      </c>
      <c r="AD3538" t="s">
        <v>1165</v>
      </c>
      <c r="AF3538" t="s">
        <v>1165</v>
      </c>
      <c r="AI3538" s="21" t="s">
        <v>1165</v>
      </c>
      <c r="AJ3538" s="21" t="s">
        <v>1148</v>
      </c>
      <c r="AK3538">
        <v>2</v>
      </c>
      <c r="AN3538" s="21">
        <v>4</v>
      </c>
      <c r="AO3538" s="21">
        <v>25</v>
      </c>
      <c r="AP3538">
        <v>28</v>
      </c>
      <c r="AQ3538" s="22" t="s">
        <v>1283</v>
      </c>
      <c r="AR3538" s="21" t="s">
        <v>3130</v>
      </c>
    </row>
    <row r="3539" spans="1:44" x14ac:dyDescent="0.2">
      <c r="A3539" s="21" t="s">
        <v>1775</v>
      </c>
      <c r="B3539" s="21" t="s">
        <v>1146</v>
      </c>
      <c r="C3539" s="21" t="s">
        <v>1149</v>
      </c>
      <c r="D3539" s="21" t="s">
        <v>1774</v>
      </c>
      <c r="E3539" s="21" t="s">
        <v>3161</v>
      </c>
      <c r="G3539" s="27" t="s">
        <v>1165</v>
      </c>
      <c r="H3539" s="21" t="s">
        <v>1165</v>
      </c>
      <c r="I3539" s="21" t="s">
        <v>3166</v>
      </c>
      <c r="L3539">
        <v>2740</v>
      </c>
      <c r="M3539" s="21" t="s">
        <v>3034</v>
      </c>
      <c r="O3539">
        <v>1988</v>
      </c>
      <c r="S3539" s="9" t="s">
        <v>3128</v>
      </c>
      <c r="T3539" t="s">
        <v>3127</v>
      </c>
      <c r="U3539" s="21" t="s">
        <v>1218</v>
      </c>
      <c r="V3539" s="9" t="s">
        <v>3132</v>
      </c>
      <c r="W3539">
        <v>56</v>
      </c>
      <c r="X3539" s="9" t="s">
        <v>3129</v>
      </c>
      <c r="Z3539">
        <v>12</v>
      </c>
      <c r="AD3539" t="s">
        <v>1165</v>
      </c>
      <c r="AF3539" t="s">
        <v>1165</v>
      </c>
      <c r="AI3539" s="21" t="s">
        <v>1165</v>
      </c>
      <c r="AJ3539" s="21" t="s">
        <v>1148</v>
      </c>
      <c r="AK3539">
        <v>3</v>
      </c>
      <c r="AN3539" s="21">
        <v>4</v>
      </c>
      <c r="AO3539" s="21">
        <v>25</v>
      </c>
      <c r="AP3539">
        <v>28</v>
      </c>
      <c r="AQ3539" s="22" t="s">
        <v>1283</v>
      </c>
      <c r="AR3539" s="21" t="s">
        <v>3130</v>
      </c>
    </row>
    <row r="3540" spans="1:44" x14ac:dyDescent="0.2">
      <c r="A3540" s="21" t="s">
        <v>1775</v>
      </c>
      <c r="B3540" s="21" t="s">
        <v>1146</v>
      </c>
      <c r="C3540" s="21" t="s">
        <v>1149</v>
      </c>
      <c r="D3540" s="21" t="s">
        <v>1774</v>
      </c>
      <c r="E3540" s="21" t="s">
        <v>3161</v>
      </c>
      <c r="G3540" s="27" t="s">
        <v>1165</v>
      </c>
      <c r="H3540" s="21" t="s">
        <v>1165</v>
      </c>
      <c r="I3540" s="21" t="s">
        <v>3166</v>
      </c>
      <c r="L3540">
        <v>2740</v>
      </c>
      <c r="M3540" s="21" t="s">
        <v>3034</v>
      </c>
      <c r="O3540">
        <v>1988</v>
      </c>
      <c r="S3540" s="9" t="s">
        <v>3128</v>
      </c>
      <c r="T3540" t="s">
        <v>3127</v>
      </c>
      <c r="U3540" s="21" t="s">
        <v>1218</v>
      </c>
      <c r="V3540" s="9" t="s">
        <v>3132</v>
      </c>
      <c r="W3540">
        <f>7*12</f>
        <v>84</v>
      </c>
      <c r="X3540" s="9" t="s">
        <v>3129</v>
      </c>
      <c r="Z3540">
        <v>12</v>
      </c>
      <c r="AD3540" t="s">
        <v>1165</v>
      </c>
      <c r="AF3540" t="s">
        <v>1165</v>
      </c>
      <c r="AI3540" s="21" t="s">
        <v>1165</v>
      </c>
      <c r="AJ3540" s="21" t="s">
        <v>1148</v>
      </c>
      <c r="AK3540">
        <v>4</v>
      </c>
      <c r="AN3540" s="21">
        <v>4</v>
      </c>
      <c r="AO3540" s="21">
        <v>25</v>
      </c>
      <c r="AP3540">
        <v>28</v>
      </c>
      <c r="AQ3540" s="22" t="s">
        <v>1283</v>
      </c>
      <c r="AR3540" s="21" t="s">
        <v>3130</v>
      </c>
    </row>
    <row r="3541" spans="1:44" x14ac:dyDescent="0.2">
      <c r="A3541" s="21" t="s">
        <v>1775</v>
      </c>
      <c r="B3541" s="21" t="s">
        <v>1146</v>
      </c>
      <c r="C3541" s="21" t="s">
        <v>1149</v>
      </c>
      <c r="D3541" s="21" t="s">
        <v>1774</v>
      </c>
      <c r="E3541" s="21" t="s">
        <v>3161</v>
      </c>
      <c r="G3541" s="27" t="s">
        <v>1165</v>
      </c>
      <c r="H3541" s="21" t="s">
        <v>1165</v>
      </c>
      <c r="I3541" s="21" t="s">
        <v>3166</v>
      </c>
      <c r="L3541">
        <v>2740</v>
      </c>
      <c r="M3541" s="21" t="s">
        <v>3034</v>
      </c>
      <c r="O3541">
        <v>1988</v>
      </c>
      <c r="S3541" s="9" t="s">
        <v>3128</v>
      </c>
      <c r="T3541" t="s">
        <v>3127</v>
      </c>
      <c r="U3541" s="21" t="s">
        <v>1218</v>
      </c>
      <c r="V3541" s="9" t="s">
        <v>3132</v>
      </c>
      <c r="W3541">
        <f>7*16</f>
        <v>112</v>
      </c>
      <c r="X3541" s="9" t="s">
        <v>3129</v>
      </c>
      <c r="Z3541">
        <v>12</v>
      </c>
      <c r="AD3541" t="s">
        <v>1165</v>
      </c>
      <c r="AF3541" t="s">
        <v>1165</v>
      </c>
      <c r="AI3541" s="21" t="s">
        <v>1165</v>
      </c>
      <c r="AJ3541" s="21" t="s">
        <v>1148</v>
      </c>
      <c r="AK3541">
        <v>22</v>
      </c>
      <c r="AN3541" s="21">
        <v>4</v>
      </c>
      <c r="AO3541" s="21">
        <v>25</v>
      </c>
      <c r="AP3541">
        <v>28</v>
      </c>
      <c r="AQ3541" s="22" t="s">
        <v>1283</v>
      </c>
      <c r="AR3541" s="21" t="s">
        <v>3130</v>
      </c>
    </row>
    <row r="3542" spans="1:44" x14ac:dyDescent="0.2">
      <c r="A3542" s="21" t="s">
        <v>1775</v>
      </c>
      <c r="B3542" s="21" t="s">
        <v>1146</v>
      </c>
      <c r="C3542" s="21" t="s">
        <v>1149</v>
      </c>
      <c r="D3542" s="21" t="s">
        <v>1774</v>
      </c>
      <c r="E3542" s="21" t="s">
        <v>3161</v>
      </c>
      <c r="G3542" s="27" t="s">
        <v>1165</v>
      </c>
      <c r="H3542" s="21" t="s">
        <v>1165</v>
      </c>
      <c r="I3542" s="21" t="s">
        <v>3166</v>
      </c>
      <c r="L3542">
        <v>2740</v>
      </c>
      <c r="M3542" s="21" t="s">
        <v>3034</v>
      </c>
      <c r="O3542">
        <v>1988</v>
      </c>
      <c r="S3542" s="9" t="s">
        <v>3128</v>
      </c>
      <c r="T3542" t="s">
        <v>3127</v>
      </c>
      <c r="U3542" s="21" t="s">
        <v>1218</v>
      </c>
      <c r="V3542" s="9" t="s">
        <v>3132</v>
      </c>
      <c r="W3542">
        <f>7*24</f>
        <v>168</v>
      </c>
      <c r="X3542" s="9" t="s">
        <v>3129</v>
      </c>
      <c r="Z3542">
        <v>12</v>
      </c>
      <c r="AD3542" t="s">
        <v>1165</v>
      </c>
      <c r="AF3542" t="s">
        <v>1165</v>
      </c>
      <c r="AI3542" s="21" t="s">
        <v>1165</v>
      </c>
      <c r="AJ3542" s="21" t="s">
        <v>1148</v>
      </c>
      <c r="AK3542">
        <v>68</v>
      </c>
      <c r="AN3542" s="21">
        <v>4</v>
      </c>
      <c r="AO3542" s="21">
        <v>25</v>
      </c>
      <c r="AP3542">
        <v>28</v>
      </c>
      <c r="AQ3542" s="22" t="s">
        <v>1283</v>
      </c>
      <c r="AR3542" s="21" t="s">
        <v>3130</v>
      </c>
    </row>
    <row r="3543" spans="1:44" x14ac:dyDescent="0.2">
      <c r="A3543" s="21" t="s">
        <v>1775</v>
      </c>
      <c r="B3543" s="21" t="s">
        <v>1146</v>
      </c>
      <c r="C3543" s="21" t="s">
        <v>1149</v>
      </c>
      <c r="D3543" s="21" t="s">
        <v>1774</v>
      </c>
      <c r="E3543" s="21" t="s">
        <v>3161</v>
      </c>
      <c r="G3543" s="27" t="s">
        <v>1165</v>
      </c>
      <c r="H3543" s="21" t="s">
        <v>1165</v>
      </c>
      <c r="I3543" s="21" t="s">
        <v>3166</v>
      </c>
      <c r="L3543">
        <v>2740</v>
      </c>
      <c r="M3543" s="21" t="s">
        <v>3034</v>
      </c>
      <c r="O3543">
        <v>1988</v>
      </c>
      <c r="S3543" s="9" t="s">
        <v>3128</v>
      </c>
      <c r="T3543" t="s">
        <v>3127</v>
      </c>
      <c r="U3543" s="21" t="s">
        <v>1218</v>
      </c>
      <c r="V3543" s="9" t="s">
        <v>3132</v>
      </c>
      <c r="W3543">
        <f>7*12</f>
        <v>84</v>
      </c>
      <c r="X3543" s="9" t="s">
        <v>3129</v>
      </c>
      <c r="Y3543" t="s">
        <v>3133</v>
      </c>
      <c r="Z3543">
        <v>12</v>
      </c>
      <c r="AD3543" t="s">
        <v>1165</v>
      </c>
      <c r="AF3543" t="s">
        <v>1165</v>
      </c>
      <c r="AI3543" s="21" t="s">
        <v>1165</v>
      </c>
      <c r="AJ3543" s="21" t="s">
        <v>1148</v>
      </c>
      <c r="AK3543">
        <v>24</v>
      </c>
      <c r="AN3543" s="21">
        <v>4</v>
      </c>
      <c r="AO3543" s="21">
        <v>25</v>
      </c>
      <c r="AP3543">
        <v>28</v>
      </c>
      <c r="AQ3543" s="22" t="s">
        <v>1283</v>
      </c>
      <c r="AR3543" s="21" t="s">
        <v>3130</v>
      </c>
    </row>
    <row r="3544" spans="1:44" x14ac:dyDescent="0.2">
      <c r="A3544" s="21" t="s">
        <v>1775</v>
      </c>
      <c r="B3544" s="21" t="s">
        <v>1146</v>
      </c>
      <c r="C3544" s="21" t="s">
        <v>1149</v>
      </c>
      <c r="D3544" s="21" t="s">
        <v>1774</v>
      </c>
      <c r="E3544" s="21" t="s">
        <v>3161</v>
      </c>
      <c r="G3544" s="27" t="s">
        <v>1165</v>
      </c>
      <c r="H3544" s="21" t="s">
        <v>1165</v>
      </c>
      <c r="I3544" s="21" t="s">
        <v>3166</v>
      </c>
      <c r="L3544">
        <v>2740</v>
      </c>
      <c r="M3544" s="21" t="s">
        <v>3034</v>
      </c>
      <c r="O3544">
        <v>1988</v>
      </c>
      <c r="S3544" s="9" t="s">
        <v>3128</v>
      </c>
      <c r="T3544" t="s">
        <v>3127</v>
      </c>
      <c r="U3544" s="21" t="s">
        <v>1218</v>
      </c>
      <c r="V3544" s="9" t="s">
        <v>3132</v>
      </c>
      <c r="W3544">
        <f>7*12</f>
        <v>84</v>
      </c>
      <c r="X3544" s="9" t="s">
        <v>3129</v>
      </c>
      <c r="Y3544" t="s">
        <v>3134</v>
      </c>
      <c r="Z3544">
        <v>12</v>
      </c>
      <c r="AD3544" t="s">
        <v>1165</v>
      </c>
      <c r="AF3544" t="s">
        <v>1165</v>
      </c>
      <c r="AI3544" s="21" t="s">
        <v>1165</v>
      </c>
      <c r="AJ3544" s="21" t="s">
        <v>1148</v>
      </c>
      <c r="AK3544">
        <v>10</v>
      </c>
      <c r="AN3544" s="21">
        <v>4</v>
      </c>
      <c r="AO3544" s="21">
        <v>25</v>
      </c>
      <c r="AP3544">
        <v>28</v>
      </c>
      <c r="AQ3544" s="22" t="s">
        <v>1283</v>
      </c>
      <c r="AR3544" s="21" t="s">
        <v>3130</v>
      </c>
    </row>
    <row r="3545" spans="1:44" x14ac:dyDescent="0.2">
      <c r="A3545" s="21" t="s">
        <v>1775</v>
      </c>
      <c r="B3545" s="21" t="s">
        <v>1146</v>
      </c>
      <c r="C3545" s="21" t="s">
        <v>1149</v>
      </c>
      <c r="D3545" s="21" t="s">
        <v>1774</v>
      </c>
      <c r="E3545" s="21" t="s">
        <v>3161</v>
      </c>
      <c r="G3545" s="27" t="s">
        <v>1165</v>
      </c>
      <c r="H3545" s="21" t="s">
        <v>1165</v>
      </c>
      <c r="I3545" s="21" t="s">
        <v>3166</v>
      </c>
      <c r="L3545">
        <v>2740</v>
      </c>
      <c r="M3545" s="21" t="s">
        <v>3034</v>
      </c>
      <c r="O3545">
        <v>1988</v>
      </c>
      <c r="S3545" s="9" t="s">
        <v>3128</v>
      </c>
      <c r="T3545" t="s">
        <v>3127</v>
      </c>
      <c r="U3545" s="21" t="s">
        <v>1218</v>
      </c>
      <c r="V3545" s="9" t="s">
        <v>3132</v>
      </c>
      <c r="W3545">
        <f>7*12</f>
        <v>84</v>
      </c>
      <c r="X3545" s="9" t="s">
        <v>3129</v>
      </c>
      <c r="Y3545" t="s">
        <v>3135</v>
      </c>
      <c r="Z3545">
        <v>12</v>
      </c>
      <c r="AD3545" t="s">
        <v>1165</v>
      </c>
      <c r="AF3545" t="s">
        <v>1165</v>
      </c>
      <c r="AI3545" s="21" t="s">
        <v>1165</v>
      </c>
      <c r="AJ3545" s="21" t="s">
        <v>1148</v>
      </c>
      <c r="AK3545">
        <v>9</v>
      </c>
      <c r="AN3545" s="21">
        <v>4</v>
      </c>
      <c r="AO3545" s="21">
        <v>25</v>
      </c>
      <c r="AP3545">
        <v>28</v>
      </c>
      <c r="AQ3545" s="22" t="s">
        <v>1283</v>
      </c>
      <c r="AR3545" s="21" t="s">
        <v>3130</v>
      </c>
    </row>
    <row r="3546" spans="1:44" x14ac:dyDescent="0.2">
      <c r="A3546" s="21" t="s">
        <v>1778</v>
      </c>
      <c r="B3546" s="21" t="s">
        <v>1146</v>
      </c>
      <c r="C3546" s="21" t="s">
        <v>1149</v>
      </c>
      <c r="D3546" s="21" t="s">
        <v>1774</v>
      </c>
      <c r="E3546" s="21" t="s">
        <v>3167</v>
      </c>
      <c r="G3546" s="27" t="s">
        <v>153</v>
      </c>
      <c r="H3546" s="21" t="s">
        <v>1165</v>
      </c>
      <c r="I3546" s="21" t="s">
        <v>3168</v>
      </c>
      <c r="L3546">
        <v>610</v>
      </c>
      <c r="M3546" s="21" t="s">
        <v>3034</v>
      </c>
      <c r="O3546">
        <v>1988</v>
      </c>
      <c r="S3546" s="9" t="s">
        <v>3169</v>
      </c>
      <c r="T3546" t="s">
        <v>3127</v>
      </c>
      <c r="U3546" s="21" t="s">
        <v>1147</v>
      </c>
      <c r="Z3546">
        <v>24</v>
      </c>
      <c r="AD3546" t="s">
        <v>1165</v>
      </c>
      <c r="AF3546" t="s">
        <v>1165</v>
      </c>
      <c r="AI3546" s="21" t="s">
        <v>1165</v>
      </c>
      <c r="AJ3546" s="21" t="s">
        <v>1148</v>
      </c>
      <c r="AK3546">
        <v>84</v>
      </c>
      <c r="AN3546" s="21">
        <v>4</v>
      </c>
      <c r="AO3546" s="21">
        <v>25</v>
      </c>
      <c r="AP3546">
        <v>28</v>
      </c>
      <c r="AQ3546" s="22" t="s">
        <v>1283</v>
      </c>
      <c r="AR3546" s="21" t="s">
        <v>3130</v>
      </c>
    </row>
    <row r="3547" spans="1:44" x14ac:dyDescent="0.2">
      <c r="A3547" s="21" t="s">
        <v>1778</v>
      </c>
      <c r="B3547" s="21" t="s">
        <v>1146</v>
      </c>
      <c r="C3547" s="21" t="s">
        <v>1149</v>
      </c>
      <c r="D3547" s="21" t="s">
        <v>1774</v>
      </c>
      <c r="E3547" s="21" t="s">
        <v>3167</v>
      </c>
      <c r="G3547" s="27" t="s">
        <v>153</v>
      </c>
      <c r="H3547" s="21" t="s">
        <v>1165</v>
      </c>
      <c r="I3547" s="21" t="s">
        <v>3168</v>
      </c>
      <c r="L3547">
        <v>610</v>
      </c>
      <c r="M3547" s="21" t="s">
        <v>3034</v>
      </c>
      <c r="O3547">
        <v>1988</v>
      </c>
      <c r="S3547" s="9" t="s">
        <v>3169</v>
      </c>
      <c r="T3547" t="s">
        <v>3127</v>
      </c>
      <c r="U3547" s="21" t="s">
        <v>1218</v>
      </c>
      <c r="V3547" s="9" t="s">
        <v>3132</v>
      </c>
      <c r="W3547">
        <v>28</v>
      </c>
      <c r="X3547" s="9" t="s">
        <v>1294</v>
      </c>
      <c r="Z3547">
        <v>24</v>
      </c>
      <c r="AD3547" t="s">
        <v>1165</v>
      </c>
      <c r="AF3547" t="s">
        <v>1165</v>
      </c>
      <c r="AI3547" s="21" t="s">
        <v>1165</v>
      </c>
      <c r="AJ3547" s="21" t="s">
        <v>1148</v>
      </c>
      <c r="AK3547">
        <v>48</v>
      </c>
      <c r="AN3547" s="21">
        <v>4</v>
      </c>
      <c r="AO3547" s="21">
        <v>25</v>
      </c>
      <c r="AP3547">
        <v>28</v>
      </c>
      <c r="AQ3547" s="22" t="s">
        <v>1283</v>
      </c>
      <c r="AR3547" s="21" t="s">
        <v>3130</v>
      </c>
    </row>
    <row r="3548" spans="1:44" x14ac:dyDescent="0.2">
      <c r="A3548" s="21" t="s">
        <v>1778</v>
      </c>
      <c r="B3548" s="21" t="s">
        <v>1146</v>
      </c>
      <c r="C3548" s="21" t="s">
        <v>1149</v>
      </c>
      <c r="D3548" s="21" t="s">
        <v>1774</v>
      </c>
      <c r="E3548" s="21" t="s">
        <v>3167</v>
      </c>
      <c r="G3548" s="27" t="s">
        <v>153</v>
      </c>
      <c r="H3548" s="21" t="s">
        <v>1165</v>
      </c>
      <c r="I3548" s="21" t="s">
        <v>3168</v>
      </c>
      <c r="L3548">
        <v>610</v>
      </c>
      <c r="M3548" s="21" t="s">
        <v>3034</v>
      </c>
      <c r="O3548">
        <v>1988</v>
      </c>
      <c r="S3548" s="9" t="s">
        <v>3169</v>
      </c>
      <c r="T3548" t="s">
        <v>3127</v>
      </c>
      <c r="U3548" s="21" t="s">
        <v>1218</v>
      </c>
      <c r="V3548" s="9" t="s">
        <v>3132</v>
      </c>
      <c r="W3548">
        <f>56</f>
        <v>56</v>
      </c>
      <c r="X3548" s="9" t="s">
        <v>1294</v>
      </c>
      <c r="Z3548">
        <v>24</v>
      </c>
      <c r="AD3548" t="s">
        <v>1165</v>
      </c>
      <c r="AF3548" t="s">
        <v>1165</v>
      </c>
      <c r="AI3548" s="21" t="s">
        <v>1165</v>
      </c>
      <c r="AJ3548" s="21" t="s">
        <v>1148</v>
      </c>
      <c r="AK3548">
        <v>46</v>
      </c>
      <c r="AN3548" s="21">
        <v>4</v>
      </c>
      <c r="AO3548" s="21">
        <v>25</v>
      </c>
      <c r="AP3548">
        <v>28</v>
      </c>
      <c r="AQ3548" s="22" t="s">
        <v>1283</v>
      </c>
      <c r="AR3548" s="21" t="s">
        <v>3130</v>
      </c>
    </row>
    <row r="3549" spans="1:44" x14ac:dyDescent="0.2">
      <c r="A3549" s="21" t="s">
        <v>1778</v>
      </c>
      <c r="B3549" s="21" t="s">
        <v>1146</v>
      </c>
      <c r="C3549" s="21" t="s">
        <v>1149</v>
      </c>
      <c r="D3549" s="21" t="s">
        <v>1774</v>
      </c>
      <c r="E3549" s="21" t="s">
        <v>3167</v>
      </c>
      <c r="G3549" s="27" t="s">
        <v>153</v>
      </c>
      <c r="H3549" s="21" t="s">
        <v>1165</v>
      </c>
      <c r="I3549" s="21" t="s">
        <v>3168</v>
      </c>
      <c r="L3549">
        <v>610</v>
      </c>
      <c r="M3549" s="21" t="s">
        <v>3034</v>
      </c>
      <c r="O3549">
        <v>1988</v>
      </c>
      <c r="S3549" s="9" t="s">
        <v>3169</v>
      </c>
      <c r="T3549" t="s">
        <v>3127</v>
      </c>
      <c r="U3549" s="21" t="s">
        <v>1218</v>
      </c>
      <c r="V3549" s="9" t="s">
        <v>3132</v>
      </c>
      <c r="W3549">
        <f>7*12</f>
        <v>84</v>
      </c>
      <c r="X3549" s="9" t="s">
        <v>1294</v>
      </c>
      <c r="Z3549">
        <v>24</v>
      </c>
      <c r="AD3549" t="s">
        <v>1165</v>
      </c>
      <c r="AF3549" t="s">
        <v>1165</v>
      </c>
      <c r="AI3549" s="21" t="s">
        <v>1165</v>
      </c>
      <c r="AJ3549" s="21" t="s">
        <v>1148</v>
      </c>
      <c r="AK3549">
        <v>25</v>
      </c>
      <c r="AN3549" s="21">
        <v>4</v>
      </c>
      <c r="AO3549" s="21">
        <v>25</v>
      </c>
      <c r="AP3549">
        <v>28</v>
      </c>
      <c r="AQ3549" s="22" t="s">
        <v>1283</v>
      </c>
      <c r="AR3549" s="21" t="s">
        <v>3130</v>
      </c>
    </row>
    <row r="3550" spans="1:44" x14ac:dyDescent="0.2">
      <c r="A3550" s="21" t="s">
        <v>1778</v>
      </c>
      <c r="B3550" s="21" t="s">
        <v>1146</v>
      </c>
      <c r="C3550" s="21" t="s">
        <v>1149</v>
      </c>
      <c r="D3550" s="21" t="s">
        <v>1774</v>
      </c>
      <c r="E3550" s="21" t="s">
        <v>3167</v>
      </c>
      <c r="G3550" s="27" t="s">
        <v>153</v>
      </c>
      <c r="H3550" s="21" t="s">
        <v>1165</v>
      </c>
      <c r="I3550" s="21" t="s">
        <v>3168</v>
      </c>
      <c r="L3550">
        <v>610</v>
      </c>
      <c r="M3550" s="21" t="s">
        <v>3034</v>
      </c>
      <c r="O3550">
        <v>1988</v>
      </c>
      <c r="S3550" s="9" t="s">
        <v>3169</v>
      </c>
      <c r="T3550" t="s">
        <v>3127</v>
      </c>
      <c r="U3550" s="21" t="s">
        <v>1218</v>
      </c>
      <c r="V3550" s="9" t="s">
        <v>3132</v>
      </c>
      <c r="W3550">
        <f>7*16</f>
        <v>112</v>
      </c>
      <c r="X3550" s="9" t="s">
        <v>1294</v>
      </c>
      <c r="Z3550">
        <v>24</v>
      </c>
      <c r="AD3550" t="s">
        <v>1165</v>
      </c>
      <c r="AF3550" t="s">
        <v>1165</v>
      </c>
      <c r="AI3550" s="21" t="s">
        <v>1165</v>
      </c>
      <c r="AJ3550" s="21" t="s">
        <v>1148</v>
      </c>
      <c r="AK3550">
        <v>38</v>
      </c>
      <c r="AN3550" s="21">
        <v>4</v>
      </c>
      <c r="AO3550" s="21">
        <v>25</v>
      </c>
      <c r="AP3550">
        <v>28</v>
      </c>
      <c r="AQ3550" s="22" t="s">
        <v>1283</v>
      </c>
      <c r="AR3550" s="21" t="s">
        <v>3130</v>
      </c>
    </row>
    <row r="3551" spans="1:44" x14ac:dyDescent="0.2">
      <c r="A3551" s="21" t="s">
        <v>1778</v>
      </c>
      <c r="B3551" s="21" t="s">
        <v>1146</v>
      </c>
      <c r="C3551" s="21" t="s">
        <v>1149</v>
      </c>
      <c r="D3551" s="21" t="s">
        <v>1774</v>
      </c>
      <c r="E3551" s="21" t="s">
        <v>3167</v>
      </c>
      <c r="G3551" s="27" t="s">
        <v>153</v>
      </c>
      <c r="H3551" s="21" t="s">
        <v>1165</v>
      </c>
      <c r="I3551" s="21" t="s">
        <v>3168</v>
      </c>
      <c r="L3551">
        <v>610</v>
      </c>
      <c r="M3551" s="21" t="s">
        <v>3034</v>
      </c>
      <c r="O3551">
        <v>1988</v>
      </c>
      <c r="S3551" s="9" t="s">
        <v>3169</v>
      </c>
      <c r="T3551" t="s">
        <v>3127</v>
      </c>
      <c r="U3551" s="21" t="s">
        <v>1218</v>
      </c>
      <c r="V3551" s="9" t="s">
        <v>3132</v>
      </c>
      <c r="W3551">
        <f>7*24</f>
        <v>168</v>
      </c>
      <c r="X3551" s="9" t="s">
        <v>1294</v>
      </c>
      <c r="Z3551">
        <v>24</v>
      </c>
      <c r="AD3551" t="s">
        <v>1165</v>
      </c>
      <c r="AF3551" t="s">
        <v>1165</v>
      </c>
      <c r="AI3551" s="21" t="s">
        <v>1165</v>
      </c>
      <c r="AJ3551" s="21" t="s">
        <v>1148</v>
      </c>
      <c r="AK3551">
        <v>65</v>
      </c>
      <c r="AN3551" s="21">
        <v>4</v>
      </c>
      <c r="AO3551" s="21">
        <v>25</v>
      </c>
      <c r="AP3551">
        <v>28</v>
      </c>
      <c r="AQ3551" s="22" t="s">
        <v>1283</v>
      </c>
      <c r="AR3551" s="21" t="s">
        <v>3130</v>
      </c>
    </row>
    <row r="3552" spans="1:44" x14ac:dyDescent="0.2">
      <c r="A3552" s="21" t="s">
        <v>1778</v>
      </c>
      <c r="B3552" s="21" t="s">
        <v>1146</v>
      </c>
      <c r="C3552" s="21" t="s">
        <v>1149</v>
      </c>
      <c r="D3552" s="21" t="s">
        <v>1774</v>
      </c>
      <c r="E3552" s="21" t="s">
        <v>3167</v>
      </c>
      <c r="G3552" s="27" t="s">
        <v>153</v>
      </c>
      <c r="H3552" s="21" t="s">
        <v>1165</v>
      </c>
      <c r="I3552" s="21" t="s">
        <v>3168</v>
      </c>
      <c r="L3552">
        <v>610</v>
      </c>
      <c r="M3552" s="21" t="s">
        <v>3034</v>
      </c>
      <c r="O3552">
        <v>1988</v>
      </c>
      <c r="S3552" s="9" t="s">
        <v>3169</v>
      </c>
      <c r="T3552" t="s">
        <v>3127</v>
      </c>
      <c r="U3552" s="21" t="s">
        <v>1218</v>
      </c>
      <c r="V3552" s="9" t="s">
        <v>3132</v>
      </c>
      <c r="W3552">
        <f>12*7</f>
        <v>84</v>
      </c>
      <c r="X3552" s="9" t="s">
        <v>1294</v>
      </c>
      <c r="Y3552" t="s">
        <v>3170</v>
      </c>
      <c r="Z3552">
        <v>24</v>
      </c>
      <c r="AD3552" t="s">
        <v>1165</v>
      </c>
      <c r="AF3552" t="s">
        <v>1165</v>
      </c>
      <c r="AI3552" s="21" t="s">
        <v>1165</v>
      </c>
      <c r="AJ3552" s="21" t="s">
        <v>1148</v>
      </c>
      <c r="AK3552">
        <v>85</v>
      </c>
      <c r="AN3552" s="21">
        <v>4</v>
      </c>
      <c r="AO3552" s="21">
        <v>25</v>
      </c>
      <c r="AP3552">
        <v>28</v>
      </c>
      <c r="AQ3552" s="22" t="s">
        <v>1283</v>
      </c>
      <c r="AR3552" s="21" t="s">
        <v>3130</v>
      </c>
    </row>
    <row r="3553" spans="1:44" x14ac:dyDescent="0.2">
      <c r="A3553" s="21" t="s">
        <v>1778</v>
      </c>
      <c r="B3553" s="21" t="s">
        <v>1146</v>
      </c>
      <c r="C3553" s="21" t="s">
        <v>1149</v>
      </c>
      <c r="D3553" s="21" t="s">
        <v>1774</v>
      </c>
      <c r="E3553" s="21" t="s">
        <v>3167</v>
      </c>
      <c r="G3553" s="27" t="s">
        <v>153</v>
      </c>
      <c r="H3553" s="21" t="s">
        <v>1165</v>
      </c>
      <c r="I3553" s="21" t="s">
        <v>3168</v>
      </c>
      <c r="L3553">
        <v>610</v>
      </c>
      <c r="M3553" s="21" t="s">
        <v>3034</v>
      </c>
      <c r="O3553">
        <v>1988</v>
      </c>
      <c r="S3553" s="9" t="s">
        <v>3169</v>
      </c>
      <c r="T3553" t="s">
        <v>3127</v>
      </c>
      <c r="U3553" s="21" t="s">
        <v>1218</v>
      </c>
      <c r="V3553" s="9" t="s">
        <v>3132</v>
      </c>
      <c r="W3553">
        <f>12*7</f>
        <v>84</v>
      </c>
      <c r="X3553" s="9" t="s">
        <v>1294</v>
      </c>
      <c r="Y3553" t="s">
        <v>3134</v>
      </c>
      <c r="Z3553">
        <v>24</v>
      </c>
      <c r="AD3553" t="s">
        <v>1165</v>
      </c>
      <c r="AF3553" t="s">
        <v>1165</v>
      </c>
      <c r="AI3553" s="21" t="s">
        <v>1165</v>
      </c>
      <c r="AJ3553" s="21" t="s">
        <v>1148</v>
      </c>
      <c r="AK3553">
        <v>69</v>
      </c>
      <c r="AN3553" s="21">
        <v>4</v>
      </c>
      <c r="AO3553" s="21">
        <v>25</v>
      </c>
      <c r="AP3553">
        <v>28</v>
      </c>
      <c r="AQ3553" s="22" t="s">
        <v>1283</v>
      </c>
      <c r="AR3553" s="21" t="s">
        <v>3130</v>
      </c>
    </row>
    <row r="3554" spans="1:44" x14ac:dyDescent="0.2">
      <c r="A3554" s="21" t="s">
        <v>1778</v>
      </c>
      <c r="B3554" s="21" t="s">
        <v>1146</v>
      </c>
      <c r="C3554" s="21" t="s">
        <v>1149</v>
      </c>
      <c r="D3554" s="21" t="s">
        <v>1774</v>
      </c>
      <c r="E3554" s="21" t="s">
        <v>3167</v>
      </c>
      <c r="G3554" s="27" t="s">
        <v>153</v>
      </c>
      <c r="H3554" s="21" t="s">
        <v>1165</v>
      </c>
      <c r="I3554" s="21" t="s">
        <v>3168</v>
      </c>
      <c r="L3554">
        <v>610</v>
      </c>
      <c r="M3554" s="21" t="s">
        <v>3034</v>
      </c>
      <c r="O3554">
        <v>1988</v>
      </c>
      <c r="S3554" s="9" t="s">
        <v>3169</v>
      </c>
      <c r="T3554" t="s">
        <v>3127</v>
      </c>
      <c r="U3554" s="21" t="s">
        <v>1218</v>
      </c>
      <c r="V3554" s="9" t="s">
        <v>3132</v>
      </c>
      <c r="W3554">
        <f>12*7</f>
        <v>84</v>
      </c>
      <c r="X3554" s="9" t="s">
        <v>1294</v>
      </c>
      <c r="Y3554" t="s">
        <v>3135</v>
      </c>
      <c r="Z3554">
        <v>24</v>
      </c>
      <c r="AD3554" t="s">
        <v>1165</v>
      </c>
      <c r="AF3554" t="s">
        <v>1165</v>
      </c>
      <c r="AI3554" s="21" t="s">
        <v>1165</v>
      </c>
      <c r="AJ3554" s="21" t="s">
        <v>1148</v>
      </c>
      <c r="AK3554">
        <v>73</v>
      </c>
      <c r="AN3554" s="21">
        <v>4</v>
      </c>
      <c r="AO3554" s="21">
        <v>25</v>
      </c>
      <c r="AP3554">
        <v>28</v>
      </c>
      <c r="AQ3554" s="22" t="s">
        <v>1283</v>
      </c>
      <c r="AR3554" s="21" t="s">
        <v>3130</v>
      </c>
    </row>
    <row r="3555" spans="1:44" x14ac:dyDescent="0.2">
      <c r="A3555" s="21" t="s">
        <v>1778</v>
      </c>
      <c r="B3555" s="21" t="s">
        <v>1146</v>
      </c>
      <c r="C3555" s="21" t="s">
        <v>1149</v>
      </c>
      <c r="D3555" s="21" t="s">
        <v>1774</v>
      </c>
      <c r="E3555" s="21" t="s">
        <v>3167</v>
      </c>
      <c r="G3555" s="27" t="s">
        <v>153</v>
      </c>
      <c r="H3555" s="21" t="s">
        <v>1165</v>
      </c>
      <c r="I3555" s="21" t="s">
        <v>3171</v>
      </c>
      <c r="L3555">
        <v>1010</v>
      </c>
      <c r="M3555" s="21" t="s">
        <v>3034</v>
      </c>
      <c r="O3555">
        <v>1988</v>
      </c>
      <c r="S3555" s="9" t="s">
        <v>3169</v>
      </c>
      <c r="T3555" t="s">
        <v>3127</v>
      </c>
      <c r="U3555" s="21" t="s">
        <v>1147</v>
      </c>
      <c r="Z3555">
        <v>24</v>
      </c>
      <c r="AD3555" t="s">
        <v>1165</v>
      </c>
      <c r="AF3555" t="s">
        <v>1165</v>
      </c>
      <c r="AI3555" s="21" t="s">
        <v>1165</v>
      </c>
      <c r="AJ3555" s="21" t="s">
        <v>1148</v>
      </c>
      <c r="AK3555">
        <v>19</v>
      </c>
      <c r="AN3555" s="21">
        <v>4</v>
      </c>
      <c r="AO3555" s="21">
        <v>25</v>
      </c>
      <c r="AP3555">
        <v>28</v>
      </c>
      <c r="AQ3555" s="22" t="s">
        <v>1283</v>
      </c>
      <c r="AR3555" s="21" t="s">
        <v>3130</v>
      </c>
    </row>
    <row r="3556" spans="1:44" x14ac:dyDescent="0.2">
      <c r="A3556" s="21" t="s">
        <v>1778</v>
      </c>
      <c r="B3556" s="21" t="s">
        <v>1146</v>
      </c>
      <c r="C3556" s="21" t="s">
        <v>1149</v>
      </c>
      <c r="D3556" s="21" t="s">
        <v>1774</v>
      </c>
      <c r="E3556" s="21" t="s">
        <v>3167</v>
      </c>
      <c r="G3556" s="27" t="s">
        <v>153</v>
      </c>
      <c r="H3556" s="21" t="s">
        <v>1165</v>
      </c>
      <c r="I3556" s="21" t="s">
        <v>3171</v>
      </c>
      <c r="L3556">
        <v>1010</v>
      </c>
      <c r="M3556" s="21" t="s">
        <v>3034</v>
      </c>
      <c r="O3556">
        <v>1988</v>
      </c>
      <c r="S3556" s="9" t="s">
        <v>3169</v>
      </c>
      <c r="T3556" t="s">
        <v>3127</v>
      </c>
      <c r="U3556" s="21" t="s">
        <v>1218</v>
      </c>
      <c r="V3556" s="9" t="s">
        <v>3132</v>
      </c>
      <c r="W3556">
        <v>28</v>
      </c>
      <c r="X3556" s="9" t="s">
        <v>1294</v>
      </c>
      <c r="Z3556">
        <v>24</v>
      </c>
      <c r="AD3556" t="s">
        <v>1165</v>
      </c>
      <c r="AF3556" t="s">
        <v>1165</v>
      </c>
      <c r="AI3556" s="21" t="s">
        <v>1165</v>
      </c>
      <c r="AJ3556" s="21" t="s">
        <v>1148</v>
      </c>
      <c r="AK3556">
        <v>15</v>
      </c>
      <c r="AN3556" s="21">
        <v>4</v>
      </c>
      <c r="AO3556" s="21">
        <v>25</v>
      </c>
      <c r="AP3556">
        <v>28</v>
      </c>
      <c r="AQ3556" s="22" t="s">
        <v>1283</v>
      </c>
      <c r="AR3556" s="21" t="s">
        <v>3130</v>
      </c>
    </row>
    <row r="3557" spans="1:44" x14ac:dyDescent="0.2">
      <c r="A3557" s="21" t="s">
        <v>1778</v>
      </c>
      <c r="B3557" s="21" t="s">
        <v>1146</v>
      </c>
      <c r="C3557" s="21" t="s">
        <v>1149</v>
      </c>
      <c r="D3557" s="21" t="s">
        <v>1774</v>
      </c>
      <c r="E3557" s="21" t="s">
        <v>3167</v>
      </c>
      <c r="G3557" s="27" t="s">
        <v>153</v>
      </c>
      <c r="H3557" s="21" t="s">
        <v>1165</v>
      </c>
      <c r="I3557" s="21" t="s">
        <v>3171</v>
      </c>
      <c r="L3557">
        <v>1010</v>
      </c>
      <c r="M3557" s="21" t="s">
        <v>3034</v>
      </c>
      <c r="O3557">
        <v>1988</v>
      </c>
      <c r="S3557" s="9" t="s">
        <v>3169</v>
      </c>
      <c r="T3557" t="s">
        <v>3127</v>
      </c>
      <c r="U3557" s="21" t="s">
        <v>1218</v>
      </c>
      <c r="V3557" s="9" t="s">
        <v>3132</v>
      </c>
      <c r="W3557">
        <f>56</f>
        <v>56</v>
      </c>
      <c r="X3557" s="9" t="s">
        <v>1294</v>
      </c>
      <c r="Z3557">
        <v>24</v>
      </c>
      <c r="AD3557" t="s">
        <v>1165</v>
      </c>
      <c r="AF3557" t="s">
        <v>1165</v>
      </c>
      <c r="AI3557" s="21" t="s">
        <v>1165</v>
      </c>
      <c r="AJ3557" s="21" t="s">
        <v>1148</v>
      </c>
      <c r="AK3557">
        <v>9</v>
      </c>
      <c r="AN3557" s="21">
        <v>4</v>
      </c>
      <c r="AO3557" s="21">
        <v>25</v>
      </c>
      <c r="AP3557">
        <v>28</v>
      </c>
      <c r="AQ3557" s="22" t="s">
        <v>1283</v>
      </c>
      <c r="AR3557" s="21" t="s">
        <v>3130</v>
      </c>
    </row>
    <row r="3558" spans="1:44" x14ac:dyDescent="0.2">
      <c r="A3558" s="21" t="s">
        <v>1778</v>
      </c>
      <c r="B3558" s="21" t="s">
        <v>1146</v>
      </c>
      <c r="C3558" s="21" t="s">
        <v>1149</v>
      </c>
      <c r="D3558" s="21" t="s">
        <v>1774</v>
      </c>
      <c r="E3558" s="21" t="s">
        <v>3167</v>
      </c>
      <c r="G3558" s="27" t="s">
        <v>153</v>
      </c>
      <c r="H3558" s="21" t="s">
        <v>1165</v>
      </c>
      <c r="I3558" s="21" t="s">
        <v>3171</v>
      </c>
      <c r="L3558">
        <v>1010</v>
      </c>
      <c r="M3558" s="21" t="s">
        <v>3034</v>
      </c>
      <c r="O3558">
        <v>1988</v>
      </c>
      <c r="S3558" s="9" t="s">
        <v>3169</v>
      </c>
      <c r="T3558" t="s">
        <v>3127</v>
      </c>
      <c r="U3558" s="21" t="s">
        <v>1218</v>
      </c>
      <c r="V3558" s="9" t="s">
        <v>3132</v>
      </c>
      <c r="W3558">
        <f>7*12</f>
        <v>84</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x14ac:dyDescent="0.2">
      <c r="A3559" s="21" t="s">
        <v>1778</v>
      </c>
      <c r="B3559" s="21" t="s">
        <v>1146</v>
      </c>
      <c r="C3559" s="21" t="s">
        <v>1149</v>
      </c>
      <c r="D3559" s="21" t="s">
        <v>1774</v>
      </c>
      <c r="E3559" s="21" t="s">
        <v>3167</v>
      </c>
      <c r="G3559" s="27" t="s">
        <v>153</v>
      </c>
      <c r="H3559" s="21" t="s">
        <v>1165</v>
      </c>
      <c r="I3559" s="21" t="s">
        <v>3171</v>
      </c>
      <c r="L3559">
        <v>1010</v>
      </c>
      <c r="M3559" s="21" t="s">
        <v>3034</v>
      </c>
      <c r="O3559">
        <v>1988</v>
      </c>
      <c r="S3559" s="9" t="s">
        <v>3169</v>
      </c>
      <c r="T3559" t="s">
        <v>3127</v>
      </c>
      <c r="U3559" s="21" t="s">
        <v>1218</v>
      </c>
      <c r="V3559" s="9" t="s">
        <v>3132</v>
      </c>
      <c r="W3559">
        <f>7*16</f>
        <v>112</v>
      </c>
      <c r="X3559" s="9" t="s">
        <v>1294</v>
      </c>
      <c r="Z3559">
        <v>24</v>
      </c>
      <c r="AD3559" t="s">
        <v>1165</v>
      </c>
      <c r="AF3559" t="s">
        <v>1165</v>
      </c>
      <c r="AI3559" s="21" t="s">
        <v>1165</v>
      </c>
      <c r="AJ3559" s="21" t="s">
        <v>1148</v>
      </c>
      <c r="AK3559">
        <v>8</v>
      </c>
      <c r="AN3559" s="21">
        <v>4</v>
      </c>
      <c r="AO3559" s="21">
        <v>25</v>
      </c>
      <c r="AP3559">
        <v>28</v>
      </c>
      <c r="AQ3559" s="22" t="s">
        <v>1283</v>
      </c>
      <c r="AR3559" s="21" t="s">
        <v>3130</v>
      </c>
    </row>
    <row r="3560" spans="1:44" x14ac:dyDescent="0.2">
      <c r="A3560" s="21" t="s">
        <v>1778</v>
      </c>
      <c r="B3560" s="21" t="s">
        <v>1146</v>
      </c>
      <c r="C3560" s="21" t="s">
        <v>1149</v>
      </c>
      <c r="D3560" s="21" t="s">
        <v>1774</v>
      </c>
      <c r="E3560" s="21" t="s">
        <v>3167</v>
      </c>
      <c r="G3560" s="27" t="s">
        <v>153</v>
      </c>
      <c r="H3560" s="21" t="s">
        <v>1165</v>
      </c>
      <c r="I3560" s="21" t="s">
        <v>3171</v>
      </c>
      <c r="L3560">
        <v>1010</v>
      </c>
      <c r="M3560" s="21" t="s">
        <v>3034</v>
      </c>
      <c r="O3560">
        <v>1988</v>
      </c>
      <c r="S3560" s="9" t="s">
        <v>3169</v>
      </c>
      <c r="T3560" t="s">
        <v>3127</v>
      </c>
      <c r="U3560" s="21" t="s">
        <v>1218</v>
      </c>
      <c r="V3560" s="9" t="s">
        <v>3132</v>
      </c>
      <c r="W3560">
        <f>7*24</f>
        <v>168</v>
      </c>
      <c r="X3560" s="9" t="s">
        <v>1294</v>
      </c>
      <c r="Z3560">
        <v>24</v>
      </c>
      <c r="AD3560" t="s">
        <v>1165</v>
      </c>
      <c r="AF3560" t="s">
        <v>1165</v>
      </c>
      <c r="AI3560" s="21" t="s">
        <v>1165</v>
      </c>
      <c r="AJ3560" s="21" t="s">
        <v>1148</v>
      </c>
      <c r="AK3560">
        <v>28</v>
      </c>
      <c r="AN3560" s="21">
        <v>4</v>
      </c>
      <c r="AO3560" s="21">
        <v>25</v>
      </c>
      <c r="AP3560">
        <v>28</v>
      </c>
      <c r="AQ3560" s="22" t="s">
        <v>1283</v>
      </c>
      <c r="AR3560" s="21" t="s">
        <v>3130</v>
      </c>
    </row>
    <row r="3561" spans="1:44" x14ac:dyDescent="0.2">
      <c r="A3561" s="21" t="s">
        <v>1778</v>
      </c>
      <c r="B3561" s="21" t="s">
        <v>1146</v>
      </c>
      <c r="C3561" s="21" t="s">
        <v>1149</v>
      </c>
      <c r="D3561" s="21" t="s">
        <v>1774</v>
      </c>
      <c r="E3561" s="21" t="s">
        <v>3167</v>
      </c>
      <c r="G3561" s="27" t="s">
        <v>153</v>
      </c>
      <c r="H3561" s="21" t="s">
        <v>1165</v>
      </c>
      <c r="I3561" s="21" t="s">
        <v>3171</v>
      </c>
      <c r="L3561">
        <v>1010</v>
      </c>
      <c r="M3561" s="21" t="s">
        <v>3034</v>
      </c>
      <c r="O3561">
        <v>1988</v>
      </c>
      <c r="S3561" s="9" t="s">
        <v>3169</v>
      </c>
      <c r="T3561" t="s">
        <v>3127</v>
      </c>
      <c r="U3561" s="21" t="s">
        <v>1218</v>
      </c>
      <c r="V3561" s="9" t="s">
        <v>3132</v>
      </c>
      <c r="W3561">
        <f>12*7</f>
        <v>84</v>
      </c>
      <c r="X3561" s="9" t="s">
        <v>1294</v>
      </c>
      <c r="Y3561" t="s">
        <v>3170</v>
      </c>
      <c r="Z3561">
        <v>24</v>
      </c>
      <c r="AD3561" t="s">
        <v>1165</v>
      </c>
      <c r="AF3561" t="s">
        <v>1165</v>
      </c>
      <c r="AI3561" s="21" t="s">
        <v>1165</v>
      </c>
      <c r="AJ3561" s="21" t="s">
        <v>1148</v>
      </c>
      <c r="AK3561">
        <v>21</v>
      </c>
      <c r="AN3561" s="21">
        <v>4</v>
      </c>
      <c r="AO3561" s="21">
        <v>25</v>
      </c>
      <c r="AP3561">
        <v>28</v>
      </c>
      <c r="AQ3561" s="22" t="s">
        <v>1283</v>
      </c>
      <c r="AR3561" s="21" t="s">
        <v>3130</v>
      </c>
    </row>
    <row r="3562" spans="1:44" x14ac:dyDescent="0.2">
      <c r="A3562" s="21" t="s">
        <v>1778</v>
      </c>
      <c r="B3562" s="21" t="s">
        <v>1146</v>
      </c>
      <c r="C3562" s="21" t="s">
        <v>1149</v>
      </c>
      <c r="D3562" s="21" t="s">
        <v>1774</v>
      </c>
      <c r="E3562" s="21" t="s">
        <v>3167</v>
      </c>
      <c r="G3562" s="27" t="s">
        <v>153</v>
      </c>
      <c r="H3562" s="21" t="s">
        <v>1165</v>
      </c>
      <c r="I3562" s="21" t="s">
        <v>3171</v>
      </c>
      <c r="L3562">
        <v>1010</v>
      </c>
      <c r="M3562" s="21" t="s">
        <v>3034</v>
      </c>
      <c r="O3562">
        <v>1988</v>
      </c>
      <c r="S3562" s="9" t="s">
        <v>3169</v>
      </c>
      <c r="T3562" t="s">
        <v>3127</v>
      </c>
      <c r="U3562" s="21" t="s">
        <v>1218</v>
      </c>
      <c r="V3562" s="9" t="s">
        <v>3132</v>
      </c>
      <c r="W3562">
        <f>12*7</f>
        <v>84</v>
      </c>
      <c r="X3562" s="9" t="s">
        <v>1294</v>
      </c>
      <c r="Y3562" t="s">
        <v>3134</v>
      </c>
      <c r="Z3562">
        <v>24</v>
      </c>
      <c r="AD3562" t="s">
        <v>1165</v>
      </c>
      <c r="AF3562" t="s">
        <v>1165</v>
      </c>
      <c r="AI3562" s="21" t="s">
        <v>1165</v>
      </c>
      <c r="AJ3562" s="21" t="s">
        <v>1148</v>
      </c>
      <c r="AK3562">
        <v>25</v>
      </c>
      <c r="AN3562" s="21">
        <v>4</v>
      </c>
      <c r="AO3562" s="21">
        <v>25</v>
      </c>
      <c r="AP3562">
        <v>28</v>
      </c>
      <c r="AQ3562" s="22" t="s">
        <v>1283</v>
      </c>
      <c r="AR3562" s="21" t="s">
        <v>3130</v>
      </c>
    </row>
    <row r="3563" spans="1:44" x14ac:dyDescent="0.2">
      <c r="A3563" s="21" t="s">
        <v>1778</v>
      </c>
      <c r="B3563" s="21" t="s">
        <v>1146</v>
      </c>
      <c r="C3563" s="21" t="s">
        <v>1149</v>
      </c>
      <c r="D3563" s="21" t="s">
        <v>1774</v>
      </c>
      <c r="E3563" s="21" t="s">
        <v>3167</v>
      </c>
      <c r="G3563" s="27" t="s">
        <v>153</v>
      </c>
      <c r="H3563" s="21" t="s">
        <v>1165</v>
      </c>
      <c r="I3563" s="21" t="s">
        <v>3171</v>
      </c>
      <c r="L3563">
        <v>1010</v>
      </c>
      <c r="M3563" s="21" t="s">
        <v>3034</v>
      </c>
      <c r="O3563">
        <v>1988</v>
      </c>
      <c r="S3563" s="9" t="s">
        <v>3169</v>
      </c>
      <c r="T3563" t="s">
        <v>3127</v>
      </c>
      <c r="U3563" s="21" t="s">
        <v>1218</v>
      </c>
      <c r="V3563" s="9" t="s">
        <v>3132</v>
      </c>
      <c r="W3563">
        <f>12*7</f>
        <v>84</v>
      </c>
      <c r="X3563" s="9" t="s">
        <v>1294</v>
      </c>
      <c r="Y3563" t="s">
        <v>3135</v>
      </c>
      <c r="Z3563">
        <v>24</v>
      </c>
      <c r="AD3563" t="s">
        <v>1165</v>
      </c>
      <c r="AF3563" t="s">
        <v>1165</v>
      </c>
      <c r="AI3563" s="21" t="s">
        <v>1165</v>
      </c>
      <c r="AJ3563" s="21" t="s">
        <v>1148</v>
      </c>
      <c r="AK3563">
        <v>26</v>
      </c>
      <c r="AN3563" s="21">
        <v>4</v>
      </c>
      <c r="AO3563" s="21">
        <v>25</v>
      </c>
      <c r="AP3563">
        <v>28</v>
      </c>
      <c r="AQ3563" s="22" t="s">
        <v>1283</v>
      </c>
      <c r="AR3563" s="21" t="s">
        <v>3130</v>
      </c>
    </row>
    <row r="3564" spans="1:44" x14ac:dyDescent="0.2">
      <c r="A3564" s="21" t="s">
        <v>1778</v>
      </c>
      <c r="B3564" s="21" t="s">
        <v>1146</v>
      </c>
      <c r="C3564" s="21" t="s">
        <v>1149</v>
      </c>
      <c r="D3564" s="21" t="s">
        <v>1774</v>
      </c>
      <c r="E3564" s="21" t="s">
        <v>3167</v>
      </c>
      <c r="G3564" s="27" t="s">
        <v>153</v>
      </c>
      <c r="H3564" s="21" t="s">
        <v>1165</v>
      </c>
      <c r="I3564" s="21" t="s">
        <v>3172</v>
      </c>
      <c r="L3564">
        <v>2010</v>
      </c>
      <c r="M3564" s="21" t="s">
        <v>3034</v>
      </c>
      <c r="O3564">
        <v>1988</v>
      </c>
      <c r="S3564" s="9" t="s">
        <v>3169</v>
      </c>
      <c r="T3564" t="s">
        <v>3127</v>
      </c>
      <c r="U3564" s="21" t="s">
        <v>1147</v>
      </c>
      <c r="Z3564">
        <v>24</v>
      </c>
      <c r="AD3564" t="s">
        <v>1165</v>
      </c>
      <c r="AF3564" t="s">
        <v>1165</v>
      </c>
      <c r="AI3564" s="21" t="s">
        <v>1165</v>
      </c>
      <c r="AJ3564" s="21" t="s">
        <v>1148</v>
      </c>
      <c r="AK3564">
        <v>2</v>
      </c>
      <c r="AN3564" s="21">
        <v>4</v>
      </c>
      <c r="AO3564" s="21">
        <v>25</v>
      </c>
      <c r="AP3564">
        <v>28</v>
      </c>
      <c r="AQ3564" s="22" t="s">
        <v>1283</v>
      </c>
      <c r="AR3564" s="21" t="s">
        <v>3130</v>
      </c>
    </row>
    <row r="3565" spans="1:44" x14ac:dyDescent="0.2">
      <c r="A3565" s="21" t="s">
        <v>1778</v>
      </c>
      <c r="B3565" s="21" t="s">
        <v>1146</v>
      </c>
      <c r="C3565" s="21" t="s">
        <v>1149</v>
      </c>
      <c r="D3565" s="21" t="s">
        <v>1774</v>
      </c>
      <c r="E3565" s="21" t="s">
        <v>3167</v>
      </c>
      <c r="G3565" s="27" t="s">
        <v>153</v>
      </c>
      <c r="H3565" s="21" t="s">
        <v>1165</v>
      </c>
      <c r="I3565" s="21" t="s">
        <v>3172</v>
      </c>
      <c r="L3565">
        <v>2010</v>
      </c>
      <c r="M3565" s="21" t="s">
        <v>3034</v>
      </c>
      <c r="O3565">
        <v>1988</v>
      </c>
      <c r="S3565" s="9" t="s">
        <v>3169</v>
      </c>
      <c r="T3565" t="s">
        <v>3127</v>
      </c>
      <c r="U3565" s="21" t="s">
        <v>1218</v>
      </c>
      <c r="V3565" s="9" t="s">
        <v>3132</v>
      </c>
      <c r="W3565">
        <v>28</v>
      </c>
      <c r="X3565" s="9" t="s">
        <v>1294</v>
      </c>
      <c r="Z3565">
        <v>24</v>
      </c>
      <c r="AD3565" t="s">
        <v>1165</v>
      </c>
      <c r="AF3565" t="s">
        <v>1165</v>
      </c>
      <c r="AI3565" s="21" t="s">
        <v>1165</v>
      </c>
      <c r="AJ3565" s="21" t="s">
        <v>1148</v>
      </c>
      <c r="AK3565">
        <v>1</v>
      </c>
      <c r="AN3565" s="21">
        <v>4</v>
      </c>
      <c r="AO3565" s="21">
        <v>25</v>
      </c>
      <c r="AP3565">
        <v>28</v>
      </c>
      <c r="AQ3565" s="22" t="s">
        <v>1283</v>
      </c>
      <c r="AR3565" s="21" t="s">
        <v>3130</v>
      </c>
    </row>
    <row r="3566" spans="1:44" x14ac:dyDescent="0.2">
      <c r="A3566" s="21" t="s">
        <v>1778</v>
      </c>
      <c r="B3566" s="21" t="s">
        <v>1146</v>
      </c>
      <c r="C3566" s="21" t="s">
        <v>1149</v>
      </c>
      <c r="D3566" s="21" t="s">
        <v>1774</v>
      </c>
      <c r="E3566" s="21" t="s">
        <v>3167</v>
      </c>
      <c r="G3566" s="27" t="s">
        <v>153</v>
      </c>
      <c r="H3566" s="21" t="s">
        <v>1165</v>
      </c>
      <c r="I3566" s="21" t="s">
        <v>3172</v>
      </c>
      <c r="L3566">
        <v>2010</v>
      </c>
      <c r="M3566" s="21" t="s">
        <v>3034</v>
      </c>
      <c r="O3566">
        <v>1988</v>
      </c>
      <c r="S3566" s="9" t="s">
        <v>3169</v>
      </c>
      <c r="T3566" t="s">
        <v>3127</v>
      </c>
      <c r="U3566" s="21" t="s">
        <v>1218</v>
      </c>
      <c r="V3566" s="9" t="s">
        <v>3132</v>
      </c>
      <c r="W3566">
        <f>56</f>
        <v>56</v>
      </c>
      <c r="X3566" s="9" t="s">
        <v>1294</v>
      </c>
      <c r="Z3566">
        <v>24</v>
      </c>
      <c r="AD3566" t="s">
        <v>1165</v>
      </c>
      <c r="AF3566" t="s">
        <v>1165</v>
      </c>
      <c r="AI3566" s="21" t="s">
        <v>1165</v>
      </c>
      <c r="AJ3566" s="21" t="s">
        <v>1148</v>
      </c>
      <c r="AK3566">
        <v>2</v>
      </c>
      <c r="AN3566" s="21">
        <v>4</v>
      </c>
      <c r="AO3566" s="21">
        <v>25</v>
      </c>
      <c r="AP3566">
        <v>28</v>
      </c>
      <c r="AQ3566" s="22" t="s">
        <v>1283</v>
      </c>
      <c r="AR3566" s="21" t="s">
        <v>3130</v>
      </c>
    </row>
    <row r="3567" spans="1:44" x14ac:dyDescent="0.2">
      <c r="A3567" s="21" t="s">
        <v>1778</v>
      </c>
      <c r="B3567" s="21" t="s">
        <v>1146</v>
      </c>
      <c r="C3567" s="21" t="s">
        <v>1149</v>
      </c>
      <c r="D3567" s="21" t="s">
        <v>1774</v>
      </c>
      <c r="E3567" s="21" t="s">
        <v>3167</v>
      </c>
      <c r="G3567" s="27" t="s">
        <v>153</v>
      </c>
      <c r="H3567" s="21" t="s">
        <v>1165</v>
      </c>
      <c r="I3567" s="21" t="s">
        <v>3172</v>
      </c>
      <c r="L3567">
        <v>2010</v>
      </c>
      <c r="M3567" s="21" t="s">
        <v>3034</v>
      </c>
      <c r="O3567">
        <v>1988</v>
      </c>
      <c r="S3567" s="9" t="s">
        <v>3169</v>
      </c>
      <c r="T3567" t="s">
        <v>3127</v>
      </c>
      <c r="U3567" s="21" t="s">
        <v>1218</v>
      </c>
      <c r="V3567" s="9" t="s">
        <v>3132</v>
      </c>
      <c r="W3567">
        <f>7*12</f>
        <v>84</v>
      </c>
      <c r="X3567" s="9" t="s">
        <v>1294</v>
      </c>
      <c r="Z3567">
        <v>24</v>
      </c>
      <c r="AD3567" t="s">
        <v>1165</v>
      </c>
      <c r="AF3567" t="s">
        <v>1165</v>
      </c>
      <c r="AI3567" s="21" t="s">
        <v>1165</v>
      </c>
      <c r="AJ3567" s="21" t="s">
        <v>1148</v>
      </c>
      <c r="AK3567">
        <v>0</v>
      </c>
      <c r="AN3567" s="21">
        <v>4</v>
      </c>
      <c r="AO3567" s="21">
        <v>25</v>
      </c>
      <c r="AP3567">
        <v>28</v>
      </c>
      <c r="AQ3567" s="22" t="s">
        <v>1283</v>
      </c>
      <c r="AR3567" s="21" t="s">
        <v>3130</v>
      </c>
    </row>
    <row r="3568" spans="1:44" x14ac:dyDescent="0.2">
      <c r="A3568" s="21" t="s">
        <v>1778</v>
      </c>
      <c r="B3568" s="21" t="s">
        <v>1146</v>
      </c>
      <c r="C3568" s="21" t="s">
        <v>1149</v>
      </c>
      <c r="D3568" s="21" t="s">
        <v>1774</v>
      </c>
      <c r="E3568" s="21" t="s">
        <v>3167</v>
      </c>
      <c r="G3568" s="27" t="s">
        <v>153</v>
      </c>
      <c r="H3568" s="21" t="s">
        <v>1165</v>
      </c>
      <c r="I3568" s="21" t="s">
        <v>3172</v>
      </c>
      <c r="L3568">
        <v>2010</v>
      </c>
      <c r="M3568" s="21" t="s">
        <v>3034</v>
      </c>
      <c r="O3568">
        <v>1988</v>
      </c>
      <c r="S3568" s="9" t="s">
        <v>3169</v>
      </c>
      <c r="T3568" t="s">
        <v>3127</v>
      </c>
      <c r="U3568" s="21" t="s">
        <v>1218</v>
      </c>
      <c r="V3568" s="9" t="s">
        <v>3132</v>
      </c>
      <c r="W3568">
        <f>7*16</f>
        <v>112</v>
      </c>
      <c r="X3568" s="9" t="s">
        <v>1294</v>
      </c>
      <c r="Z3568">
        <v>24</v>
      </c>
      <c r="AD3568" t="s">
        <v>1165</v>
      </c>
      <c r="AF3568" t="s">
        <v>1165</v>
      </c>
      <c r="AI3568" s="21" t="s">
        <v>1165</v>
      </c>
      <c r="AJ3568" s="21" t="s">
        <v>1148</v>
      </c>
      <c r="AK3568">
        <v>1</v>
      </c>
      <c r="AN3568" s="21">
        <v>4</v>
      </c>
      <c r="AO3568" s="21">
        <v>25</v>
      </c>
      <c r="AP3568">
        <v>28</v>
      </c>
      <c r="AQ3568" s="22" t="s">
        <v>1283</v>
      </c>
      <c r="AR3568" s="21" t="s">
        <v>3130</v>
      </c>
    </row>
    <row r="3569" spans="1:44" x14ac:dyDescent="0.2">
      <c r="A3569" s="21" t="s">
        <v>1778</v>
      </c>
      <c r="B3569" s="21" t="s">
        <v>1146</v>
      </c>
      <c r="C3569" s="21" t="s">
        <v>1149</v>
      </c>
      <c r="D3569" s="21" t="s">
        <v>1774</v>
      </c>
      <c r="E3569" s="21" t="s">
        <v>3167</v>
      </c>
      <c r="G3569" s="27" t="s">
        <v>153</v>
      </c>
      <c r="H3569" s="21" t="s">
        <v>1165</v>
      </c>
      <c r="I3569" s="21" t="s">
        <v>3172</v>
      </c>
      <c r="L3569">
        <v>2010</v>
      </c>
      <c r="M3569" s="21" t="s">
        <v>3034</v>
      </c>
      <c r="O3569">
        <v>1988</v>
      </c>
      <c r="S3569" s="9" t="s">
        <v>3169</v>
      </c>
      <c r="T3569" t="s">
        <v>3127</v>
      </c>
      <c r="U3569" s="21" t="s">
        <v>1218</v>
      </c>
      <c r="V3569" s="9" t="s">
        <v>3132</v>
      </c>
      <c r="W3569">
        <f>7*24</f>
        <v>168</v>
      </c>
      <c r="X3569" s="9" t="s">
        <v>1294</v>
      </c>
      <c r="Z3569">
        <v>24</v>
      </c>
      <c r="AD3569" t="s">
        <v>1165</v>
      </c>
      <c r="AF3569" t="s">
        <v>1165</v>
      </c>
      <c r="AI3569" s="21" t="s">
        <v>1165</v>
      </c>
      <c r="AJ3569" s="21" t="s">
        <v>1148</v>
      </c>
      <c r="AK3569">
        <v>0</v>
      </c>
      <c r="AN3569" s="21">
        <v>4</v>
      </c>
      <c r="AO3569" s="21">
        <v>25</v>
      </c>
      <c r="AP3569">
        <v>28</v>
      </c>
      <c r="AQ3569" s="22" t="s">
        <v>1283</v>
      </c>
      <c r="AR3569" s="21" t="s">
        <v>3130</v>
      </c>
    </row>
    <row r="3570" spans="1:44" x14ac:dyDescent="0.2">
      <c r="A3570" s="21" t="s">
        <v>1778</v>
      </c>
      <c r="B3570" s="21" t="s">
        <v>1146</v>
      </c>
      <c r="C3570" s="21" t="s">
        <v>1149</v>
      </c>
      <c r="D3570" s="21" t="s">
        <v>1774</v>
      </c>
      <c r="E3570" s="21" t="s">
        <v>3167</v>
      </c>
      <c r="G3570" s="27" t="s">
        <v>153</v>
      </c>
      <c r="H3570" s="21" t="s">
        <v>1165</v>
      </c>
      <c r="I3570" s="21" t="s">
        <v>3172</v>
      </c>
      <c r="L3570">
        <v>2010</v>
      </c>
      <c r="M3570" s="21" t="s">
        <v>3034</v>
      </c>
      <c r="O3570">
        <v>1988</v>
      </c>
      <c r="S3570" s="9" t="s">
        <v>3169</v>
      </c>
      <c r="T3570" t="s">
        <v>3127</v>
      </c>
      <c r="U3570" s="21" t="s">
        <v>1218</v>
      </c>
      <c r="V3570" s="9" t="s">
        <v>3132</v>
      </c>
      <c r="W3570">
        <f>12*7</f>
        <v>84</v>
      </c>
      <c r="X3570" s="9" t="s">
        <v>1294</v>
      </c>
      <c r="Y3570" t="s">
        <v>3170</v>
      </c>
      <c r="Z3570">
        <v>24</v>
      </c>
      <c r="AD3570" t="s">
        <v>1165</v>
      </c>
      <c r="AF3570" t="s">
        <v>1165</v>
      </c>
      <c r="AI3570" s="21" t="s">
        <v>1165</v>
      </c>
      <c r="AJ3570" s="21" t="s">
        <v>1148</v>
      </c>
      <c r="AK3570">
        <v>2</v>
      </c>
      <c r="AN3570" s="21">
        <v>4</v>
      </c>
      <c r="AO3570" s="21">
        <v>25</v>
      </c>
      <c r="AP3570">
        <v>28</v>
      </c>
      <c r="AQ3570" s="22" t="s">
        <v>1283</v>
      </c>
      <c r="AR3570" s="21" t="s">
        <v>3130</v>
      </c>
    </row>
    <row r="3571" spans="1:44" x14ac:dyDescent="0.2">
      <c r="A3571" s="21" t="s">
        <v>1778</v>
      </c>
      <c r="B3571" s="21" t="s">
        <v>1146</v>
      </c>
      <c r="C3571" s="21" t="s">
        <v>1149</v>
      </c>
      <c r="D3571" s="21" t="s">
        <v>1774</v>
      </c>
      <c r="E3571" s="21" t="s">
        <v>3167</v>
      </c>
      <c r="G3571" s="27" t="s">
        <v>153</v>
      </c>
      <c r="H3571" s="21" t="s">
        <v>1165</v>
      </c>
      <c r="I3571" s="21" t="s">
        <v>3172</v>
      </c>
      <c r="L3571">
        <v>2010</v>
      </c>
      <c r="M3571" s="21" t="s">
        <v>3034</v>
      </c>
      <c r="O3571">
        <v>1988</v>
      </c>
      <c r="S3571" s="9" t="s">
        <v>3169</v>
      </c>
      <c r="T3571" t="s">
        <v>3127</v>
      </c>
      <c r="U3571" s="21" t="s">
        <v>1218</v>
      </c>
      <c r="V3571" s="9" t="s">
        <v>3132</v>
      </c>
      <c r="W3571">
        <f>12*7</f>
        <v>84</v>
      </c>
      <c r="X3571" s="9" t="s">
        <v>1294</v>
      </c>
      <c r="Y3571" t="s">
        <v>3134</v>
      </c>
      <c r="Z3571">
        <v>24</v>
      </c>
      <c r="AD3571" t="s">
        <v>1165</v>
      </c>
      <c r="AF3571" t="s">
        <v>1165</v>
      </c>
      <c r="AI3571" s="21" t="s">
        <v>1165</v>
      </c>
      <c r="AJ3571" s="21" t="s">
        <v>1148</v>
      </c>
      <c r="AK3571">
        <v>5</v>
      </c>
      <c r="AN3571" s="21">
        <v>4</v>
      </c>
      <c r="AO3571" s="21">
        <v>25</v>
      </c>
      <c r="AP3571">
        <v>28</v>
      </c>
      <c r="AQ3571" s="22" t="s">
        <v>1283</v>
      </c>
      <c r="AR3571" s="21" t="s">
        <v>3130</v>
      </c>
    </row>
    <row r="3572" spans="1:44" x14ac:dyDescent="0.2">
      <c r="A3572" s="21" t="s">
        <v>1778</v>
      </c>
      <c r="B3572" s="21" t="s">
        <v>1146</v>
      </c>
      <c r="C3572" s="21" t="s">
        <v>1149</v>
      </c>
      <c r="D3572" s="21" t="s">
        <v>1774</v>
      </c>
      <c r="E3572" s="21" t="s">
        <v>3167</v>
      </c>
      <c r="G3572" s="27" t="s">
        <v>153</v>
      </c>
      <c r="H3572" s="21" t="s">
        <v>1165</v>
      </c>
      <c r="I3572" s="21" t="s">
        <v>3172</v>
      </c>
      <c r="L3572">
        <v>2010</v>
      </c>
      <c r="M3572" s="21" t="s">
        <v>3034</v>
      </c>
      <c r="O3572">
        <v>1988</v>
      </c>
      <c r="S3572" s="9" t="s">
        <v>3169</v>
      </c>
      <c r="T3572" t="s">
        <v>3127</v>
      </c>
      <c r="U3572" s="21" t="s">
        <v>1218</v>
      </c>
      <c r="V3572" s="9" t="s">
        <v>3132</v>
      </c>
      <c r="W3572">
        <f>12*7</f>
        <v>84</v>
      </c>
      <c r="X3572" s="9" t="s">
        <v>1294</v>
      </c>
      <c r="Y3572" t="s">
        <v>3135</v>
      </c>
      <c r="Z3572">
        <v>24</v>
      </c>
      <c r="AD3572" t="s">
        <v>1165</v>
      </c>
      <c r="AF3572" t="s">
        <v>1165</v>
      </c>
      <c r="AI3572" s="21" t="s">
        <v>1165</v>
      </c>
      <c r="AJ3572" s="21" t="s">
        <v>1148</v>
      </c>
      <c r="AK3572">
        <v>5</v>
      </c>
      <c r="AN3572" s="21">
        <v>4</v>
      </c>
      <c r="AO3572" s="21">
        <v>25</v>
      </c>
      <c r="AP3572">
        <v>28</v>
      </c>
      <c r="AQ3572" s="22" t="s">
        <v>1283</v>
      </c>
      <c r="AR3572" s="21" t="s">
        <v>3130</v>
      </c>
    </row>
    <row r="3573" spans="1:44" x14ac:dyDescent="0.2">
      <c r="A3573" s="21" t="s">
        <v>1778</v>
      </c>
      <c r="B3573" s="21" t="s">
        <v>1146</v>
      </c>
      <c r="C3573" s="21" t="s">
        <v>1149</v>
      </c>
      <c r="D3573" s="21" t="s">
        <v>1774</v>
      </c>
      <c r="E3573" s="21" t="s">
        <v>3173</v>
      </c>
      <c r="G3573" s="27" t="s">
        <v>153</v>
      </c>
      <c r="H3573" s="21" t="s">
        <v>1165</v>
      </c>
      <c r="I3573" s="21" t="s">
        <v>3174</v>
      </c>
      <c r="L3573">
        <v>2000</v>
      </c>
      <c r="M3573" s="21" t="s">
        <v>3034</v>
      </c>
      <c r="O3573">
        <v>1988</v>
      </c>
      <c r="S3573" s="9" t="s">
        <v>3169</v>
      </c>
      <c r="T3573" t="s">
        <v>3127</v>
      </c>
      <c r="U3573" s="21" t="s">
        <v>1147</v>
      </c>
      <c r="Z3573">
        <v>24</v>
      </c>
      <c r="AD3573" t="s">
        <v>1165</v>
      </c>
      <c r="AF3573" t="s">
        <v>1165</v>
      </c>
      <c r="AI3573" s="21" t="s">
        <v>1165</v>
      </c>
      <c r="AJ3573" s="21" t="s">
        <v>1148</v>
      </c>
      <c r="AK3573">
        <v>0</v>
      </c>
      <c r="AN3573" s="21">
        <v>4</v>
      </c>
      <c r="AO3573" s="21">
        <v>25</v>
      </c>
      <c r="AP3573">
        <v>28</v>
      </c>
      <c r="AQ3573" s="22" t="s">
        <v>1283</v>
      </c>
      <c r="AR3573" s="21" t="s">
        <v>3130</v>
      </c>
    </row>
    <row r="3574" spans="1:44" x14ac:dyDescent="0.2">
      <c r="A3574" s="21" t="s">
        <v>1778</v>
      </c>
      <c r="B3574" s="21" t="s">
        <v>1146</v>
      </c>
      <c r="C3574" s="21" t="s">
        <v>1149</v>
      </c>
      <c r="D3574" s="21" t="s">
        <v>1774</v>
      </c>
      <c r="E3574" s="21" t="s">
        <v>3173</v>
      </c>
      <c r="G3574" s="27" t="s">
        <v>153</v>
      </c>
      <c r="H3574" s="21" t="s">
        <v>1165</v>
      </c>
      <c r="I3574" s="21" t="s">
        <v>3174</v>
      </c>
      <c r="L3574">
        <v>2000</v>
      </c>
      <c r="M3574" s="21" t="s">
        <v>3034</v>
      </c>
      <c r="O3574">
        <v>1988</v>
      </c>
      <c r="S3574" s="9" t="s">
        <v>3169</v>
      </c>
      <c r="T3574" t="s">
        <v>3127</v>
      </c>
      <c r="U3574" s="21" t="s">
        <v>1218</v>
      </c>
      <c r="V3574" s="9" t="s">
        <v>3132</v>
      </c>
      <c r="W3574">
        <v>28</v>
      </c>
      <c r="X3574" s="9" t="s">
        <v>1294</v>
      </c>
      <c r="Z3574">
        <v>24</v>
      </c>
      <c r="AD3574" t="s">
        <v>1165</v>
      </c>
      <c r="AF3574" t="s">
        <v>1165</v>
      </c>
      <c r="AI3574" s="21" t="s">
        <v>1165</v>
      </c>
      <c r="AJ3574" s="21" t="s">
        <v>1148</v>
      </c>
      <c r="AK3574">
        <v>0</v>
      </c>
      <c r="AN3574" s="21">
        <v>4</v>
      </c>
      <c r="AO3574" s="21">
        <v>25</v>
      </c>
      <c r="AP3574">
        <v>28</v>
      </c>
      <c r="AQ3574" s="22" t="s">
        <v>1283</v>
      </c>
      <c r="AR3574" s="21" t="s">
        <v>3130</v>
      </c>
    </row>
    <row r="3575" spans="1:44" x14ac:dyDescent="0.2">
      <c r="A3575" s="21" t="s">
        <v>1778</v>
      </c>
      <c r="B3575" s="21" t="s">
        <v>1146</v>
      </c>
      <c r="C3575" s="21" t="s">
        <v>1149</v>
      </c>
      <c r="D3575" s="21" t="s">
        <v>1774</v>
      </c>
      <c r="E3575" s="21" t="s">
        <v>3173</v>
      </c>
      <c r="G3575" s="27" t="s">
        <v>153</v>
      </c>
      <c r="H3575" s="21" t="s">
        <v>1165</v>
      </c>
      <c r="I3575" s="21" t="s">
        <v>3174</v>
      </c>
      <c r="L3575">
        <v>2000</v>
      </c>
      <c r="M3575" s="21" t="s">
        <v>3034</v>
      </c>
      <c r="O3575">
        <v>1988</v>
      </c>
      <c r="S3575" s="9" t="s">
        <v>3169</v>
      </c>
      <c r="T3575" t="s">
        <v>3127</v>
      </c>
      <c r="U3575" s="21" t="s">
        <v>1218</v>
      </c>
      <c r="V3575" s="9" t="s">
        <v>3132</v>
      </c>
      <c r="W3575">
        <f>56</f>
        <v>56</v>
      </c>
      <c r="X3575" s="9" t="s">
        <v>1294</v>
      </c>
      <c r="Z3575">
        <v>24</v>
      </c>
      <c r="AD3575" t="s">
        <v>1165</v>
      </c>
      <c r="AF3575" t="s">
        <v>1165</v>
      </c>
      <c r="AI3575" s="21" t="s">
        <v>1165</v>
      </c>
      <c r="AJ3575" s="21" t="s">
        <v>1148</v>
      </c>
      <c r="AK3575">
        <v>0</v>
      </c>
      <c r="AN3575" s="21">
        <v>4</v>
      </c>
      <c r="AO3575" s="21">
        <v>25</v>
      </c>
      <c r="AP3575">
        <v>28</v>
      </c>
      <c r="AQ3575" s="22" t="s">
        <v>1283</v>
      </c>
      <c r="AR3575" s="21" t="s">
        <v>3130</v>
      </c>
    </row>
    <row r="3576" spans="1:44" x14ac:dyDescent="0.2">
      <c r="A3576" s="21" t="s">
        <v>1778</v>
      </c>
      <c r="B3576" s="21" t="s">
        <v>1146</v>
      </c>
      <c r="C3576" s="21" t="s">
        <v>1149</v>
      </c>
      <c r="D3576" s="21" t="s">
        <v>1774</v>
      </c>
      <c r="E3576" s="21" t="s">
        <v>3173</v>
      </c>
      <c r="G3576" s="27" t="s">
        <v>153</v>
      </c>
      <c r="H3576" s="21" t="s">
        <v>1165</v>
      </c>
      <c r="I3576" s="21" t="s">
        <v>3174</v>
      </c>
      <c r="L3576">
        <v>2000</v>
      </c>
      <c r="M3576" s="21" t="s">
        <v>3034</v>
      </c>
      <c r="O3576">
        <v>1988</v>
      </c>
      <c r="S3576" s="9" t="s">
        <v>3169</v>
      </c>
      <c r="T3576" t="s">
        <v>3127</v>
      </c>
      <c r="U3576" s="21" t="s">
        <v>1218</v>
      </c>
      <c r="V3576" s="9" t="s">
        <v>3132</v>
      </c>
      <c r="W3576">
        <f>7*12</f>
        <v>84</v>
      </c>
      <c r="X3576" s="9" t="s">
        <v>1294</v>
      </c>
      <c r="Z3576">
        <v>24</v>
      </c>
      <c r="AD3576" t="s">
        <v>1165</v>
      </c>
      <c r="AF3576" t="s">
        <v>1165</v>
      </c>
      <c r="AI3576" s="21" t="s">
        <v>1165</v>
      </c>
      <c r="AJ3576" s="21" t="s">
        <v>1148</v>
      </c>
      <c r="AK3576">
        <v>7</v>
      </c>
      <c r="AN3576" s="21">
        <v>4</v>
      </c>
      <c r="AO3576" s="21">
        <v>25</v>
      </c>
      <c r="AP3576">
        <v>28</v>
      </c>
      <c r="AQ3576" s="22" t="s">
        <v>1283</v>
      </c>
      <c r="AR3576" s="21" t="s">
        <v>3130</v>
      </c>
    </row>
    <row r="3577" spans="1:44" x14ac:dyDescent="0.2">
      <c r="A3577" s="21" t="s">
        <v>1778</v>
      </c>
      <c r="B3577" s="21" t="s">
        <v>1146</v>
      </c>
      <c r="C3577" s="21" t="s">
        <v>1149</v>
      </c>
      <c r="D3577" s="21" t="s">
        <v>1774</v>
      </c>
      <c r="E3577" s="21" t="s">
        <v>3173</v>
      </c>
      <c r="G3577" s="27" t="s">
        <v>153</v>
      </c>
      <c r="H3577" s="21" t="s">
        <v>1165</v>
      </c>
      <c r="I3577" s="21" t="s">
        <v>3174</v>
      </c>
      <c r="L3577">
        <v>2000</v>
      </c>
      <c r="M3577" s="21" t="s">
        <v>3034</v>
      </c>
      <c r="O3577">
        <v>1988</v>
      </c>
      <c r="S3577" s="9" t="s">
        <v>3169</v>
      </c>
      <c r="T3577" t="s">
        <v>3127</v>
      </c>
      <c r="U3577" s="21" t="s">
        <v>1218</v>
      </c>
      <c r="V3577" s="9" t="s">
        <v>3132</v>
      </c>
      <c r="W3577">
        <f>7*16</f>
        <v>112</v>
      </c>
      <c r="X3577" s="9" t="s">
        <v>1294</v>
      </c>
      <c r="Z3577">
        <v>24</v>
      </c>
      <c r="AD3577" t="s">
        <v>1165</v>
      </c>
      <c r="AF3577" t="s">
        <v>1165</v>
      </c>
      <c r="AI3577" s="21" t="s">
        <v>1165</v>
      </c>
      <c r="AJ3577" s="21" t="s">
        <v>1148</v>
      </c>
      <c r="AK3577">
        <v>13</v>
      </c>
      <c r="AN3577" s="21">
        <v>4</v>
      </c>
      <c r="AO3577" s="21">
        <v>25</v>
      </c>
      <c r="AP3577">
        <v>28</v>
      </c>
      <c r="AQ3577" s="22" t="s">
        <v>1283</v>
      </c>
      <c r="AR3577" s="21" t="s">
        <v>3130</v>
      </c>
    </row>
    <row r="3578" spans="1:44" x14ac:dyDescent="0.2">
      <c r="A3578" s="21" t="s">
        <v>1778</v>
      </c>
      <c r="B3578" s="21" t="s">
        <v>1146</v>
      </c>
      <c r="C3578" s="21" t="s">
        <v>1149</v>
      </c>
      <c r="D3578" s="21" t="s">
        <v>1774</v>
      </c>
      <c r="E3578" s="21" t="s">
        <v>3173</v>
      </c>
      <c r="G3578" s="27" t="s">
        <v>153</v>
      </c>
      <c r="H3578" s="21" t="s">
        <v>1165</v>
      </c>
      <c r="I3578" s="21" t="s">
        <v>3174</v>
      </c>
      <c r="L3578">
        <v>2000</v>
      </c>
      <c r="M3578" s="21" t="s">
        <v>3034</v>
      </c>
      <c r="O3578">
        <v>1988</v>
      </c>
      <c r="S3578" s="9" t="s">
        <v>3169</v>
      </c>
      <c r="T3578" t="s">
        <v>3127</v>
      </c>
      <c r="U3578" s="21" t="s">
        <v>1218</v>
      </c>
      <c r="V3578" s="9" t="s">
        <v>3132</v>
      </c>
      <c r="W3578">
        <f>7*24</f>
        <v>168</v>
      </c>
      <c r="X3578" s="9" t="s">
        <v>1294</v>
      </c>
      <c r="Z3578">
        <v>24</v>
      </c>
      <c r="AD3578" t="s">
        <v>1165</v>
      </c>
      <c r="AF3578" t="s">
        <v>1165</v>
      </c>
      <c r="AI3578" s="21" t="s">
        <v>1165</v>
      </c>
      <c r="AJ3578" s="21" t="s">
        <v>1148</v>
      </c>
      <c r="AK3578">
        <v>12</v>
      </c>
      <c r="AN3578" s="21">
        <v>4</v>
      </c>
      <c r="AO3578" s="21">
        <v>25</v>
      </c>
      <c r="AP3578">
        <v>28</v>
      </c>
      <c r="AQ3578" s="22" t="s">
        <v>1283</v>
      </c>
      <c r="AR3578" s="21" t="s">
        <v>3130</v>
      </c>
    </row>
    <row r="3579" spans="1:44" x14ac:dyDescent="0.2">
      <c r="A3579" s="21" t="s">
        <v>1778</v>
      </c>
      <c r="B3579" s="21" t="s">
        <v>1146</v>
      </c>
      <c r="C3579" s="21" t="s">
        <v>1149</v>
      </c>
      <c r="D3579" s="21" t="s">
        <v>1774</v>
      </c>
      <c r="E3579" s="21" t="s">
        <v>3173</v>
      </c>
      <c r="G3579" s="27" t="s">
        <v>153</v>
      </c>
      <c r="H3579" s="21" t="s">
        <v>1165</v>
      </c>
      <c r="I3579" s="21" t="s">
        <v>3174</v>
      </c>
      <c r="L3579">
        <v>2000</v>
      </c>
      <c r="M3579" s="21" t="s">
        <v>3034</v>
      </c>
      <c r="O3579">
        <v>1988</v>
      </c>
      <c r="S3579" s="9" t="s">
        <v>3169</v>
      </c>
      <c r="T3579" t="s">
        <v>3127</v>
      </c>
      <c r="U3579" s="21" t="s">
        <v>1218</v>
      </c>
      <c r="V3579" s="9" t="s">
        <v>3132</v>
      </c>
      <c r="W3579">
        <f>12*7</f>
        <v>84</v>
      </c>
      <c r="X3579" s="9" t="s">
        <v>1294</v>
      </c>
      <c r="Y3579" t="s">
        <v>3170</v>
      </c>
      <c r="Z3579">
        <v>24</v>
      </c>
      <c r="AD3579" t="s">
        <v>1165</v>
      </c>
      <c r="AF3579" t="s">
        <v>1165</v>
      </c>
      <c r="AI3579" s="21" t="s">
        <v>1165</v>
      </c>
      <c r="AJ3579" s="21" t="s">
        <v>1148</v>
      </c>
      <c r="AK3579">
        <v>27</v>
      </c>
      <c r="AN3579" s="21">
        <v>4</v>
      </c>
      <c r="AO3579" s="21">
        <v>25</v>
      </c>
      <c r="AP3579">
        <v>28</v>
      </c>
      <c r="AQ3579" s="22" t="s">
        <v>1283</v>
      </c>
      <c r="AR3579" s="21" t="s">
        <v>3130</v>
      </c>
    </row>
    <row r="3580" spans="1:44" x14ac:dyDescent="0.2">
      <c r="A3580" s="21" t="s">
        <v>1778</v>
      </c>
      <c r="B3580" s="21" t="s">
        <v>1146</v>
      </c>
      <c r="C3580" s="21" t="s">
        <v>1149</v>
      </c>
      <c r="D3580" s="21" t="s">
        <v>1774</v>
      </c>
      <c r="E3580" s="21" t="s">
        <v>3173</v>
      </c>
      <c r="G3580" s="27" t="s">
        <v>153</v>
      </c>
      <c r="H3580" s="21" t="s">
        <v>1165</v>
      </c>
      <c r="I3580" s="21" t="s">
        <v>3174</v>
      </c>
      <c r="L3580">
        <v>2000</v>
      </c>
      <c r="M3580" s="21" t="s">
        <v>3034</v>
      </c>
      <c r="O3580">
        <v>1988</v>
      </c>
      <c r="S3580" s="9" t="s">
        <v>3169</v>
      </c>
      <c r="T3580" t="s">
        <v>3127</v>
      </c>
      <c r="U3580" s="21" t="s">
        <v>1218</v>
      </c>
      <c r="V3580" s="9" t="s">
        <v>3132</v>
      </c>
      <c r="W3580">
        <f>12*7</f>
        <v>84</v>
      </c>
      <c r="X3580" s="9" t="s">
        <v>1294</v>
      </c>
      <c r="Y3580" t="s">
        <v>3134</v>
      </c>
      <c r="Z3580">
        <v>24</v>
      </c>
      <c r="AD3580" t="s">
        <v>1165</v>
      </c>
      <c r="AF3580" t="s">
        <v>1165</v>
      </c>
      <c r="AI3580" s="21" t="s">
        <v>1165</v>
      </c>
      <c r="AJ3580" s="21" t="s">
        <v>1148</v>
      </c>
      <c r="AK3580">
        <v>2</v>
      </c>
      <c r="AN3580" s="21">
        <v>4</v>
      </c>
      <c r="AO3580" s="21">
        <v>25</v>
      </c>
      <c r="AP3580">
        <v>28</v>
      </c>
      <c r="AQ3580" s="22" t="s">
        <v>1283</v>
      </c>
      <c r="AR3580" s="21" t="s">
        <v>3130</v>
      </c>
    </row>
    <row r="3581" spans="1:44" x14ac:dyDescent="0.2">
      <c r="A3581" s="21" t="s">
        <v>1778</v>
      </c>
      <c r="B3581" s="21" t="s">
        <v>1146</v>
      </c>
      <c r="C3581" s="21" t="s">
        <v>1149</v>
      </c>
      <c r="D3581" s="21" t="s">
        <v>1774</v>
      </c>
      <c r="E3581" s="21" t="s">
        <v>3173</v>
      </c>
      <c r="G3581" s="27" t="s">
        <v>153</v>
      </c>
      <c r="H3581" s="21" t="s">
        <v>1165</v>
      </c>
      <c r="I3581" s="21" t="s">
        <v>3174</v>
      </c>
      <c r="L3581">
        <v>2000</v>
      </c>
      <c r="M3581" s="21" t="s">
        <v>3034</v>
      </c>
      <c r="O3581">
        <v>1988</v>
      </c>
      <c r="S3581" s="9" t="s">
        <v>3169</v>
      </c>
      <c r="T3581" t="s">
        <v>3127</v>
      </c>
      <c r="U3581" s="21" t="s">
        <v>1218</v>
      </c>
      <c r="V3581" s="9" t="s">
        <v>3132</v>
      </c>
      <c r="W3581">
        <f>12*7</f>
        <v>84</v>
      </c>
      <c r="X3581" s="9" t="s">
        <v>1294</v>
      </c>
      <c r="Y3581" t="s">
        <v>3135</v>
      </c>
      <c r="Z3581">
        <v>24</v>
      </c>
      <c r="AD3581" t="s">
        <v>1165</v>
      </c>
      <c r="AF3581" t="s">
        <v>1165</v>
      </c>
      <c r="AI3581" s="21" t="s">
        <v>1165</v>
      </c>
      <c r="AJ3581" s="21" t="s">
        <v>1148</v>
      </c>
      <c r="AK3581">
        <v>2</v>
      </c>
      <c r="AN3581" s="21">
        <v>4</v>
      </c>
      <c r="AO3581" s="21">
        <v>25</v>
      </c>
      <c r="AP3581">
        <v>28</v>
      </c>
      <c r="AQ3581" s="22" t="s">
        <v>1283</v>
      </c>
      <c r="AR3581" s="21" t="s">
        <v>3130</v>
      </c>
    </row>
    <row r="3582" spans="1:44" x14ac:dyDescent="0.2">
      <c r="A3582" s="21" t="s">
        <v>1778</v>
      </c>
      <c r="B3582" s="21" t="s">
        <v>1146</v>
      </c>
      <c r="C3582" s="21" t="s">
        <v>1149</v>
      </c>
      <c r="D3582" s="21" t="s">
        <v>1774</v>
      </c>
      <c r="E3582" s="21" t="s">
        <v>3173</v>
      </c>
      <c r="G3582" s="27" t="s">
        <v>153</v>
      </c>
      <c r="H3582" s="21" t="s">
        <v>1165</v>
      </c>
      <c r="I3582" s="21" t="s">
        <v>3175</v>
      </c>
      <c r="L3582">
        <v>2550</v>
      </c>
      <c r="M3582" s="21" t="s">
        <v>3034</v>
      </c>
      <c r="O3582">
        <v>1988</v>
      </c>
      <c r="S3582" s="9" t="s">
        <v>3169</v>
      </c>
      <c r="T3582" t="s">
        <v>3127</v>
      </c>
      <c r="U3582" s="21" t="s">
        <v>1147</v>
      </c>
      <c r="Z3582">
        <v>24</v>
      </c>
      <c r="AD3582" t="s">
        <v>1165</v>
      </c>
      <c r="AF3582" t="s">
        <v>1165</v>
      </c>
      <c r="AI3582" s="21" t="s">
        <v>1165</v>
      </c>
      <c r="AJ3582" s="21" t="s">
        <v>1148</v>
      </c>
      <c r="AK3582">
        <v>0</v>
      </c>
      <c r="AN3582" s="21">
        <v>4</v>
      </c>
      <c r="AO3582" s="21">
        <v>25</v>
      </c>
      <c r="AP3582">
        <v>28</v>
      </c>
      <c r="AQ3582" s="22" t="s">
        <v>1283</v>
      </c>
      <c r="AR3582" s="21" t="s">
        <v>3130</v>
      </c>
    </row>
    <row r="3583" spans="1:44" x14ac:dyDescent="0.2">
      <c r="A3583" s="21" t="s">
        <v>1778</v>
      </c>
      <c r="B3583" s="21" t="s">
        <v>1146</v>
      </c>
      <c r="C3583" s="21" t="s">
        <v>1149</v>
      </c>
      <c r="D3583" s="21" t="s">
        <v>1774</v>
      </c>
      <c r="E3583" s="21" t="s">
        <v>3173</v>
      </c>
      <c r="G3583" s="27" t="s">
        <v>153</v>
      </c>
      <c r="H3583" s="21" t="s">
        <v>1165</v>
      </c>
      <c r="I3583" s="21" t="s">
        <v>3175</v>
      </c>
      <c r="L3583">
        <v>2550</v>
      </c>
      <c r="M3583" s="21" t="s">
        <v>3034</v>
      </c>
      <c r="O3583">
        <v>1988</v>
      </c>
      <c r="S3583" s="9" t="s">
        <v>3169</v>
      </c>
      <c r="T3583" t="s">
        <v>3127</v>
      </c>
      <c r="U3583" s="21" t="s">
        <v>1218</v>
      </c>
      <c r="V3583" s="9" t="s">
        <v>3132</v>
      </c>
      <c r="W3583">
        <v>28</v>
      </c>
      <c r="X3583" s="9" t="s">
        <v>1294</v>
      </c>
      <c r="Z3583">
        <v>24</v>
      </c>
      <c r="AD3583" t="s">
        <v>1165</v>
      </c>
      <c r="AF3583" t="s">
        <v>1165</v>
      </c>
      <c r="AI3583" s="21" t="s">
        <v>1165</v>
      </c>
      <c r="AJ3583" s="21" t="s">
        <v>1148</v>
      </c>
      <c r="AK3583">
        <v>0</v>
      </c>
      <c r="AN3583" s="21">
        <v>4</v>
      </c>
      <c r="AO3583" s="21">
        <v>25</v>
      </c>
      <c r="AP3583">
        <v>28</v>
      </c>
      <c r="AQ3583" s="22" t="s">
        <v>1283</v>
      </c>
      <c r="AR3583" s="21" t="s">
        <v>3130</v>
      </c>
    </row>
    <row r="3584" spans="1:44" x14ac:dyDescent="0.2">
      <c r="A3584" s="21" t="s">
        <v>1778</v>
      </c>
      <c r="B3584" s="21" t="s">
        <v>1146</v>
      </c>
      <c r="C3584" s="21" t="s">
        <v>1149</v>
      </c>
      <c r="D3584" s="21" t="s">
        <v>1774</v>
      </c>
      <c r="E3584" s="21" t="s">
        <v>3173</v>
      </c>
      <c r="G3584" s="27" t="s">
        <v>153</v>
      </c>
      <c r="H3584" s="21" t="s">
        <v>1165</v>
      </c>
      <c r="I3584" s="21" t="s">
        <v>3175</v>
      </c>
      <c r="L3584">
        <v>2550</v>
      </c>
      <c r="M3584" s="21" t="s">
        <v>3034</v>
      </c>
      <c r="O3584">
        <v>1988</v>
      </c>
      <c r="S3584" s="9" t="s">
        <v>3169</v>
      </c>
      <c r="T3584" t="s">
        <v>3127</v>
      </c>
      <c r="U3584" s="21" t="s">
        <v>1218</v>
      </c>
      <c r="V3584" s="9" t="s">
        <v>3132</v>
      </c>
      <c r="W3584">
        <f>56</f>
        <v>56</v>
      </c>
      <c r="X3584" s="9" t="s">
        <v>1294</v>
      </c>
      <c r="Z3584">
        <v>24</v>
      </c>
      <c r="AD3584" t="s">
        <v>1165</v>
      </c>
      <c r="AF3584" t="s">
        <v>1165</v>
      </c>
      <c r="AI3584" s="21" t="s">
        <v>1165</v>
      </c>
      <c r="AJ3584" s="21" t="s">
        <v>1148</v>
      </c>
      <c r="AK3584">
        <v>1</v>
      </c>
      <c r="AN3584" s="21">
        <v>4</v>
      </c>
      <c r="AO3584" s="21">
        <v>25</v>
      </c>
      <c r="AP3584">
        <v>28</v>
      </c>
      <c r="AQ3584" s="22" t="s">
        <v>1283</v>
      </c>
      <c r="AR3584" s="21" t="s">
        <v>3130</v>
      </c>
    </row>
    <row r="3585" spans="1:44" x14ac:dyDescent="0.2">
      <c r="A3585" s="21" t="s">
        <v>1778</v>
      </c>
      <c r="B3585" s="21" t="s">
        <v>1146</v>
      </c>
      <c r="C3585" s="21" t="s">
        <v>1149</v>
      </c>
      <c r="D3585" s="21" t="s">
        <v>1774</v>
      </c>
      <c r="E3585" s="21" t="s">
        <v>3173</v>
      </c>
      <c r="G3585" s="27" t="s">
        <v>153</v>
      </c>
      <c r="H3585" s="21" t="s">
        <v>1165</v>
      </c>
      <c r="I3585" s="21" t="s">
        <v>3175</v>
      </c>
      <c r="L3585">
        <v>2550</v>
      </c>
      <c r="M3585" s="21" t="s">
        <v>3034</v>
      </c>
      <c r="O3585">
        <v>1988</v>
      </c>
      <c r="S3585" s="9" t="s">
        <v>3169</v>
      </c>
      <c r="T3585" t="s">
        <v>3127</v>
      </c>
      <c r="U3585" s="21" t="s">
        <v>1218</v>
      </c>
      <c r="V3585" s="9" t="s">
        <v>3132</v>
      </c>
      <c r="W3585">
        <f>7*12</f>
        <v>84</v>
      </c>
      <c r="X3585" s="9" t="s">
        <v>1294</v>
      </c>
      <c r="Z3585">
        <v>24</v>
      </c>
      <c r="AD3585" t="s">
        <v>1165</v>
      </c>
      <c r="AF3585" t="s">
        <v>1165</v>
      </c>
      <c r="AI3585" s="21" t="s">
        <v>1165</v>
      </c>
      <c r="AJ3585" s="21" t="s">
        <v>1148</v>
      </c>
      <c r="AK3585">
        <v>4</v>
      </c>
      <c r="AN3585" s="21">
        <v>4</v>
      </c>
      <c r="AO3585" s="21">
        <v>25</v>
      </c>
      <c r="AP3585">
        <v>28</v>
      </c>
      <c r="AQ3585" s="22" t="s">
        <v>1283</v>
      </c>
      <c r="AR3585" s="21" t="s">
        <v>3130</v>
      </c>
    </row>
    <row r="3586" spans="1:44" x14ac:dyDescent="0.2">
      <c r="A3586" s="21" t="s">
        <v>1778</v>
      </c>
      <c r="B3586" s="21" t="s">
        <v>1146</v>
      </c>
      <c r="C3586" s="21" t="s">
        <v>1149</v>
      </c>
      <c r="D3586" s="21" t="s">
        <v>1774</v>
      </c>
      <c r="E3586" s="21" t="s">
        <v>3173</v>
      </c>
      <c r="G3586" s="27" t="s">
        <v>153</v>
      </c>
      <c r="H3586" s="21" t="s">
        <v>1165</v>
      </c>
      <c r="I3586" s="21" t="s">
        <v>3175</v>
      </c>
      <c r="L3586">
        <v>2550</v>
      </c>
      <c r="M3586" s="21" t="s">
        <v>3034</v>
      </c>
      <c r="O3586">
        <v>1988</v>
      </c>
      <c r="S3586" s="9" t="s">
        <v>3169</v>
      </c>
      <c r="T3586" t="s">
        <v>3127</v>
      </c>
      <c r="U3586" s="21" t="s">
        <v>1218</v>
      </c>
      <c r="V3586" s="9" t="s">
        <v>3132</v>
      </c>
      <c r="W3586">
        <f>7*16</f>
        <v>112</v>
      </c>
      <c r="X3586" s="9" t="s">
        <v>1294</v>
      </c>
      <c r="Z3586">
        <v>24</v>
      </c>
      <c r="AD3586" t="s">
        <v>1165</v>
      </c>
      <c r="AF3586" t="s">
        <v>1165</v>
      </c>
      <c r="AI3586" s="21" t="s">
        <v>1165</v>
      </c>
      <c r="AJ3586" s="21" t="s">
        <v>1148</v>
      </c>
      <c r="AK3586">
        <v>11</v>
      </c>
      <c r="AN3586" s="21">
        <v>4</v>
      </c>
      <c r="AO3586" s="21">
        <v>25</v>
      </c>
      <c r="AP3586">
        <v>28</v>
      </c>
      <c r="AQ3586" s="22" t="s">
        <v>1283</v>
      </c>
      <c r="AR3586" s="21" t="s">
        <v>3130</v>
      </c>
    </row>
    <row r="3587" spans="1:44" x14ac:dyDescent="0.2">
      <c r="A3587" s="21" t="s">
        <v>1778</v>
      </c>
      <c r="B3587" s="21" t="s">
        <v>1146</v>
      </c>
      <c r="C3587" s="21" t="s">
        <v>1149</v>
      </c>
      <c r="D3587" s="21" t="s">
        <v>1774</v>
      </c>
      <c r="E3587" s="21" t="s">
        <v>3173</v>
      </c>
      <c r="G3587" s="27" t="s">
        <v>153</v>
      </c>
      <c r="H3587" s="21" t="s">
        <v>1165</v>
      </c>
      <c r="I3587" s="21" t="s">
        <v>3175</v>
      </c>
      <c r="L3587">
        <v>2550</v>
      </c>
      <c r="M3587" s="21" t="s">
        <v>3034</v>
      </c>
      <c r="O3587">
        <v>1988</v>
      </c>
      <c r="S3587" s="9" t="s">
        <v>3169</v>
      </c>
      <c r="T3587" t="s">
        <v>3127</v>
      </c>
      <c r="U3587" s="21" t="s">
        <v>1218</v>
      </c>
      <c r="V3587" s="9" t="s">
        <v>3132</v>
      </c>
      <c r="W3587">
        <f>7*24</f>
        <v>168</v>
      </c>
      <c r="X3587" s="9" t="s">
        <v>1294</v>
      </c>
      <c r="Z3587">
        <v>24</v>
      </c>
      <c r="AD3587" t="s">
        <v>1165</v>
      </c>
      <c r="AF3587" t="s">
        <v>1165</v>
      </c>
      <c r="AI3587" s="21" t="s">
        <v>1165</v>
      </c>
      <c r="AJ3587" s="21" t="s">
        <v>1148</v>
      </c>
      <c r="AK3587">
        <v>7</v>
      </c>
      <c r="AN3587" s="21">
        <v>4</v>
      </c>
      <c r="AO3587" s="21">
        <v>25</v>
      </c>
      <c r="AP3587">
        <v>28</v>
      </c>
      <c r="AQ3587" s="22" t="s">
        <v>1283</v>
      </c>
      <c r="AR3587" s="21" t="s">
        <v>3130</v>
      </c>
    </row>
    <row r="3588" spans="1:44" x14ac:dyDescent="0.2">
      <c r="A3588" s="21" t="s">
        <v>1778</v>
      </c>
      <c r="B3588" s="21" t="s">
        <v>1146</v>
      </c>
      <c r="C3588" s="21" t="s">
        <v>1149</v>
      </c>
      <c r="D3588" s="21" t="s">
        <v>1774</v>
      </c>
      <c r="E3588" s="21" t="s">
        <v>3173</v>
      </c>
      <c r="G3588" s="27" t="s">
        <v>153</v>
      </c>
      <c r="H3588" s="21" t="s">
        <v>1165</v>
      </c>
      <c r="I3588" s="21" t="s">
        <v>3175</v>
      </c>
      <c r="L3588">
        <v>2550</v>
      </c>
      <c r="M3588" s="21" t="s">
        <v>3034</v>
      </c>
      <c r="O3588">
        <v>1988</v>
      </c>
      <c r="S3588" s="9" t="s">
        <v>3169</v>
      </c>
      <c r="T3588" t="s">
        <v>3127</v>
      </c>
      <c r="U3588" s="21" t="s">
        <v>1218</v>
      </c>
      <c r="V3588" s="9" t="s">
        <v>3132</v>
      </c>
      <c r="W3588">
        <f>12*7</f>
        <v>84</v>
      </c>
      <c r="X3588" s="9" t="s">
        <v>1294</v>
      </c>
      <c r="Y3588" t="s">
        <v>3170</v>
      </c>
      <c r="Z3588">
        <v>24</v>
      </c>
      <c r="AD3588" t="s">
        <v>1165</v>
      </c>
      <c r="AF3588" t="s">
        <v>1165</v>
      </c>
      <c r="AI3588" s="21" t="s">
        <v>1165</v>
      </c>
      <c r="AJ3588" s="21" t="s">
        <v>1148</v>
      </c>
      <c r="AK3588">
        <v>5</v>
      </c>
      <c r="AN3588" s="21">
        <v>4</v>
      </c>
      <c r="AO3588" s="21">
        <v>25</v>
      </c>
      <c r="AP3588">
        <v>28</v>
      </c>
      <c r="AQ3588" s="22" t="s">
        <v>1283</v>
      </c>
      <c r="AR3588" s="21" t="s">
        <v>3130</v>
      </c>
    </row>
    <row r="3589" spans="1:44" x14ac:dyDescent="0.2">
      <c r="A3589" s="21" t="s">
        <v>1778</v>
      </c>
      <c r="B3589" s="21" t="s">
        <v>1146</v>
      </c>
      <c r="C3589" s="21" t="s">
        <v>1149</v>
      </c>
      <c r="D3589" s="21" t="s">
        <v>1774</v>
      </c>
      <c r="E3589" s="21" t="s">
        <v>3173</v>
      </c>
      <c r="G3589" s="27" t="s">
        <v>153</v>
      </c>
      <c r="H3589" s="21" t="s">
        <v>1165</v>
      </c>
      <c r="I3589" s="21" t="s">
        <v>3175</v>
      </c>
      <c r="L3589">
        <v>2550</v>
      </c>
      <c r="M3589" s="21" t="s">
        <v>3034</v>
      </c>
      <c r="O3589">
        <v>1988</v>
      </c>
      <c r="S3589" s="9" t="s">
        <v>3169</v>
      </c>
      <c r="T3589" t="s">
        <v>3127</v>
      </c>
      <c r="U3589" s="21" t="s">
        <v>1218</v>
      </c>
      <c r="V3589" s="9" t="s">
        <v>3132</v>
      </c>
      <c r="W3589">
        <f>12*7</f>
        <v>84</v>
      </c>
      <c r="X3589" s="9" t="s">
        <v>1294</v>
      </c>
      <c r="Y3589" t="s">
        <v>3134</v>
      </c>
      <c r="Z3589">
        <v>24</v>
      </c>
      <c r="AD3589" t="s">
        <v>1165</v>
      </c>
      <c r="AF3589" t="s">
        <v>1165</v>
      </c>
      <c r="AI3589" s="21" t="s">
        <v>1165</v>
      </c>
      <c r="AJ3589" s="21" t="s">
        <v>1148</v>
      </c>
      <c r="AK3589">
        <v>0</v>
      </c>
      <c r="AN3589" s="21">
        <v>4</v>
      </c>
      <c r="AO3589" s="21">
        <v>25</v>
      </c>
      <c r="AP3589">
        <v>28</v>
      </c>
      <c r="AQ3589" s="22" t="s">
        <v>1283</v>
      </c>
      <c r="AR3589" s="21" t="s">
        <v>3130</v>
      </c>
    </row>
    <row r="3590" spans="1:44" x14ac:dyDescent="0.2">
      <c r="A3590" s="21" t="s">
        <v>1778</v>
      </c>
      <c r="B3590" s="21" t="s">
        <v>1146</v>
      </c>
      <c r="C3590" s="21" t="s">
        <v>1149</v>
      </c>
      <c r="D3590" s="21" t="s">
        <v>1774</v>
      </c>
      <c r="E3590" s="21" t="s">
        <v>3173</v>
      </c>
      <c r="G3590" s="27" t="s">
        <v>153</v>
      </c>
      <c r="H3590" s="21" t="s">
        <v>1165</v>
      </c>
      <c r="I3590" s="21" t="s">
        <v>3175</v>
      </c>
      <c r="L3590">
        <v>2550</v>
      </c>
      <c r="M3590" s="21" t="s">
        <v>3034</v>
      </c>
      <c r="O3590">
        <v>1988</v>
      </c>
      <c r="S3590" s="9" t="s">
        <v>3169</v>
      </c>
      <c r="T3590" t="s">
        <v>3127</v>
      </c>
      <c r="U3590" s="21" t="s">
        <v>1218</v>
      </c>
      <c r="V3590" s="9" t="s">
        <v>3132</v>
      </c>
      <c r="W3590">
        <f>12*7</f>
        <v>84</v>
      </c>
      <c r="X3590" s="9" t="s">
        <v>1294</v>
      </c>
      <c r="Y3590" t="s">
        <v>3135</v>
      </c>
      <c r="Z3590">
        <v>24</v>
      </c>
      <c r="AD3590" t="s">
        <v>1165</v>
      </c>
      <c r="AF3590" t="s">
        <v>1165</v>
      </c>
      <c r="AI3590" s="21" t="s">
        <v>1165</v>
      </c>
      <c r="AJ3590" s="21" t="s">
        <v>1148</v>
      </c>
      <c r="AK3590">
        <v>1</v>
      </c>
      <c r="AN3590" s="21">
        <v>4</v>
      </c>
      <c r="AO3590" s="21">
        <v>25</v>
      </c>
      <c r="AP3590">
        <v>28</v>
      </c>
      <c r="AQ3590" s="22" t="s">
        <v>1283</v>
      </c>
      <c r="AR3590" s="21" t="s">
        <v>3130</v>
      </c>
    </row>
    <row r="3591" spans="1:44" x14ac:dyDescent="0.2">
      <c r="A3591" s="21" t="s">
        <v>1778</v>
      </c>
      <c r="B3591" s="21" t="s">
        <v>1146</v>
      </c>
      <c r="C3591" s="21" t="s">
        <v>1149</v>
      </c>
      <c r="D3591" s="21" t="s">
        <v>1774</v>
      </c>
      <c r="E3591" s="21" t="s">
        <v>3176</v>
      </c>
      <c r="G3591" s="27" t="s">
        <v>153</v>
      </c>
      <c r="H3591" s="21" t="s">
        <v>1165</v>
      </c>
      <c r="I3591" s="21" t="s">
        <v>3177</v>
      </c>
      <c r="L3591">
        <v>1710</v>
      </c>
      <c r="M3591" s="21" t="s">
        <v>3034</v>
      </c>
      <c r="O3591">
        <v>1988</v>
      </c>
      <c r="S3591" s="9" t="s">
        <v>3169</v>
      </c>
      <c r="T3591" t="s">
        <v>3127</v>
      </c>
      <c r="U3591" s="21" t="s">
        <v>1147</v>
      </c>
      <c r="Z3591">
        <v>24</v>
      </c>
      <c r="AD3591" t="s">
        <v>1165</v>
      </c>
      <c r="AF3591" t="s">
        <v>1165</v>
      </c>
      <c r="AI3591" s="21" t="s">
        <v>1165</v>
      </c>
      <c r="AJ3591" s="21" t="s">
        <v>1148</v>
      </c>
      <c r="AK3591">
        <v>0</v>
      </c>
      <c r="AN3591" s="21">
        <v>4</v>
      </c>
      <c r="AO3591" s="21">
        <v>25</v>
      </c>
      <c r="AP3591">
        <v>28</v>
      </c>
      <c r="AQ3591" s="22" t="s">
        <v>1283</v>
      </c>
      <c r="AR3591" s="21" t="s">
        <v>3130</v>
      </c>
    </row>
    <row r="3592" spans="1:44" x14ac:dyDescent="0.2">
      <c r="A3592" s="21" t="s">
        <v>1778</v>
      </c>
      <c r="B3592" s="21" t="s">
        <v>1146</v>
      </c>
      <c r="C3592" s="21" t="s">
        <v>1149</v>
      </c>
      <c r="D3592" s="21" t="s">
        <v>1774</v>
      </c>
      <c r="E3592" s="21" t="s">
        <v>3176</v>
      </c>
      <c r="G3592" s="27" t="s">
        <v>153</v>
      </c>
      <c r="H3592" s="21" t="s">
        <v>1165</v>
      </c>
      <c r="I3592" s="21" t="s">
        <v>3177</v>
      </c>
      <c r="L3592">
        <v>1710</v>
      </c>
      <c r="M3592" s="21" t="s">
        <v>3034</v>
      </c>
      <c r="O3592">
        <v>1988</v>
      </c>
      <c r="S3592" s="9" t="s">
        <v>3169</v>
      </c>
      <c r="T3592" t="s">
        <v>3127</v>
      </c>
      <c r="U3592" s="21" t="s">
        <v>1218</v>
      </c>
      <c r="V3592" s="9" t="s">
        <v>3132</v>
      </c>
      <c r="W3592">
        <v>28</v>
      </c>
      <c r="X3592" s="9" t="s">
        <v>1294</v>
      </c>
      <c r="Z3592">
        <v>24</v>
      </c>
      <c r="AD3592" t="s">
        <v>1165</v>
      </c>
      <c r="AF3592" t="s">
        <v>1165</v>
      </c>
      <c r="AI3592" s="21" t="s">
        <v>1165</v>
      </c>
      <c r="AJ3592" s="21" t="s">
        <v>1148</v>
      </c>
      <c r="AK3592">
        <v>1</v>
      </c>
      <c r="AN3592" s="21">
        <v>4</v>
      </c>
      <c r="AO3592" s="21">
        <v>25</v>
      </c>
      <c r="AP3592">
        <v>28</v>
      </c>
      <c r="AQ3592" s="22" t="s">
        <v>1283</v>
      </c>
      <c r="AR3592" s="21" t="s">
        <v>3130</v>
      </c>
    </row>
    <row r="3593" spans="1:44" x14ac:dyDescent="0.2">
      <c r="A3593" s="21" t="s">
        <v>1778</v>
      </c>
      <c r="B3593" s="21" t="s">
        <v>1146</v>
      </c>
      <c r="C3593" s="21" t="s">
        <v>1149</v>
      </c>
      <c r="D3593" s="21" t="s">
        <v>1774</v>
      </c>
      <c r="E3593" s="21" t="s">
        <v>3176</v>
      </c>
      <c r="G3593" s="27" t="s">
        <v>153</v>
      </c>
      <c r="H3593" s="21" t="s">
        <v>1165</v>
      </c>
      <c r="I3593" s="21" t="s">
        <v>3177</v>
      </c>
      <c r="L3593">
        <v>1710</v>
      </c>
      <c r="M3593" s="21" t="s">
        <v>3034</v>
      </c>
      <c r="O3593">
        <v>1988</v>
      </c>
      <c r="S3593" s="9" t="s">
        <v>3169</v>
      </c>
      <c r="T3593" t="s">
        <v>3127</v>
      </c>
      <c r="U3593" s="21" t="s">
        <v>1218</v>
      </c>
      <c r="V3593" s="9" t="s">
        <v>3132</v>
      </c>
      <c r="W3593">
        <f>56</f>
        <v>56</v>
      </c>
      <c r="X3593" s="9" t="s">
        <v>1294</v>
      </c>
      <c r="Z3593">
        <v>24</v>
      </c>
      <c r="AD3593" t="s">
        <v>1165</v>
      </c>
      <c r="AF3593" t="s">
        <v>1165</v>
      </c>
      <c r="AI3593" s="21" t="s">
        <v>1165</v>
      </c>
      <c r="AJ3593" s="21" t="s">
        <v>1148</v>
      </c>
      <c r="AK3593">
        <v>8</v>
      </c>
      <c r="AN3593" s="21">
        <v>4</v>
      </c>
      <c r="AO3593" s="21">
        <v>25</v>
      </c>
      <c r="AP3593">
        <v>28</v>
      </c>
      <c r="AQ3593" s="22" t="s">
        <v>1283</v>
      </c>
      <c r="AR3593" s="21" t="s">
        <v>3130</v>
      </c>
    </row>
    <row r="3594" spans="1:44" x14ac:dyDescent="0.2">
      <c r="A3594" s="21" t="s">
        <v>1778</v>
      </c>
      <c r="B3594" s="21" t="s">
        <v>1146</v>
      </c>
      <c r="C3594" s="21" t="s">
        <v>1149</v>
      </c>
      <c r="D3594" s="21" t="s">
        <v>1774</v>
      </c>
      <c r="E3594" s="21" t="s">
        <v>3176</v>
      </c>
      <c r="G3594" s="27" t="s">
        <v>153</v>
      </c>
      <c r="H3594" s="21" t="s">
        <v>1165</v>
      </c>
      <c r="I3594" s="21" t="s">
        <v>3177</v>
      </c>
      <c r="L3594">
        <v>1710</v>
      </c>
      <c r="M3594" s="21" t="s">
        <v>3034</v>
      </c>
      <c r="O3594">
        <v>1988</v>
      </c>
      <c r="S3594" s="9" t="s">
        <v>3169</v>
      </c>
      <c r="T3594" t="s">
        <v>3127</v>
      </c>
      <c r="U3594" s="21" t="s">
        <v>1218</v>
      </c>
      <c r="V3594" s="9" t="s">
        <v>3132</v>
      </c>
      <c r="W3594">
        <f>7*12</f>
        <v>84</v>
      </c>
      <c r="X3594" s="9" t="s">
        <v>1294</v>
      </c>
      <c r="Z3594">
        <v>24</v>
      </c>
      <c r="AD3594" t="s">
        <v>1165</v>
      </c>
      <c r="AF3594" t="s">
        <v>1165</v>
      </c>
      <c r="AI3594" s="21" t="s">
        <v>1165</v>
      </c>
      <c r="AJ3594" s="21" t="s">
        <v>1148</v>
      </c>
      <c r="AK3594">
        <v>31</v>
      </c>
      <c r="AN3594" s="21">
        <v>4</v>
      </c>
      <c r="AO3594" s="21">
        <v>25</v>
      </c>
      <c r="AP3594">
        <v>28</v>
      </c>
      <c r="AQ3594" s="22" t="s">
        <v>1283</v>
      </c>
      <c r="AR3594" s="21" t="s">
        <v>3130</v>
      </c>
    </row>
    <row r="3595" spans="1:44" x14ac:dyDescent="0.2">
      <c r="A3595" s="21" t="s">
        <v>1778</v>
      </c>
      <c r="B3595" s="21" t="s">
        <v>1146</v>
      </c>
      <c r="C3595" s="21" t="s">
        <v>1149</v>
      </c>
      <c r="D3595" s="21" t="s">
        <v>1774</v>
      </c>
      <c r="E3595" s="21" t="s">
        <v>3176</v>
      </c>
      <c r="G3595" s="27" t="s">
        <v>153</v>
      </c>
      <c r="H3595" s="21" t="s">
        <v>1165</v>
      </c>
      <c r="I3595" s="21" t="s">
        <v>3177</v>
      </c>
      <c r="L3595">
        <v>1710</v>
      </c>
      <c r="M3595" s="21" t="s">
        <v>3034</v>
      </c>
      <c r="O3595">
        <v>1988</v>
      </c>
      <c r="S3595" s="9" t="s">
        <v>3169</v>
      </c>
      <c r="T3595" t="s">
        <v>3127</v>
      </c>
      <c r="U3595" s="21" t="s">
        <v>1218</v>
      </c>
      <c r="V3595" s="9" t="s">
        <v>3132</v>
      </c>
      <c r="W3595">
        <f>7*16</f>
        <v>112</v>
      </c>
      <c r="X3595" s="9" t="s">
        <v>1294</v>
      </c>
      <c r="Z3595">
        <v>24</v>
      </c>
      <c r="AD3595" t="s">
        <v>1165</v>
      </c>
      <c r="AF3595" t="s">
        <v>1165</v>
      </c>
      <c r="AI3595" s="21" t="s">
        <v>1165</v>
      </c>
      <c r="AJ3595" s="21" t="s">
        <v>1148</v>
      </c>
      <c r="AK3595">
        <v>36</v>
      </c>
      <c r="AN3595" s="21">
        <v>4</v>
      </c>
      <c r="AO3595" s="21">
        <v>25</v>
      </c>
      <c r="AP3595">
        <v>28</v>
      </c>
      <c r="AQ3595" s="22" t="s">
        <v>1283</v>
      </c>
      <c r="AR3595" s="21" t="s">
        <v>3130</v>
      </c>
    </row>
    <row r="3596" spans="1:44" x14ac:dyDescent="0.2">
      <c r="A3596" s="21" t="s">
        <v>1778</v>
      </c>
      <c r="B3596" s="21" t="s">
        <v>1146</v>
      </c>
      <c r="C3596" s="21" t="s">
        <v>1149</v>
      </c>
      <c r="D3596" s="21" t="s">
        <v>1774</v>
      </c>
      <c r="E3596" s="21" t="s">
        <v>3176</v>
      </c>
      <c r="G3596" s="27" t="s">
        <v>153</v>
      </c>
      <c r="H3596" s="21" t="s">
        <v>1165</v>
      </c>
      <c r="I3596" s="21" t="s">
        <v>3177</v>
      </c>
      <c r="L3596">
        <v>1710</v>
      </c>
      <c r="M3596" s="21" t="s">
        <v>3034</v>
      </c>
      <c r="O3596">
        <v>1988</v>
      </c>
      <c r="S3596" s="9" t="s">
        <v>3169</v>
      </c>
      <c r="T3596" t="s">
        <v>3127</v>
      </c>
      <c r="U3596" s="21" t="s">
        <v>1218</v>
      </c>
      <c r="V3596" s="9" t="s">
        <v>3132</v>
      </c>
      <c r="W3596">
        <f>7*24</f>
        <v>168</v>
      </c>
      <c r="X3596" s="9" t="s">
        <v>1294</v>
      </c>
      <c r="Z3596">
        <v>24</v>
      </c>
      <c r="AD3596" t="s">
        <v>1165</v>
      </c>
      <c r="AF3596" t="s">
        <v>1165</v>
      </c>
      <c r="AI3596" s="21" t="s">
        <v>1165</v>
      </c>
      <c r="AJ3596" s="21" t="s">
        <v>1148</v>
      </c>
      <c r="AK3596">
        <v>38</v>
      </c>
      <c r="AN3596" s="21">
        <v>4</v>
      </c>
      <c r="AO3596" s="21">
        <v>25</v>
      </c>
      <c r="AP3596">
        <v>28</v>
      </c>
      <c r="AQ3596" s="22" t="s">
        <v>1283</v>
      </c>
      <c r="AR3596" s="21" t="s">
        <v>3130</v>
      </c>
    </row>
    <row r="3597" spans="1:44" x14ac:dyDescent="0.2">
      <c r="A3597" s="21" t="s">
        <v>1778</v>
      </c>
      <c r="B3597" s="21" t="s">
        <v>1146</v>
      </c>
      <c r="C3597" s="21" t="s">
        <v>1149</v>
      </c>
      <c r="D3597" s="21" t="s">
        <v>1774</v>
      </c>
      <c r="E3597" s="21" t="s">
        <v>3176</v>
      </c>
      <c r="G3597" s="27" t="s">
        <v>153</v>
      </c>
      <c r="H3597" s="21" t="s">
        <v>1165</v>
      </c>
      <c r="I3597" s="21" t="s">
        <v>3177</v>
      </c>
      <c r="L3597">
        <v>1710</v>
      </c>
      <c r="M3597" s="21" t="s">
        <v>3034</v>
      </c>
      <c r="O3597">
        <v>1988</v>
      </c>
      <c r="S3597" s="9" t="s">
        <v>3169</v>
      </c>
      <c r="T3597" t="s">
        <v>3127</v>
      </c>
      <c r="U3597" s="21" t="s">
        <v>1218</v>
      </c>
      <c r="V3597" s="9" t="s">
        <v>3132</v>
      </c>
      <c r="W3597">
        <f>12*7</f>
        <v>84</v>
      </c>
      <c r="X3597" s="9" t="s">
        <v>1294</v>
      </c>
      <c r="Y3597" t="s">
        <v>3170</v>
      </c>
      <c r="Z3597">
        <v>24</v>
      </c>
      <c r="AD3597" t="s">
        <v>1165</v>
      </c>
      <c r="AF3597" t="s">
        <v>1165</v>
      </c>
      <c r="AI3597" s="21" t="s">
        <v>1165</v>
      </c>
      <c r="AJ3597" s="21" t="s">
        <v>1148</v>
      </c>
      <c r="AK3597">
        <v>57</v>
      </c>
      <c r="AN3597" s="21">
        <v>4</v>
      </c>
      <c r="AO3597" s="21">
        <v>25</v>
      </c>
      <c r="AP3597">
        <v>28</v>
      </c>
      <c r="AQ3597" s="22" t="s">
        <v>1283</v>
      </c>
      <c r="AR3597" s="21" t="s">
        <v>3130</v>
      </c>
    </row>
    <row r="3598" spans="1:44" x14ac:dyDescent="0.2">
      <c r="A3598" s="21" t="s">
        <v>1778</v>
      </c>
      <c r="B3598" s="21" t="s">
        <v>1146</v>
      </c>
      <c r="C3598" s="21" t="s">
        <v>1149</v>
      </c>
      <c r="D3598" s="21" t="s">
        <v>1774</v>
      </c>
      <c r="E3598" s="21" t="s">
        <v>3176</v>
      </c>
      <c r="G3598" s="27" t="s">
        <v>153</v>
      </c>
      <c r="H3598" s="21" t="s">
        <v>1165</v>
      </c>
      <c r="I3598" s="21" t="s">
        <v>3177</v>
      </c>
      <c r="L3598">
        <v>1710</v>
      </c>
      <c r="M3598" s="21" t="s">
        <v>3034</v>
      </c>
      <c r="O3598">
        <v>1988</v>
      </c>
      <c r="S3598" s="9" t="s">
        <v>3169</v>
      </c>
      <c r="T3598" t="s">
        <v>3127</v>
      </c>
      <c r="U3598" s="21" t="s">
        <v>1218</v>
      </c>
      <c r="V3598" s="9" t="s">
        <v>3132</v>
      </c>
      <c r="W3598">
        <f>12*7</f>
        <v>84</v>
      </c>
      <c r="X3598" s="9" t="s">
        <v>1294</v>
      </c>
      <c r="Y3598" t="s">
        <v>3134</v>
      </c>
      <c r="Z3598">
        <v>24</v>
      </c>
      <c r="AD3598" t="s">
        <v>1165</v>
      </c>
      <c r="AF3598" t="s">
        <v>1165</v>
      </c>
      <c r="AI3598" s="21" t="s">
        <v>1165</v>
      </c>
      <c r="AJ3598" s="21" t="s">
        <v>1148</v>
      </c>
      <c r="AK3598">
        <v>7</v>
      </c>
      <c r="AN3598" s="21">
        <v>4</v>
      </c>
      <c r="AO3598" s="21">
        <v>25</v>
      </c>
      <c r="AP3598">
        <v>28</v>
      </c>
      <c r="AQ3598" s="22" t="s">
        <v>1283</v>
      </c>
      <c r="AR3598" s="21" t="s">
        <v>3130</v>
      </c>
    </row>
    <row r="3599" spans="1:44" x14ac:dyDescent="0.2">
      <c r="A3599" s="21" t="s">
        <v>1778</v>
      </c>
      <c r="B3599" s="21" t="s">
        <v>1146</v>
      </c>
      <c r="C3599" s="21" t="s">
        <v>1149</v>
      </c>
      <c r="D3599" s="21" t="s">
        <v>1774</v>
      </c>
      <c r="E3599" s="21" t="s">
        <v>3176</v>
      </c>
      <c r="G3599" s="27" t="s">
        <v>153</v>
      </c>
      <c r="H3599" s="21" t="s">
        <v>1165</v>
      </c>
      <c r="I3599" s="21" t="s">
        <v>3177</v>
      </c>
      <c r="L3599">
        <v>1710</v>
      </c>
      <c r="M3599" s="21" t="s">
        <v>3034</v>
      </c>
      <c r="O3599">
        <v>1988</v>
      </c>
      <c r="S3599" s="9" t="s">
        <v>3169</v>
      </c>
      <c r="T3599" t="s">
        <v>3127</v>
      </c>
      <c r="U3599" s="21" t="s">
        <v>1218</v>
      </c>
      <c r="V3599" s="9" t="s">
        <v>3132</v>
      </c>
      <c r="W3599">
        <f>12*7</f>
        <v>84</v>
      </c>
      <c r="X3599" s="9" t="s">
        <v>1294</v>
      </c>
      <c r="Y3599" t="s">
        <v>3135</v>
      </c>
      <c r="Z3599">
        <v>24</v>
      </c>
      <c r="AD3599" t="s">
        <v>1165</v>
      </c>
      <c r="AF3599" t="s">
        <v>1165</v>
      </c>
      <c r="AI3599" s="21" t="s">
        <v>1165</v>
      </c>
      <c r="AJ3599" s="21" t="s">
        <v>1148</v>
      </c>
      <c r="AK3599">
        <v>11</v>
      </c>
      <c r="AN3599" s="21">
        <v>4</v>
      </c>
      <c r="AO3599" s="21">
        <v>25</v>
      </c>
      <c r="AP3599">
        <v>28</v>
      </c>
      <c r="AQ3599" s="22" t="s">
        <v>1283</v>
      </c>
      <c r="AR3599" s="21" t="s">
        <v>3130</v>
      </c>
    </row>
    <row r="3600" spans="1:44" x14ac:dyDescent="0.2">
      <c r="A3600" s="21" t="s">
        <v>1778</v>
      </c>
      <c r="B3600" s="21" t="s">
        <v>1146</v>
      </c>
      <c r="C3600" s="21" t="s">
        <v>1149</v>
      </c>
      <c r="D3600" s="21" t="s">
        <v>1774</v>
      </c>
      <c r="E3600" s="21" t="s">
        <v>3178</v>
      </c>
      <c r="G3600" s="27" t="s">
        <v>153</v>
      </c>
      <c r="H3600" s="21" t="s">
        <v>1165</v>
      </c>
      <c r="I3600" s="21" t="s">
        <v>3179</v>
      </c>
      <c r="L3600">
        <v>1740</v>
      </c>
      <c r="M3600" s="21" t="s">
        <v>3034</v>
      </c>
      <c r="O3600">
        <v>1988</v>
      </c>
      <c r="S3600" s="9" t="s">
        <v>3169</v>
      </c>
      <c r="T3600" t="s">
        <v>3127</v>
      </c>
      <c r="U3600" s="21" t="s">
        <v>1147</v>
      </c>
      <c r="Z3600">
        <v>24</v>
      </c>
      <c r="AD3600" t="s">
        <v>1165</v>
      </c>
      <c r="AF3600" t="s">
        <v>1165</v>
      </c>
      <c r="AI3600" s="21" t="s">
        <v>1165</v>
      </c>
      <c r="AJ3600" s="21" t="s">
        <v>1148</v>
      </c>
      <c r="AK3600">
        <v>1</v>
      </c>
      <c r="AN3600" s="21">
        <v>4</v>
      </c>
      <c r="AO3600" s="21">
        <v>25</v>
      </c>
      <c r="AP3600">
        <v>28</v>
      </c>
      <c r="AQ3600" s="22" t="s">
        <v>1283</v>
      </c>
      <c r="AR3600" s="21" t="s">
        <v>3130</v>
      </c>
    </row>
    <row r="3601" spans="1:44" x14ac:dyDescent="0.2">
      <c r="A3601" s="21" t="s">
        <v>1778</v>
      </c>
      <c r="B3601" s="21" t="s">
        <v>1146</v>
      </c>
      <c r="C3601" s="21" t="s">
        <v>1149</v>
      </c>
      <c r="D3601" s="21" t="s">
        <v>1774</v>
      </c>
      <c r="E3601" s="21" t="s">
        <v>3178</v>
      </c>
      <c r="G3601" s="27" t="s">
        <v>153</v>
      </c>
      <c r="H3601" s="21" t="s">
        <v>1165</v>
      </c>
      <c r="I3601" s="21" t="s">
        <v>3179</v>
      </c>
      <c r="L3601">
        <v>1740</v>
      </c>
      <c r="M3601" s="21" t="s">
        <v>3034</v>
      </c>
      <c r="O3601">
        <v>1988</v>
      </c>
      <c r="S3601" s="9" t="s">
        <v>3169</v>
      </c>
      <c r="T3601" t="s">
        <v>3127</v>
      </c>
      <c r="U3601" s="21" t="s">
        <v>1218</v>
      </c>
      <c r="V3601" s="9" t="s">
        <v>3132</v>
      </c>
      <c r="W3601">
        <v>28</v>
      </c>
      <c r="X3601" s="9" t="s">
        <v>1294</v>
      </c>
      <c r="Z3601">
        <v>24</v>
      </c>
      <c r="AD3601" t="s">
        <v>1165</v>
      </c>
      <c r="AF3601" t="s">
        <v>1165</v>
      </c>
      <c r="AI3601" s="21" t="s">
        <v>1165</v>
      </c>
      <c r="AJ3601" s="21" t="s">
        <v>1148</v>
      </c>
      <c r="AK3601">
        <v>2</v>
      </c>
      <c r="AN3601" s="21">
        <v>4</v>
      </c>
      <c r="AO3601" s="21">
        <v>25</v>
      </c>
      <c r="AP3601">
        <v>28</v>
      </c>
      <c r="AQ3601" s="22" t="s">
        <v>1283</v>
      </c>
      <c r="AR3601" s="21" t="s">
        <v>3130</v>
      </c>
    </row>
    <row r="3602" spans="1:44" x14ac:dyDescent="0.2">
      <c r="A3602" s="21" t="s">
        <v>1778</v>
      </c>
      <c r="B3602" s="21" t="s">
        <v>1146</v>
      </c>
      <c r="C3602" s="21" t="s">
        <v>1149</v>
      </c>
      <c r="D3602" s="21" t="s">
        <v>1774</v>
      </c>
      <c r="E3602" s="21" t="s">
        <v>3178</v>
      </c>
      <c r="G3602" s="27" t="s">
        <v>153</v>
      </c>
      <c r="H3602" s="21" t="s">
        <v>1165</v>
      </c>
      <c r="I3602" s="21" t="s">
        <v>3179</v>
      </c>
      <c r="L3602">
        <v>1740</v>
      </c>
      <c r="M3602" s="21" t="s">
        <v>3034</v>
      </c>
      <c r="O3602">
        <v>1988</v>
      </c>
      <c r="S3602" s="9" t="s">
        <v>3169</v>
      </c>
      <c r="T3602" t="s">
        <v>3127</v>
      </c>
      <c r="U3602" s="21" t="s">
        <v>1218</v>
      </c>
      <c r="V3602" s="9" t="s">
        <v>3132</v>
      </c>
      <c r="W3602">
        <f>56</f>
        <v>56</v>
      </c>
      <c r="X3602" s="9" t="s">
        <v>1294</v>
      </c>
      <c r="Z3602">
        <v>24</v>
      </c>
      <c r="AD3602" t="s">
        <v>1165</v>
      </c>
      <c r="AF3602" t="s">
        <v>1165</v>
      </c>
      <c r="AI3602" s="21" t="s">
        <v>1165</v>
      </c>
      <c r="AJ3602" s="21" t="s">
        <v>1148</v>
      </c>
      <c r="AK3602">
        <v>0</v>
      </c>
      <c r="AN3602" s="21">
        <v>4</v>
      </c>
      <c r="AO3602" s="21">
        <v>25</v>
      </c>
      <c r="AP3602">
        <v>28</v>
      </c>
      <c r="AQ3602" s="22" t="s">
        <v>1283</v>
      </c>
      <c r="AR3602" s="21" t="s">
        <v>3130</v>
      </c>
    </row>
    <row r="3603" spans="1:44" x14ac:dyDescent="0.2">
      <c r="A3603" s="21" t="s">
        <v>1778</v>
      </c>
      <c r="B3603" s="21" t="s">
        <v>1146</v>
      </c>
      <c r="C3603" s="21" t="s">
        <v>1149</v>
      </c>
      <c r="D3603" s="21" t="s">
        <v>1774</v>
      </c>
      <c r="E3603" s="21" t="s">
        <v>3178</v>
      </c>
      <c r="G3603" s="27" t="s">
        <v>153</v>
      </c>
      <c r="H3603" s="21" t="s">
        <v>1165</v>
      </c>
      <c r="I3603" s="21" t="s">
        <v>3179</v>
      </c>
      <c r="L3603">
        <v>1740</v>
      </c>
      <c r="M3603" s="21" t="s">
        <v>3034</v>
      </c>
      <c r="O3603">
        <v>1988</v>
      </c>
      <c r="S3603" s="9" t="s">
        <v>3169</v>
      </c>
      <c r="T3603" t="s">
        <v>3127</v>
      </c>
      <c r="U3603" s="21" t="s">
        <v>1218</v>
      </c>
      <c r="V3603" s="9" t="s">
        <v>3132</v>
      </c>
      <c r="W3603">
        <f>7*12</f>
        <v>84</v>
      </c>
      <c r="X3603" s="9" t="s">
        <v>1294</v>
      </c>
      <c r="Z3603">
        <v>24</v>
      </c>
      <c r="AD3603" t="s">
        <v>1165</v>
      </c>
      <c r="AF3603" t="s">
        <v>1165</v>
      </c>
      <c r="AI3603" s="21" t="s">
        <v>1165</v>
      </c>
      <c r="AJ3603" s="21" t="s">
        <v>1148</v>
      </c>
      <c r="AK3603">
        <v>23</v>
      </c>
      <c r="AN3603" s="21">
        <v>4</v>
      </c>
      <c r="AO3603" s="21">
        <v>25</v>
      </c>
      <c r="AP3603">
        <v>28</v>
      </c>
      <c r="AQ3603" s="22" t="s">
        <v>1283</v>
      </c>
      <c r="AR3603" s="21" t="s">
        <v>3130</v>
      </c>
    </row>
    <row r="3604" spans="1:44" x14ac:dyDescent="0.2">
      <c r="A3604" s="21" t="s">
        <v>1778</v>
      </c>
      <c r="B3604" s="21" t="s">
        <v>1146</v>
      </c>
      <c r="C3604" s="21" t="s">
        <v>1149</v>
      </c>
      <c r="D3604" s="21" t="s">
        <v>1774</v>
      </c>
      <c r="E3604" s="21" t="s">
        <v>3178</v>
      </c>
      <c r="G3604" s="27" t="s">
        <v>153</v>
      </c>
      <c r="H3604" s="21" t="s">
        <v>1165</v>
      </c>
      <c r="I3604" s="21" t="s">
        <v>3179</v>
      </c>
      <c r="L3604">
        <v>1740</v>
      </c>
      <c r="M3604" s="21" t="s">
        <v>3034</v>
      </c>
      <c r="O3604">
        <v>1988</v>
      </c>
      <c r="S3604" s="9" t="s">
        <v>3169</v>
      </c>
      <c r="T3604" t="s">
        <v>3127</v>
      </c>
      <c r="U3604" s="21" t="s">
        <v>1218</v>
      </c>
      <c r="V3604" s="9" t="s">
        <v>3132</v>
      </c>
      <c r="W3604">
        <f>7*16</f>
        <v>112</v>
      </c>
      <c r="X3604" s="9" t="s">
        <v>1294</v>
      </c>
      <c r="Z3604">
        <v>24</v>
      </c>
      <c r="AD3604" t="s">
        <v>1165</v>
      </c>
      <c r="AF3604" t="s">
        <v>1165</v>
      </c>
      <c r="AI3604" s="21" t="s">
        <v>1165</v>
      </c>
      <c r="AJ3604" s="21" t="s">
        <v>1148</v>
      </c>
      <c r="AK3604">
        <v>58</v>
      </c>
      <c r="AN3604" s="21">
        <v>4</v>
      </c>
      <c r="AO3604" s="21">
        <v>25</v>
      </c>
      <c r="AP3604">
        <v>28</v>
      </c>
      <c r="AQ3604" s="22" t="s">
        <v>1283</v>
      </c>
      <c r="AR3604" s="21" t="s">
        <v>3130</v>
      </c>
    </row>
    <row r="3605" spans="1:44" x14ac:dyDescent="0.2">
      <c r="A3605" s="21" t="s">
        <v>1778</v>
      </c>
      <c r="B3605" s="21" t="s">
        <v>1146</v>
      </c>
      <c r="C3605" s="21" t="s">
        <v>1149</v>
      </c>
      <c r="D3605" s="21" t="s">
        <v>1774</v>
      </c>
      <c r="E3605" s="21" t="s">
        <v>3178</v>
      </c>
      <c r="G3605" s="27" t="s">
        <v>153</v>
      </c>
      <c r="H3605" s="21" t="s">
        <v>1165</v>
      </c>
      <c r="I3605" s="21" t="s">
        <v>3179</v>
      </c>
      <c r="L3605">
        <v>1740</v>
      </c>
      <c r="M3605" s="21" t="s">
        <v>3034</v>
      </c>
      <c r="O3605">
        <v>1988</v>
      </c>
      <c r="S3605" s="9" t="s">
        <v>3169</v>
      </c>
      <c r="T3605" t="s">
        <v>3127</v>
      </c>
      <c r="U3605" s="21" t="s">
        <v>1218</v>
      </c>
      <c r="V3605" s="9" t="s">
        <v>3132</v>
      </c>
      <c r="W3605">
        <f>7*24</f>
        <v>168</v>
      </c>
      <c r="X3605" s="9" t="s">
        <v>1294</v>
      </c>
      <c r="Z3605">
        <v>24</v>
      </c>
      <c r="AD3605" t="s">
        <v>1165</v>
      </c>
      <c r="AF3605" t="s">
        <v>1165</v>
      </c>
      <c r="AI3605" s="21" t="s">
        <v>1165</v>
      </c>
      <c r="AJ3605" s="21" t="s">
        <v>1148</v>
      </c>
      <c r="AK3605">
        <v>46</v>
      </c>
      <c r="AN3605" s="21">
        <v>4</v>
      </c>
      <c r="AO3605" s="21">
        <v>25</v>
      </c>
      <c r="AP3605">
        <v>28</v>
      </c>
      <c r="AQ3605" s="22" t="s">
        <v>1283</v>
      </c>
      <c r="AR3605" s="21" t="s">
        <v>3130</v>
      </c>
    </row>
    <row r="3606" spans="1:44" x14ac:dyDescent="0.2">
      <c r="A3606" s="21" t="s">
        <v>1778</v>
      </c>
      <c r="B3606" s="21" t="s">
        <v>1146</v>
      </c>
      <c r="C3606" s="21" t="s">
        <v>1149</v>
      </c>
      <c r="D3606" s="21" t="s">
        <v>1774</v>
      </c>
      <c r="E3606" s="21" t="s">
        <v>3178</v>
      </c>
      <c r="G3606" s="27" t="s">
        <v>153</v>
      </c>
      <c r="H3606" s="21" t="s">
        <v>1165</v>
      </c>
      <c r="I3606" s="21" t="s">
        <v>3179</v>
      </c>
      <c r="L3606">
        <v>1740</v>
      </c>
      <c r="M3606" s="21" t="s">
        <v>3034</v>
      </c>
      <c r="O3606">
        <v>1988</v>
      </c>
      <c r="S3606" s="9" t="s">
        <v>3169</v>
      </c>
      <c r="T3606" t="s">
        <v>3127</v>
      </c>
      <c r="U3606" s="21" t="s">
        <v>1218</v>
      </c>
      <c r="V3606" s="9" t="s">
        <v>3132</v>
      </c>
      <c r="W3606">
        <f>12*7</f>
        <v>84</v>
      </c>
      <c r="X3606" s="9" t="s">
        <v>1294</v>
      </c>
      <c r="Y3606" t="s">
        <v>3170</v>
      </c>
      <c r="Z3606">
        <v>24</v>
      </c>
      <c r="AD3606" t="s">
        <v>1165</v>
      </c>
      <c r="AF3606" t="s">
        <v>1165</v>
      </c>
      <c r="AI3606" s="21" t="s">
        <v>1165</v>
      </c>
      <c r="AJ3606" s="21" t="s">
        <v>1148</v>
      </c>
      <c r="AK3606">
        <v>53</v>
      </c>
      <c r="AN3606" s="21">
        <v>4</v>
      </c>
      <c r="AO3606" s="21">
        <v>25</v>
      </c>
      <c r="AP3606">
        <v>28</v>
      </c>
      <c r="AQ3606" s="22" t="s">
        <v>1283</v>
      </c>
      <c r="AR3606" s="21" t="s">
        <v>3130</v>
      </c>
    </row>
    <row r="3607" spans="1:44" x14ac:dyDescent="0.2">
      <c r="A3607" s="21" t="s">
        <v>1778</v>
      </c>
      <c r="B3607" s="21" t="s">
        <v>1146</v>
      </c>
      <c r="C3607" s="21" t="s">
        <v>1149</v>
      </c>
      <c r="D3607" s="21" t="s">
        <v>1774</v>
      </c>
      <c r="E3607" s="21" t="s">
        <v>3178</v>
      </c>
      <c r="G3607" s="27" t="s">
        <v>153</v>
      </c>
      <c r="H3607" s="21" t="s">
        <v>1165</v>
      </c>
      <c r="I3607" s="21" t="s">
        <v>3179</v>
      </c>
      <c r="L3607">
        <v>1740</v>
      </c>
      <c r="M3607" s="21" t="s">
        <v>3034</v>
      </c>
      <c r="O3607">
        <v>1988</v>
      </c>
      <c r="S3607" s="9" t="s">
        <v>3169</v>
      </c>
      <c r="T3607" t="s">
        <v>3127</v>
      </c>
      <c r="U3607" s="21" t="s">
        <v>1218</v>
      </c>
      <c r="V3607" s="9" t="s">
        <v>3132</v>
      </c>
      <c r="W3607">
        <f>12*7</f>
        <v>84</v>
      </c>
      <c r="X3607" s="9" t="s">
        <v>1294</v>
      </c>
      <c r="Y3607" t="s">
        <v>3134</v>
      </c>
      <c r="Z3607">
        <v>24</v>
      </c>
      <c r="AD3607" t="s">
        <v>1165</v>
      </c>
      <c r="AF3607" t="s">
        <v>1165</v>
      </c>
      <c r="AI3607" s="21" t="s">
        <v>1165</v>
      </c>
      <c r="AJ3607" s="21" t="s">
        <v>1148</v>
      </c>
      <c r="AK3607">
        <v>9</v>
      </c>
      <c r="AN3607" s="21">
        <v>4</v>
      </c>
      <c r="AO3607" s="21">
        <v>25</v>
      </c>
      <c r="AP3607">
        <v>28</v>
      </c>
      <c r="AQ3607" s="22" t="s">
        <v>1283</v>
      </c>
      <c r="AR3607" s="21" t="s">
        <v>3130</v>
      </c>
    </row>
    <row r="3608" spans="1:44" x14ac:dyDescent="0.2">
      <c r="A3608" s="21" t="s">
        <v>1778</v>
      </c>
      <c r="B3608" s="21" t="s">
        <v>1146</v>
      </c>
      <c r="C3608" s="21" t="s">
        <v>1149</v>
      </c>
      <c r="D3608" s="21" t="s">
        <v>1774</v>
      </c>
      <c r="E3608" s="21" t="s">
        <v>3178</v>
      </c>
      <c r="G3608" s="27" t="s">
        <v>153</v>
      </c>
      <c r="H3608" s="21" t="s">
        <v>1165</v>
      </c>
      <c r="I3608" s="21" t="s">
        <v>3179</v>
      </c>
      <c r="L3608">
        <v>1740</v>
      </c>
      <c r="M3608" s="21" t="s">
        <v>3034</v>
      </c>
      <c r="O3608">
        <v>1988</v>
      </c>
      <c r="S3608" s="9" t="s">
        <v>3169</v>
      </c>
      <c r="T3608" t="s">
        <v>3127</v>
      </c>
      <c r="U3608" s="21" t="s">
        <v>1218</v>
      </c>
      <c r="V3608" s="9" t="s">
        <v>3132</v>
      </c>
      <c r="W3608">
        <f>12*7</f>
        <v>84</v>
      </c>
      <c r="X3608" s="9" t="s">
        <v>1294</v>
      </c>
      <c r="Y3608" t="s">
        <v>3135</v>
      </c>
      <c r="Z3608">
        <v>24</v>
      </c>
      <c r="AD3608" t="s">
        <v>1165</v>
      </c>
      <c r="AF3608" t="s">
        <v>1165</v>
      </c>
      <c r="AI3608" s="21" t="s">
        <v>1165</v>
      </c>
      <c r="AJ3608" s="21" t="s">
        <v>1148</v>
      </c>
      <c r="AK3608">
        <v>0</v>
      </c>
      <c r="AN3608" s="21">
        <v>4</v>
      </c>
      <c r="AO3608" s="21">
        <v>25</v>
      </c>
      <c r="AP3608">
        <v>28</v>
      </c>
      <c r="AQ3608" s="22" t="s">
        <v>1283</v>
      </c>
      <c r="AR3608" s="21" t="s">
        <v>3130</v>
      </c>
    </row>
    <row r="3609" spans="1:44" x14ac:dyDescent="0.2">
      <c r="A3609" s="21" t="s">
        <v>1778</v>
      </c>
      <c r="B3609" s="21" t="s">
        <v>1146</v>
      </c>
      <c r="C3609" s="21" t="s">
        <v>1149</v>
      </c>
      <c r="D3609" s="21" t="s">
        <v>1774</v>
      </c>
      <c r="E3609" s="21" t="s">
        <v>3180</v>
      </c>
      <c r="G3609" s="27" t="s">
        <v>153</v>
      </c>
      <c r="H3609" s="21" t="s">
        <v>1165</v>
      </c>
      <c r="I3609" s="21" t="s">
        <v>3181</v>
      </c>
      <c r="L3609">
        <v>1340</v>
      </c>
      <c r="M3609" s="21" t="s">
        <v>3034</v>
      </c>
      <c r="O3609">
        <v>1988</v>
      </c>
      <c r="S3609" s="9" t="s">
        <v>3169</v>
      </c>
      <c r="T3609" t="s">
        <v>3127</v>
      </c>
      <c r="U3609" s="21" t="s">
        <v>1147</v>
      </c>
      <c r="Z3609">
        <v>24</v>
      </c>
      <c r="AD3609" t="s">
        <v>1165</v>
      </c>
      <c r="AF3609" t="s">
        <v>1165</v>
      </c>
      <c r="AI3609" s="21" t="s">
        <v>1165</v>
      </c>
      <c r="AJ3609" s="21" t="s">
        <v>1148</v>
      </c>
      <c r="AK3609">
        <v>0</v>
      </c>
      <c r="AN3609" s="21">
        <v>4</v>
      </c>
      <c r="AO3609" s="21">
        <v>25</v>
      </c>
      <c r="AP3609">
        <v>28</v>
      </c>
      <c r="AQ3609" s="22" t="s">
        <v>1283</v>
      </c>
      <c r="AR3609" s="21" t="s">
        <v>3130</v>
      </c>
    </row>
    <row r="3610" spans="1:44" x14ac:dyDescent="0.2">
      <c r="A3610" s="21" t="s">
        <v>1778</v>
      </c>
      <c r="B3610" s="21" t="s">
        <v>1146</v>
      </c>
      <c r="C3610" s="21" t="s">
        <v>1149</v>
      </c>
      <c r="D3610" s="21" t="s">
        <v>1774</v>
      </c>
      <c r="E3610" s="21" t="s">
        <v>3180</v>
      </c>
      <c r="G3610" s="27" t="s">
        <v>153</v>
      </c>
      <c r="H3610" s="21" t="s">
        <v>1165</v>
      </c>
      <c r="I3610" s="21" t="s">
        <v>3181</v>
      </c>
      <c r="L3610">
        <v>1340</v>
      </c>
      <c r="M3610" s="21" t="s">
        <v>3034</v>
      </c>
      <c r="O3610">
        <v>1988</v>
      </c>
      <c r="S3610" s="9" t="s">
        <v>3169</v>
      </c>
      <c r="T3610" t="s">
        <v>3127</v>
      </c>
      <c r="U3610" s="21" t="s">
        <v>1218</v>
      </c>
      <c r="V3610" s="9" t="s">
        <v>3132</v>
      </c>
      <c r="W3610">
        <v>28</v>
      </c>
      <c r="X3610" s="9" t="s">
        <v>1294</v>
      </c>
      <c r="Z3610">
        <v>24</v>
      </c>
      <c r="AD3610" t="s">
        <v>1165</v>
      </c>
      <c r="AF3610" t="s">
        <v>1165</v>
      </c>
      <c r="AI3610" s="21" t="s">
        <v>1165</v>
      </c>
      <c r="AJ3610" s="21" t="s">
        <v>1148</v>
      </c>
      <c r="AK3610">
        <v>0</v>
      </c>
      <c r="AN3610" s="21">
        <v>4</v>
      </c>
      <c r="AO3610" s="21">
        <v>25</v>
      </c>
      <c r="AP3610">
        <v>28</v>
      </c>
      <c r="AQ3610" s="22" t="s">
        <v>1283</v>
      </c>
      <c r="AR3610" s="21" t="s">
        <v>3130</v>
      </c>
    </row>
    <row r="3611" spans="1:44" x14ac:dyDescent="0.2">
      <c r="A3611" s="21" t="s">
        <v>1778</v>
      </c>
      <c r="B3611" s="21" t="s">
        <v>1146</v>
      </c>
      <c r="C3611" s="21" t="s">
        <v>1149</v>
      </c>
      <c r="D3611" s="21" t="s">
        <v>1774</v>
      </c>
      <c r="E3611" s="21" t="s">
        <v>3180</v>
      </c>
      <c r="G3611" s="27" t="s">
        <v>153</v>
      </c>
      <c r="H3611" s="21" t="s">
        <v>1165</v>
      </c>
      <c r="I3611" s="21" t="s">
        <v>3181</v>
      </c>
      <c r="L3611">
        <v>1340</v>
      </c>
      <c r="M3611" s="21" t="s">
        <v>3034</v>
      </c>
      <c r="O3611">
        <v>1988</v>
      </c>
      <c r="S3611" s="9" t="s">
        <v>3169</v>
      </c>
      <c r="T3611" t="s">
        <v>3127</v>
      </c>
      <c r="U3611" s="21" t="s">
        <v>1218</v>
      </c>
      <c r="V3611" s="9" t="s">
        <v>3132</v>
      </c>
      <c r="W3611">
        <f>56</f>
        <v>56</v>
      </c>
      <c r="X3611" s="9" t="s">
        <v>1294</v>
      </c>
      <c r="Z3611">
        <v>24</v>
      </c>
      <c r="AD3611" t="s">
        <v>1165</v>
      </c>
      <c r="AF3611" t="s">
        <v>1165</v>
      </c>
      <c r="AI3611" s="21" t="s">
        <v>1165</v>
      </c>
      <c r="AJ3611" s="21" t="s">
        <v>1148</v>
      </c>
      <c r="AK3611">
        <v>34</v>
      </c>
      <c r="AN3611" s="21">
        <v>4</v>
      </c>
      <c r="AO3611" s="21">
        <v>25</v>
      </c>
      <c r="AP3611">
        <v>28</v>
      </c>
      <c r="AQ3611" s="22" t="s">
        <v>1283</v>
      </c>
      <c r="AR3611" s="21" t="s">
        <v>3130</v>
      </c>
    </row>
    <row r="3612" spans="1:44" x14ac:dyDescent="0.2">
      <c r="A3612" s="21" t="s">
        <v>1778</v>
      </c>
      <c r="B3612" s="21" t="s">
        <v>1146</v>
      </c>
      <c r="C3612" s="21" t="s">
        <v>1149</v>
      </c>
      <c r="D3612" s="21" t="s">
        <v>1774</v>
      </c>
      <c r="E3612" s="21" t="s">
        <v>3180</v>
      </c>
      <c r="G3612" s="27" t="s">
        <v>153</v>
      </c>
      <c r="H3612" s="21" t="s">
        <v>1165</v>
      </c>
      <c r="I3612" s="21" t="s">
        <v>3181</v>
      </c>
      <c r="L3612">
        <v>1340</v>
      </c>
      <c r="M3612" s="21" t="s">
        <v>3034</v>
      </c>
      <c r="O3612">
        <v>1988</v>
      </c>
      <c r="S3612" s="9" t="s">
        <v>3169</v>
      </c>
      <c r="T3612" t="s">
        <v>3127</v>
      </c>
      <c r="U3612" s="21" t="s">
        <v>1218</v>
      </c>
      <c r="V3612" s="9" t="s">
        <v>3132</v>
      </c>
      <c r="W3612">
        <f>7*12</f>
        <v>84</v>
      </c>
      <c r="X3612" s="9" t="s">
        <v>1294</v>
      </c>
      <c r="Z3612">
        <v>24</v>
      </c>
      <c r="AD3612" t="s">
        <v>1165</v>
      </c>
      <c r="AF3612" t="s">
        <v>1165</v>
      </c>
      <c r="AI3612" s="21" t="s">
        <v>1165</v>
      </c>
      <c r="AJ3612" s="21" t="s">
        <v>1148</v>
      </c>
      <c r="AK3612">
        <v>68</v>
      </c>
      <c r="AN3612" s="21">
        <v>4</v>
      </c>
      <c r="AO3612" s="21">
        <v>25</v>
      </c>
      <c r="AP3612">
        <v>28</v>
      </c>
      <c r="AQ3612" s="22" t="s">
        <v>1283</v>
      </c>
      <c r="AR3612" s="21" t="s">
        <v>3130</v>
      </c>
    </row>
    <row r="3613" spans="1:44" x14ac:dyDescent="0.2">
      <c r="A3613" s="21" t="s">
        <v>1778</v>
      </c>
      <c r="B3613" s="21" t="s">
        <v>1146</v>
      </c>
      <c r="C3613" s="21" t="s">
        <v>1149</v>
      </c>
      <c r="D3613" s="21" t="s">
        <v>1774</v>
      </c>
      <c r="E3613" s="21" t="s">
        <v>3180</v>
      </c>
      <c r="G3613" s="27" t="s">
        <v>153</v>
      </c>
      <c r="H3613" s="21" t="s">
        <v>1165</v>
      </c>
      <c r="I3613" s="21" t="s">
        <v>3181</v>
      </c>
      <c r="L3613">
        <v>1340</v>
      </c>
      <c r="M3613" s="21" t="s">
        <v>3034</v>
      </c>
      <c r="O3613">
        <v>1988</v>
      </c>
      <c r="S3613" s="9" t="s">
        <v>3169</v>
      </c>
      <c r="T3613" t="s">
        <v>3127</v>
      </c>
      <c r="U3613" s="21" t="s">
        <v>1218</v>
      </c>
      <c r="V3613" s="9" t="s">
        <v>3132</v>
      </c>
      <c r="W3613">
        <f>7*16</f>
        <v>112</v>
      </c>
      <c r="X3613" s="9" t="s">
        <v>1294</v>
      </c>
      <c r="Z3613">
        <v>24</v>
      </c>
      <c r="AD3613" t="s">
        <v>1165</v>
      </c>
      <c r="AF3613" t="s">
        <v>1165</v>
      </c>
      <c r="AI3613" s="21" t="s">
        <v>1165</v>
      </c>
      <c r="AJ3613" s="21" t="s">
        <v>1148</v>
      </c>
      <c r="AK3613">
        <v>72</v>
      </c>
      <c r="AN3613" s="21">
        <v>4</v>
      </c>
      <c r="AO3613" s="21">
        <v>25</v>
      </c>
      <c r="AP3613">
        <v>28</v>
      </c>
      <c r="AQ3613" s="22" t="s">
        <v>1283</v>
      </c>
      <c r="AR3613" s="21" t="s">
        <v>3130</v>
      </c>
    </row>
    <row r="3614" spans="1:44" x14ac:dyDescent="0.2">
      <c r="A3614" s="21" t="s">
        <v>1778</v>
      </c>
      <c r="B3614" s="21" t="s">
        <v>1146</v>
      </c>
      <c r="C3614" s="21" t="s">
        <v>1149</v>
      </c>
      <c r="D3614" s="21" t="s">
        <v>1774</v>
      </c>
      <c r="E3614" s="21" t="s">
        <v>3180</v>
      </c>
      <c r="G3614" s="27" t="s">
        <v>153</v>
      </c>
      <c r="H3614" s="21" t="s">
        <v>1165</v>
      </c>
      <c r="I3614" s="21" t="s">
        <v>3181</v>
      </c>
      <c r="L3614">
        <v>1340</v>
      </c>
      <c r="M3614" s="21" t="s">
        <v>3034</v>
      </c>
      <c r="O3614">
        <v>1988</v>
      </c>
      <c r="S3614" s="9" t="s">
        <v>3169</v>
      </c>
      <c r="T3614" t="s">
        <v>3127</v>
      </c>
      <c r="U3614" s="21" t="s">
        <v>1218</v>
      </c>
      <c r="V3614" s="9" t="s">
        <v>3132</v>
      </c>
      <c r="W3614">
        <f>7*24</f>
        <v>168</v>
      </c>
      <c r="X3614" s="9" t="s">
        <v>1294</v>
      </c>
      <c r="Z3614">
        <v>24</v>
      </c>
      <c r="AD3614" t="s">
        <v>1165</v>
      </c>
      <c r="AF3614" t="s">
        <v>1165</v>
      </c>
      <c r="AI3614" s="21" t="s">
        <v>1165</v>
      </c>
      <c r="AJ3614" s="21" t="s">
        <v>1148</v>
      </c>
      <c r="AK3614">
        <v>83</v>
      </c>
      <c r="AN3614" s="21">
        <v>4</v>
      </c>
      <c r="AO3614" s="21">
        <v>25</v>
      </c>
      <c r="AP3614">
        <v>28</v>
      </c>
      <c r="AQ3614" s="22" t="s">
        <v>1283</v>
      </c>
      <c r="AR3614" s="21" t="s">
        <v>3130</v>
      </c>
    </row>
    <row r="3615" spans="1:44" x14ac:dyDescent="0.2">
      <c r="A3615" s="21" t="s">
        <v>1778</v>
      </c>
      <c r="B3615" s="21" t="s">
        <v>1146</v>
      </c>
      <c r="C3615" s="21" t="s">
        <v>1149</v>
      </c>
      <c r="D3615" s="21" t="s">
        <v>1774</v>
      </c>
      <c r="E3615" s="21" t="s">
        <v>3180</v>
      </c>
      <c r="G3615" s="27" t="s">
        <v>153</v>
      </c>
      <c r="H3615" s="21" t="s">
        <v>1165</v>
      </c>
      <c r="I3615" s="21" t="s">
        <v>3181</v>
      </c>
      <c r="L3615">
        <v>1340</v>
      </c>
      <c r="M3615" s="21" t="s">
        <v>3034</v>
      </c>
      <c r="O3615">
        <v>1988</v>
      </c>
      <c r="S3615" s="9" t="s">
        <v>3169</v>
      </c>
      <c r="T3615" t="s">
        <v>3127</v>
      </c>
      <c r="U3615" s="21" t="s">
        <v>1218</v>
      </c>
      <c r="V3615" s="9" t="s">
        <v>3132</v>
      </c>
      <c r="W3615">
        <f>12*7</f>
        <v>84</v>
      </c>
      <c r="X3615" s="9" t="s">
        <v>1294</v>
      </c>
      <c r="Y3615" t="s">
        <v>3170</v>
      </c>
      <c r="Z3615">
        <v>24</v>
      </c>
      <c r="AD3615" t="s">
        <v>1165</v>
      </c>
      <c r="AF3615" t="s">
        <v>1165</v>
      </c>
      <c r="AI3615" s="21" t="s">
        <v>1165</v>
      </c>
      <c r="AJ3615" s="21" t="s">
        <v>1148</v>
      </c>
      <c r="AK3615">
        <v>98</v>
      </c>
      <c r="AN3615" s="21">
        <v>4</v>
      </c>
      <c r="AO3615" s="21">
        <v>25</v>
      </c>
      <c r="AP3615">
        <v>28</v>
      </c>
      <c r="AQ3615" s="22" t="s">
        <v>1283</v>
      </c>
      <c r="AR3615" s="21" t="s">
        <v>3130</v>
      </c>
    </row>
    <row r="3616" spans="1:44" x14ac:dyDescent="0.2">
      <c r="A3616" s="21" t="s">
        <v>1778</v>
      </c>
      <c r="B3616" s="21" t="s">
        <v>1146</v>
      </c>
      <c r="C3616" s="21" t="s">
        <v>1149</v>
      </c>
      <c r="D3616" s="21" t="s">
        <v>1774</v>
      </c>
      <c r="E3616" s="21" t="s">
        <v>3180</v>
      </c>
      <c r="G3616" s="27" t="s">
        <v>153</v>
      </c>
      <c r="H3616" s="21" t="s">
        <v>1165</v>
      </c>
      <c r="I3616" s="21" t="s">
        <v>3181</v>
      </c>
      <c r="L3616">
        <v>1340</v>
      </c>
      <c r="M3616" s="21" t="s">
        <v>3034</v>
      </c>
      <c r="O3616">
        <v>1988</v>
      </c>
      <c r="S3616" s="9" t="s">
        <v>3169</v>
      </c>
      <c r="T3616" t="s">
        <v>3127</v>
      </c>
      <c r="U3616" s="21" t="s">
        <v>1218</v>
      </c>
      <c r="V3616" s="9" t="s">
        <v>3132</v>
      </c>
      <c r="W3616">
        <f>12*7</f>
        <v>84</v>
      </c>
      <c r="X3616" s="9" t="s">
        <v>1294</v>
      </c>
      <c r="Y3616" t="s">
        <v>3134</v>
      </c>
      <c r="Z3616">
        <v>24</v>
      </c>
      <c r="AD3616" t="s">
        <v>1165</v>
      </c>
      <c r="AF3616" t="s">
        <v>1165</v>
      </c>
      <c r="AI3616" s="21" t="s">
        <v>1165</v>
      </c>
      <c r="AJ3616" s="21" t="s">
        <v>1148</v>
      </c>
      <c r="AK3616">
        <v>10</v>
      </c>
      <c r="AN3616" s="21">
        <v>4</v>
      </c>
      <c r="AO3616" s="21">
        <v>25</v>
      </c>
      <c r="AP3616">
        <v>28</v>
      </c>
      <c r="AQ3616" s="22" t="s">
        <v>1283</v>
      </c>
      <c r="AR3616" s="21" t="s">
        <v>3130</v>
      </c>
    </row>
    <row r="3617" spans="1:44" x14ac:dyDescent="0.2">
      <c r="A3617" s="21" t="s">
        <v>1778</v>
      </c>
      <c r="B3617" s="21" t="s">
        <v>1146</v>
      </c>
      <c r="C3617" s="21" t="s">
        <v>1149</v>
      </c>
      <c r="D3617" s="21" t="s">
        <v>1774</v>
      </c>
      <c r="E3617" s="21" t="s">
        <v>3180</v>
      </c>
      <c r="G3617" s="27" t="s">
        <v>153</v>
      </c>
      <c r="H3617" s="21" t="s">
        <v>1165</v>
      </c>
      <c r="I3617" s="21" t="s">
        <v>3181</v>
      </c>
      <c r="L3617">
        <v>1340</v>
      </c>
      <c r="M3617" s="21" t="s">
        <v>3034</v>
      </c>
      <c r="O3617">
        <v>1988</v>
      </c>
      <c r="S3617" s="9" t="s">
        <v>3169</v>
      </c>
      <c r="T3617" t="s">
        <v>3127</v>
      </c>
      <c r="U3617" s="21" t="s">
        <v>1218</v>
      </c>
      <c r="V3617" s="9" t="s">
        <v>3132</v>
      </c>
      <c r="W3617">
        <f>12*7</f>
        <v>84</v>
      </c>
      <c r="X3617" s="9" t="s">
        <v>1294</v>
      </c>
      <c r="Y3617" t="s">
        <v>3135</v>
      </c>
      <c r="Z3617">
        <v>24</v>
      </c>
      <c r="AD3617" t="s">
        <v>1165</v>
      </c>
      <c r="AF3617" t="s">
        <v>1165</v>
      </c>
      <c r="AI3617" s="21" t="s">
        <v>1165</v>
      </c>
      <c r="AJ3617" s="21" t="s">
        <v>1148</v>
      </c>
      <c r="AK3617">
        <v>36</v>
      </c>
      <c r="AN3617" s="21">
        <v>4</v>
      </c>
      <c r="AO3617" s="21">
        <v>25</v>
      </c>
      <c r="AP3617">
        <v>28</v>
      </c>
      <c r="AQ3617" s="22" t="s">
        <v>1283</v>
      </c>
      <c r="AR3617" s="21" t="s">
        <v>3130</v>
      </c>
    </row>
    <row r="3618" spans="1:44" x14ac:dyDescent="0.2">
      <c r="A3618" s="21" t="s">
        <v>1778</v>
      </c>
      <c r="B3618" s="21" t="s">
        <v>1146</v>
      </c>
      <c r="C3618" s="21" t="s">
        <v>1149</v>
      </c>
      <c r="D3618" s="21" t="s">
        <v>1774</v>
      </c>
      <c r="E3618" s="21" t="s">
        <v>3182</v>
      </c>
      <c r="G3618" s="27" t="s">
        <v>153</v>
      </c>
      <c r="H3618" s="21" t="s">
        <v>1165</v>
      </c>
      <c r="I3618" s="21" t="s">
        <v>3183</v>
      </c>
      <c r="L3618">
        <v>1130</v>
      </c>
      <c r="M3618" s="21" t="s">
        <v>3034</v>
      </c>
      <c r="O3618">
        <v>1988</v>
      </c>
      <c r="S3618" s="9" t="s">
        <v>3169</v>
      </c>
      <c r="T3618" t="s">
        <v>3127</v>
      </c>
      <c r="U3618" s="21" t="s">
        <v>1147</v>
      </c>
      <c r="Z3618">
        <v>24</v>
      </c>
      <c r="AD3618" t="s">
        <v>1165</v>
      </c>
      <c r="AF3618" t="s">
        <v>1165</v>
      </c>
      <c r="AI3618" s="21" t="s">
        <v>1165</v>
      </c>
      <c r="AJ3618" s="21" t="s">
        <v>1148</v>
      </c>
      <c r="AK3618">
        <v>0</v>
      </c>
      <c r="AN3618" s="21">
        <v>4</v>
      </c>
      <c r="AO3618" s="21">
        <v>25</v>
      </c>
      <c r="AP3618">
        <v>28</v>
      </c>
      <c r="AQ3618" s="22" t="s">
        <v>1283</v>
      </c>
      <c r="AR3618" s="21" t="s">
        <v>3130</v>
      </c>
    </row>
    <row r="3619" spans="1:44" x14ac:dyDescent="0.2">
      <c r="A3619" s="21" t="s">
        <v>1778</v>
      </c>
      <c r="B3619" s="21" t="s">
        <v>1146</v>
      </c>
      <c r="C3619" s="21" t="s">
        <v>1149</v>
      </c>
      <c r="D3619" s="21" t="s">
        <v>1774</v>
      </c>
      <c r="E3619" s="21" t="s">
        <v>3182</v>
      </c>
      <c r="G3619" s="27" t="s">
        <v>153</v>
      </c>
      <c r="H3619" s="21" t="s">
        <v>1165</v>
      </c>
      <c r="I3619" s="21" t="s">
        <v>3183</v>
      </c>
      <c r="L3619">
        <v>1130</v>
      </c>
      <c r="M3619" s="21" t="s">
        <v>3034</v>
      </c>
      <c r="O3619">
        <v>1988</v>
      </c>
      <c r="S3619" s="9" t="s">
        <v>3169</v>
      </c>
      <c r="T3619" t="s">
        <v>3127</v>
      </c>
      <c r="U3619" s="21" t="s">
        <v>1218</v>
      </c>
      <c r="V3619" s="9" t="s">
        <v>3132</v>
      </c>
      <c r="W3619">
        <v>28</v>
      </c>
      <c r="X3619" s="9" t="s">
        <v>1294</v>
      </c>
      <c r="Z3619">
        <v>24</v>
      </c>
      <c r="AD3619" t="s">
        <v>1165</v>
      </c>
      <c r="AF3619" t="s">
        <v>1165</v>
      </c>
      <c r="AI3619" s="21" t="s">
        <v>1165</v>
      </c>
      <c r="AJ3619" s="21" t="s">
        <v>1148</v>
      </c>
      <c r="AK3619">
        <v>0</v>
      </c>
      <c r="AN3619" s="21">
        <v>4</v>
      </c>
      <c r="AO3619" s="21">
        <v>25</v>
      </c>
      <c r="AP3619">
        <v>28</v>
      </c>
      <c r="AQ3619" s="22" t="s">
        <v>1283</v>
      </c>
      <c r="AR3619" s="21" t="s">
        <v>3130</v>
      </c>
    </row>
    <row r="3620" spans="1:44" x14ac:dyDescent="0.2">
      <c r="A3620" s="21" t="s">
        <v>1778</v>
      </c>
      <c r="B3620" s="21" t="s">
        <v>1146</v>
      </c>
      <c r="C3620" s="21" t="s">
        <v>1149</v>
      </c>
      <c r="D3620" s="21" t="s">
        <v>1774</v>
      </c>
      <c r="E3620" s="21" t="s">
        <v>3182</v>
      </c>
      <c r="G3620" s="27" t="s">
        <v>153</v>
      </c>
      <c r="H3620" s="21" t="s">
        <v>1165</v>
      </c>
      <c r="I3620" s="21" t="s">
        <v>3183</v>
      </c>
      <c r="L3620">
        <v>1130</v>
      </c>
      <c r="M3620" s="21" t="s">
        <v>3034</v>
      </c>
      <c r="O3620">
        <v>1988</v>
      </c>
      <c r="S3620" s="9" t="s">
        <v>3169</v>
      </c>
      <c r="T3620" t="s">
        <v>3127</v>
      </c>
      <c r="U3620" s="21" t="s">
        <v>1218</v>
      </c>
      <c r="V3620" s="9" t="s">
        <v>3132</v>
      </c>
      <c r="W3620">
        <f>56</f>
        <v>56</v>
      </c>
      <c r="X3620" s="9" t="s">
        <v>1294</v>
      </c>
      <c r="Z3620">
        <v>24</v>
      </c>
      <c r="AD3620" t="s">
        <v>1165</v>
      </c>
      <c r="AF3620" t="s">
        <v>1165</v>
      </c>
      <c r="AI3620" s="21" t="s">
        <v>1165</v>
      </c>
      <c r="AJ3620" s="21" t="s">
        <v>1148</v>
      </c>
      <c r="AK3620">
        <v>3</v>
      </c>
      <c r="AN3620" s="21">
        <v>4</v>
      </c>
      <c r="AO3620" s="21">
        <v>25</v>
      </c>
      <c r="AP3620">
        <v>28</v>
      </c>
      <c r="AQ3620" s="22" t="s">
        <v>1283</v>
      </c>
      <c r="AR3620" s="21" t="s">
        <v>3130</v>
      </c>
    </row>
    <row r="3621" spans="1:44" x14ac:dyDescent="0.2">
      <c r="A3621" s="21" t="s">
        <v>1778</v>
      </c>
      <c r="B3621" s="21" t="s">
        <v>1146</v>
      </c>
      <c r="C3621" s="21" t="s">
        <v>1149</v>
      </c>
      <c r="D3621" s="21" t="s">
        <v>1774</v>
      </c>
      <c r="E3621" s="21" t="s">
        <v>3182</v>
      </c>
      <c r="G3621" s="27" t="s">
        <v>153</v>
      </c>
      <c r="H3621" s="21" t="s">
        <v>1165</v>
      </c>
      <c r="I3621" s="21" t="s">
        <v>3183</v>
      </c>
      <c r="L3621">
        <v>1130</v>
      </c>
      <c r="M3621" s="21" t="s">
        <v>3034</v>
      </c>
      <c r="O3621">
        <v>1988</v>
      </c>
      <c r="S3621" s="9" t="s">
        <v>3169</v>
      </c>
      <c r="T3621" t="s">
        <v>3127</v>
      </c>
      <c r="U3621" s="21" t="s">
        <v>1218</v>
      </c>
      <c r="V3621" s="9" t="s">
        <v>3132</v>
      </c>
      <c r="W3621">
        <f>7*12</f>
        <v>84</v>
      </c>
      <c r="X3621" s="9" t="s">
        <v>1294</v>
      </c>
      <c r="Z3621">
        <v>24</v>
      </c>
      <c r="AD3621" t="s">
        <v>1165</v>
      </c>
      <c r="AF3621" t="s">
        <v>1165</v>
      </c>
      <c r="AI3621" s="21" t="s">
        <v>1165</v>
      </c>
      <c r="AJ3621" s="21" t="s">
        <v>1148</v>
      </c>
      <c r="AK3621">
        <v>59</v>
      </c>
      <c r="AN3621" s="21">
        <v>4</v>
      </c>
      <c r="AO3621" s="21">
        <v>25</v>
      </c>
      <c r="AP3621">
        <v>28</v>
      </c>
      <c r="AQ3621" s="22" t="s">
        <v>1283</v>
      </c>
      <c r="AR3621" s="21" t="s">
        <v>3130</v>
      </c>
    </row>
    <row r="3622" spans="1:44" x14ac:dyDescent="0.2">
      <c r="A3622" s="21" t="s">
        <v>1778</v>
      </c>
      <c r="B3622" s="21" t="s">
        <v>1146</v>
      </c>
      <c r="C3622" s="21" t="s">
        <v>1149</v>
      </c>
      <c r="D3622" s="21" t="s">
        <v>1774</v>
      </c>
      <c r="E3622" s="21" t="s">
        <v>3182</v>
      </c>
      <c r="G3622" s="27" t="s">
        <v>153</v>
      </c>
      <c r="H3622" s="21" t="s">
        <v>1165</v>
      </c>
      <c r="I3622" s="21" t="s">
        <v>3183</v>
      </c>
      <c r="L3622">
        <v>1130</v>
      </c>
      <c r="M3622" s="21" t="s">
        <v>3034</v>
      </c>
      <c r="O3622">
        <v>1988</v>
      </c>
      <c r="S3622" s="9" t="s">
        <v>3169</v>
      </c>
      <c r="T3622" t="s">
        <v>3127</v>
      </c>
      <c r="U3622" s="21" t="s">
        <v>1218</v>
      </c>
      <c r="V3622" s="9" t="s">
        <v>3132</v>
      </c>
      <c r="W3622">
        <f>7*16</f>
        <v>112</v>
      </c>
      <c r="X3622" s="9" t="s">
        <v>1294</v>
      </c>
      <c r="Z3622">
        <v>24</v>
      </c>
      <c r="AD3622" t="s">
        <v>1165</v>
      </c>
      <c r="AF3622" t="s">
        <v>1165</v>
      </c>
      <c r="AI3622" s="21" t="s">
        <v>1165</v>
      </c>
      <c r="AJ3622" s="21" t="s">
        <v>1148</v>
      </c>
      <c r="AK3622">
        <v>57</v>
      </c>
      <c r="AN3622" s="21">
        <v>4</v>
      </c>
      <c r="AO3622" s="21">
        <v>25</v>
      </c>
      <c r="AP3622">
        <v>28</v>
      </c>
      <c r="AQ3622" s="22" t="s">
        <v>1283</v>
      </c>
      <c r="AR3622" s="21" t="s">
        <v>3130</v>
      </c>
    </row>
    <row r="3623" spans="1:44" x14ac:dyDescent="0.2">
      <c r="A3623" s="21" t="s">
        <v>1778</v>
      </c>
      <c r="B3623" s="21" t="s">
        <v>1146</v>
      </c>
      <c r="C3623" s="21" t="s">
        <v>1149</v>
      </c>
      <c r="D3623" s="21" t="s">
        <v>1774</v>
      </c>
      <c r="E3623" s="21" t="s">
        <v>3182</v>
      </c>
      <c r="G3623" s="27" t="s">
        <v>153</v>
      </c>
      <c r="H3623" s="21" t="s">
        <v>1165</v>
      </c>
      <c r="I3623" s="21" t="s">
        <v>3183</v>
      </c>
      <c r="L3623">
        <v>1130</v>
      </c>
      <c r="M3623" s="21" t="s">
        <v>3034</v>
      </c>
      <c r="O3623">
        <v>1988</v>
      </c>
      <c r="S3623" s="9" t="s">
        <v>3169</v>
      </c>
      <c r="T3623" t="s">
        <v>3127</v>
      </c>
      <c r="U3623" s="21" t="s">
        <v>1218</v>
      </c>
      <c r="V3623" s="9" t="s">
        <v>3132</v>
      </c>
      <c r="W3623">
        <f>7*24</f>
        <v>168</v>
      </c>
      <c r="X3623" s="9" t="s">
        <v>1294</v>
      </c>
      <c r="Z3623">
        <v>24</v>
      </c>
      <c r="AD3623" t="s">
        <v>1165</v>
      </c>
      <c r="AF3623" t="s">
        <v>1165</v>
      </c>
      <c r="AI3623" s="21" t="s">
        <v>1165</v>
      </c>
      <c r="AJ3623" s="21" t="s">
        <v>1148</v>
      </c>
      <c r="AK3623">
        <v>68</v>
      </c>
      <c r="AN3623" s="21">
        <v>4</v>
      </c>
      <c r="AO3623" s="21">
        <v>25</v>
      </c>
      <c r="AP3623">
        <v>28</v>
      </c>
      <c r="AQ3623" s="22" t="s">
        <v>1283</v>
      </c>
      <c r="AR3623" s="21" t="s">
        <v>3130</v>
      </c>
    </row>
    <row r="3624" spans="1:44" x14ac:dyDescent="0.2">
      <c r="A3624" s="21" t="s">
        <v>1778</v>
      </c>
      <c r="B3624" s="21" t="s">
        <v>1146</v>
      </c>
      <c r="C3624" s="21" t="s">
        <v>1149</v>
      </c>
      <c r="D3624" s="21" t="s">
        <v>1774</v>
      </c>
      <c r="E3624" s="21" t="s">
        <v>3182</v>
      </c>
      <c r="G3624" s="27" t="s">
        <v>153</v>
      </c>
      <c r="H3624" s="21" t="s">
        <v>1165</v>
      </c>
      <c r="I3624" s="21" t="s">
        <v>3183</v>
      </c>
      <c r="L3624">
        <v>1130</v>
      </c>
      <c r="M3624" s="21" t="s">
        <v>3034</v>
      </c>
      <c r="O3624">
        <v>1988</v>
      </c>
      <c r="S3624" s="9" t="s">
        <v>3169</v>
      </c>
      <c r="T3624" t="s">
        <v>3127</v>
      </c>
      <c r="U3624" s="21" t="s">
        <v>1218</v>
      </c>
      <c r="V3624" s="9" t="s">
        <v>3132</v>
      </c>
      <c r="W3624">
        <f>12*7</f>
        <v>84</v>
      </c>
      <c r="X3624" s="9" t="s">
        <v>1294</v>
      </c>
      <c r="Y3624" t="s">
        <v>3170</v>
      </c>
      <c r="Z3624">
        <v>24</v>
      </c>
      <c r="AD3624" t="s">
        <v>1165</v>
      </c>
      <c r="AF3624" t="s">
        <v>1165</v>
      </c>
      <c r="AI3624" s="21" t="s">
        <v>1165</v>
      </c>
      <c r="AJ3624" s="21" t="s">
        <v>1148</v>
      </c>
      <c r="AK3624">
        <v>10</v>
      </c>
      <c r="AN3624" s="21">
        <v>4</v>
      </c>
      <c r="AO3624" s="21">
        <v>25</v>
      </c>
      <c r="AP3624">
        <v>28</v>
      </c>
      <c r="AQ3624" s="22" t="s">
        <v>1283</v>
      </c>
      <c r="AR3624" s="21" t="s">
        <v>3130</v>
      </c>
    </row>
    <row r="3625" spans="1:44" x14ac:dyDescent="0.2">
      <c r="A3625" s="21" t="s">
        <v>1778</v>
      </c>
      <c r="B3625" s="21" t="s">
        <v>1146</v>
      </c>
      <c r="C3625" s="21" t="s">
        <v>1149</v>
      </c>
      <c r="D3625" s="21" t="s">
        <v>1774</v>
      </c>
      <c r="E3625" s="21" t="s">
        <v>3182</v>
      </c>
      <c r="G3625" s="27" t="s">
        <v>153</v>
      </c>
      <c r="H3625" s="21" t="s">
        <v>1165</v>
      </c>
      <c r="I3625" s="21" t="s">
        <v>3183</v>
      </c>
      <c r="L3625">
        <v>1130</v>
      </c>
      <c r="M3625" s="21" t="s">
        <v>3034</v>
      </c>
      <c r="O3625">
        <v>1988</v>
      </c>
      <c r="S3625" s="9" t="s">
        <v>3169</v>
      </c>
      <c r="T3625" t="s">
        <v>3127</v>
      </c>
      <c r="U3625" s="21" t="s">
        <v>1218</v>
      </c>
      <c r="V3625" s="9" t="s">
        <v>3132</v>
      </c>
      <c r="W3625">
        <f>12*7</f>
        <v>84</v>
      </c>
      <c r="X3625" s="9" t="s">
        <v>1294</v>
      </c>
      <c r="Y3625" t="s">
        <v>3134</v>
      </c>
      <c r="Z3625">
        <v>24</v>
      </c>
      <c r="AD3625" t="s">
        <v>1165</v>
      </c>
      <c r="AF3625" t="s">
        <v>1165</v>
      </c>
      <c r="AI3625" s="21" t="s">
        <v>1165</v>
      </c>
      <c r="AJ3625" s="21" t="s">
        <v>1148</v>
      </c>
      <c r="AK3625">
        <v>4</v>
      </c>
      <c r="AN3625" s="21">
        <v>4</v>
      </c>
      <c r="AO3625" s="21">
        <v>25</v>
      </c>
      <c r="AP3625">
        <v>28</v>
      </c>
      <c r="AQ3625" s="22" t="s">
        <v>1283</v>
      </c>
      <c r="AR3625" s="21" t="s">
        <v>3130</v>
      </c>
    </row>
    <row r="3626" spans="1:44" x14ac:dyDescent="0.2">
      <c r="A3626" s="21" t="s">
        <v>1778</v>
      </c>
      <c r="B3626" s="21" t="s">
        <v>1146</v>
      </c>
      <c r="C3626" s="21" t="s">
        <v>1149</v>
      </c>
      <c r="D3626" s="21" t="s">
        <v>1774</v>
      </c>
      <c r="E3626" s="21" t="s">
        <v>3182</v>
      </c>
      <c r="G3626" s="27" t="s">
        <v>153</v>
      </c>
      <c r="H3626" s="21" t="s">
        <v>1165</v>
      </c>
      <c r="I3626" s="21" t="s">
        <v>3183</v>
      </c>
      <c r="L3626">
        <v>1130</v>
      </c>
      <c r="M3626" s="21" t="s">
        <v>3034</v>
      </c>
      <c r="O3626">
        <v>1988</v>
      </c>
      <c r="S3626" s="9" t="s">
        <v>3169</v>
      </c>
      <c r="T3626" t="s">
        <v>3127</v>
      </c>
      <c r="U3626" s="21" t="s">
        <v>1218</v>
      </c>
      <c r="V3626" s="9" t="s">
        <v>3132</v>
      </c>
      <c r="W3626">
        <f>12*7</f>
        <v>84</v>
      </c>
      <c r="X3626" s="9" t="s">
        <v>1294</v>
      </c>
      <c r="Y3626" t="s">
        <v>3135</v>
      </c>
      <c r="Z3626">
        <v>24</v>
      </c>
      <c r="AD3626" t="s">
        <v>1165</v>
      </c>
      <c r="AF3626" t="s">
        <v>1165</v>
      </c>
      <c r="AI3626" s="21" t="s">
        <v>1165</v>
      </c>
      <c r="AJ3626" s="21" t="s">
        <v>1148</v>
      </c>
      <c r="AK3626">
        <v>13</v>
      </c>
      <c r="AN3626" s="21">
        <v>4</v>
      </c>
      <c r="AO3626" s="21">
        <v>25</v>
      </c>
      <c r="AP3626">
        <v>28</v>
      </c>
      <c r="AQ3626" s="22" t="s">
        <v>1283</v>
      </c>
      <c r="AR3626" s="21" t="s">
        <v>3130</v>
      </c>
    </row>
    <row r="3627" spans="1:44" x14ac:dyDescent="0.2">
      <c r="A3627" s="21" t="s">
        <v>1778</v>
      </c>
      <c r="B3627" s="21" t="s">
        <v>1146</v>
      </c>
      <c r="C3627" s="21" t="s">
        <v>1149</v>
      </c>
      <c r="D3627" s="21" t="s">
        <v>1774</v>
      </c>
      <c r="E3627" s="21" t="s">
        <v>3182</v>
      </c>
      <c r="G3627" s="27" t="s">
        <v>153</v>
      </c>
      <c r="H3627" s="21" t="s">
        <v>1165</v>
      </c>
      <c r="I3627" s="21" t="s">
        <v>3184</v>
      </c>
      <c r="L3627">
        <v>910</v>
      </c>
      <c r="M3627" s="21" t="s">
        <v>3034</v>
      </c>
      <c r="O3627">
        <v>1988</v>
      </c>
      <c r="S3627" s="9" t="s">
        <v>3169</v>
      </c>
      <c r="T3627" t="s">
        <v>3127</v>
      </c>
      <c r="U3627" s="21" t="s">
        <v>1147</v>
      </c>
      <c r="Z3627">
        <v>24</v>
      </c>
      <c r="AD3627" t="s">
        <v>1165</v>
      </c>
      <c r="AF3627" t="s">
        <v>1165</v>
      </c>
      <c r="AI3627" s="21" t="s">
        <v>1165</v>
      </c>
      <c r="AJ3627" s="21" t="s">
        <v>1148</v>
      </c>
      <c r="AK3627">
        <v>0</v>
      </c>
      <c r="AN3627" s="21">
        <v>4</v>
      </c>
      <c r="AO3627" s="21">
        <v>25</v>
      </c>
      <c r="AP3627">
        <v>28</v>
      </c>
      <c r="AQ3627" s="22" t="s">
        <v>1283</v>
      </c>
      <c r="AR3627" s="21" t="s">
        <v>3130</v>
      </c>
    </row>
    <row r="3628" spans="1:44" x14ac:dyDescent="0.2">
      <c r="A3628" s="21" t="s">
        <v>1778</v>
      </c>
      <c r="B3628" s="21" t="s">
        <v>1146</v>
      </c>
      <c r="C3628" s="21" t="s">
        <v>1149</v>
      </c>
      <c r="D3628" s="21" t="s">
        <v>1774</v>
      </c>
      <c r="E3628" s="21" t="s">
        <v>3182</v>
      </c>
      <c r="G3628" s="27" t="s">
        <v>153</v>
      </c>
      <c r="H3628" s="21" t="s">
        <v>1165</v>
      </c>
      <c r="I3628" s="21" t="s">
        <v>3184</v>
      </c>
      <c r="L3628">
        <v>910</v>
      </c>
      <c r="M3628" s="21" t="s">
        <v>3034</v>
      </c>
      <c r="O3628">
        <v>1988</v>
      </c>
      <c r="S3628" s="9" t="s">
        <v>3169</v>
      </c>
      <c r="T3628" t="s">
        <v>3127</v>
      </c>
      <c r="U3628" s="21" t="s">
        <v>1218</v>
      </c>
      <c r="V3628" s="9" t="s">
        <v>3132</v>
      </c>
      <c r="W3628">
        <v>28</v>
      </c>
      <c r="X3628" s="9" t="s">
        <v>1294</v>
      </c>
      <c r="Z3628">
        <v>24</v>
      </c>
      <c r="AD3628" t="s">
        <v>1165</v>
      </c>
      <c r="AF3628" t="s">
        <v>1165</v>
      </c>
      <c r="AI3628" s="21" t="s">
        <v>1165</v>
      </c>
      <c r="AJ3628" s="21" t="s">
        <v>1148</v>
      </c>
      <c r="AK3628">
        <v>2</v>
      </c>
      <c r="AN3628" s="21">
        <v>4</v>
      </c>
      <c r="AO3628" s="21">
        <v>25</v>
      </c>
      <c r="AP3628">
        <v>28</v>
      </c>
      <c r="AQ3628" s="22" t="s">
        <v>1283</v>
      </c>
      <c r="AR3628" s="21" t="s">
        <v>3130</v>
      </c>
    </row>
    <row r="3629" spans="1:44" x14ac:dyDescent="0.2">
      <c r="A3629" s="21" t="s">
        <v>1778</v>
      </c>
      <c r="B3629" s="21" t="s">
        <v>1146</v>
      </c>
      <c r="C3629" s="21" t="s">
        <v>1149</v>
      </c>
      <c r="D3629" s="21" t="s">
        <v>1774</v>
      </c>
      <c r="E3629" s="21" t="s">
        <v>3182</v>
      </c>
      <c r="G3629" s="27" t="s">
        <v>153</v>
      </c>
      <c r="H3629" s="21" t="s">
        <v>1165</v>
      </c>
      <c r="I3629" s="21" t="s">
        <v>3184</v>
      </c>
      <c r="L3629">
        <v>910</v>
      </c>
      <c r="M3629" s="21" t="s">
        <v>3034</v>
      </c>
      <c r="O3629">
        <v>1988</v>
      </c>
      <c r="S3629" s="9" t="s">
        <v>3169</v>
      </c>
      <c r="T3629" t="s">
        <v>3127</v>
      </c>
      <c r="U3629" s="21" t="s">
        <v>1218</v>
      </c>
      <c r="V3629" s="9" t="s">
        <v>3132</v>
      </c>
      <c r="W3629">
        <f>56</f>
        <v>56</v>
      </c>
      <c r="X3629" s="9" t="s">
        <v>1294</v>
      </c>
      <c r="Z3629">
        <v>24</v>
      </c>
      <c r="AD3629" t="s">
        <v>1165</v>
      </c>
      <c r="AF3629" t="s">
        <v>1165</v>
      </c>
      <c r="AI3629" s="21" t="s">
        <v>1165</v>
      </c>
      <c r="AJ3629" s="21" t="s">
        <v>1148</v>
      </c>
      <c r="AK3629">
        <v>38</v>
      </c>
      <c r="AN3629" s="21">
        <v>4</v>
      </c>
      <c r="AO3629" s="21">
        <v>25</v>
      </c>
      <c r="AP3629">
        <v>28</v>
      </c>
      <c r="AQ3629" s="22" t="s">
        <v>1283</v>
      </c>
      <c r="AR3629" s="21" t="s">
        <v>3130</v>
      </c>
    </row>
    <row r="3630" spans="1:44" x14ac:dyDescent="0.2">
      <c r="A3630" s="21" t="s">
        <v>1778</v>
      </c>
      <c r="B3630" s="21" t="s">
        <v>1146</v>
      </c>
      <c r="C3630" s="21" t="s">
        <v>1149</v>
      </c>
      <c r="D3630" s="21" t="s">
        <v>1774</v>
      </c>
      <c r="E3630" s="21" t="s">
        <v>3182</v>
      </c>
      <c r="G3630" s="27" t="s">
        <v>153</v>
      </c>
      <c r="H3630" s="21" t="s">
        <v>1165</v>
      </c>
      <c r="I3630" s="21" t="s">
        <v>3184</v>
      </c>
      <c r="L3630">
        <v>910</v>
      </c>
      <c r="M3630" s="21" t="s">
        <v>3034</v>
      </c>
      <c r="O3630">
        <v>1988</v>
      </c>
      <c r="S3630" s="9" t="s">
        <v>3169</v>
      </c>
      <c r="T3630" t="s">
        <v>3127</v>
      </c>
      <c r="U3630" s="21" t="s">
        <v>1218</v>
      </c>
      <c r="V3630" s="9" t="s">
        <v>3132</v>
      </c>
      <c r="W3630">
        <f>7*12</f>
        <v>84</v>
      </c>
      <c r="X3630" s="9" t="s">
        <v>1294</v>
      </c>
      <c r="Z3630">
        <v>24</v>
      </c>
      <c r="AD3630" t="s">
        <v>1165</v>
      </c>
      <c r="AF3630" t="s">
        <v>1165</v>
      </c>
      <c r="AI3630" s="21" t="s">
        <v>1165</v>
      </c>
      <c r="AJ3630" s="21" t="s">
        <v>1148</v>
      </c>
      <c r="AK3630">
        <v>94</v>
      </c>
      <c r="AN3630" s="21">
        <v>4</v>
      </c>
      <c r="AO3630" s="21">
        <v>25</v>
      </c>
      <c r="AP3630">
        <v>28</v>
      </c>
      <c r="AQ3630" s="22" t="s">
        <v>1283</v>
      </c>
      <c r="AR3630" s="21" t="s">
        <v>3130</v>
      </c>
    </row>
    <row r="3631" spans="1:44" x14ac:dyDescent="0.2">
      <c r="A3631" s="21" t="s">
        <v>1778</v>
      </c>
      <c r="B3631" s="21" t="s">
        <v>1146</v>
      </c>
      <c r="C3631" s="21" t="s">
        <v>1149</v>
      </c>
      <c r="D3631" s="21" t="s">
        <v>1774</v>
      </c>
      <c r="E3631" s="21" t="s">
        <v>3182</v>
      </c>
      <c r="G3631" s="27" t="s">
        <v>153</v>
      </c>
      <c r="H3631" s="21" t="s">
        <v>1165</v>
      </c>
      <c r="I3631" s="21" t="s">
        <v>3184</v>
      </c>
      <c r="L3631">
        <v>910</v>
      </c>
      <c r="M3631" s="21" t="s">
        <v>3034</v>
      </c>
      <c r="O3631">
        <v>1988</v>
      </c>
      <c r="S3631" s="9" t="s">
        <v>3169</v>
      </c>
      <c r="T3631" t="s">
        <v>3127</v>
      </c>
      <c r="U3631" s="21" t="s">
        <v>1218</v>
      </c>
      <c r="V3631" s="9" t="s">
        <v>3132</v>
      </c>
      <c r="W3631">
        <f>7*16</f>
        <v>112</v>
      </c>
      <c r="X3631" s="9" t="s">
        <v>1294</v>
      </c>
      <c r="Z3631">
        <v>24</v>
      </c>
      <c r="AD3631" t="s">
        <v>1165</v>
      </c>
      <c r="AF3631" t="s">
        <v>1165</v>
      </c>
      <c r="AI3631" s="21" t="s">
        <v>1165</v>
      </c>
      <c r="AJ3631" s="21" t="s">
        <v>1148</v>
      </c>
      <c r="AK3631">
        <v>95</v>
      </c>
      <c r="AN3631" s="21">
        <v>4</v>
      </c>
      <c r="AO3631" s="21">
        <v>25</v>
      </c>
      <c r="AP3631">
        <v>28</v>
      </c>
      <c r="AQ3631" s="22" t="s">
        <v>1283</v>
      </c>
      <c r="AR3631" s="21" t="s">
        <v>3130</v>
      </c>
    </row>
    <row r="3632" spans="1:44" x14ac:dyDescent="0.2">
      <c r="A3632" s="21" t="s">
        <v>1778</v>
      </c>
      <c r="B3632" s="21" t="s">
        <v>1146</v>
      </c>
      <c r="C3632" s="21" t="s">
        <v>1149</v>
      </c>
      <c r="D3632" s="21" t="s">
        <v>1774</v>
      </c>
      <c r="E3632" s="21" t="s">
        <v>3182</v>
      </c>
      <c r="G3632" s="27" t="s">
        <v>153</v>
      </c>
      <c r="H3632" s="21" t="s">
        <v>1165</v>
      </c>
      <c r="I3632" s="21" t="s">
        <v>3184</v>
      </c>
      <c r="L3632">
        <v>910</v>
      </c>
      <c r="M3632" s="21" t="s">
        <v>3034</v>
      </c>
      <c r="O3632">
        <v>1988</v>
      </c>
      <c r="S3632" s="9" t="s">
        <v>3169</v>
      </c>
      <c r="T3632" t="s">
        <v>3127</v>
      </c>
      <c r="U3632" s="21" t="s">
        <v>1218</v>
      </c>
      <c r="V3632" s="9" t="s">
        <v>3132</v>
      </c>
      <c r="W3632">
        <f>7*24</f>
        <v>168</v>
      </c>
      <c r="X3632" s="9" t="s">
        <v>1294</v>
      </c>
      <c r="Z3632">
        <v>24</v>
      </c>
      <c r="AD3632" t="s">
        <v>1165</v>
      </c>
      <c r="AF3632" t="s">
        <v>1165</v>
      </c>
      <c r="AI3632" s="21" t="s">
        <v>1165</v>
      </c>
      <c r="AJ3632" s="21" t="s">
        <v>1148</v>
      </c>
      <c r="AK3632">
        <v>97</v>
      </c>
      <c r="AN3632" s="21">
        <v>4</v>
      </c>
      <c r="AO3632" s="21">
        <v>25</v>
      </c>
      <c r="AP3632">
        <v>28</v>
      </c>
      <c r="AQ3632" s="22" t="s">
        <v>1283</v>
      </c>
      <c r="AR3632" s="21" t="s">
        <v>3130</v>
      </c>
    </row>
    <row r="3633" spans="1:44" x14ac:dyDescent="0.2">
      <c r="A3633" s="21" t="s">
        <v>1778</v>
      </c>
      <c r="B3633" s="21" t="s">
        <v>1146</v>
      </c>
      <c r="C3633" s="21" t="s">
        <v>1149</v>
      </c>
      <c r="D3633" s="21" t="s">
        <v>1774</v>
      </c>
      <c r="E3633" s="21" t="s">
        <v>3182</v>
      </c>
      <c r="G3633" s="27" t="s">
        <v>153</v>
      </c>
      <c r="H3633" s="21" t="s">
        <v>1165</v>
      </c>
      <c r="I3633" s="21" t="s">
        <v>3184</v>
      </c>
      <c r="L3633">
        <v>910</v>
      </c>
      <c r="M3633" s="21" t="s">
        <v>3034</v>
      </c>
      <c r="O3633">
        <v>1988</v>
      </c>
      <c r="S3633" s="9" t="s">
        <v>3169</v>
      </c>
      <c r="T3633" t="s">
        <v>3127</v>
      </c>
      <c r="U3633" s="21" t="s">
        <v>1218</v>
      </c>
      <c r="V3633" s="9" t="s">
        <v>3132</v>
      </c>
      <c r="W3633">
        <f>12*7</f>
        <v>84</v>
      </c>
      <c r="X3633" s="9" t="s">
        <v>1294</v>
      </c>
      <c r="Y3633" t="s">
        <v>3170</v>
      </c>
      <c r="Z3633">
        <v>24</v>
      </c>
      <c r="AD3633" t="s">
        <v>1165</v>
      </c>
      <c r="AF3633" t="s">
        <v>1165</v>
      </c>
      <c r="AI3633" s="21" t="s">
        <v>1165</v>
      </c>
      <c r="AJ3633" s="21" t="s">
        <v>1148</v>
      </c>
      <c r="AK3633">
        <v>87</v>
      </c>
      <c r="AN3633" s="21">
        <v>4</v>
      </c>
      <c r="AO3633" s="21">
        <v>25</v>
      </c>
      <c r="AP3633">
        <v>28</v>
      </c>
      <c r="AQ3633" s="22" t="s">
        <v>1283</v>
      </c>
      <c r="AR3633" s="21" t="s">
        <v>3130</v>
      </c>
    </row>
    <row r="3634" spans="1:44" x14ac:dyDescent="0.2">
      <c r="A3634" s="21" t="s">
        <v>1778</v>
      </c>
      <c r="B3634" s="21" t="s">
        <v>1146</v>
      </c>
      <c r="C3634" s="21" t="s">
        <v>1149</v>
      </c>
      <c r="D3634" s="21" t="s">
        <v>1774</v>
      </c>
      <c r="E3634" s="21" t="s">
        <v>3182</v>
      </c>
      <c r="G3634" s="27" t="s">
        <v>153</v>
      </c>
      <c r="H3634" s="21" t="s">
        <v>1165</v>
      </c>
      <c r="I3634" s="21" t="s">
        <v>3184</v>
      </c>
      <c r="L3634">
        <v>910</v>
      </c>
      <c r="M3634" s="21" t="s">
        <v>3034</v>
      </c>
      <c r="O3634">
        <v>1988</v>
      </c>
      <c r="S3634" s="9" t="s">
        <v>3169</v>
      </c>
      <c r="T3634" t="s">
        <v>3127</v>
      </c>
      <c r="U3634" s="21" t="s">
        <v>1218</v>
      </c>
      <c r="V3634" s="9" t="s">
        <v>3132</v>
      </c>
      <c r="W3634">
        <f>12*7</f>
        <v>84</v>
      </c>
      <c r="X3634" s="9" t="s">
        <v>1294</v>
      </c>
      <c r="Y3634" t="s">
        <v>3134</v>
      </c>
      <c r="Z3634">
        <v>24</v>
      </c>
      <c r="AD3634" t="s">
        <v>1165</v>
      </c>
      <c r="AF3634" t="s">
        <v>1165</v>
      </c>
      <c r="AI3634" s="21" t="s">
        <v>1165</v>
      </c>
      <c r="AJ3634" s="21" t="s">
        <v>1148</v>
      </c>
      <c r="AK3634">
        <v>30</v>
      </c>
      <c r="AN3634" s="21">
        <v>4</v>
      </c>
      <c r="AO3634" s="21">
        <v>25</v>
      </c>
      <c r="AP3634">
        <v>28</v>
      </c>
      <c r="AQ3634" s="22" t="s">
        <v>1283</v>
      </c>
      <c r="AR3634" s="21" t="s">
        <v>3130</v>
      </c>
    </row>
    <row r="3635" spans="1:44" x14ac:dyDescent="0.2">
      <c r="A3635" s="21" t="s">
        <v>1778</v>
      </c>
      <c r="B3635" s="21" t="s">
        <v>1146</v>
      </c>
      <c r="C3635" s="21" t="s">
        <v>1149</v>
      </c>
      <c r="D3635" s="21" t="s">
        <v>1774</v>
      </c>
      <c r="E3635" s="21" t="s">
        <v>3182</v>
      </c>
      <c r="G3635" s="27" t="s">
        <v>153</v>
      </c>
      <c r="H3635" s="21" t="s">
        <v>1165</v>
      </c>
      <c r="I3635" s="21" t="s">
        <v>3184</v>
      </c>
      <c r="L3635">
        <v>910</v>
      </c>
      <c r="M3635" s="21" t="s">
        <v>3034</v>
      </c>
      <c r="O3635">
        <v>1988</v>
      </c>
      <c r="S3635" s="9" t="s">
        <v>3169</v>
      </c>
      <c r="T3635" t="s">
        <v>3127</v>
      </c>
      <c r="U3635" s="21" t="s">
        <v>1218</v>
      </c>
      <c r="V3635" s="9" t="s">
        <v>3132</v>
      </c>
      <c r="W3635">
        <f>12*7</f>
        <v>84</v>
      </c>
      <c r="X3635" s="9" t="s">
        <v>1294</v>
      </c>
      <c r="Y3635" t="s">
        <v>3135</v>
      </c>
      <c r="Z3635">
        <v>24</v>
      </c>
      <c r="AD3635" t="s">
        <v>1165</v>
      </c>
      <c r="AF3635" t="s">
        <v>1165</v>
      </c>
      <c r="AI3635" s="21" t="s">
        <v>1165</v>
      </c>
      <c r="AJ3635" s="21" t="s">
        <v>1148</v>
      </c>
      <c r="AK3635">
        <v>51</v>
      </c>
      <c r="AN3635" s="21">
        <v>4</v>
      </c>
      <c r="AO3635" s="21">
        <v>25</v>
      </c>
      <c r="AP3635">
        <v>28</v>
      </c>
      <c r="AQ3635" s="22" t="s">
        <v>1283</v>
      </c>
      <c r="AR3635" s="21" t="s">
        <v>3130</v>
      </c>
    </row>
    <row r="3636" spans="1:44" x14ac:dyDescent="0.2">
      <c r="A3636" s="21" t="s">
        <v>1778</v>
      </c>
      <c r="B3636" s="21" t="s">
        <v>1146</v>
      </c>
      <c r="C3636" s="21" t="s">
        <v>1149</v>
      </c>
      <c r="D3636" s="21" t="s">
        <v>1774</v>
      </c>
      <c r="E3636" s="21" t="s">
        <v>3185</v>
      </c>
      <c r="G3636" s="27" t="s">
        <v>153</v>
      </c>
      <c r="H3636" s="21" t="s">
        <v>1165</v>
      </c>
      <c r="I3636" s="21" t="s">
        <v>3186</v>
      </c>
      <c r="M3636" s="21" t="s">
        <v>3034</v>
      </c>
      <c r="O3636">
        <v>1988</v>
      </c>
      <c r="S3636" s="9" t="s">
        <v>3169</v>
      </c>
      <c r="T3636" t="s">
        <v>3127</v>
      </c>
      <c r="U3636" s="21" t="s">
        <v>1147</v>
      </c>
      <c r="Z3636">
        <v>24</v>
      </c>
      <c r="AD3636" t="s">
        <v>1165</v>
      </c>
      <c r="AF3636" t="s">
        <v>1165</v>
      </c>
      <c r="AI3636" s="21" t="s">
        <v>1165</v>
      </c>
      <c r="AJ3636" s="21" t="s">
        <v>1148</v>
      </c>
      <c r="AK3636">
        <v>35</v>
      </c>
      <c r="AN3636" s="21">
        <v>4</v>
      </c>
      <c r="AO3636" s="21">
        <v>25</v>
      </c>
      <c r="AP3636">
        <v>28</v>
      </c>
      <c r="AQ3636" s="22" t="s">
        <v>1283</v>
      </c>
      <c r="AR3636" s="21" t="s">
        <v>3130</v>
      </c>
    </row>
    <row r="3637" spans="1:44" x14ac:dyDescent="0.2">
      <c r="A3637" s="21" t="s">
        <v>1778</v>
      </c>
      <c r="B3637" s="21" t="s">
        <v>1146</v>
      </c>
      <c r="C3637" s="21" t="s">
        <v>1149</v>
      </c>
      <c r="D3637" s="21" t="s">
        <v>1774</v>
      </c>
      <c r="E3637" s="21" t="s">
        <v>3185</v>
      </c>
      <c r="G3637" s="27" t="s">
        <v>153</v>
      </c>
      <c r="H3637" s="21" t="s">
        <v>1165</v>
      </c>
      <c r="I3637" s="21" t="s">
        <v>3186</v>
      </c>
      <c r="M3637" s="21" t="s">
        <v>3034</v>
      </c>
      <c r="O3637">
        <v>1988</v>
      </c>
      <c r="S3637" s="9" t="s">
        <v>3169</v>
      </c>
      <c r="T3637" t="s">
        <v>3127</v>
      </c>
      <c r="U3637" s="21" t="s">
        <v>1218</v>
      </c>
      <c r="V3637" s="9" t="s">
        <v>3132</v>
      </c>
      <c r="W3637">
        <v>28</v>
      </c>
      <c r="X3637" s="9" t="s">
        <v>1294</v>
      </c>
      <c r="Z3637">
        <v>24</v>
      </c>
      <c r="AD3637" t="s">
        <v>1165</v>
      </c>
      <c r="AF3637" t="s">
        <v>1165</v>
      </c>
      <c r="AI3637" s="21" t="s">
        <v>1165</v>
      </c>
      <c r="AJ3637" s="21" t="s">
        <v>1148</v>
      </c>
      <c r="AK3637">
        <v>70</v>
      </c>
      <c r="AN3637" s="21">
        <v>4</v>
      </c>
      <c r="AO3637" s="21">
        <v>25</v>
      </c>
      <c r="AP3637">
        <v>28</v>
      </c>
      <c r="AQ3637" s="22" t="s">
        <v>1283</v>
      </c>
      <c r="AR3637" s="21" t="s">
        <v>3130</v>
      </c>
    </row>
    <row r="3638" spans="1:44" x14ac:dyDescent="0.2">
      <c r="A3638" s="21" t="s">
        <v>1778</v>
      </c>
      <c r="B3638" s="21" t="s">
        <v>1146</v>
      </c>
      <c r="C3638" s="21" t="s">
        <v>1149</v>
      </c>
      <c r="D3638" s="21" t="s">
        <v>1774</v>
      </c>
      <c r="E3638" s="21" t="s">
        <v>3185</v>
      </c>
      <c r="G3638" s="27" t="s">
        <v>153</v>
      </c>
      <c r="H3638" s="21" t="s">
        <v>1165</v>
      </c>
      <c r="I3638" s="21" t="s">
        <v>3186</v>
      </c>
      <c r="M3638" s="21" t="s">
        <v>3034</v>
      </c>
      <c r="O3638">
        <v>1988</v>
      </c>
      <c r="S3638" s="9" t="s">
        <v>3169</v>
      </c>
      <c r="T3638" t="s">
        <v>3127</v>
      </c>
      <c r="U3638" s="21" t="s">
        <v>1218</v>
      </c>
      <c r="V3638" s="9" t="s">
        <v>3132</v>
      </c>
      <c r="W3638">
        <f>56</f>
        <v>56</v>
      </c>
      <c r="X3638" s="9" t="s">
        <v>1294</v>
      </c>
      <c r="Z3638">
        <v>24</v>
      </c>
      <c r="AD3638" t="s">
        <v>1165</v>
      </c>
      <c r="AF3638" t="s">
        <v>1165</v>
      </c>
      <c r="AI3638" s="21" t="s">
        <v>1165</v>
      </c>
      <c r="AJ3638" s="21" t="s">
        <v>1148</v>
      </c>
      <c r="AK3638">
        <v>75</v>
      </c>
      <c r="AN3638" s="21">
        <v>4</v>
      </c>
      <c r="AO3638" s="21">
        <v>25</v>
      </c>
      <c r="AP3638">
        <v>28</v>
      </c>
      <c r="AQ3638" s="22" t="s">
        <v>1283</v>
      </c>
      <c r="AR3638" s="21" t="s">
        <v>3130</v>
      </c>
    </row>
    <row r="3639" spans="1:44" x14ac:dyDescent="0.2">
      <c r="A3639" s="21" t="s">
        <v>1778</v>
      </c>
      <c r="B3639" s="21" t="s">
        <v>1146</v>
      </c>
      <c r="C3639" s="21" t="s">
        <v>1149</v>
      </c>
      <c r="D3639" s="21" t="s">
        <v>1774</v>
      </c>
      <c r="E3639" s="21" t="s">
        <v>3185</v>
      </c>
      <c r="G3639" s="27" t="s">
        <v>153</v>
      </c>
      <c r="H3639" s="21" t="s">
        <v>1165</v>
      </c>
      <c r="I3639" s="21" t="s">
        <v>3186</v>
      </c>
      <c r="M3639" s="21" t="s">
        <v>3034</v>
      </c>
      <c r="O3639">
        <v>1988</v>
      </c>
      <c r="S3639" s="9" t="s">
        <v>3169</v>
      </c>
      <c r="T3639" t="s">
        <v>3127</v>
      </c>
      <c r="U3639" s="21" t="s">
        <v>1218</v>
      </c>
      <c r="V3639" s="9" t="s">
        <v>3132</v>
      </c>
      <c r="W3639">
        <f>7*12</f>
        <v>84</v>
      </c>
      <c r="X3639" s="9" t="s">
        <v>1294</v>
      </c>
      <c r="Z3639">
        <v>24</v>
      </c>
      <c r="AD3639" t="s">
        <v>1165</v>
      </c>
      <c r="AF3639" t="s">
        <v>1165</v>
      </c>
      <c r="AI3639" s="21" t="s">
        <v>1165</v>
      </c>
      <c r="AJ3639" s="21" t="s">
        <v>1148</v>
      </c>
      <c r="AK3639">
        <v>90</v>
      </c>
      <c r="AN3639" s="21">
        <v>4</v>
      </c>
      <c r="AO3639" s="21">
        <v>25</v>
      </c>
      <c r="AP3639">
        <v>28</v>
      </c>
      <c r="AQ3639" s="22" t="s">
        <v>1283</v>
      </c>
      <c r="AR3639" s="21" t="s">
        <v>3130</v>
      </c>
    </row>
    <row r="3640" spans="1:44" x14ac:dyDescent="0.2">
      <c r="A3640" s="21" t="s">
        <v>1778</v>
      </c>
      <c r="B3640" s="21" t="s">
        <v>1146</v>
      </c>
      <c r="C3640" s="21" t="s">
        <v>1149</v>
      </c>
      <c r="D3640" s="21" t="s">
        <v>1774</v>
      </c>
      <c r="E3640" s="21" t="s">
        <v>3185</v>
      </c>
      <c r="G3640" s="27" t="s">
        <v>153</v>
      </c>
      <c r="H3640" s="21" t="s">
        <v>1165</v>
      </c>
      <c r="I3640" s="21" t="s">
        <v>3186</v>
      </c>
      <c r="M3640" s="21" t="s">
        <v>3034</v>
      </c>
      <c r="O3640">
        <v>1988</v>
      </c>
      <c r="S3640" s="9" t="s">
        <v>3169</v>
      </c>
      <c r="T3640" t="s">
        <v>3127</v>
      </c>
      <c r="U3640" s="21" t="s">
        <v>1218</v>
      </c>
      <c r="V3640" s="9" t="s">
        <v>3132</v>
      </c>
      <c r="W3640">
        <f>7*16</f>
        <v>112</v>
      </c>
      <c r="X3640" s="9" t="s">
        <v>1294</v>
      </c>
      <c r="Z3640">
        <v>24</v>
      </c>
      <c r="AD3640" t="s">
        <v>1165</v>
      </c>
      <c r="AF3640" t="s">
        <v>1165</v>
      </c>
      <c r="AI3640" s="21" t="s">
        <v>1165</v>
      </c>
      <c r="AJ3640" s="21" t="s">
        <v>1148</v>
      </c>
      <c r="AK3640">
        <v>97</v>
      </c>
      <c r="AN3640" s="21">
        <v>4</v>
      </c>
      <c r="AO3640" s="21">
        <v>25</v>
      </c>
      <c r="AP3640">
        <v>28</v>
      </c>
      <c r="AQ3640" s="22" t="s">
        <v>1283</v>
      </c>
      <c r="AR3640" s="21" t="s">
        <v>3130</v>
      </c>
    </row>
    <row r="3641" spans="1:44" x14ac:dyDescent="0.2">
      <c r="A3641" s="21" t="s">
        <v>1778</v>
      </c>
      <c r="B3641" s="21" t="s">
        <v>1146</v>
      </c>
      <c r="C3641" s="21" t="s">
        <v>1149</v>
      </c>
      <c r="D3641" s="21" t="s">
        <v>1774</v>
      </c>
      <c r="E3641" s="21" t="s">
        <v>3185</v>
      </c>
      <c r="G3641" s="27" t="s">
        <v>153</v>
      </c>
      <c r="H3641" s="21" t="s">
        <v>1165</v>
      </c>
      <c r="I3641" s="21" t="s">
        <v>3186</v>
      </c>
      <c r="M3641" s="21" t="s">
        <v>3034</v>
      </c>
      <c r="O3641">
        <v>1988</v>
      </c>
      <c r="S3641" s="9" t="s">
        <v>3169</v>
      </c>
      <c r="T3641" t="s">
        <v>3127</v>
      </c>
      <c r="U3641" s="21" t="s">
        <v>1218</v>
      </c>
      <c r="V3641" s="9" t="s">
        <v>3132</v>
      </c>
      <c r="W3641">
        <f>7*24</f>
        <v>168</v>
      </c>
      <c r="X3641" s="9" t="s">
        <v>1294</v>
      </c>
      <c r="Z3641">
        <v>24</v>
      </c>
      <c r="AD3641" t="s">
        <v>1165</v>
      </c>
      <c r="AF3641" t="s">
        <v>1165</v>
      </c>
      <c r="AI3641" s="21" t="s">
        <v>1165</v>
      </c>
      <c r="AJ3641" s="21" t="s">
        <v>1148</v>
      </c>
      <c r="AK3641">
        <v>95</v>
      </c>
      <c r="AN3641" s="21">
        <v>4</v>
      </c>
      <c r="AO3641" s="21">
        <v>25</v>
      </c>
      <c r="AP3641">
        <v>28</v>
      </c>
      <c r="AQ3641" s="22" t="s">
        <v>1283</v>
      </c>
      <c r="AR3641" s="21" t="s">
        <v>3130</v>
      </c>
    </row>
    <row r="3642" spans="1:44" x14ac:dyDescent="0.2">
      <c r="A3642" s="21" t="s">
        <v>1778</v>
      </c>
      <c r="B3642" s="21" t="s">
        <v>1146</v>
      </c>
      <c r="C3642" s="21" t="s">
        <v>1149</v>
      </c>
      <c r="D3642" s="21" t="s">
        <v>1774</v>
      </c>
      <c r="E3642" s="21" t="s">
        <v>3185</v>
      </c>
      <c r="G3642" s="27" t="s">
        <v>153</v>
      </c>
      <c r="H3642" s="21" t="s">
        <v>1165</v>
      </c>
      <c r="I3642" s="21" t="s">
        <v>3186</v>
      </c>
      <c r="M3642" s="21" t="s">
        <v>3034</v>
      </c>
      <c r="O3642">
        <v>1988</v>
      </c>
      <c r="S3642" s="9" t="s">
        <v>3169</v>
      </c>
      <c r="T3642" t="s">
        <v>3127</v>
      </c>
      <c r="U3642" s="21" t="s">
        <v>1218</v>
      </c>
      <c r="V3642" s="9" t="s">
        <v>3132</v>
      </c>
      <c r="W3642">
        <f>12*7</f>
        <v>84</v>
      </c>
      <c r="X3642" s="9" t="s">
        <v>1294</v>
      </c>
      <c r="Y3642" t="s">
        <v>3170</v>
      </c>
      <c r="Z3642">
        <v>24</v>
      </c>
      <c r="AD3642" t="s">
        <v>1165</v>
      </c>
      <c r="AF3642" t="s">
        <v>1165</v>
      </c>
      <c r="AI3642" s="21" t="s">
        <v>1165</v>
      </c>
      <c r="AJ3642" s="21" t="s">
        <v>1148</v>
      </c>
      <c r="AK3642">
        <v>95</v>
      </c>
      <c r="AN3642" s="21">
        <v>4</v>
      </c>
      <c r="AO3642" s="21">
        <v>25</v>
      </c>
      <c r="AP3642">
        <v>28</v>
      </c>
      <c r="AQ3642" s="22" t="s">
        <v>1283</v>
      </c>
      <c r="AR3642" s="21" t="s">
        <v>3130</v>
      </c>
    </row>
    <row r="3643" spans="1:44" x14ac:dyDescent="0.2">
      <c r="A3643" s="21" t="s">
        <v>1778</v>
      </c>
      <c r="B3643" s="21" t="s">
        <v>1146</v>
      </c>
      <c r="C3643" s="21" t="s">
        <v>1149</v>
      </c>
      <c r="D3643" s="21" t="s">
        <v>1774</v>
      </c>
      <c r="E3643" s="21" t="s">
        <v>3185</v>
      </c>
      <c r="G3643" s="27" t="s">
        <v>153</v>
      </c>
      <c r="H3643" s="21" t="s">
        <v>1165</v>
      </c>
      <c r="I3643" s="21" t="s">
        <v>3186</v>
      </c>
      <c r="M3643" s="21" t="s">
        <v>3034</v>
      </c>
      <c r="O3643">
        <v>1988</v>
      </c>
      <c r="S3643" s="9" t="s">
        <v>3169</v>
      </c>
      <c r="T3643" t="s">
        <v>3127</v>
      </c>
      <c r="U3643" s="21" t="s">
        <v>1218</v>
      </c>
      <c r="V3643" s="9" t="s">
        <v>3132</v>
      </c>
      <c r="W3643">
        <f>12*7</f>
        <v>84</v>
      </c>
      <c r="X3643" s="9" t="s">
        <v>1294</v>
      </c>
      <c r="Y3643" t="s">
        <v>3134</v>
      </c>
      <c r="Z3643">
        <v>24</v>
      </c>
      <c r="AD3643" t="s">
        <v>1165</v>
      </c>
      <c r="AF3643" t="s">
        <v>1165</v>
      </c>
      <c r="AI3643" s="21" t="s">
        <v>1165</v>
      </c>
      <c r="AJ3643" s="21" t="s">
        <v>1148</v>
      </c>
      <c r="AK3643">
        <v>81</v>
      </c>
      <c r="AN3643" s="21">
        <v>4</v>
      </c>
      <c r="AO3643" s="21">
        <v>25</v>
      </c>
      <c r="AP3643">
        <v>28</v>
      </c>
      <c r="AQ3643" s="22" t="s">
        <v>1283</v>
      </c>
      <c r="AR3643" s="21" t="s">
        <v>3130</v>
      </c>
    </row>
    <row r="3644" spans="1:44" x14ac:dyDescent="0.2">
      <c r="A3644" s="21" t="s">
        <v>1778</v>
      </c>
      <c r="B3644" s="21" t="s">
        <v>1146</v>
      </c>
      <c r="C3644" s="21" t="s">
        <v>1149</v>
      </c>
      <c r="D3644" s="21" t="s">
        <v>1774</v>
      </c>
      <c r="E3644" s="21" t="s">
        <v>3185</v>
      </c>
      <c r="G3644" s="27" t="s">
        <v>153</v>
      </c>
      <c r="H3644" s="21" t="s">
        <v>1165</v>
      </c>
      <c r="I3644" s="21" t="s">
        <v>3186</v>
      </c>
      <c r="M3644" s="21" t="s">
        <v>3034</v>
      </c>
      <c r="O3644">
        <v>1988</v>
      </c>
      <c r="S3644" s="9" t="s">
        <v>3169</v>
      </c>
      <c r="T3644" t="s">
        <v>3127</v>
      </c>
      <c r="U3644" s="21" t="s">
        <v>1218</v>
      </c>
      <c r="V3644" s="9" t="s">
        <v>3132</v>
      </c>
      <c r="W3644">
        <f>12*7</f>
        <v>84</v>
      </c>
      <c r="X3644" s="9" t="s">
        <v>1294</v>
      </c>
      <c r="Y3644" t="s">
        <v>3135</v>
      </c>
      <c r="Z3644">
        <v>24</v>
      </c>
      <c r="AD3644" t="s">
        <v>1165</v>
      </c>
      <c r="AF3644" t="s">
        <v>1165</v>
      </c>
      <c r="AI3644" s="21" t="s">
        <v>1165</v>
      </c>
      <c r="AJ3644" s="21" t="s">
        <v>1148</v>
      </c>
      <c r="AK3644">
        <v>79</v>
      </c>
      <c r="AN3644" s="21">
        <v>4</v>
      </c>
      <c r="AO3644" s="21">
        <v>25</v>
      </c>
      <c r="AP3644">
        <v>28</v>
      </c>
      <c r="AQ3644" s="22" t="s">
        <v>1283</v>
      </c>
      <c r="AR3644" s="21" t="s">
        <v>3130</v>
      </c>
    </row>
    <row r="3645" spans="1:44" x14ac:dyDescent="0.2">
      <c r="A3645" s="21" t="s">
        <v>1778</v>
      </c>
      <c r="B3645" s="21" t="s">
        <v>1146</v>
      </c>
      <c r="C3645" s="21" t="s">
        <v>1149</v>
      </c>
      <c r="D3645" s="21" t="s">
        <v>1774</v>
      </c>
      <c r="E3645" s="21" t="s">
        <v>3185</v>
      </c>
      <c r="G3645" s="27" t="s">
        <v>153</v>
      </c>
      <c r="H3645" s="21" t="s">
        <v>1165</v>
      </c>
      <c r="I3645" s="21" t="s">
        <v>3145</v>
      </c>
      <c r="L3645">
        <v>1690</v>
      </c>
      <c r="M3645" s="21" t="s">
        <v>3034</v>
      </c>
      <c r="O3645">
        <v>1988</v>
      </c>
      <c r="S3645" s="9" t="s">
        <v>3169</v>
      </c>
      <c r="T3645" t="s">
        <v>3127</v>
      </c>
      <c r="U3645" s="21" t="s">
        <v>1147</v>
      </c>
      <c r="Z3645">
        <v>24</v>
      </c>
      <c r="AD3645" t="s">
        <v>1165</v>
      </c>
      <c r="AF3645" t="s">
        <v>1165</v>
      </c>
      <c r="AI3645" s="21" t="s">
        <v>1165</v>
      </c>
      <c r="AJ3645" s="21" t="s">
        <v>1148</v>
      </c>
      <c r="AK3645">
        <v>15</v>
      </c>
      <c r="AN3645" s="21">
        <v>4</v>
      </c>
      <c r="AO3645" s="21">
        <v>25</v>
      </c>
      <c r="AP3645">
        <v>28</v>
      </c>
      <c r="AQ3645" s="22" t="s">
        <v>1283</v>
      </c>
      <c r="AR3645" s="21" t="s">
        <v>3130</v>
      </c>
    </row>
    <row r="3646" spans="1:44" x14ac:dyDescent="0.2">
      <c r="A3646" s="21" t="s">
        <v>1778</v>
      </c>
      <c r="B3646" s="21" t="s">
        <v>1146</v>
      </c>
      <c r="C3646" s="21" t="s">
        <v>1149</v>
      </c>
      <c r="D3646" s="21" t="s">
        <v>1774</v>
      </c>
      <c r="E3646" s="21" t="s">
        <v>3185</v>
      </c>
      <c r="G3646" s="27" t="s">
        <v>153</v>
      </c>
      <c r="H3646" s="21" t="s">
        <v>1165</v>
      </c>
      <c r="I3646" s="21" t="s">
        <v>3145</v>
      </c>
      <c r="L3646">
        <v>1690</v>
      </c>
      <c r="M3646" s="21" t="s">
        <v>3034</v>
      </c>
      <c r="O3646">
        <v>1988</v>
      </c>
      <c r="S3646" s="9" t="s">
        <v>3169</v>
      </c>
      <c r="T3646" t="s">
        <v>3127</v>
      </c>
      <c r="U3646" s="21" t="s">
        <v>1218</v>
      </c>
      <c r="V3646" s="9" t="s">
        <v>3132</v>
      </c>
      <c r="W3646">
        <v>28</v>
      </c>
      <c r="X3646" s="9" t="s">
        <v>1294</v>
      </c>
      <c r="Z3646">
        <v>24</v>
      </c>
      <c r="AD3646" t="s">
        <v>1165</v>
      </c>
      <c r="AF3646" t="s">
        <v>1165</v>
      </c>
      <c r="AI3646" s="21" t="s">
        <v>1165</v>
      </c>
      <c r="AJ3646" s="21" t="s">
        <v>1148</v>
      </c>
      <c r="AK3646">
        <v>43</v>
      </c>
      <c r="AN3646" s="21">
        <v>4</v>
      </c>
      <c r="AO3646" s="21">
        <v>25</v>
      </c>
      <c r="AP3646">
        <v>28</v>
      </c>
      <c r="AQ3646" s="22" t="s">
        <v>1283</v>
      </c>
      <c r="AR3646" s="21" t="s">
        <v>3130</v>
      </c>
    </row>
    <row r="3647" spans="1:44" x14ac:dyDescent="0.2">
      <c r="A3647" s="21" t="s">
        <v>1778</v>
      </c>
      <c r="B3647" s="21" t="s">
        <v>1146</v>
      </c>
      <c r="C3647" s="21" t="s">
        <v>1149</v>
      </c>
      <c r="D3647" s="21" t="s">
        <v>1774</v>
      </c>
      <c r="E3647" s="21" t="s">
        <v>3185</v>
      </c>
      <c r="G3647" s="27" t="s">
        <v>153</v>
      </c>
      <c r="H3647" s="21" t="s">
        <v>1165</v>
      </c>
      <c r="I3647" s="21" t="s">
        <v>3145</v>
      </c>
      <c r="L3647">
        <v>1690</v>
      </c>
      <c r="M3647" s="21" t="s">
        <v>3034</v>
      </c>
      <c r="O3647">
        <v>1988</v>
      </c>
      <c r="S3647" s="9" t="s">
        <v>3169</v>
      </c>
      <c r="T3647" t="s">
        <v>3127</v>
      </c>
      <c r="U3647" s="21" t="s">
        <v>1218</v>
      </c>
      <c r="V3647" s="9" t="s">
        <v>3132</v>
      </c>
      <c r="W3647">
        <f>56</f>
        <v>56</v>
      </c>
      <c r="X3647" s="9" t="s">
        <v>1294</v>
      </c>
      <c r="Z3647">
        <v>24</v>
      </c>
      <c r="AD3647" t="s">
        <v>1165</v>
      </c>
      <c r="AF3647" t="s">
        <v>1165</v>
      </c>
      <c r="AI3647" s="21" t="s">
        <v>1165</v>
      </c>
      <c r="AJ3647" s="21" t="s">
        <v>1148</v>
      </c>
      <c r="AK3647">
        <v>63</v>
      </c>
      <c r="AN3647" s="21">
        <v>4</v>
      </c>
      <c r="AO3647" s="21">
        <v>25</v>
      </c>
      <c r="AP3647">
        <v>28</v>
      </c>
      <c r="AQ3647" s="22" t="s">
        <v>1283</v>
      </c>
      <c r="AR3647" s="21" t="s">
        <v>3130</v>
      </c>
    </row>
    <row r="3648" spans="1:44" x14ac:dyDescent="0.2">
      <c r="A3648" s="21" t="s">
        <v>1778</v>
      </c>
      <c r="B3648" s="21" t="s">
        <v>1146</v>
      </c>
      <c r="C3648" s="21" t="s">
        <v>1149</v>
      </c>
      <c r="D3648" s="21" t="s">
        <v>1774</v>
      </c>
      <c r="E3648" s="21" t="s">
        <v>3185</v>
      </c>
      <c r="G3648" s="27" t="s">
        <v>153</v>
      </c>
      <c r="H3648" s="21" t="s">
        <v>1165</v>
      </c>
      <c r="I3648" s="21" t="s">
        <v>3145</v>
      </c>
      <c r="L3648">
        <v>1690</v>
      </c>
      <c r="M3648" s="21" t="s">
        <v>3034</v>
      </c>
      <c r="O3648">
        <v>1988</v>
      </c>
      <c r="S3648" s="9" t="s">
        <v>3169</v>
      </c>
      <c r="T3648" t="s">
        <v>3127</v>
      </c>
      <c r="U3648" s="21" t="s">
        <v>1218</v>
      </c>
      <c r="V3648" s="9" t="s">
        <v>3132</v>
      </c>
      <c r="W3648">
        <f>7*12</f>
        <v>84</v>
      </c>
      <c r="X3648" s="9" t="s">
        <v>1294</v>
      </c>
      <c r="Z3648">
        <v>24</v>
      </c>
      <c r="AD3648" t="s">
        <v>1165</v>
      </c>
      <c r="AF3648" t="s">
        <v>1165</v>
      </c>
      <c r="AI3648" s="21" t="s">
        <v>1165</v>
      </c>
      <c r="AJ3648" s="21" t="s">
        <v>1148</v>
      </c>
      <c r="AK3648">
        <v>92</v>
      </c>
      <c r="AN3648" s="21">
        <v>4</v>
      </c>
      <c r="AO3648" s="21">
        <v>25</v>
      </c>
      <c r="AP3648">
        <v>28</v>
      </c>
      <c r="AQ3648" s="22" t="s">
        <v>1283</v>
      </c>
      <c r="AR3648" s="21" t="s">
        <v>3130</v>
      </c>
    </row>
    <row r="3649" spans="1:44" x14ac:dyDescent="0.2">
      <c r="A3649" s="21" t="s">
        <v>1778</v>
      </c>
      <c r="B3649" s="21" t="s">
        <v>1146</v>
      </c>
      <c r="C3649" s="21" t="s">
        <v>1149</v>
      </c>
      <c r="D3649" s="21" t="s">
        <v>1774</v>
      </c>
      <c r="E3649" s="21" t="s">
        <v>3185</v>
      </c>
      <c r="G3649" s="27" t="s">
        <v>153</v>
      </c>
      <c r="H3649" s="21" t="s">
        <v>1165</v>
      </c>
      <c r="I3649" s="21" t="s">
        <v>3145</v>
      </c>
      <c r="L3649">
        <v>1690</v>
      </c>
      <c r="M3649" s="21" t="s">
        <v>3034</v>
      </c>
      <c r="O3649">
        <v>1988</v>
      </c>
      <c r="S3649" s="9" t="s">
        <v>3169</v>
      </c>
      <c r="T3649" t="s">
        <v>3127</v>
      </c>
      <c r="U3649" s="21" t="s">
        <v>1218</v>
      </c>
      <c r="V3649" s="9" t="s">
        <v>3132</v>
      </c>
      <c r="W3649">
        <f>7*16</f>
        <v>112</v>
      </c>
      <c r="X3649" s="9" t="s">
        <v>1294</v>
      </c>
      <c r="Z3649">
        <v>24</v>
      </c>
      <c r="AD3649" t="s">
        <v>1165</v>
      </c>
      <c r="AF3649" t="s">
        <v>1165</v>
      </c>
      <c r="AI3649" s="21" t="s">
        <v>1165</v>
      </c>
      <c r="AJ3649" s="21" t="s">
        <v>1148</v>
      </c>
      <c r="AK3649">
        <v>96</v>
      </c>
      <c r="AN3649" s="21">
        <v>4</v>
      </c>
      <c r="AO3649" s="21">
        <v>25</v>
      </c>
      <c r="AP3649">
        <v>28</v>
      </c>
      <c r="AQ3649" s="22" t="s">
        <v>1283</v>
      </c>
      <c r="AR3649" s="21" t="s">
        <v>3130</v>
      </c>
    </row>
    <row r="3650" spans="1:44" x14ac:dyDescent="0.2">
      <c r="A3650" s="21" t="s">
        <v>1778</v>
      </c>
      <c r="B3650" s="21" t="s">
        <v>1146</v>
      </c>
      <c r="C3650" s="21" t="s">
        <v>1149</v>
      </c>
      <c r="D3650" s="21" t="s">
        <v>1774</v>
      </c>
      <c r="E3650" s="21" t="s">
        <v>3185</v>
      </c>
      <c r="G3650" s="27" t="s">
        <v>153</v>
      </c>
      <c r="H3650" s="21" t="s">
        <v>1165</v>
      </c>
      <c r="I3650" s="21" t="s">
        <v>3145</v>
      </c>
      <c r="L3650">
        <v>1690</v>
      </c>
      <c r="M3650" s="21" t="s">
        <v>3034</v>
      </c>
      <c r="O3650">
        <v>1988</v>
      </c>
      <c r="S3650" s="9" t="s">
        <v>3169</v>
      </c>
      <c r="T3650" t="s">
        <v>3127</v>
      </c>
      <c r="U3650" s="21" t="s">
        <v>1218</v>
      </c>
      <c r="V3650" s="9" t="s">
        <v>3132</v>
      </c>
      <c r="W3650">
        <f>7*24</f>
        <v>168</v>
      </c>
      <c r="X3650" s="9" t="s">
        <v>1294</v>
      </c>
      <c r="Z3650">
        <v>24</v>
      </c>
      <c r="AD3650" t="s">
        <v>1165</v>
      </c>
      <c r="AF3650" t="s">
        <v>1165</v>
      </c>
      <c r="AI3650" s="21" t="s">
        <v>1165</v>
      </c>
      <c r="AJ3650" s="21" t="s">
        <v>1148</v>
      </c>
      <c r="AK3650">
        <v>100</v>
      </c>
      <c r="AN3650" s="21">
        <v>4</v>
      </c>
      <c r="AO3650" s="21">
        <v>25</v>
      </c>
      <c r="AP3650">
        <v>28</v>
      </c>
      <c r="AQ3650" s="22" t="s">
        <v>1283</v>
      </c>
      <c r="AR3650" s="21" t="s">
        <v>3130</v>
      </c>
    </row>
    <row r="3651" spans="1:44" x14ac:dyDescent="0.2">
      <c r="A3651" s="21" t="s">
        <v>1778</v>
      </c>
      <c r="B3651" s="21" t="s">
        <v>1146</v>
      </c>
      <c r="C3651" s="21" t="s">
        <v>1149</v>
      </c>
      <c r="D3651" s="21" t="s">
        <v>1774</v>
      </c>
      <c r="E3651" s="21" t="s">
        <v>3185</v>
      </c>
      <c r="G3651" s="27" t="s">
        <v>153</v>
      </c>
      <c r="H3651" s="21" t="s">
        <v>1165</v>
      </c>
      <c r="I3651" s="21" t="s">
        <v>3145</v>
      </c>
      <c r="L3651">
        <v>1690</v>
      </c>
      <c r="M3651" s="21" t="s">
        <v>3034</v>
      </c>
      <c r="O3651">
        <v>1988</v>
      </c>
      <c r="S3651" s="9" t="s">
        <v>3169</v>
      </c>
      <c r="T3651" t="s">
        <v>3127</v>
      </c>
      <c r="U3651" s="21" t="s">
        <v>1218</v>
      </c>
      <c r="V3651" s="9" t="s">
        <v>3132</v>
      </c>
      <c r="W3651">
        <f>12*7</f>
        <v>84</v>
      </c>
      <c r="X3651" s="9" t="s">
        <v>1294</v>
      </c>
      <c r="Y3651" t="s">
        <v>3170</v>
      </c>
      <c r="Z3651">
        <v>24</v>
      </c>
      <c r="AD3651" t="s">
        <v>1165</v>
      </c>
      <c r="AF3651" t="s">
        <v>1165</v>
      </c>
      <c r="AI3651" s="21" t="s">
        <v>1165</v>
      </c>
      <c r="AJ3651" s="21" t="s">
        <v>1148</v>
      </c>
      <c r="AK3651">
        <v>96</v>
      </c>
      <c r="AN3651" s="21">
        <v>4</v>
      </c>
      <c r="AO3651" s="21">
        <v>25</v>
      </c>
      <c r="AP3651">
        <v>28</v>
      </c>
      <c r="AQ3651" s="22" t="s">
        <v>1283</v>
      </c>
      <c r="AR3651" s="21" t="s">
        <v>3130</v>
      </c>
    </row>
    <row r="3652" spans="1:44" x14ac:dyDescent="0.2">
      <c r="A3652" s="21" t="s">
        <v>1778</v>
      </c>
      <c r="B3652" s="21" t="s">
        <v>1146</v>
      </c>
      <c r="C3652" s="21" t="s">
        <v>1149</v>
      </c>
      <c r="D3652" s="21" t="s">
        <v>1774</v>
      </c>
      <c r="E3652" s="21" t="s">
        <v>3185</v>
      </c>
      <c r="G3652" s="27" t="s">
        <v>153</v>
      </c>
      <c r="H3652" s="21" t="s">
        <v>1165</v>
      </c>
      <c r="I3652" s="21" t="s">
        <v>3145</v>
      </c>
      <c r="L3652">
        <v>1690</v>
      </c>
      <c r="M3652" s="21" t="s">
        <v>3034</v>
      </c>
      <c r="O3652">
        <v>1988</v>
      </c>
      <c r="S3652" s="9" t="s">
        <v>3169</v>
      </c>
      <c r="T3652" t="s">
        <v>3127</v>
      </c>
      <c r="U3652" s="21" t="s">
        <v>1218</v>
      </c>
      <c r="V3652" s="9" t="s">
        <v>3132</v>
      </c>
      <c r="W3652">
        <f>12*7</f>
        <v>84</v>
      </c>
      <c r="X3652" s="9" t="s">
        <v>1294</v>
      </c>
      <c r="Y3652" t="s">
        <v>3134</v>
      </c>
      <c r="Z3652">
        <v>24</v>
      </c>
      <c r="AD3652" t="s">
        <v>1165</v>
      </c>
      <c r="AF3652" t="s">
        <v>1165</v>
      </c>
      <c r="AI3652" s="21" t="s">
        <v>1165</v>
      </c>
      <c r="AJ3652" s="21" t="s">
        <v>1148</v>
      </c>
      <c r="AK3652">
        <v>72</v>
      </c>
      <c r="AN3652" s="21">
        <v>4</v>
      </c>
      <c r="AO3652" s="21">
        <v>25</v>
      </c>
      <c r="AP3652">
        <v>28</v>
      </c>
      <c r="AQ3652" s="22" t="s">
        <v>1283</v>
      </c>
      <c r="AR3652" s="21" t="s">
        <v>3130</v>
      </c>
    </row>
    <row r="3653" spans="1:44" x14ac:dyDescent="0.2">
      <c r="A3653" s="21" t="s">
        <v>1778</v>
      </c>
      <c r="B3653" s="21" t="s">
        <v>1146</v>
      </c>
      <c r="C3653" s="21" t="s">
        <v>1149</v>
      </c>
      <c r="D3653" s="21" t="s">
        <v>1774</v>
      </c>
      <c r="E3653" s="21" t="s">
        <v>3185</v>
      </c>
      <c r="G3653" s="27" t="s">
        <v>153</v>
      </c>
      <c r="H3653" s="21" t="s">
        <v>1165</v>
      </c>
      <c r="I3653" s="21" t="s">
        <v>3145</v>
      </c>
      <c r="L3653">
        <v>1690</v>
      </c>
      <c r="M3653" s="21" t="s">
        <v>3034</v>
      </c>
      <c r="O3653">
        <v>1988</v>
      </c>
      <c r="S3653" s="9" t="s">
        <v>3169</v>
      </c>
      <c r="T3653" t="s">
        <v>3127</v>
      </c>
      <c r="U3653" s="21" t="s">
        <v>1218</v>
      </c>
      <c r="V3653" s="9" t="s">
        <v>3132</v>
      </c>
      <c r="W3653">
        <f>12*7</f>
        <v>84</v>
      </c>
      <c r="X3653" s="9" t="s">
        <v>1294</v>
      </c>
      <c r="Y3653" t="s">
        <v>3135</v>
      </c>
      <c r="Z3653">
        <v>24</v>
      </c>
      <c r="AD3653" t="s">
        <v>1165</v>
      </c>
      <c r="AF3653" t="s">
        <v>1165</v>
      </c>
      <c r="AI3653" s="21" t="s">
        <v>1165</v>
      </c>
      <c r="AJ3653" s="21" t="s">
        <v>1148</v>
      </c>
      <c r="AK3653">
        <v>87</v>
      </c>
      <c r="AN3653" s="21">
        <v>4</v>
      </c>
      <c r="AO3653" s="21">
        <v>25</v>
      </c>
      <c r="AP3653">
        <v>28</v>
      </c>
      <c r="AQ3653" s="22" t="s">
        <v>1283</v>
      </c>
      <c r="AR3653" s="21" t="s">
        <v>3130</v>
      </c>
    </row>
    <row r="3654" spans="1:44" x14ac:dyDescent="0.2">
      <c r="A3654" s="21" t="s">
        <v>1778</v>
      </c>
      <c r="B3654" s="21" t="s">
        <v>1146</v>
      </c>
      <c r="C3654" s="21" t="s">
        <v>1149</v>
      </c>
      <c r="D3654" s="21" t="s">
        <v>1774</v>
      </c>
      <c r="E3654" s="21" t="s">
        <v>3185</v>
      </c>
      <c r="G3654" s="27" t="s">
        <v>153</v>
      </c>
      <c r="H3654" s="21" t="s">
        <v>1165</v>
      </c>
      <c r="I3654" s="21" t="s">
        <v>3149</v>
      </c>
      <c r="L3654">
        <v>1720</v>
      </c>
      <c r="M3654" s="21" t="s">
        <v>3034</v>
      </c>
      <c r="O3654">
        <v>1988</v>
      </c>
      <c r="S3654" s="9" t="s">
        <v>3169</v>
      </c>
      <c r="T3654" t="s">
        <v>3127</v>
      </c>
      <c r="U3654" s="21" t="s">
        <v>1147</v>
      </c>
      <c r="Z3654">
        <v>24</v>
      </c>
      <c r="AD3654" t="s">
        <v>1165</v>
      </c>
      <c r="AF3654" t="s">
        <v>1165</v>
      </c>
      <c r="AI3654" s="21" t="s">
        <v>1165</v>
      </c>
      <c r="AJ3654" s="21" t="s">
        <v>1148</v>
      </c>
      <c r="AK3654">
        <v>11</v>
      </c>
      <c r="AN3654" s="21">
        <v>4</v>
      </c>
      <c r="AO3654" s="21">
        <v>25</v>
      </c>
      <c r="AP3654">
        <v>28</v>
      </c>
      <c r="AQ3654" s="22" t="s">
        <v>1283</v>
      </c>
      <c r="AR3654" s="21" t="s">
        <v>3130</v>
      </c>
    </row>
    <row r="3655" spans="1:44" x14ac:dyDescent="0.2">
      <c r="A3655" s="21" t="s">
        <v>1778</v>
      </c>
      <c r="B3655" s="21" t="s">
        <v>1146</v>
      </c>
      <c r="C3655" s="21" t="s">
        <v>1149</v>
      </c>
      <c r="D3655" s="21" t="s">
        <v>1774</v>
      </c>
      <c r="E3655" s="21" t="s">
        <v>3185</v>
      </c>
      <c r="G3655" s="27" t="s">
        <v>153</v>
      </c>
      <c r="H3655" s="21" t="s">
        <v>1165</v>
      </c>
      <c r="I3655" s="21" t="s">
        <v>3149</v>
      </c>
      <c r="L3655">
        <v>1720</v>
      </c>
      <c r="M3655" s="21" t="s">
        <v>3034</v>
      </c>
      <c r="O3655">
        <v>1988</v>
      </c>
      <c r="S3655" s="9" t="s">
        <v>3169</v>
      </c>
      <c r="T3655" t="s">
        <v>3127</v>
      </c>
      <c r="U3655" s="21" t="s">
        <v>1218</v>
      </c>
      <c r="V3655" s="9" t="s">
        <v>3132</v>
      </c>
      <c r="W3655">
        <v>28</v>
      </c>
      <c r="X3655" s="9" t="s">
        <v>1294</v>
      </c>
      <c r="Z3655">
        <v>24</v>
      </c>
      <c r="AD3655" t="s">
        <v>1165</v>
      </c>
      <c r="AF3655" t="s">
        <v>1165</v>
      </c>
      <c r="AI3655" s="21" t="s">
        <v>1165</v>
      </c>
      <c r="AJ3655" s="21" t="s">
        <v>1148</v>
      </c>
      <c r="AK3655">
        <v>30</v>
      </c>
      <c r="AN3655" s="21">
        <v>4</v>
      </c>
      <c r="AO3655" s="21">
        <v>25</v>
      </c>
      <c r="AP3655">
        <v>28</v>
      </c>
      <c r="AQ3655" s="22" t="s">
        <v>1283</v>
      </c>
      <c r="AR3655" s="21" t="s">
        <v>3130</v>
      </c>
    </row>
    <row r="3656" spans="1:44" x14ac:dyDescent="0.2">
      <c r="A3656" s="21" t="s">
        <v>1778</v>
      </c>
      <c r="B3656" s="21" t="s">
        <v>1146</v>
      </c>
      <c r="C3656" s="21" t="s">
        <v>1149</v>
      </c>
      <c r="D3656" s="21" t="s">
        <v>1774</v>
      </c>
      <c r="E3656" s="21" t="s">
        <v>3185</v>
      </c>
      <c r="G3656" s="27" t="s">
        <v>153</v>
      </c>
      <c r="H3656" s="21" t="s">
        <v>1165</v>
      </c>
      <c r="I3656" s="21" t="s">
        <v>3149</v>
      </c>
      <c r="L3656">
        <v>1720</v>
      </c>
      <c r="M3656" s="21" t="s">
        <v>3034</v>
      </c>
      <c r="O3656">
        <v>1988</v>
      </c>
      <c r="S3656" s="9" t="s">
        <v>3169</v>
      </c>
      <c r="T3656" t="s">
        <v>3127</v>
      </c>
      <c r="U3656" s="21" t="s">
        <v>1218</v>
      </c>
      <c r="V3656" s="9" t="s">
        <v>3132</v>
      </c>
      <c r="W3656">
        <f>56</f>
        <v>56</v>
      </c>
      <c r="X3656" s="9" t="s">
        <v>1294</v>
      </c>
      <c r="Z3656">
        <v>24</v>
      </c>
      <c r="AD3656" t="s">
        <v>1165</v>
      </c>
      <c r="AF3656" t="s">
        <v>1165</v>
      </c>
      <c r="AI3656" s="21" t="s">
        <v>1165</v>
      </c>
      <c r="AJ3656" s="21" t="s">
        <v>1148</v>
      </c>
      <c r="AK3656">
        <v>31</v>
      </c>
      <c r="AN3656" s="21">
        <v>4</v>
      </c>
      <c r="AO3656" s="21">
        <v>25</v>
      </c>
      <c r="AP3656">
        <v>28</v>
      </c>
      <c r="AQ3656" s="22" t="s">
        <v>1283</v>
      </c>
      <c r="AR3656" s="21" t="s">
        <v>3130</v>
      </c>
    </row>
    <row r="3657" spans="1:44" x14ac:dyDescent="0.2">
      <c r="A3657" s="21" t="s">
        <v>1778</v>
      </c>
      <c r="B3657" s="21" t="s">
        <v>1146</v>
      </c>
      <c r="C3657" s="21" t="s">
        <v>1149</v>
      </c>
      <c r="D3657" s="21" t="s">
        <v>1774</v>
      </c>
      <c r="E3657" s="21" t="s">
        <v>3185</v>
      </c>
      <c r="G3657" s="27" t="s">
        <v>153</v>
      </c>
      <c r="H3657" s="21" t="s">
        <v>1165</v>
      </c>
      <c r="I3657" s="21" t="s">
        <v>3149</v>
      </c>
      <c r="L3657">
        <v>1720</v>
      </c>
      <c r="M3657" s="21" t="s">
        <v>3034</v>
      </c>
      <c r="O3657">
        <v>1988</v>
      </c>
      <c r="S3657" s="9" t="s">
        <v>3169</v>
      </c>
      <c r="T3657" t="s">
        <v>3127</v>
      </c>
      <c r="U3657" s="21" t="s">
        <v>1218</v>
      </c>
      <c r="V3657" s="9" t="s">
        <v>3132</v>
      </c>
      <c r="W3657">
        <f>7*12</f>
        <v>84</v>
      </c>
      <c r="X3657" s="9" t="s">
        <v>1294</v>
      </c>
      <c r="Z3657">
        <v>24</v>
      </c>
      <c r="AD3657" t="s">
        <v>1165</v>
      </c>
      <c r="AF3657" t="s">
        <v>1165</v>
      </c>
      <c r="AI3657" s="21" t="s">
        <v>1165</v>
      </c>
      <c r="AJ3657" s="21" t="s">
        <v>1148</v>
      </c>
      <c r="AK3657">
        <v>84</v>
      </c>
      <c r="AN3657" s="21">
        <v>4</v>
      </c>
      <c r="AO3657" s="21">
        <v>25</v>
      </c>
      <c r="AP3657">
        <v>28</v>
      </c>
      <c r="AQ3657" s="22" t="s">
        <v>1283</v>
      </c>
      <c r="AR3657" s="21" t="s">
        <v>3130</v>
      </c>
    </row>
    <row r="3658" spans="1:44" x14ac:dyDescent="0.2">
      <c r="A3658" s="21" t="s">
        <v>1778</v>
      </c>
      <c r="B3658" s="21" t="s">
        <v>1146</v>
      </c>
      <c r="C3658" s="21" t="s">
        <v>1149</v>
      </c>
      <c r="D3658" s="21" t="s">
        <v>1774</v>
      </c>
      <c r="E3658" s="21" t="s">
        <v>3185</v>
      </c>
      <c r="G3658" s="27" t="s">
        <v>153</v>
      </c>
      <c r="H3658" s="21" t="s">
        <v>1165</v>
      </c>
      <c r="I3658" s="21" t="s">
        <v>3149</v>
      </c>
      <c r="L3658">
        <v>1720</v>
      </c>
      <c r="M3658" s="21" t="s">
        <v>3034</v>
      </c>
      <c r="O3658">
        <v>1988</v>
      </c>
      <c r="S3658" s="9" t="s">
        <v>3169</v>
      </c>
      <c r="T3658" t="s">
        <v>3127</v>
      </c>
      <c r="U3658" s="21" t="s">
        <v>1218</v>
      </c>
      <c r="V3658" s="9" t="s">
        <v>3132</v>
      </c>
      <c r="W3658">
        <f>7*16</f>
        <v>112</v>
      </c>
      <c r="X3658" s="9" t="s">
        <v>1294</v>
      </c>
      <c r="Z3658">
        <v>24</v>
      </c>
      <c r="AD3658" t="s">
        <v>1165</v>
      </c>
      <c r="AF3658" t="s">
        <v>1165</v>
      </c>
      <c r="AI3658" s="21" t="s">
        <v>1165</v>
      </c>
      <c r="AJ3658" s="21" t="s">
        <v>1148</v>
      </c>
      <c r="AK3658">
        <v>91</v>
      </c>
      <c r="AN3658" s="21">
        <v>4</v>
      </c>
      <c r="AO3658" s="21">
        <v>25</v>
      </c>
      <c r="AP3658">
        <v>28</v>
      </c>
      <c r="AQ3658" s="22" t="s">
        <v>1283</v>
      </c>
      <c r="AR3658" s="21" t="s">
        <v>3130</v>
      </c>
    </row>
    <row r="3659" spans="1:44" x14ac:dyDescent="0.2">
      <c r="A3659" s="21" t="s">
        <v>1778</v>
      </c>
      <c r="B3659" s="21" t="s">
        <v>1146</v>
      </c>
      <c r="C3659" s="21" t="s">
        <v>1149</v>
      </c>
      <c r="D3659" s="21" t="s">
        <v>1774</v>
      </c>
      <c r="E3659" s="21" t="s">
        <v>3185</v>
      </c>
      <c r="G3659" s="27" t="s">
        <v>153</v>
      </c>
      <c r="H3659" s="21" t="s">
        <v>1165</v>
      </c>
      <c r="I3659" s="21" t="s">
        <v>3149</v>
      </c>
      <c r="L3659">
        <v>1720</v>
      </c>
      <c r="M3659" s="21" t="s">
        <v>3034</v>
      </c>
      <c r="O3659">
        <v>1988</v>
      </c>
      <c r="S3659" s="9" t="s">
        <v>3169</v>
      </c>
      <c r="T3659" t="s">
        <v>3127</v>
      </c>
      <c r="U3659" s="21" t="s">
        <v>1218</v>
      </c>
      <c r="V3659" s="9" t="s">
        <v>3132</v>
      </c>
      <c r="W3659">
        <f>7*24</f>
        <v>168</v>
      </c>
      <c r="X3659" s="9" t="s">
        <v>1294</v>
      </c>
      <c r="Z3659">
        <v>24</v>
      </c>
      <c r="AD3659" t="s">
        <v>1165</v>
      </c>
      <c r="AF3659" t="s">
        <v>1165</v>
      </c>
      <c r="AI3659" s="21" t="s">
        <v>1165</v>
      </c>
      <c r="AJ3659" s="21" t="s">
        <v>1148</v>
      </c>
      <c r="AK3659">
        <v>91</v>
      </c>
      <c r="AN3659" s="21">
        <v>4</v>
      </c>
      <c r="AO3659" s="21">
        <v>25</v>
      </c>
      <c r="AP3659">
        <v>28</v>
      </c>
      <c r="AQ3659" s="22" t="s">
        <v>1283</v>
      </c>
      <c r="AR3659" s="21" t="s">
        <v>3130</v>
      </c>
    </row>
    <row r="3660" spans="1:44" x14ac:dyDescent="0.2">
      <c r="A3660" s="21" t="s">
        <v>1778</v>
      </c>
      <c r="B3660" s="21" t="s">
        <v>1146</v>
      </c>
      <c r="C3660" s="21" t="s">
        <v>1149</v>
      </c>
      <c r="D3660" s="21" t="s">
        <v>1774</v>
      </c>
      <c r="E3660" s="21" t="s">
        <v>3185</v>
      </c>
      <c r="G3660" s="27" t="s">
        <v>153</v>
      </c>
      <c r="H3660" s="21" t="s">
        <v>1165</v>
      </c>
      <c r="I3660" s="21" t="s">
        <v>3149</v>
      </c>
      <c r="L3660">
        <v>1720</v>
      </c>
      <c r="M3660" s="21" t="s">
        <v>3034</v>
      </c>
      <c r="O3660">
        <v>1988</v>
      </c>
      <c r="S3660" s="9" t="s">
        <v>3169</v>
      </c>
      <c r="T3660" t="s">
        <v>3127</v>
      </c>
      <c r="U3660" s="21" t="s">
        <v>1218</v>
      </c>
      <c r="V3660" s="9" t="s">
        <v>3132</v>
      </c>
      <c r="W3660">
        <f>12*7</f>
        <v>84</v>
      </c>
      <c r="X3660" s="9" t="s">
        <v>1294</v>
      </c>
      <c r="Y3660" t="s">
        <v>3170</v>
      </c>
      <c r="Z3660">
        <v>24</v>
      </c>
      <c r="AD3660" t="s">
        <v>1165</v>
      </c>
      <c r="AF3660" t="s">
        <v>1165</v>
      </c>
      <c r="AI3660" s="21" t="s">
        <v>1165</v>
      </c>
      <c r="AJ3660" s="21" t="s">
        <v>1148</v>
      </c>
      <c r="AK3660">
        <v>79</v>
      </c>
      <c r="AN3660" s="21">
        <v>4</v>
      </c>
      <c r="AO3660" s="21">
        <v>25</v>
      </c>
      <c r="AP3660">
        <v>28</v>
      </c>
      <c r="AQ3660" s="22" t="s">
        <v>1283</v>
      </c>
      <c r="AR3660" s="21" t="s">
        <v>3130</v>
      </c>
    </row>
    <row r="3661" spans="1:44" x14ac:dyDescent="0.2">
      <c r="A3661" s="21" t="s">
        <v>1778</v>
      </c>
      <c r="B3661" s="21" t="s">
        <v>1146</v>
      </c>
      <c r="C3661" s="21" t="s">
        <v>1149</v>
      </c>
      <c r="D3661" s="21" t="s">
        <v>1774</v>
      </c>
      <c r="E3661" s="21" t="s">
        <v>3185</v>
      </c>
      <c r="G3661" s="27" t="s">
        <v>153</v>
      </c>
      <c r="H3661" s="21" t="s">
        <v>1165</v>
      </c>
      <c r="I3661" s="21" t="s">
        <v>3149</v>
      </c>
      <c r="L3661">
        <v>1720</v>
      </c>
      <c r="M3661" s="21" t="s">
        <v>3034</v>
      </c>
      <c r="O3661">
        <v>1988</v>
      </c>
      <c r="S3661" s="9" t="s">
        <v>3169</v>
      </c>
      <c r="T3661" t="s">
        <v>3127</v>
      </c>
      <c r="U3661" s="21" t="s">
        <v>1218</v>
      </c>
      <c r="V3661" s="9" t="s">
        <v>3132</v>
      </c>
      <c r="W3661">
        <f>12*7</f>
        <v>84</v>
      </c>
      <c r="X3661" s="9" t="s">
        <v>1294</v>
      </c>
      <c r="Y3661" t="s">
        <v>3134</v>
      </c>
      <c r="Z3661">
        <v>24</v>
      </c>
      <c r="AD3661" t="s">
        <v>1165</v>
      </c>
      <c r="AF3661" t="s">
        <v>1165</v>
      </c>
      <c r="AI3661" s="21" t="s">
        <v>1165</v>
      </c>
      <c r="AJ3661" s="21" t="s">
        <v>1148</v>
      </c>
      <c r="AK3661">
        <v>40</v>
      </c>
      <c r="AN3661" s="21">
        <v>4</v>
      </c>
      <c r="AO3661" s="21">
        <v>25</v>
      </c>
      <c r="AP3661">
        <v>28</v>
      </c>
      <c r="AQ3661" s="22" t="s">
        <v>1283</v>
      </c>
      <c r="AR3661" s="21" t="s">
        <v>3130</v>
      </c>
    </row>
    <row r="3662" spans="1:44" x14ac:dyDescent="0.2">
      <c r="A3662" s="21" t="s">
        <v>1778</v>
      </c>
      <c r="B3662" s="21" t="s">
        <v>1146</v>
      </c>
      <c r="C3662" s="21" t="s">
        <v>1149</v>
      </c>
      <c r="D3662" s="21" t="s">
        <v>1774</v>
      </c>
      <c r="E3662" s="21" t="s">
        <v>3185</v>
      </c>
      <c r="G3662" s="27" t="s">
        <v>153</v>
      </c>
      <c r="H3662" s="21" t="s">
        <v>1165</v>
      </c>
      <c r="I3662" s="21" t="s">
        <v>3149</v>
      </c>
      <c r="L3662">
        <v>1720</v>
      </c>
      <c r="M3662" s="21" t="s">
        <v>3034</v>
      </c>
      <c r="O3662">
        <v>1988</v>
      </c>
      <c r="S3662" s="9" t="s">
        <v>3169</v>
      </c>
      <c r="T3662" t="s">
        <v>3127</v>
      </c>
      <c r="U3662" s="21" t="s">
        <v>1218</v>
      </c>
      <c r="V3662" s="9" t="s">
        <v>3132</v>
      </c>
      <c r="W3662">
        <f>12*7</f>
        <v>84</v>
      </c>
      <c r="X3662" s="9" t="s">
        <v>1294</v>
      </c>
      <c r="Y3662" t="s">
        <v>3135</v>
      </c>
      <c r="Z3662">
        <v>24</v>
      </c>
      <c r="AD3662" t="s">
        <v>1165</v>
      </c>
      <c r="AF3662" t="s">
        <v>1165</v>
      </c>
      <c r="AI3662" s="21" t="s">
        <v>1165</v>
      </c>
      <c r="AJ3662" s="21" t="s">
        <v>1148</v>
      </c>
      <c r="AK3662">
        <v>46</v>
      </c>
      <c r="AN3662" s="21">
        <v>4</v>
      </c>
      <c r="AO3662" s="21">
        <v>25</v>
      </c>
      <c r="AP3662">
        <v>28</v>
      </c>
      <c r="AQ3662" s="22" t="s">
        <v>1283</v>
      </c>
      <c r="AR3662" s="21" t="s">
        <v>3130</v>
      </c>
    </row>
    <row r="3663" spans="1:44" x14ac:dyDescent="0.2">
      <c r="A3663" s="21" t="s">
        <v>1778</v>
      </c>
      <c r="B3663" s="21" t="s">
        <v>1146</v>
      </c>
      <c r="C3663" s="21" t="s">
        <v>1149</v>
      </c>
      <c r="D3663" s="21" t="s">
        <v>1774</v>
      </c>
      <c r="E3663" s="21" t="s">
        <v>3187</v>
      </c>
      <c r="G3663" s="27" t="s">
        <v>153</v>
      </c>
      <c r="H3663" s="21" t="s">
        <v>1165</v>
      </c>
      <c r="I3663" s="21" t="s">
        <v>3188</v>
      </c>
      <c r="L3663">
        <v>1590</v>
      </c>
      <c r="M3663" s="21" t="s">
        <v>3034</v>
      </c>
      <c r="O3663">
        <v>1988</v>
      </c>
      <c r="S3663" s="9" t="s">
        <v>3169</v>
      </c>
      <c r="T3663" t="s">
        <v>3127</v>
      </c>
      <c r="U3663" s="21" t="s">
        <v>1147</v>
      </c>
      <c r="Z3663">
        <v>24</v>
      </c>
      <c r="AD3663" t="s">
        <v>1165</v>
      </c>
      <c r="AF3663" t="s">
        <v>1165</v>
      </c>
      <c r="AI3663" s="21" t="s">
        <v>1165</v>
      </c>
      <c r="AJ3663" s="21" t="s">
        <v>1148</v>
      </c>
      <c r="AK3663">
        <v>1</v>
      </c>
      <c r="AN3663" s="21">
        <v>4</v>
      </c>
      <c r="AO3663" s="21">
        <v>25</v>
      </c>
      <c r="AP3663">
        <v>28</v>
      </c>
      <c r="AQ3663" s="22" t="s">
        <v>1283</v>
      </c>
      <c r="AR3663" s="21" t="s">
        <v>3130</v>
      </c>
    </row>
    <row r="3664" spans="1:44" x14ac:dyDescent="0.2">
      <c r="A3664" s="21" t="s">
        <v>1778</v>
      </c>
      <c r="B3664" s="21" t="s">
        <v>1146</v>
      </c>
      <c r="C3664" s="21" t="s">
        <v>1149</v>
      </c>
      <c r="D3664" s="21" t="s">
        <v>1774</v>
      </c>
      <c r="E3664" s="21" t="s">
        <v>3187</v>
      </c>
      <c r="G3664" s="27" t="s">
        <v>153</v>
      </c>
      <c r="H3664" s="21" t="s">
        <v>1165</v>
      </c>
      <c r="I3664" s="21" t="s">
        <v>3188</v>
      </c>
      <c r="L3664">
        <v>1590</v>
      </c>
      <c r="M3664" s="21" t="s">
        <v>3034</v>
      </c>
      <c r="O3664">
        <v>1988</v>
      </c>
      <c r="S3664" s="9" t="s">
        <v>3169</v>
      </c>
      <c r="T3664" t="s">
        <v>3127</v>
      </c>
      <c r="U3664" s="21" t="s">
        <v>1218</v>
      </c>
      <c r="V3664" s="9" t="s">
        <v>3132</v>
      </c>
      <c r="W3664">
        <v>28</v>
      </c>
      <c r="X3664" s="9" t="s">
        <v>1294</v>
      </c>
      <c r="Z3664">
        <v>24</v>
      </c>
      <c r="AD3664" t="s">
        <v>1165</v>
      </c>
      <c r="AF3664" t="s">
        <v>1165</v>
      </c>
      <c r="AI3664" s="21" t="s">
        <v>1165</v>
      </c>
      <c r="AJ3664" s="21" t="s">
        <v>1148</v>
      </c>
      <c r="AK3664">
        <v>2</v>
      </c>
      <c r="AN3664" s="21">
        <v>4</v>
      </c>
      <c r="AO3664" s="21">
        <v>25</v>
      </c>
      <c r="AP3664">
        <v>28</v>
      </c>
      <c r="AQ3664" s="22" t="s">
        <v>1283</v>
      </c>
      <c r="AR3664" s="21" t="s">
        <v>3130</v>
      </c>
    </row>
    <row r="3665" spans="1:44" x14ac:dyDescent="0.2">
      <c r="A3665" s="21" t="s">
        <v>1778</v>
      </c>
      <c r="B3665" s="21" t="s">
        <v>1146</v>
      </c>
      <c r="C3665" s="21" t="s">
        <v>1149</v>
      </c>
      <c r="D3665" s="21" t="s">
        <v>1774</v>
      </c>
      <c r="E3665" s="21" t="s">
        <v>3187</v>
      </c>
      <c r="G3665" s="27" t="s">
        <v>153</v>
      </c>
      <c r="H3665" s="21" t="s">
        <v>1165</v>
      </c>
      <c r="I3665" s="21" t="s">
        <v>3188</v>
      </c>
      <c r="L3665">
        <v>1590</v>
      </c>
      <c r="M3665" s="21" t="s">
        <v>3034</v>
      </c>
      <c r="O3665">
        <v>1988</v>
      </c>
      <c r="S3665" s="9" t="s">
        <v>3169</v>
      </c>
      <c r="T3665" t="s">
        <v>3127</v>
      </c>
      <c r="U3665" s="21" t="s">
        <v>1218</v>
      </c>
      <c r="V3665" s="9" t="s">
        <v>3132</v>
      </c>
      <c r="W3665">
        <f>56</f>
        <v>56</v>
      </c>
      <c r="X3665" s="9" t="s">
        <v>1294</v>
      </c>
      <c r="Z3665">
        <v>24</v>
      </c>
      <c r="AD3665" t="s">
        <v>1165</v>
      </c>
      <c r="AF3665" t="s">
        <v>1165</v>
      </c>
      <c r="AI3665" s="21" t="s">
        <v>1165</v>
      </c>
      <c r="AJ3665" s="21" t="s">
        <v>1148</v>
      </c>
      <c r="AK3665">
        <v>31</v>
      </c>
      <c r="AN3665" s="21">
        <v>4</v>
      </c>
      <c r="AO3665" s="21">
        <v>25</v>
      </c>
      <c r="AP3665">
        <v>28</v>
      </c>
      <c r="AQ3665" s="22" t="s">
        <v>1283</v>
      </c>
      <c r="AR3665" s="21" t="s">
        <v>3130</v>
      </c>
    </row>
    <row r="3666" spans="1:44" x14ac:dyDescent="0.2">
      <c r="A3666" s="21" t="s">
        <v>1778</v>
      </c>
      <c r="B3666" s="21" t="s">
        <v>1146</v>
      </c>
      <c r="C3666" s="21" t="s">
        <v>1149</v>
      </c>
      <c r="D3666" s="21" t="s">
        <v>1774</v>
      </c>
      <c r="E3666" s="21" t="s">
        <v>3187</v>
      </c>
      <c r="G3666" s="27" t="s">
        <v>153</v>
      </c>
      <c r="H3666" s="21" t="s">
        <v>1165</v>
      </c>
      <c r="I3666" s="21" t="s">
        <v>3188</v>
      </c>
      <c r="L3666">
        <v>1590</v>
      </c>
      <c r="M3666" s="21" t="s">
        <v>3034</v>
      </c>
      <c r="O3666">
        <v>1988</v>
      </c>
      <c r="S3666" s="9" t="s">
        <v>3169</v>
      </c>
      <c r="T3666" t="s">
        <v>3127</v>
      </c>
      <c r="U3666" s="21" t="s">
        <v>1218</v>
      </c>
      <c r="V3666" s="9" t="s">
        <v>3132</v>
      </c>
      <c r="W3666">
        <f>7*12</f>
        <v>84</v>
      </c>
      <c r="X3666" s="9" t="s">
        <v>1294</v>
      </c>
      <c r="Z3666">
        <v>24</v>
      </c>
      <c r="AD3666" t="s">
        <v>1165</v>
      </c>
      <c r="AF3666" t="s">
        <v>1165</v>
      </c>
      <c r="AI3666" s="21" t="s">
        <v>1165</v>
      </c>
      <c r="AJ3666" s="21" t="s">
        <v>1148</v>
      </c>
      <c r="AK3666">
        <v>96</v>
      </c>
      <c r="AN3666" s="21">
        <v>4</v>
      </c>
      <c r="AO3666" s="21">
        <v>25</v>
      </c>
      <c r="AP3666">
        <v>28</v>
      </c>
      <c r="AQ3666" s="22" t="s">
        <v>1283</v>
      </c>
      <c r="AR3666" s="21" t="s">
        <v>3130</v>
      </c>
    </row>
    <row r="3667" spans="1:44" x14ac:dyDescent="0.2">
      <c r="A3667" s="21" t="s">
        <v>1778</v>
      </c>
      <c r="B3667" s="21" t="s">
        <v>1146</v>
      </c>
      <c r="C3667" s="21" t="s">
        <v>1149</v>
      </c>
      <c r="D3667" s="21" t="s">
        <v>1774</v>
      </c>
      <c r="E3667" s="21" t="s">
        <v>3187</v>
      </c>
      <c r="G3667" s="27" t="s">
        <v>153</v>
      </c>
      <c r="H3667" s="21" t="s">
        <v>1165</v>
      </c>
      <c r="I3667" s="21" t="s">
        <v>3188</v>
      </c>
      <c r="L3667">
        <v>1590</v>
      </c>
      <c r="M3667" s="21" t="s">
        <v>3034</v>
      </c>
      <c r="O3667">
        <v>1988</v>
      </c>
      <c r="S3667" s="9" t="s">
        <v>3169</v>
      </c>
      <c r="T3667" t="s">
        <v>3127</v>
      </c>
      <c r="U3667" s="21" t="s">
        <v>1218</v>
      </c>
      <c r="V3667" s="9" t="s">
        <v>3132</v>
      </c>
      <c r="W3667">
        <f>7*16</f>
        <v>112</v>
      </c>
      <c r="X3667" s="9" t="s">
        <v>1294</v>
      </c>
      <c r="Z3667">
        <v>24</v>
      </c>
      <c r="AD3667" t="s">
        <v>1165</v>
      </c>
      <c r="AF3667" t="s">
        <v>1165</v>
      </c>
      <c r="AI3667" s="21" t="s">
        <v>1165</v>
      </c>
      <c r="AJ3667" s="21" t="s">
        <v>1148</v>
      </c>
      <c r="AK3667">
        <v>90</v>
      </c>
      <c r="AN3667" s="21">
        <v>4</v>
      </c>
      <c r="AO3667" s="21">
        <v>25</v>
      </c>
      <c r="AP3667">
        <v>28</v>
      </c>
      <c r="AQ3667" s="22" t="s">
        <v>1283</v>
      </c>
      <c r="AR3667" s="21" t="s">
        <v>3130</v>
      </c>
    </row>
    <row r="3668" spans="1:44" x14ac:dyDescent="0.2">
      <c r="A3668" s="21" t="s">
        <v>1778</v>
      </c>
      <c r="B3668" s="21" t="s">
        <v>1146</v>
      </c>
      <c r="C3668" s="21" t="s">
        <v>1149</v>
      </c>
      <c r="D3668" s="21" t="s">
        <v>1774</v>
      </c>
      <c r="E3668" s="21" t="s">
        <v>3187</v>
      </c>
      <c r="G3668" s="27" t="s">
        <v>153</v>
      </c>
      <c r="H3668" s="21" t="s">
        <v>1165</v>
      </c>
      <c r="I3668" s="21" t="s">
        <v>3188</v>
      </c>
      <c r="L3668">
        <v>1590</v>
      </c>
      <c r="M3668" s="21" t="s">
        <v>3034</v>
      </c>
      <c r="O3668">
        <v>1988</v>
      </c>
      <c r="S3668" s="9" t="s">
        <v>3169</v>
      </c>
      <c r="T3668" t="s">
        <v>3127</v>
      </c>
      <c r="U3668" s="21" t="s">
        <v>1218</v>
      </c>
      <c r="V3668" s="9" t="s">
        <v>3132</v>
      </c>
      <c r="W3668">
        <f>7*24</f>
        <v>168</v>
      </c>
      <c r="X3668" s="9" t="s">
        <v>1294</v>
      </c>
      <c r="Z3668">
        <v>24</v>
      </c>
      <c r="AD3668" t="s">
        <v>1165</v>
      </c>
      <c r="AF3668" t="s">
        <v>1165</v>
      </c>
      <c r="AI3668" s="21" t="s">
        <v>1165</v>
      </c>
      <c r="AJ3668" s="21" t="s">
        <v>1148</v>
      </c>
      <c r="AK3668">
        <v>84</v>
      </c>
      <c r="AN3668" s="21">
        <v>4</v>
      </c>
      <c r="AO3668" s="21">
        <v>25</v>
      </c>
      <c r="AP3668">
        <v>28</v>
      </c>
      <c r="AQ3668" s="22" t="s">
        <v>1283</v>
      </c>
      <c r="AR3668" s="21" t="s">
        <v>3130</v>
      </c>
    </row>
    <row r="3669" spans="1:44" x14ac:dyDescent="0.2">
      <c r="A3669" s="21" t="s">
        <v>1778</v>
      </c>
      <c r="B3669" s="21" t="s">
        <v>1146</v>
      </c>
      <c r="C3669" s="21" t="s">
        <v>1149</v>
      </c>
      <c r="D3669" s="21" t="s">
        <v>1774</v>
      </c>
      <c r="E3669" s="21" t="s">
        <v>3187</v>
      </c>
      <c r="G3669" s="27" t="s">
        <v>153</v>
      </c>
      <c r="H3669" s="21" t="s">
        <v>1165</v>
      </c>
      <c r="I3669" s="21" t="s">
        <v>3188</v>
      </c>
      <c r="L3669">
        <v>1590</v>
      </c>
      <c r="M3669" s="21" t="s">
        <v>3034</v>
      </c>
      <c r="O3669">
        <v>1988</v>
      </c>
      <c r="S3669" s="9" t="s">
        <v>3169</v>
      </c>
      <c r="T3669" t="s">
        <v>3127</v>
      </c>
      <c r="U3669" s="21" t="s">
        <v>1218</v>
      </c>
      <c r="V3669" s="9" t="s">
        <v>3132</v>
      </c>
      <c r="W3669">
        <f>12*7</f>
        <v>84</v>
      </c>
      <c r="X3669" s="9" t="s">
        <v>1294</v>
      </c>
      <c r="Y3669" t="s">
        <v>3170</v>
      </c>
      <c r="Z3669">
        <v>24</v>
      </c>
      <c r="AD3669" t="s">
        <v>1165</v>
      </c>
      <c r="AF3669" t="s">
        <v>1165</v>
      </c>
      <c r="AI3669" s="21" t="s">
        <v>1165</v>
      </c>
      <c r="AJ3669" s="21" t="s">
        <v>1148</v>
      </c>
      <c r="AK3669">
        <v>99</v>
      </c>
      <c r="AN3669" s="21">
        <v>4</v>
      </c>
      <c r="AO3669" s="21">
        <v>25</v>
      </c>
      <c r="AP3669">
        <v>28</v>
      </c>
      <c r="AQ3669" s="22" t="s">
        <v>1283</v>
      </c>
      <c r="AR3669" s="21" t="s">
        <v>3130</v>
      </c>
    </row>
    <row r="3670" spans="1:44" x14ac:dyDescent="0.2">
      <c r="A3670" s="21" t="s">
        <v>1778</v>
      </c>
      <c r="B3670" s="21" t="s">
        <v>1146</v>
      </c>
      <c r="C3670" s="21" t="s">
        <v>1149</v>
      </c>
      <c r="D3670" s="21" t="s">
        <v>1774</v>
      </c>
      <c r="E3670" s="21" t="s">
        <v>3187</v>
      </c>
      <c r="G3670" s="27" t="s">
        <v>153</v>
      </c>
      <c r="H3670" s="21" t="s">
        <v>1165</v>
      </c>
      <c r="I3670" s="21" t="s">
        <v>3188</v>
      </c>
      <c r="L3670">
        <v>1590</v>
      </c>
      <c r="M3670" s="21" t="s">
        <v>3034</v>
      </c>
      <c r="O3670">
        <v>1988</v>
      </c>
      <c r="S3670" s="9" t="s">
        <v>3169</v>
      </c>
      <c r="T3670" t="s">
        <v>3127</v>
      </c>
      <c r="U3670" s="21" t="s">
        <v>1218</v>
      </c>
      <c r="V3670" s="9" t="s">
        <v>3132</v>
      </c>
      <c r="W3670">
        <f>12*7</f>
        <v>84</v>
      </c>
      <c r="X3670" s="9" t="s">
        <v>1294</v>
      </c>
      <c r="Y3670" t="s">
        <v>3134</v>
      </c>
      <c r="Z3670">
        <v>24</v>
      </c>
      <c r="AD3670" t="s">
        <v>1165</v>
      </c>
      <c r="AF3670" t="s">
        <v>1165</v>
      </c>
      <c r="AI3670" s="21" t="s">
        <v>1165</v>
      </c>
      <c r="AJ3670" s="21" t="s">
        <v>1148</v>
      </c>
      <c r="AK3670">
        <v>62</v>
      </c>
      <c r="AN3670" s="21">
        <v>4</v>
      </c>
      <c r="AO3670" s="21">
        <v>25</v>
      </c>
      <c r="AP3670">
        <v>28</v>
      </c>
      <c r="AQ3670" s="22" t="s">
        <v>1283</v>
      </c>
      <c r="AR3670" s="21" t="s">
        <v>3130</v>
      </c>
    </row>
    <row r="3671" spans="1:44" x14ac:dyDescent="0.2">
      <c r="A3671" s="21" t="s">
        <v>1778</v>
      </c>
      <c r="B3671" s="21" t="s">
        <v>1146</v>
      </c>
      <c r="C3671" s="21" t="s">
        <v>1149</v>
      </c>
      <c r="D3671" s="21" t="s">
        <v>1774</v>
      </c>
      <c r="E3671" s="21" t="s">
        <v>3187</v>
      </c>
      <c r="G3671" s="27" t="s">
        <v>153</v>
      </c>
      <c r="H3671" s="21" t="s">
        <v>1165</v>
      </c>
      <c r="I3671" s="21" t="s">
        <v>3188</v>
      </c>
      <c r="L3671">
        <v>1590</v>
      </c>
      <c r="M3671" s="21" t="s">
        <v>3034</v>
      </c>
      <c r="O3671">
        <v>1988</v>
      </c>
      <c r="S3671" s="9" t="s">
        <v>3169</v>
      </c>
      <c r="T3671" t="s">
        <v>3127</v>
      </c>
      <c r="U3671" s="21" t="s">
        <v>1218</v>
      </c>
      <c r="V3671" s="9" t="s">
        <v>3132</v>
      </c>
      <c r="W3671">
        <f>12*7</f>
        <v>84</v>
      </c>
      <c r="X3671" s="9" t="s">
        <v>1294</v>
      </c>
      <c r="Y3671" t="s">
        <v>3135</v>
      </c>
      <c r="Z3671">
        <v>24</v>
      </c>
      <c r="AD3671" t="s">
        <v>1165</v>
      </c>
      <c r="AF3671" t="s">
        <v>1165</v>
      </c>
      <c r="AI3671" s="21" t="s">
        <v>1165</v>
      </c>
      <c r="AJ3671" s="21" t="s">
        <v>1148</v>
      </c>
      <c r="AK3671">
        <v>69</v>
      </c>
      <c r="AN3671" s="21">
        <v>4</v>
      </c>
      <c r="AO3671" s="21">
        <v>25</v>
      </c>
      <c r="AP3671">
        <v>28</v>
      </c>
      <c r="AQ3671" s="22" t="s">
        <v>1283</v>
      </c>
      <c r="AR3671" s="21" t="s">
        <v>3130</v>
      </c>
    </row>
    <row r="3672" spans="1:44" x14ac:dyDescent="0.2">
      <c r="A3672" s="21" t="s">
        <v>1778</v>
      </c>
      <c r="B3672" s="21" t="s">
        <v>1146</v>
      </c>
      <c r="C3672" s="21" t="s">
        <v>1149</v>
      </c>
      <c r="D3672" s="21" t="s">
        <v>1774</v>
      </c>
      <c r="E3672" s="21" t="s">
        <v>3187</v>
      </c>
      <c r="G3672" s="27" t="s">
        <v>153</v>
      </c>
      <c r="H3672" s="21" t="s">
        <v>1165</v>
      </c>
      <c r="I3672" s="21" t="s">
        <v>3189</v>
      </c>
      <c r="L3672">
        <v>1350</v>
      </c>
      <c r="M3672" s="21" t="s">
        <v>3034</v>
      </c>
      <c r="O3672">
        <v>1988</v>
      </c>
      <c r="S3672" s="9" t="s">
        <v>3169</v>
      </c>
      <c r="T3672" t="s">
        <v>3127</v>
      </c>
      <c r="U3672" s="21" t="s">
        <v>1147</v>
      </c>
      <c r="Z3672">
        <v>24</v>
      </c>
      <c r="AD3672" t="s">
        <v>1165</v>
      </c>
      <c r="AF3672" t="s">
        <v>1165</v>
      </c>
      <c r="AI3672" s="21" t="s">
        <v>1165</v>
      </c>
      <c r="AJ3672" s="21" t="s">
        <v>1148</v>
      </c>
      <c r="AK3672">
        <v>1</v>
      </c>
      <c r="AN3672" s="21">
        <v>4</v>
      </c>
      <c r="AO3672" s="21">
        <v>25</v>
      </c>
      <c r="AP3672">
        <v>28</v>
      </c>
      <c r="AQ3672" s="22" t="s">
        <v>1283</v>
      </c>
      <c r="AR3672" s="21" t="s">
        <v>3130</v>
      </c>
    </row>
    <row r="3673" spans="1:44" x14ac:dyDescent="0.2">
      <c r="A3673" s="21" t="s">
        <v>1778</v>
      </c>
      <c r="B3673" s="21" t="s">
        <v>1146</v>
      </c>
      <c r="C3673" s="21" t="s">
        <v>1149</v>
      </c>
      <c r="D3673" s="21" t="s">
        <v>1774</v>
      </c>
      <c r="E3673" s="21" t="s">
        <v>3187</v>
      </c>
      <c r="G3673" s="27" t="s">
        <v>153</v>
      </c>
      <c r="H3673" s="21" t="s">
        <v>1165</v>
      </c>
      <c r="I3673" s="21" t="s">
        <v>3189</v>
      </c>
      <c r="L3673">
        <v>1350</v>
      </c>
      <c r="M3673" s="21" t="s">
        <v>3034</v>
      </c>
      <c r="O3673">
        <v>1988</v>
      </c>
      <c r="S3673" s="9" t="s">
        <v>3169</v>
      </c>
      <c r="T3673" t="s">
        <v>3127</v>
      </c>
      <c r="U3673" s="21" t="s">
        <v>1218</v>
      </c>
      <c r="V3673" s="9" t="s">
        <v>3132</v>
      </c>
      <c r="W3673">
        <v>28</v>
      </c>
      <c r="X3673" s="9" t="s">
        <v>1294</v>
      </c>
      <c r="Z3673">
        <v>24</v>
      </c>
      <c r="AD3673" t="s">
        <v>1165</v>
      </c>
      <c r="AF3673" t="s">
        <v>1165</v>
      </c>
      <c r="AI3673" s="21" t="s">
        <v>1165</v>
      </c>
      <c r="AJ3673" s="21" t="s">
        <v>1148</v>
      </c>
      <c r="AK3673">
        <v>5</v>
      </c>
      <c r="AN3673" s="21">
        <v>4</v>
      </c>
      <c r="AO3673" s="21">
        <v>25</v>
      </c>
      <c r="AP3673">
        <v>28</v>
      </c>
      <c r="AQ3673" s="22" t="s">
        <v>1283</v>
      </c>
      <c r="AR3673" s="21" t="s">
        <v>3130</v>
      </c>
    </row>
    <row r="3674" spans="1:44" x14ac:dyDescent="0.2">
      <c r="A3674" s="21" t="s">
        <v>1778</v>
      </c>
      <c r="B3674" s="21" t="s">
        <v>1146</v>
      </c>
      <c r="C3674" s="21" t="s">
        <v>1149</v>
      </c>
      <c r="D3674" s="21" t="s">
        <v>1774</v>
      </c>
      <c r="E3674" s="21" t="s">
        <v>3187</v>
      </c>
      <c r="G3674" s="27" t="s">
        <v>153</v>
      </c>
      <c r="H3674" s="21" t="s">
        <v>1165</v>
      </c>
      <c r="I3674" s="21" t="s">
        <v>3189</v>
      </c>
      <c r="L3674">
        <v>1350</v>
      </c>
      <c r="M3674" s="21" t="s">
        <v>3034</v>
      </c>
      <c r="O3674">
        <v>1988</v>
      </c>
      <c r="S3674" s="9" t="s">
        <v>3169</v>
      </c>
      <c r="T3674" t="s">
        <v>3127</v>
      </c>
      <c r="U3674" s="21" t="s">
        <v>1218</v>
      </c>
      <c r="V3674" s="9" t="s">
        <v>3132</v>
      </c>
      <c r="W3674">
        <f>56</f>
        <v>56</v>
      </c>
      <c r="X3674" s="9" t="s">
        <v>1294</v>
      </c>
      <c r="Z3674">
        <v>24</v>
      </c>
      <c r="AD3674" t="s">
        <v>1165</v>
      </c>
      <c r="AF3674" t="s">
        <v>1165</v>
      </c>
      <c r="AI3674" s="21" t="s">
        <v>1165</v>
      </c>
      <c r="AJ3674" s="21" t="s">
        <v>1148</v>
      </c>
      <c r="AK3674">
        <v>33</v>
      </c>
      <c r="AN3674" s="21">
        <v>4</v>
      </c>
      <c r="AO3674" s="21">
        <v>25</v>
      </c>
      <c r="AP3674">
        <v>28</v>
      </c>
      <c r="AQ3674" s="22" t="s">
        <v>1283</v>
      </c>
      <c r="AR3674" s="21" t="s">
        <v>3130</v>
      </c>
    </row>
    <row r="3675" spans="1:44" x14ac:dyDescent="0.2">
      <c r="A3675" s="21" t="s">
        <v>1778</v>
      </c>
      <c r="B3675" s="21" t="s">
        <v>1146</v>
      </c>
      <c r="C3675" s="21" t="s">
        <v>1149</v>
      </c>
      <c r="D3675" s="21" t="s">
        <v>1774</v>
      </c>
      <c r="E3675" s="21" t="s">
        <v>3187</v>
      </c>
      <c r="G3675" s="27" t="s">
        <v>153</v>
      </c>
      <c r="H3675" s="21" t="s">
        <v>1165</v>
      </c>
      <c r="I3675" s="21" t="s">
        <v>3189</v>
      </c>
      <c r="L3675">
        <v>1350</v>
      </c>
      <c r="M3675" s="21" t="s">
        <v>3034</v>
      </c>
      <c r="O3675">
        <v>1988</v>
      </c>
      <c r="S3675" s="9" t="s">
        <v>3169</v>
      </c>
      <c r="T3675" t="s">
        <v>3127</v>
      </c>
      <c r="U3675" s="21" t="s">
        <v>1218</v>
      </c>
      <c r="V3675" s="9" t="s">
        <v>3132</v>
      </c>
      <c r="W3675">
        <f>7*12</f>
        <v>84</v>
      </c>
      <c r="X3675" s="9" t="s">
        <v>1294</v>
      </c>
      <c r="Z3675">
        <v>24</v>
      </c>
      <c r="AD3675" t="s">
        <v>1165</v>
      </c>
      <c r="AF3675" t="s">
        <v>1165</v>
      </c>
      <c r="AI3675" s="21" t="s">
        <v>1165</v>
      </c>
      <c r="AJ3675" s="21" t="s">
        <v>1148</v>
      </c>
      <c r="AK3675">
        <v>76</v>
      </c>
      <c r="AN3675" s="21">
        <v>4</v>
      </c>
      <c r="AO3675" s="21">
        <v>25</v>
      </c>
      <c r="AP3675">
        <v>28</v>
      </c>
      <c r="AQ3675" s="22" t="s">
        <v>1283</v>
      </c>
      <c r="AR3675" s="21" t="s">
        <v>3130</v>
      </c>
    </row>
    <row r="3676" spans="1:44" x14ac:dyDescent="0.2">
      <c r="A3676" s="21" t="s">
        <v>1778</v>
      </c>
      <c r="B3676" s="21" t="s">
        <v>1146</v>
      </c>
      <c r="C3676" s="21" t="s">
        <v>1149</v>
      </c>
      <c r="D3676" s="21" t="s">
        <v>1774</v>
      </c>
      <c r="E3676" s="21" t="s">
        <v>3187</v>
      </c>
      <c r="G3676" s="27" t="s">
        <v>153</v>
      </c>
      <c r="H3676" s="21" t="s">
        <v>1165</v>
      </c>
      <c r="I3676" s="21" t="s">
        <v>3189</v>
      </c>
      <c r="L3676">
        <v>1350</v>
      </c>
      <c r="M3676" s="21" t="s">
        <v>3034</v>
      </c>
      <c r="O3676">
        <v>1988</v>
      </c>
      <c r="S3676" s="9" t="s">
        <v>3169</v>
      </c>
      <c r="T3676" t="s">
        <v>3127</v>
      </c>
      <c r="U3676" s="21" t="s">
        <v>1218</v>
      </c>
      <c r="V3676" s="9" t="s">
        <v>3132</v>
      </c>
      <c r="W3676">
        <f>7*16</f>
        <v>112</v>
      </c>
      <c r="X3676" s="9" t="s">
        <v>1294</v>
      </c>
      <c r="Z3676">
        <v>24</v>
      </c>
      <c r="AD3676" t="s">
        <v>1165</v>
      </c>
      <c r="AF3676" t="s">
        <v>1165</v>
      </c>
      <c r="AI3676" s="21" t="s">
        <v>1165</v>
      </c>
      <c r="AJ3676" s="21" t="s">
        <v>1148</v>
      </c>
      <c r="AK3676">
        <v>84</v>
      </c>
      <c r="AN3676" s="21">
        <v>4</v>
      </c>
      <c r="AO3676" s="21">
        <v>25</v>
      </c>
      <c r="AP3676">
        <v>28</v>
      </c>
      <c r="AQ3676" s="22" t="s">
        <v>1283</v>
      </c>
      <c r="AR3676" s="21" t="s">
        <v>3130</v>
      </c>
    </row>
    <row r="3677" spans="1:44" x14ac:dyDescent="0.2">
      <c r="A3677" s="21" t="s">
        <v>1778</v>
      </c>
      <c r="B3677" s="21" t="s">
        <v>1146</v>
      </c>
      <c r="C3677" s="21" t="s">
        <v>1149</v>
      </c>
      <c r="D3677" s="21" t="s">
        <v>1774</v>
      </c>
      <c r="E3677" s="21" t="s">
        <v>3187</v>
      </c>
      <c r="G3677" s="27" t="s">
        <v>153</v>
      </c>
      <c r="H3677" s="21" t="s">
        <v>1165</v>
      </c>
      <c r="I3677" s="21" t="s">
        <v>3189</v>
      </c>
      <c r="L3677">
        <v>1350</v>
      </c>
      <c r="M3677" s="21" t="s">
        <v>3034</v>
      </c>
      <c r="O3677">
        <v>1988</v>
      </c>
      <c r="S3677" s="9" t="s">
        <v>3169</v>
      </c>
      <c r="T3677" t="s">
        <v>3127</v>
      </c>
      <c r="U3677" s="21" t="s">
        <v>1218</v>
      </c>
      <c r="V3677" s="9" t="s">
        <v>3132</v>
      </c>
      <c r="W3677">
        <f>7*24</f>
        <v>168</v>
      </c>
      <c r="X3677" s="9" t="s">
        <v>1294</v>
      </c>
      <c r="Z3677">
        <v>24</v>
      </c>
      <c r="AD3677" t="s">
        <v>1165</v>
      </c>
      <c r="AF3677" t="s">
        <v>1165</v>
      </c>
      <c r="AI3677" s="21" t="s">
        <v>1165</v>
      </c>
      <c r="AJ3677" s="21" t="s">
        <v>1148</v>
      </c>
      <c r="AK3677">
        <v>74</v>
      </c>
      <c r="AN3677" s="21">
        <v>4</v>
      </c>
      <c r="AO3677" s="21">
        <v>25</v>
      </c>
      <c r="AP3677">
        <v>28</v>
      </c>
      <c r="AQ3677" s="22" t="s">
        <v>1283</v>
      </c>
      <c r="AR3677" s="21" t="s">
        <v>3130</v>
      </c>
    </row>
    <row r="3678" spans="1:44" x14ac:dyDescent="0.2">
      <c r="A3678" s="21" t="s">
        <v>1778</v>
      </c>
      <c r="B3678" s="21" t="s">
        <v>1146</v>
      </c>
      <c r="C3678" s="21" t="s">
        <v>1149</v>
      </c>
      <c r="D3678" s="21" t="s">
        <v>1774</v>
      </c>
      <c r="E3678" s="21" t="s">
        <v>3187</v>
      </c>
      <c r="G3678" s="27" t="s">
        <v>153</v>
      </c>
      <c r="H3678" s="21" t="s">
        <v>1165</v>
      </c>
      <c r="I3678" s="21" t="s">
        <v>3189</v>
      </c>
      <c r="L3678">
        <v>1350</v>
      </c>
      <c r="M3678" s="21" t="s">
        <v>3034</v>
      </c>
      <c r="O3678">
        <v>1988</v>
      </c>
      <c r="S3678" s="9" t="s">
        <v>3169</v>
      </c>
      <c r="T3678" t="s">
        <v>3127</v>
      </c>
      <c r="U3678" s="21" t="s">
        <v>1218</v>
      </c>
      <c r="V3678" s="9" t="s">
        <v>3132</v>
      </c>
      <c r="W3678">
        <f>12*7</f>
        <v>84</v>
      </c>
      <c r="X3678" s="9" t="s">
        <v>1294</v>
      </c>
      <c r="Y3678" t="s">
        <v>3170</v>
      </c>
      <c r="Z3678">
        <v>24</v>
      </c>
      <c r="AD3678" t="s">
        <v>1165</v>
      </c>
      <c r="AF3678" t="s">
        <v>1165</v>
      </c>
      <c r="AI3678" s="21" t="s">
        <v>1165</v>
      </c>
      <c r="AJ3678" s="21" t="s">
        <v>1148</v>
      </c>
      <c r="AK3678">
        <v>95</v>
      </c>
      <c r="AN3678" s="21">
        <v>4</v>
      </c>
      <c r="AO3678" s="21">
        <v>25</v>
      </c>
      <c r="AP3678">
        <v>28</v>
      </c>
      <c r="AQ3678" s="22" t="s">
        <v>1283</v>
      </c>
      <c r="AR3678" s="21" t="s">
        <v>3130</v>
      </c>
    </row>
    <row r="3679" spans="1:44" x14ac:dyDescent="0.2">
      <c r="A3679" s="21" t="s">
        <v>1778</v>
      </c>
      <c r="B3679" s="21" t="s">
        <v>1146</v>
      </c>
      <c r="C3679" s="21" t="s">
        <v>1149</v>
      </c>
      <c r="D3679" s="21" t="s">
        <v>1774</v>
      </c>
      <c r="E3679" s="21" t="s">
        <v>3187</v>
      </c>
      <c r="G3679" s="27" t="s">
        <v>153</v>
      </c>
      <c r="H3679" s="21" t="s">
        <v>1165</v>
      </c>
      <c r="I3679" s="21" t="s">
        <v>3189</v>
      </c>
      <c r="L3679">
        <v>1350</v>
      </c>
      <c r="M3679" s="21" t="s">
        <v>3034</v>
      </c>
      <c r="O3679">
        <v>1988</v>
      </c>
      <c r="S3679" s="9" t="s">
        <v>3169</v>
      </c>
      <c r="T3679" t="s">
        <v>3127</v>
      </c>
      <c r="U3679" s="21" t="s">
        <v>1218</v>
      </c>
      <c r="V3679" s="9" t="s">
        <v>3132</v>
      </c>
      <c r="W3679">
        <f>12*7</f>
        <v>84</v>
      </c>
      <c r="X3679" s="9" t="s">
        <v>1294</v>
      </c>
      <c r="Y3679" t="s">
        <v>3134</v>
      </c>
      <c r="Z3679">
        <v>24</v>
      </c>
      <c r="AD3679" t="s">
        <v>1165</v>
      </c>
      <c r="AF3679" t="s">
        <v>1165</v>
      </c>
      <c r="AI3679" s="21" t="s">
        <v>1165</v>
      </c>
      <c r="AJ3679" s="21" t="s">
        <v>1148</v>
      </c>
      <c r="AK3679">
        <v>50</v>
      </c>
      <c r="AN3679" s="21">
        <v>4</v>
      </c>
      <c r="AO3679" s="21">
        <v>25</v>
      </c>
      <c r="AP3679">
        <v>28</v>
      </c>
      <c r="AQ3679" s="22" t="s">
        <v>1283</v>
      </c>
      <c r="AR3679" s="21" t="s">
        <v>3130</v>
      </c>
    </row>
    <row r="3680" spans="1:44" x14ac:dyDescent="0.2">
      <c r="A3680" s="21" t="s">
        <v>1778</v>
      </c>
      <c r="B3680" s="21" t="s">
        <v>1146</v>
      </c>
      <c r="C3680" s="21" t="s">
        <v>1149</v>
      </c>
      <c r="D3680" s="21" t="s">
        <v>1774</v>
      </c>
      <c r="E3680" s="21" t="s">
        <v>3187</v>
      </c>
      <c r="G3680" s="27" t="s">
        <v>153</v>
      </c>
      <c r="H3680" s="21" t="s">
        <v>1165</v>
      </c>
      <c r="I3680" s="21" t="s">
        <v>3189</v>
      </c>
      <c r="L3680">
        <v>1350</v>
      </c>
      <c r="M3680" s="21" t="s">
        <v>3034</v>
      </c>
      <c r="O3680">
        <v>1988</v>
      </c>
      <c r="S3680" s="9" t="s">
        <v>3169</v>
      </c>
      <c r="T3680" t="s">
        <v>3127</v>
      </c>
      <c r="U3680" s="21" t="s">
        <v>1218</v>
      </c>
      <c r="V3680" s="9" t="s">
        <v>3132</v>
      </c>
      <c r="W3680">
        <f>12*7</f>
        <v>84</v>
      </c>
      <c r="X3680" s="9" t="s">
        <v>1294</v>
      </c>
      <c r="Y3680" t="s">
        <v>3135</v>
      </c>
      <c r="Z3680">
        <v>24</v>
      </c>
      <c r="AD3680" t="s">
        <v>1165</v>
      </c>
      <c r="AF3680" t="s">
        <v>1165</v>
      </c>
      <c r="AI3680" s="21" t="s">
        <v>1165</v>
      </c>
      <c r="AJ3680" s="21" t="s">
        <v>1148</v>
      </c>
      <c r="AK3680">
        <v>49</v>
      </c>
      <c r="AN3680" s="21">
        <v>4</v>
      </c>
      <c r="AO3680" s="21">
        <v>25</v>
      </c>
      <c r="AP3680">
        <v>28</v>
      </c>
      <c r="AQ3680" s="22" t="s">
        <v>1283</v>
      </c>
      <c r="AR3680" s="21" t="s">
        <v>3130</v>
      </c>
    </row>
    <row r="3681" spans="1:44" x14ac:dyDescent="0.2">
      <c r="A3681" s="21" t="s">
        <v>1778</v>
      </c>
      <c r="B3681" s="21" t="s">
        <v>1146</v>
      </c>
      <c r="C3681" s="21" t="s">
        <v>1149</v>
      </c>
      <c r="D3681" s="21" t="s">
        <v>1774</v>
      </c>
      <c r="E3681" s="21" t="s">
        <v>3190</v>
      </c>
      <c r="G3681" s="27" t="s">
        <v>153</v>
      </c>
      <c r="H3681" s="21" t="s">
        <v>1165</v>
      </c>
      <c r="I3681" s="21" t="s">
        <v>3191</v>
      </c>
      <c r="L3681">
        <v>1510</v>
      </c>
      <c r="M3681" s="21" t="s">
        <v>3034</v>
      </c>
      <c r="O3681">
        <v>1988</v>
      </c>
      <c r="S3681" s="9" t="s">
        <v>3169</v>
      </c>
      <c r="T3681" t="s">
        <v>3127</v>
      </c>
      <c r="U3681" s="21" t="s">
        <v>1147</v>
      </c>
      <c r="Z3681">
        <v>24</v>
      </c>
      <c r="AD3681" t="s">
        <v>1165</v>
      </c>
      <c r="AF3681" t="s">
        <v>1165</v>
      </c>
      <c r="AI3681" s="21" t="s">
        <v>1165</v>
      </c>
      <c r="AJ3681" s="21" t="s">
        <v>1148</v>
      </c>
      <c r="AK3681">
        <v>44</v>
      </c>
      <c r="AN3681" s="21">
        <v>4</v>
      </c>
      <c r="AO3681" s="21">
        <v>25</v>
      </c>
      <c r="AP3681">
        <v>28</v>
      </c>
      <c r="AQ3681" s="22" t="s">
        <v>1283</v>
      </c>
      <c r="AR3681" s="21" t="s">
        <v>3130</v>
      </c>
    </row>
    <row r="3682" spans="1:44" x14ac:dyDescent="0.2">
      <c r="A3682" s="21" t="s">
        <v>1778</v>
      </c>
      <c r="B3682" s="21" t="s">
        <v>1146</v>
      </c>
      <c r="C3682" s="21" t="s">
        <v>1149</v>
      </c>
      <c r="D3682" s="21" t="s">
        <v>1774</v>
      </c>
      <c r="E3682" s="21" t="s">
        <v>3190</v>
      </c>
      <c r="G3682" s="27" t="s">
        <v>153</v>
      </c>
      <c r="H3682" s="21" t="s">
        <v>1165</v>
      </c>
      <c r="I3682" s="21" t="s">
        <v>3191</v>
      </c>
      <c r="L3682">
        <v>1510</v>
      </c>
      <c r="M3682" s="21" t="s">
        <v>3034</v>
      </c>
      <c r="O3682">
        <v>1988</v>
      </c>
      <c r="S3682" s="9" t="s">
        <v>3169</v>
      </c>
      <c r="T3682" t="s">
        <v>3127</v>
      </c>
      <c r="U3682" s="21" t="s">
        <v>1218</v>
      </c>
      <c r="V3682" s="9" t="s">
        <v>3132</v>
      </c>
      <c r="W3682">
        <v>28</v>
      </c>
      <c r="X3682" s="9" t="s">
        <v>1294</v>
      </c>
      <c r="Z3682">
        <v>24</v>
      </c>
      <c r="AD3682" t="s">
        <v>1165</v>
      </c>
      <c r="AF3682" t="s">
        <v>1165</v>
      </c>
      <c r="AI3682" s="21" t="s">
        <v>1165</v>
      </c>
      <c r="AJ3682" s="21" t="s">
        <v>1148</v>
      </c>
      <c r="AK3682">
        <v>28</v>
      </c>
      <c r="AN3682" s="21">
        <v>4</v>
      </c>
      <c r="AO3682" s="21">
        <v>25</v>
      </c>
      <c r="AP3682">
        <v>28</v>
      </c>
      <c r="AQ3682" s="22" t="s">
        <v>1283</v>
      </c>
      <c r="AR3682" s="21" t="s">
        <v>3130</v>
      </c>
    </row>
    <row r="3683" spans="1:44" x14ac:dyDescent="0.2">
      <c r="A3683" s="21" t="s">
        <v>1778</v>
      </c>
      <c r="B3683" s="21" t="s">
        <v>1146</v>
      </c>
      <c r="C3683" s="21" t="s">
        <v>1149</v>
      </c>
      <c r="D3683" s="21" t="s">
        <v>1774</v>
      </c>
      <c r="E3683" s="21" t="s">
        <v>3190</v>
      </c>
      <c r="G3683" s="27" t="s">
        <v>153</v>
      </c>
      <c r="H3683" s="21" t="s">
        <v>1165</v>
      </c>
      <c r="I3683" s="21" t="s">
        <v>3191</v>
      </c>
      <c r="L3683">
        <v>1510</v>
      </c>
      <c r="M3683" s="21" t="s">
        <v>3034</v>
      </c>
      <c r="O3683">
        <v>1988</v>
      </c>
      <c r="S3683" s="9" t="s">
        <v>3169</v>
      </c>
      <c r="T3683" t="s">
        <v>3127</v>
      </c>
      <c r="U3683" s="21" t="s">
        <v>1218</v>
      </c>
      <c r="V3683" s="9" t="s">
        <v>3132</v>
      </c>
      <c r="W3683">
        <f>56</f>
        <v>56</v>
      </c>
      <c r="X3683" s="9" t="s">
        <v>1294</v>
      </c>
      <c r="Z3683">
        <v>24</v>
      </c>
      <c r="AD3683" t="s">
        <v>1165</v>
      </c>
      <c r="AF3683" t="s">
        <v>1165</v>
      </c>
      <c r="AI3683" s="21" t="s">
        <v>1165</v>
      </c>
      <c r="AJ3683" s="21" t="s">
        <v>1148</v>
      </c>
      <c r="AK3683">
        <v>76</v>
      </c>
      <c r="AN3683" s="21">
        <v>4</v>
      </c>
      <c r="AO3683" s="21">
        <v>25</v>
      </c>
      <c r="AP3683">
        <v>28</v>
      </c>
      <c r="AQ3683" s="22" t="s">
        <v>1283</v>
      </c>
      <c r="AR3683" s="21" t="s">
        <v>3130</v>
      </c>
    </row>
    <row r="3684" spans="1:44" x14ac:dyDescent="0.2">
      <c r="A3684" s="21" t="s">
        <v>1778</v>
      </c>
      <c r="B3684" s="21" t="s">
        <v>1146</v>
      </c>
      <c r="C3684" s="21" t="s">
        <v>1149</v>
      </c>
      <c r="D3684" s="21" t="s">
        <v>1774</v>
      </c>
      <c r="E3684" s="21" t="s">
        <v>3190</v>
      </c>
      <c r="G3684" s="27" t="s">
        <v>153</v>
      </c>
      <c r="H3684" s="21" t="s">
        <v>1165</v>
      </c>
      <c r="I3684" s="21" t="s">
        <v>3191</v>
      </c>
      <c r="L3684">
        <v>1510</v>
      </c>
      <c r="M3684" s="21" t="s">
        <v>3034</v>
      </c>
      <c r="O3684">
        <v>1988</v>
      </c>
      <c r="S3684" s="9" t="s">
        <v>3169</v>
      </c>
      <c r="T3684" t="s">
        <v>3127</v>
      </c>
      <c r="U3684" s="21" t="s">
        <v>1218</v>
      </c>
      <c r="V3684" s="9" t="s">
        <v>3132</v>
      </c>
      <c r="W3684">
        <f>7*12</f>
        <v>84</v>
      </c>
      <c r="X3684" s="9" t="s">
        <v>1294</v>
      </c>
      <c r="Z3684">
        <v>24</v>
      </c>
      <c r="AD3684" t="s">
        <v>1165</v>
      </c>
      <c r="AF3684" t="s">
        <v>1165</v>
      </c>
      <c r="AI3684" s="21" t="s">
        <v>1165</v>
      </c>
      <c r="AJ3684" s="21" t="s">
        <v>1148</v>
      </c>
      <c r="AK3684">
        <v>93</v>
      </c>
      <c r="AN3684" s="21">
        <v>4</v>
      </c>
      <c r="AO3684" s="21">
        <v>25</v>
      </c>
      <c r="AP3684">
        <v>28</v>
      </c>
      <c r="AQ3684" s="22" t="s">
        <v>1283</v>
      </c>
      <c r="AR3684" s="21" t="s">
        <v>3130</v>
      </c>
    </row>
    <row r="3685" spans="1:44" x14ac:dyDescent="0.2">
      <c r="A3685" s="21" t="s">
        <v>1778</v>
      </c>
      <c r="B3685" s="21" t="s">
        <v>1146</v>
      </c>
      <c r="C3685" s="21" t="s">
        <v>1149</v>
      </c>
      <c r="D3685" s="21" t="s">
        <v>1774</v>
      </c>
      <c r="E3685" s="21" t="s">
        <v>3190</v>
      </c>
      <c r="G3685" s="27" t="s">
        <v>153</v>
      </c>
      <c r="H3685" s="21" t="s">
        <v>1165</v>
      </c>
      <c r="I3685" s="21" t="s">
        <v>3191</v>
      </c>
      <c r="L3685">
        <v>1510</v>
      </c>
      <c r="M3685" s="21" t="s">
        <v>3034</v>
      </c>
      <c r="O3685">
        <v>1988</v>
      </c>
      <c r="S3685" s="9" t="s">
        <v>3169</v>
      </c>
      <c r="T3685" t="s">
        <v>3127</v>
      </c>
      <c r="U3685" s="21" t="s">
        <v>1218</v>
      </c>
      <c r="V3685" s="9" t="s">
        <v>3132</v>
      </c>
      <c r="W3685">
        <f>7*16</f>
        <v>112</v>
      </c>
      <c r="X3685" s="9" t="s">
        <v>1294</v>
      </c>
      <c r="Z3685">
        <v>24</v>
      </c>
      <c r="AD3685" t="s">
        <v>1165</v>
      </c>
      <c r="AF3685" t="s">
        <v>1165</v>
      </c>
      <c r="AI3685" s="21" t="s">
        <v>1165</v>
      </c>
      <c r="AJ3685" s="21" t="s">
        <v>1148</v>
      </c>
      <c r="AK3685">
        <v>87</v>
      </c>
      <c r="AN3685" s="21">
        <v>4</v>
      </c>
      <c r="AO3685" s="21">
        <v>25</v>
      </c>
      <c r="AP3685">
        <v>28</v>
      </c>
      <c r="AQ3685" s="22" t="s">
        <v>1283</v>
      </c>
      <c r="AR3685" s="21" t="s">
        <v>3130</v>
      </c>
    </row>
    <row r="3686" spans="1:44" x14ac:dyDescent="0.2">
      <c r="A3686" s="21" t="s">
        <v>1778</v>
      </c>
      <c r="B3686" s="21" t="s">
        <v>1146</v>
      </c>
      <c r="C3686" s="21" t="s">
        <v>1149</v>
      </c>
      <c r="D3686" s="21" t="s">
        <v>1774</v>
      </c>
      <c r="E3686" s="21" t="s">
        <v>3190</v>
      </c>
      <c r="G3686" s="27" t="s">
        <v>153</v>
      </c>
      <c r="H3686" s="21" t="s">
        <v>1165</v>
      </c>
      <c r="I3686" s="21" t="s">
        <v>3191</v>
      </c>
      <c r="L3686">
        <v>1510</v>
      </c>
      <c r="M3686" s="21" t="s">
        <v>3034</v>
      </c>
      <c r="O3686">
        <v>1988</v>
      </c>
      <c r="S3686" s="9" t="s">
        <v>3169</v>
      </c>
      <c r="T3686" t="s">
        <v>3127</v>
      </c>
      <c r="U3686" s="21" t="s">
        <v>1218</v>
      </c>
      <c r="V3686" s="9" t="s">
        <v>3132</v>
      </c>
      <c r="W3686">
        <f>7*24</f>
        <v>168</v>
      </c>
      <c r="X3686" s="9" t="s">
        <v>1294</v>
      </c>
      <c r="Z3686">
        <v>24</v>
      </c>
      <c r="AD3686" t="s">
        <v>1165</v>
      </c>
      <c r="AF3686" t="s">
        <v>1165</v>
      </c>
      <c r="AI3686" s="21" t="s">
        <v>1165</v>
      </c>
      <c r="AJ3686" s="21" t="s">
        <v>1148</v>
      </c>
      <c r="AK3686">
        <v>98</v>
      </c>
      <c r="AN3686" s="21">
        <v>4</v>
      </c>
      <c r="AO3686" s="21">
        <v>25</v>
      </c>
      <c r="AP3686">
        <v>28</v>
      </c>
      <c r="AQ3686" s="22" t="s">
        <v>1283</v>
      </c>
      <c r="AR3686" s="21" t="s">
        <v>3130</v>
      </c>
    </row>
    <row r="3687" spans="1:44" x14ac:dyDescent="0.2">
      <c r="A3687" s="21" t="s">
        <v>1778</v>
      </c>
      <c r="B3687" s="21" t="s">
        <v>1146</v>
      </c>
      <c r="C3687" s="21" t="s">
        <v>1149</v>
      </c>
      <c r="D3687" s="21" t="s">
        <v>1774</v>
      </c>
      <c r="E3687" s="21" t="s">
        <v>3190</v>
      </c>
      <c r="G3687" s="27" t="s">
        <v>153</v>
      </c>
      <c r="H3687" s="21" t="s">
        <v>1165</v>
      </c>
      <c r="I3687" s="21" t="s">
        <v>3191</v>
      </c>
      <c r="L3687">
        <v>1510</v>
      </c>
      <c r="M3687" s="21" t="s">
        <v>3034</v>
      </c>
      <c r="O3687">
        <v>1988</v>
      </c>
      <c r="S3687" s="9" t="s">
        <v>3169</v>
      </c>
      <c r="T3687" t="s">
        <v>3127</v>
      </c>
      <c r="U3687" s="21" t="s">
        <v>1218</v>
      </c>
      <c r="V3687" s="9" t="s">
        <v>3132</v>
      </c>
      <c r="W3687">
        <f>12*7</f>
        <v>84</v>
      </c>
      <c r="X3687" s="9" t="s">
        <v>1294</v>
      </c>
      <c r="Y3687" t="s">
        <v>3170</v>
      </c>
      <c r="Z3687">
        <v>24</v>
      </c>
      <c r="AD3687" t="s">
        <v>1165</v>
      </c>
      <c r="AF3687" t="s">
        <v>1165</v>
      </c>
      <c r="AI3687" s="21" t="s">
        <v>1165</v>
      </c>
      <c r="AJ3687" s="21" t="s">
        <v>1148</v>
      </c>
      <c r="AK3687">
        <v>98</v>
      </c>
      <c r="AN3687" s="21">
        <v>4</v>
      </c>
      <c r="AO3687" s="21">
        <v>25</v>
      </c>
      <c r="AP3687">
        <v>28</v>
      </c>
      <c r="AQ3687" s="22" t="s">
        <v>1283</v>
      </c>
      <c r="AR3687" s="21" t="s">
        <v>3130</v>
      </c>
    </row>
    <row r="3688" spans="1:44" x14ac:dyDescent="0.2">
      <c r="A3688" s="21" t="s">
        <v>1778</v>
      </c>
      <c r="B3688" s="21" t="s">
        <v>1146</v>
      </c>
      <c r="C3688" s="21" t="s">
        <v>1149</v>
      </c>
      <c r="D3688" s="21" t="s">
        <v>1774</v>
      </c>
      <c r="E3688" s="21" t="s">
        <v>3190</v>
      </c>
      <c r="G3688" s="27" t="s">
        <v>153</v>
      </c>
      <c r="H3688" s="21" t="s">
        <v>1165</v>
      </c>
      <c r="I3688" s="21" t="s">
        <v>3191</v>
      </c>
      <c r="L3688">
        <v>1510</v>
      </c>
      <c r="M3688" s="21" t="s">
        <v>3034</v>
      </c>
      <c r="O3688">
        <v>1988</v>
      </c>
      <c r="S3688" s="9" t="s">
        <v>3169</v>
      </c>
      <c r="T3688" t="s">
        <v>3127</v>
      </c>
      <c r="U3688" s="21" t="s">
        <v>1218</v>
      </c>
      <c r="V3688" s="9" t="s">
        <v>3132</v>
      </c>
      <c r="W3688">
        <f>12*7</f>
        <v>84</v>
      </c>
      <c r="X3688" s="9" t="s">
        <v>1294</v>
      </c>
      <c r="Y3688" t="s">
        <v>3134</v>
      </c>
      <c r="Z3688">
        <v>24</v>
      </c>
      <c r="AD3688" t="s">
        <v>1165</v>
      </c>
      <c r="AF3688" t="s">
        <v>1165</v>
      </c>
      <c r="AI3688" s="21" t="s">
        <v>1165</v>
      </c>
      <c r="AJ3688" s="21" t="s">
        <v>1148</v>
      </c>
      <c r="AK3688">
        <v>82</v>
      </c>
      <c r="AN3688" s="21">
        <v>4</v>
      </c>
      <c r="AO3688" s="21">
        <v>25</v>
      </c>
      <c r="AP3688">
        <v>28</v>
      </c>
      <c r="AQ3688" s="22" t="s">
        <v>1283</v>
      </c>
      <c r="AR3688" s="21" t="s">
        <v>3130</v>
      </c>
    </row>
    <row r="3689" spans="1:44" x14ac:dyDescent="0.2">
      <c r="A3689" s="21" t="s">
        <v>1778</v>
      </c>
      <c r="B3689" s="21" t="s">
        <v>1146</v>
      </c>
      <c r="C3689" s="21" t="s">
        <v>1149</v>
      </c>
      <c r="D3689" s="21" t="s">
        <v>1774</v>
      </c>
      <c r="E3689" s="21" t="s">
        <v>3190</v>
      </c>
      <c r="G3689" s="27" t="s">
        <v>153</v>
      </c>
      <c r="H3689" s="21" t="s">
        <v>1165</v>
      </c>
      <c r="I3689" s="21" t="s">
        <v>3191</v>
      </c>
      <c r="L3689">
        <v>1510</v>
      </c>
      <c r="M3689" s="21" t="s">
        <v>3034</v>
      </c>
      <c r="O3689">
        <v>1988</v>
      </c>
      <c r="S3689" s="9" t="s">
        <v>3169</v>
      </c>
      <c r="T3689" t="s">
        <v>3127</v>
      </c>
      <c r="U3689" s="21" t="s">
        <v>1218</v>
      </c>
      <c r="V3689" s="9" t="s">
        <v>3132</v>
      </c>
      <c r="W3689">
        <f>12*7</f>
        <v>84</v>
      </c>
      <c r="X3689" s="9" t="s">
        <v>1294</v>
      </c>
      <c r="Y3689" t="s">
        <v>3135</v>
      </c>
      <c r="Z3689">
        <v>24</v>
      </c>
      <c r="AD3689" t="s">
        <v>1165</v>
      </c>
      <c r="AF3689" t="s">
        <v>1165</v>
      </c>
      <c r="AI3689" s="21" t="s">
        <v>1165</v>
      </c>
      <c r="AJ3689" s="21" t="s">
        <v>1148</v>
      </c>
      <c r="AK3689">
        <v>84</v>
      </c>
      <c r="AN3689" s="21">
        <v>4</v>
      </c>
      <c r="AO3689" s="21">
        <v>25</v>
      </c>
      <c r="AP3689">
        <v>28</v>
      </c>
      <c r="AQ3689" s="22" t="s">
        <v>1283</v>
      </c>
      <c r="AR3689" s="21" t="s">
        <v>3130</v>
      </c>
    </row>
    <row r="3690" spans="1:44" x14ac:dyDescent="0.2">
      <c r="A3690" s="21" t="s">
        <v>1778</v>
      </c>
      <c r="B3690" s="21" t="s">
        <v>1146</v>
      </c>
      <c r="C3690" s="21" t="s">
        <v>1149</v>
      </c>
      <c r="D3690" s="21" t="s">
        <v>1774</v>
      </c>
      <c r="E3690" s="21" t="s">
        <v>3190</v>
      </c>
      <c r="G3690" s="27" t="s">
        <v>153</v>
      </c>
      <c r="H3690" s="21" t="s">
        <v>1165</v>
      </c>
      <c r="I3690" s="21" t="s">
        <v>3192</v>
      </c>
      <c r="L3690">
        <v>1900</v>
      </c>
      <c r="M3690" s="21" t="s">
        <v>3034</v>
      </c>
      <c r="O3690">
        <v>1988</v>
      </c>
      <c r="S3690" s="9" t="s">
        <v>3169</v>
      </c>
      <c r="T3690" t="s">
        <v>3127</v>
      </c>
      <c r="U3690" s="21" t="s">
        <v>1147</v>
      </c>
      <c r="Z3690">
        <v>24</v>
      </c>
      <c r="AD3690" t="s">
        <v>1165</v>
      </c>
      <c r="AF3690" t="s">
        <v>1165</v>
      </c>
      <c r="AI3690" s="21" t="s">
        <v>1165</v>
      </c>
      <c r="AJ3690" s="21" t="s">
        <v>1148</v>
      </c>
      <c r="AK3690">
        <v>3</v>
      </c>
      <c r="AN3690" s="21">
        <v>4</v>
      </c>
      <c r="AO3690" s="21">
        <v>25</v>
      </c>
      <c r="AP3690">
        <v>28</v>
      </c>
      <c r="AQ3690" s="22" t="s">
        <v>1283</v>
      </c>
      <c r="AR3690" s="21" t="s">
        <v>3130</v>
      </c>
    </row>
    <row r="3691" spans="1:44" x14ac:dyDescent="0.2">
      <c r="A3691" s="21" t="s">
        <v>1778</v>
      </c>
      <c r="B3691" s="21" t="s">
        <v>1146</v>
      </c>
      <c r="C3691" s="21" t="s">
        <v>1149</v>
      </c>
      <c r="D3691" s="21" t="s">
        <v>1774</v>
      </c>
      <c r="E3691" s="21" t="s">
        <v>3190</v>
      </c>
      <c r="G3691" s="27" t="s">
        <v>153</v>
      </c>
      <c r="H3691" s="21" t="s">
        <v>1165</v>
      </c>
      <c r="I3691" s="21" t="s">
        <v>3192</v>
      </c>
      <c r="L3691">
        <v>1900</v>
      </c>
      <c r="M3691" s="21" t="s">
        <v>3034</v>
      </c>
      <c r="O3691">
        <v>1988</v>
      </c>
      <c r="S3691" s="9" t="s">
        <v>3169</v>
      </c>
      <c r="T3691" t="s">
        <v>3127</v>
      </c>
      <c r="U3691" s="21" t="s">
        <v>1218</v>
      </c>
      <c r="V3691" s="9" t="s">
        <v>3132</v>
      </c>
      <c r="W3691">
        <v>28</v>
      </c>
      <c r="X3691" s="9" t="s">
        <v>1294</v>
      </c>
      <c r="Z3691">
        <v>24</v>
      </c>
      <c r="AD3691" t="s">
        <v>1165</v>
      </c>
      <c r="AF3691" t="s">
        <v>1165</v>
      </c>
      <c r="AI3691" s="21" t="s">
        <v>1165</v>
      </c>
      <c r="AJ3691" s="21" t="s">
        <v>1148</v>
      </c>
      <c r="AK3691">
        <v>7</v>
      </c>
      <c r="AN3691" s="21">
        <v>4</v>
      </c>
      <c r="AO3691" s="21">
        <v>25</v>
      </c>
      <c r="AP3691">
        <v>28</v>
      </c>
      <c r="AQ3691" s="22" t="s">
        <v>1283</v>
      </c>
      <c r="AR3691" s="21" t="s">
        <v>3130</v>
      </c>
    </row>
    <row r="3692" spans="1:44" x14ac:dyDescent="0.2">
      <c r="A3692" s="21" t="s">
        <v>1778</v>
      </c>
      <c r="B3692" s="21" t="s">
        <v>1146</v>
      </c>
      <c r="C3692" s="21" t="s">
        <v>1149</v>
      </c>
      <c r="D3692" s="21" t="s">
        <v>1774</v>
      </c>
      <c r="E3692" s="21" t="s">
        <v>3190</v>
      </c>
      <c r="G3692" s="27" t="s">
        <v>153</v>
      </c>
      <c r="H3692" s="21" t="s">
        <v>1165</v>
      </c>
      <c r="I3692" s="21" t="s">
        <v>3192</v>
      </c>
      <c r="L3692">
        <v>1900</v>
      </c>
      <c r="M3692" s="21" t="s">
        <v>3034</v>
      </c>
      <c r="O3692">
        <v>1988</v>
      </c>
      <c r="S3692" s="9" t="s">
        <v>3169</v>
      </c>
      <c r="T3692" t="s">
        <v>3127</v>
      </c>
      <c r="U3692" s="21" t="s">
        <v>1218</v>
      </c>
      <c r="V3692" s="9" t="s">
        <v>3132</v>
      </c>
      <c r="W3692">
        <f>56</f>
        <v>56</v>
      </c>
      <c r="X3692" s="9" t="s">
        <v>1294</v>
      </c>
      <c r="Z3692">
        <v>24</v>
      </c>
      <c r="AD3692" t="s">
        <v>1165</v>
      </c>
      <c r="AF3692" t="s">
        <v>1165</v>
      </c>
      <c r="AI3692" s="21" t="s">
        <v>1165</v>
      </c>
      <c r="AJ3692" s="21" t="s">
        <v>1148</v>
      </c>
      <c r="AK3692">
        <v>43</v>
      </c>
      <c r="AN3692" s="21">
        <v>4</v>
      </c>
      <c r="AO3692" s="21">
        <v>25</v>
      </c>
      <c r="AP3692">
        <v>28</v>
      </c>
      <c r="AQ3692" s="22" t="s">
        <v>1283</v>
      </c>
      <c r="AR3692" s="21" t="s">
        <v>3130</v>
      </c>
    </row>
    <row r="3693" spans="1:44" x14ac:dyDescent="0.2">
      <c r="A3693" s="21" t="s">
        <v>1778</v>
      </c>
      <c r="B3693" s="21" t="s">
        <v>1146</v>
      </c>
      <c r="C3693" s="21" t="s">
        <v>1149</v>
      </c>
      <c r="D3693" s="21" t="s">
        <v>1774</v>
      </c>
      <c r="E3693" s="21" t="s">
        <v>3190</v>
      </c>
      <c r="G3693" s="27" t="s">
        <v>153</v>
      </c>
      <c r="H3693" s="21" t="s">
        <v>1165</v>
      </c>
      <c r="I3693" s="21" t="s">
        <v>3192</v>
      </c>
      <c r="L3693">
        <v>1900</v>
      </c>
      <c r="M3693" s="21" t="s">
        <v>3034</v>
      </c>
      <c r="O3693">
        <v>1988</v>
      </c>
      <c r="S3693" s="9" t="s">
        <v>3169</v>
      </c>
      <c r="T3693" t="s">
        <v>3127</v>
      </c>
      <c r="U3693" s="21" t="s">
        <v>1218</v>
      </c>
      <c r="V3693" s="9" t="s">
        <v>3132</v>
      </c>
      <c r="W3693">
        <f>7*12</f>
        <v>84</v>
      </c>
      <c r="X3693" s="9" t="s">
        <v>1294</v>
      </c>
      <c r="Z3693">
        <v>24</v>
      </c>
      <c r="AD3693" t="s">
        <v>1165</v>
      </c>
      <c r="AF3693" t="s">
        <v>1165</v>
      </c>
      <c r="AI3693" s="21" t="s">
        <v>1165</v>
      </c>
      <c r="AJ3693" s="21" t="s">
        <v>1148</v>
      </c>
      <c r="AK3693">
        <v>86</v>
      </c>
      <c r="AN3693" s="21">
        <v>4</v>
      </c>
      <c r="AO3693" s="21">
        <v>25</v>
      </c>
      <c r="AP3693">
        <v>28</v>
      </c>
      <c r="AQ3693" s="22" t="s">
        <v>1283</v>
      </c>
      <c r="AR3693" s="21" t="s">
        <v>3130</v>
      </c>
    </row>
    <row r="3694" spans="1:44" x14ac:dyDescent="0.2">
      <c r="A3694" s="21" t="s">
        <v>1778</v>
      </c>
      <c r="B3694" s="21" t="s">
        <v>1146</v>
      </c>
      <c r="C3694" s="21" t="s">
        <v>1149</v>
      </c>
      <c r="D3694" s="21" t="s">
        <v>1774</v>
      </c>
      <c r="E3694" s="21" t="s">
        <v>3190</v>
      </c>
      <c r="G3694" s="27" t="s">
        <v>153</v>
      </c>
      <c r="H3694" s="21" t="s">
        <v>1165</v>
      </c>
      <c r="I3694" s="21" t="s">
        <v>3192</v>
      </c>
      <c r="L3694">
        <v>1900</v>
      </c>
      <c r="M3694" s="21" t="s">
        <v>3034</v>
      </c>
      <c r="O3694">
        <v>1988</v>
      </c>
      <c r="S3694" s="9" t="s">
        <v>3169</v>
      </c>
      <c r="T3694" t="s">
        <v>3127</v>
      </c>
      <c r="U3694" s="21" t="s">
        <v>1218</v>
      </c>
      <c r="V3694" s="9" t="s">
        <v>3132</v>
      </c>
      <c r="W3694">
        <f>7*16</f>
        <v>112</v>
      </c>
      <c r="X3694" s="9" t="s">
        <v>1294</v>
      </c>
      <c r="Z3694">
        <v>24</v>
      </c>
      <c r="AD3694" t="s">
        <v>1165</v>
      </c>
      <c r="AF3694" t="s">
        <v>1165</v>
      </c>
      <c r="AI3694" s="21" t="s">
        <v>1165</v>
      </c>
      <c r="AJ3694" s="21" t="s">
        <v>1148</v>
      </c>
      <c r="AK3694">
        <v>84</v>
      </c>
      <c r="AN3694" s="21">
        <v>4</v>
      </c>
      <c r="AO3694" s="21">
        <v>25</v>
      </c>
      <c r="AP3694">
        <v>28</v>
      </c>
      <c r="AQ3694" s="22" t="s">
        <v>1283</v>
      </c>
      <c r="AR3694" s="21" t="s">
        <v>3130</v>
      </c>
    </row>
    <row r="3695" spans="1:44" x14ac:dyDescent="0.2">
      <c r="A3695" s="21" t="s">
        <v>1778</v>
      </c>
      <c r="B3695" s="21" t="s">
        <v>1146</v>
      </c>
      <c r="C3695" s="21" t="s">
        <v>1149</v>
      </c>
      <c r="D3695" s="21" t="s">
        <v>1774</v>
      </c>
      <c r="E3695" s="21" t="s">
        <v>3190</v>
      </c>
      <c r="G3695" s="27" t="s">
        <v>153</v>
      </c>
      <c r="H3695" s="21" t="s">
        <v>1165</v>
      </c>
      <c r="I3695" s="21" t="s">
        <v>3192</v>
      </c>
      <c r="L3695">
        <v>1900</v>
      </c>
      <c r="M3695" s="21" t="s">
        <v>3034</v>
      </c>
      <c r="O3695">
        <v>1988</v>
      </c>
      <c r="S3695" s="9" t="s">
        <v>3169</v>
      </c>
      <c r="T3695" t="s">
        <v>3127</v>
      </c>
      <c r="U3695" s="21" t="s">
        <v>1218</v>
      </c>
      <c r="V3695" s="9" t="s">
        <v>3132</v>
      </c>
      <c r="W3695">
        <f>7*24</f>
        <v>168</v>
      </c>
      <c r="X3695" s="9" t="s">
        <v>1294</v>
      </c>
      <c r="Z3695">
        <v>24</v>
      </c>
      <c r="AD3695" t="s">
        <v>1165</v>
      </c>
      <c r="AF3695" t="s">
        <v>1165</v>
      </c>
      <c r="AI3695" s="21" t="s">
        <v>1165</v>
      </c>
      <c r="AJ3695" s="21" t="s">
        <v>1148</v>
      </c>
      <c r="AK3695">
        <v>76</v>
      </c>
      <c r="AN3695" s="21">
        <v>4</v>
      </c>
      <c r="AO3695" s="21">
        <v>25</v>
      </c>
      <c r="AP3695">
        <v>28</v>
      </c>
      <c r="AQ3695" s="22" t="s">
        <v>1283</v>
      </c>
      <c r="AR3695" s="21" t="s">
        <v>3130</v>
      </c>
    </row>
    <row r="3696" spans="1:44" x14ac:dyDescent="0.2">
      <c r="A3696" s="21" t="s">
        <v>1778</v>
      </c>
      <c r="B3696" s="21" t="s">
        <v>1146</v>
      </c>
      <c r="C3696" s="21" t="s">
        <v>1149</v>
      </c>
      <c r="D3696" s="21" t="s">
        <v>1774</v>
      </c>
      <c r="E3696" s="21" t="s">
        <v>3190</v>
      </c>
      <c r="G3696" s="27" t="s">
        <v>153</v>
      </c>
      <c r="H3696" s="21" t="s">
        <v>1165</v>
      </c>
      <c r="I3696" s="21" t="s">
        <v>3192</v>
      </c>
      <c r="L3696">
        <v>1900</v>
      </c>
      <c r="M3696" s="21" t="s">
        <v>3034</v>
      </c>
      <c r="O3696">
        <v>1988</v>
      </c>
      <c r="S3696" s="9" t="s">
        <v>3169</v>
      </c>
      <c r="T3696" t="s">
        <v>3127</v>
      </c>
      <c r="U3696" s="21" t="s">
        <v>1218</v>
      </c>
      <c r="V3696" s="9" t="s">
        <v>3132</v>
      </c>
      <c r="W3696">
        <f>12*7</f>
        <v>84</v>
      </c>
      <c r="X3696" s="9" t="s">
        <v>1294</v>
      </c>
      <c r="Y3696" t="s">
        <v>3170</v>
      </c>
      <c r="Z3696">
        <v>24</v>
      </c>
      <c r="AD3696" t="s">
        <v>1165</v>
      </c>
      <c r="AF3696" t="s">
        <v>1165</v>
      </c>
      <c r="AI3696" s="21" t="s">
        <v>1165</v>
      </c>
      <c r="AJ3696" s="21" t="s">
        <v>1148</v>
      </c>
      <c r="AK3696">
        <v>92</v>
      </c>
      <c r="AN3696" s="21">
        <v>4</v>
      </c>
      <c r="AO3696" s="21">
        <v>25</v>
      </c>
      <c r="AP3696">
        <v>28</v>
      </c>
      <c r="AQ3696" s="22" t="s">
        <v>1283</v>
      </c>
      <c r="AR3696" s="21" t="s">
        <v>3130</v>
      </c>
    </row>
    <row r="3697" spans="1:44" x14ac:dyDescent="0.2">
      <c r="A3697" s="21" t="s">
        <v>1778</v>
      </c>
      <c r="B3697" s="21" t="s">
        <v>1146</v>
      </c>
      <c r="C3697" s="21" t="s">
        <v>1149</v>
      </c>
      <c r="D3697" s="21" t="s">
        <v>1774</v>
      </c>
      <c r="E3697" s="21" t="s">
        <v>3190</v>
      </c>
      <c r="G3697" s="27" t="s">
        <v>153</v>
      </c>
      <c r="H3697" s="21" t="s">
        <v>1165</v>
      </c>
      <c r="I3697" s="21" t="s">
        <v>3192</v>
      </c>
      <c r="L3697">
        <v>1900</v>
      </c>
      <c r="M3697" s="21" t="s">
        <v>3034</v>
      </c>
      <c r="O3697">
        <v>1988</v>
      </c>
      <c r="S3697" s="9" t="s">
        <v>3169</v>
      </c>
      <c r="T3697" t="s">
        <v>3127</v>
      </c>
      <c r="U3697" s="21" t="s">
        <v>1218</v>
      </c>
      <c r="V3697" s="9" t="s">
        <v>3132</v>
      </c>
      <c r="W3697">
        <f>12*7</f>
        <v>84</v>
      </c>
      <c r="X3697" s="9" t="s">
        <v>1294</v>
      </c>
      <c r="Y3697" t="s">
        <v>3134</v>
      </c>
      <c r="Z3697">
        <v>24</v>
      </c>
      <c r="AD3697" t="s">
        <v>1165</v>
      </c>
      <c r="AF3697" t="s">
        <v>1165</v>
      </c>
      <c r="AI3697" s="21" t="s">
        <v>1165</v>
      </c>
      <c r="AJ3697" s="21" t="s">
        <v>1148</v>
      </c>
      <c r="AK3697">
        <v>41</v>
      </c>
      <c r="AN3697" s="21">
        <v>4</v>
      </c>
      <c r="AO3697" s="21">
        <v>25</v>
      </c>
      <c r="AP3697">
        <v>28</v>
      </c>
      <c r="AQ3697" s="22" t="s">
        <v>1283</v>
      </c>
      <c r="AR3697" s="21" t="s">
        <v>3130</v>
      </c>
    </row>
    <row r="3698" spans="1:44" x14ac:dyDescent="0.2">
      <c r="A3698" s="21" t="s">
        <v>1778</v>
      </c>
      <c r="B3698" s="21" t="s">
        <v>1146</v>
      </c>
      <c r="C3698" s="21" t="s">
        <v>1149</v>
      </c>
      <c r="D3698" s="21" t="s">
        <v>1774</v>
      </c>
      <c r="E3698" s="21" t="s">
        <v>3190</v>
      </c>
      <c r="G3698" s="27" t="s">
        <v>153</v>
      </c>
      <c r="H3698" s="21" t="s">
        <v>1165</v>
      </c>
      <c r="I3698" s="21" t="s">
        <v>3192</v>
      </c>
      <c r="L3698">
        <v>1900</v>
      </c>
      <c r="M3698" s="21" t="s">
        <v>3034</v>
      </c>
      <c r="O3698">
        <v>1988</v>
      </c>
      <c r="S3698" s="9" t="s">
        <v>3169</v>
      </c>
      <c r="T3698" t="s">
        <v>3127</v>
      </c>
      <c r="U3698" s="21" t="s">
        <v>1218</v>
      </c>
      <c r="V3698" s="9" t="s">
        <v>3132</v>
      </c>
      <c r="W3698">
        <f>12*7</f>
        <v>84</v>
      </c>
      <c r="X3698" s="9" t="s">
        <v>1294</v>
      </c>
      <c r="Y3698" t="s">
        <v>3135</v>
      </c>
      <c r="Z3698">
        <v>24</v>
      </c>
      <c r="AD3698" t="s">
        <v>1165</v>
      </c>
      <c r="AF3698" t="s">
        <v>1165</v>
      </c>
      <c r="AI3698" s="21" t="s">
        <v>1165</v>
      </c>
      <c r="AJ3698" s="21" t="s">
        <v>1148</v>
      </c>
      <c r="AK3698">
        <v>54</v>
      </c>
      <c r="AN3698" s="21">
        <v>4</v>
      </c>
      <c r="AO3698" s="21">
        <v>25</v>
      </c>
      <c r="AP3698">
        <v>28</v>
      </c>
      <c r="AQ3698" s="22" t="s">
        <v>1283</v>
      </c>
      <c r="AR3698" s="21" t="s">
        <v>3130</v>
      </c>
    </row>
    <row r="3699" spans="1:44" x14ac:dyDescent="0.2">
      <c r="A3699" s="21" t="s">
        <v>1778</v>
      </c>
      <c r="B3699" s="21" t="s">
        <v>1146</v>
      </c>
      <c r="C3699" s="21" t="s">
        <v>1149</v>
      </c>
      <c r="D3699" s="21" t="s">
        <v>1774</v>
      </c>
      <c r="E3699" s="21" t="s">
        <v>3190</v>
      </c>
      <c r="G3699" s="27" t="s">
        <v>153</v>
      </c>
      <c r="H3699" s="21" t="s">
        <v>1165</v>
      </c>
      <c r="I3699" s="21" t="s">
        <v>3186</v>
      </c>
      <c r="L3699">
        <v>1980</v>
      </c>
      <c r="M3699" s="21" t="s">
        <v>3034</v>
      </c>
      <c r="O3699">
        <v>1988</v>
      </c>
      <c r="S3699" s="9" t="s">
        <v>3169</v>
      </c>
      <c r="T3699" t="s">
        <v>3127</v>
      </c>
      <c r="U3699" s="21" t="s">
        <v>1147</v>
      </c>
      <c r="Z3699">
        <v>24</v>
      </c>
      <c r="AD3699" t="s">
        <v>1165</v>
      </c>
      <c r="AF3699" t="s">
        <v>1165</v>
      </c>
      <c r="AI3699" s="21" t="s">
        <v>1165</v>
      </c>
      <c r="AJ3699" s="21" t="s">
        <v>1148</v>
      </c>
      <c r="AK3699">
        <v>0</v>
      </c>
      <c r="AN3699" s="21">
        <v>4</v>
      </c>
      <c r="AO3699" s="21">
        <v>25</v>
      </c>
      <c r="AP3699">
        <v>28</v>
      </c>
      <c r="AQ3699" s="22" t="s">
        <v>1283</v>
      </c>
      <c r="AR3699" s="21" t="s">
        <v>3130</v>
      </c>
    </row>
    <row r="3700" spans="1:44" x14ac:dyDescent="0.2">
      <c r="A3700" s="21" t="s">
        <v>1778</v>
      </c>
      <c r="B3700" s="21" t="s">
        <v>1146</v>
      </c>
      <c r="C3700" s="21" t="s">
        <v>1149</v>
      </c>
      <c r="D3700" s="21" t="s">
        <v>1774</v>
      </c>
      <c r="E3700" s="21" t="s">
        <v>3190</v>
      </c>
      <c r="G3700" s="27" t="s">
        <v>153</v>
      </c>
      <c r="H3700" s="21" t="s">
        <v>1165</v>
      </c>
      <c r="I3700" s="21" t="s">
        <v>3186</v>
      </c>
      <c r="L3700">
        <v>1980</v>
      </c>
      <c r="M3700" s="21" t="s">
        <v>3034</v>
      </c>
      <c r="O3700">
        <v>1988</v>
      </c>
      <c r="S3700" s="9" t="s">
        <v>3169</v>
      </c>
      <c r="T3700" t="s">
        <v>3127</v>
      </c>
      <c r="U3700" s="21" t="s">
        <v>1218</v>
      </c>
      <c r="V3700" s="9" t="s">
        <v>3132</v>
      </c>
      <c r="W3700">
        <v>28</v>
      </c>
      <c r="X3700" s="9" t="s">
        <v>1294</v>
      </c>
      <c r="Z3700">
        <v>24</v>
      </c>
      <c r="AD3700" t="s">
        <v>1165</v>
      </c>
      <c r="AF3700" t="s">
        <v>1165</v>
      </c>
      <c r="AI3700" s="21" t="s">
        <v>1165</v>
      </c>
      <c r="AJ3700" s="21" t="s">
        <v>1148</v>
      </c>
      <c r="AK3700">
        <v>5</v>
      </c>
      <c r="AN3700" s="21">
        <v>4</v>
      </c>
      <c r="AO3700" s="21">
        <v>25</v>
      </c>
      <c r="AP3700">
        <v>28</v>
      </c>
      <c r="AQ3700" s="22" t="s">
        <v>1283</v>
      </c>
      <c r="AR3700" s="21" t="s">
        <v>3130</v>
      </c>
    </row>
    <row r="3701" spans="1:44" x14ac:dyDescent="0.2">
      <c r="A3701" s="21" t="s">
        <v>1778</v>
      </c>
      <c r="B3701" s="21" t="s">
        <v>1146</v>
      </c>
      <c r="C3701" s="21" t="s">
        <v>1149</v>
      </c>
      <c r="D3701" s="21" t="s">
        <v>1774</v>
      </c>
      <c r="E3701" s="21" t="s">
        <v>3190</v>
      </c>
      <c r="G3701" s="27" t="s">
        <v>153</v>
      </c>
      <c r="H3701" s="21" t="s">
        <v>1165</v>
      </c>
      <c r="I3701" s="21" t="s">
        <v>3186</v>
      </c>
      <c r="L3701">
        <v>1980</v>
      </c>
      <c r="M3701" s="21" t="s">
        <v>3034</v>
      </c>
      <c r="O3701">
        <v>1988</v>
      </c>
      <c r="S3701" s="9" t="s">
        <v>3169</v>
      </c>
      <c r="T3701" t="s">
        <v>3127</v>
      </c>
      <c r="U3701" s="21" t="s">
        <v>1218</v>
      </c>
      <c r="V3701" s="9" t="s">
        <v>3132</v>
      </c>
      <c r="W3701">
        <f>56</f>
        <v>56</v>
      </c>
      <c r="X3701" s="9" t="s">
        <v>1294</v>
      </c>
      <c r="Z3701">
        <v>24</v>
      </c>
      <c r="AD3701" t="s">
        <v>1165</v>
      </c>
      <c r="AF3701" t="s">
        <v>1165</v>
      </c>
      <c r="AI3701" s="21" t="s">
        <v>1165</v>
      </c>
      <c r="AJ3701" s="21" t="s">
        <v>1148</v>
      </c>
      <c r="AK3701">
        <v>47</v>
      </c>
      <c r="AN3701" s="21">
        <v>4</v>
      </c>
      <c r="AO3701" s="21">
        <v>25</v>
      </c>
      <c r="AP3701">
        <v>28</v>
      </c>
      <c r="AQ3701" s="22" t="s">
        <v>1283</v>
      </c>
      <c r="AR3701" s="21" t="s">
        <v>3130</v>
      </c>
    </row>
    <row r="3702" spans="1:44" x14ac:dyDescent="0.2">
      <c r="A3702" s="21" t="s">
        <v>1778</v>
      </c>
      <c r="B3702" s="21" t="s">
        <v>1146</v>
      </c>
      <c r="C3702" s="21" t="s">
        <v>1149</v>
      </c>
      <c r="D3702" s="21" t="s">
        <v>1774</v>
      </c>
      <c r="E3702" s="21" t="s">
        <v>3190</v>
      </c>
      <c r="G3702" s="27" t="s">
        <v>153</v>
      </c>
      <c r="H3702" s="21" t="s">
        <v>1165</v>
      </c>
      <c r="I3702" s="21" t="s">
        <v>3186</v>
      </c>
      <c r="L3702">
        <v>1980</v>
      </c>
      <c r="M3702" s="21" t="s">
        <v>3034</v>
      </c>
      <c r="O3702">
        <v>1988</v>
      </c>
      <c r="S3702" s="9" t="s">
        <v>3169</v>
      </c>
      <c r="T3702" t="s">
        <v>3127</v>
      </c>
      <c r="U3702" s="21" t="s">
        <v>1218</v>
      </c>
      <c r="V3702" s="9" t="s">
        <v>3132</v>
      </c>
      <c r="W3702">
        <f>7*12</f>
        <v>84</v>
      </c>
      <c r="X3702" s="9" t="s">
        <v>1294</v>
      </c>
      <c r="Z3702">
        <v>24</v>
      </c>
      <c r="AD3702" t="s">
        <v>1165</v>
      </c>
      <c r="AF3702" t="s">
        <v>1165</v>
      </c>
      <c r="AI3702" s="21" t="s">
        <v>1165</v>
      </c>
      <c r="AJ3702" s="21" t="s">
        <v>1148</v>
      </c>
      <c r="AK3702">
        <v>98</v>
      </c>
      <c r="AN3702" s="21">
        <v>4</v>
      </c>
      <c r="AO3702" s="21">
        <v>25</v>
      </c>
      <c r="AP3702">
        <v>28</v>
      </c>
      <c r="AQ3702" s="22" t="s">
        <v>1283</v>
      </c>
      <c r="AR3702" s="21" t="s">
        <v>3130</v>
      </c>
    </row>
    <row r="3703" spans="1:44" x14ac:dyDescent="0.2">
      <c r="A3703" s="21" t="s">
        <v>1778</v>
      </c>
      <c r="B3703" s="21" t="s">
        <v>1146</v>
      </c>
      <c r="C3703" s="21" t="s">
        <v>1149</v>
      </c>
      <c r="D3703" s="21" t="s">
        <v>1774</v>
      </c>
      <c r="E3703" s="21" t="s">
        <v>3190</v>
      </c>
      <c r="G3703" s="27" t="s">
        <v>153</v>
      </c>
      <c r="H3703" s="21" t="s">
        <v>1165</v>
      </c>
      <c r="I3703" s="21" t="s">
        <v>3186</v>
      </c>
      <c r="L3703">
        <v>1980</v>
      </c>
      <c r="M3703" s="21" t="s">
        <v>3034</v>
      </c>
      <c r="O3703">
        <v>1988</v>
      </c>
      <c r="S3703" s="9" t="s">
        <v>3169</v>
      </c>
      <c r="T3703" t="s">
        <v>3127</v>
      </c>
      <c r="U3703" s="21" t="s">
        <v>1218</v>
      </c>
      <c r="V3703" s="9" t="s">
        <v>3132</v>
      </c>
      <c r="W3703">
        <f>7*16</f>
        <v>112</v>
      </c>
      <c r="X3703" s="9" t="s">
        <v>1294</v>
      </c>
      <c r="Z3703">
        <v>24</v>
      </c>
      <c r="AD3703" t="s">
        <v>1165</v>
      </c>
      <c r="AF3703" t="s">
        <v>1165</v>
      </c>
      <c r="AI3703" s="21" t="s">
        <v>1165</v>
      </c>
      <c r="AJ3703" s="21" t="s">
        <v>1148</v>
      </c>
      <c r="AK3703">
        <v>95</v>
      </c>
      <c r="AN3703" s="21">
        <v>4</v>
      </c>
      <c r="AO3703" s="21">
        <v>25</v>
      </c>
      <c r="AP3703">
        <v>28</v>
      </c>
      <c r="AQ3703" s="22" t="s">
        <v>1283</v>
      </c>
      <c r="AR3703" s="21" t="s">
        <v>3130</v>
      </c>
    </row>
    <row r="3704" spans="1:44" x14ac:dyDescent="0.2">
      <c r="A3704" s="21" t="s">
        <v>1778</v>
      </c>
      <c r="B3704" s="21" t="s">
        <v>1146</v>
      </c>
      <c r="C3704" s="21" t="s">
        <v>1149</v>
      </c>
      <c r="D3704" s="21" t="s">
        <v>1774</v>
      </c>
      <c r="E3704" s="21" t="s">
        <v>3190</v>
      </c>
      <c r="G3704" s="27" t="s">
        <v>153</v>
      </c>
      <c r="H3704" s="21" t="s">
        <v>1165</v>
      </c>
      <c r="I3704" s="21" t="s">
        <v>3186</v>
      </c>
      <c r="L3704">
        <v>1980</v>
      </c>
      <c r="M3704" s="21" t="s">
        <v>3034</v>
      </c>
      <c r="O3704">
        <v>1988</v>
      </c>
      <c r="S3704" s="9" t="s">
        <v>3169</v>
      </c>
      <c r="T3704" t="s">
        <v>3127</v>
      </c>
      <c r="U3704" s="21" t="s">
        <v>1218</v>
      </c>
      <c r="V3704" s="9" t="s">
        <v>3132</v>
      </c>
      <c r="W3704">
        <f>7*24</f>
        <v>168</v>
      </c>
      <c r="X3704" s="9" t="s">
        <v>1294</v>
      </c>
      <c r="Z3704">
        <v>24</v>
      </c>
      <c r="AD3704" t="s">
        <v>1165</v>
      </c>
      <c r="AF3704" t="s">
        <v>1165</v>
      </c>
      <c r="AI3704" s="21" t="s">
        <v>1165</v>
      </c>
      <c r="AJ3704" s="21" t="s">
        <v>1148</v>
      </c>
      <c r="AK3704">
        <v>97</v>
      </c>
      <c r="AN3704" s="21">
        <v>4</v>
      </c>
      <c r="AO3704" s="21">
        <v>25</v>
      </c>
      <c r="AP3704">
        <v>28</v>
      </c>
      <c r="AQ3704" s="22" t="s">
        <v>1283</v>
      </c>
      <c r="AR3704" s="21" t="s">
        <v>3130</v>
      </c>
    </row>
    <row r="3705" spans="1:44" x14ac:dyDescent="0.2">
      <c r="A3705" s="21" t="s">
        <v>1778</v>
      </c>
      <c r="B3705" s="21" t="s">
        <v>1146</v>
      </c>
      <c r="C3705" s="21" t="s">
        <v>1149</v>
      </c>
      <c r="D3705" s="21" t="s">
        <v>1774</v>
      </c>
      <c r="E3705" s="21" t="s">
        <v>3190</v>
      </c>
      <c r="G3705" s="27" t="s">
        <v>153</v>
      </c>
      <c r="H3705" s="21" t="s">
        <v>1165</v>
      </c>
      <c r="I3705" s="21" t="s">
        <v>3186</v>
      </c>
      <c r="L3705">
        <v>1980</v>
      </c>
      <c r="M3705" s="21" t="s">
        <v>3034</v>
      </c>
      <c r="O3705">
        <v>1988</v>
      </c>
      <c r="S3705" s="9" t="s">
        <v>3169</v>
      </c>
      <c r="T3705" t="s">
        <v>3127</v>
      </c>
      <c r="U3705" s="21" t="s">
        <v>1218</v>
      </c>
      <c r="V3705" s="9" t="s">
        <v>3132</v>
      </c>
      <c r="W3705">
        <f>12*7</f>
        <v>84</v>
      </c>
      <c r="X3705" s="9" t="s">
        <v>1294</v>
      </c>
      <c r="Y3705" t="s">
        <v>3170</v>
      </c>
      <c r="Z3705">
        <v>24</v>
      </c>
      <c r="AD3705" t="s">
        <v>1165</v>
      </c>
      <c r="AF3705" t="s">
        <v>1165</v>
      </c>
      <c r="AI3705" s="21" t="s">
        <v>1165</v>
      </c>
      <c r="AJ3705" s="21" t="s">
        <v>1148</v>
      </c>
      <c r="AK3705">
        <v>96</v>
      </c>
      <c r="AN3705" s="21">
        <v>4</v>
      </c>
      <c r="AO3705" s="21">
        <v>25</v>
      </c>
      <c r="AP3705">
        <v>28</v>
      </c>
      <c r="AQ3705" s="22" t="s">
        <v>1283</v>
      </c>
      <c r="AR3705" s="21" t="s">
        <v>3130</v>
      </c>
    </row>
    <row r="3706" spans="1:44" x14ac:dyDescent="0.2">
      <c r="A3706" s="21" t="s">
        <v>1778</v>
      </c>
      <c r="B3706" s="21" t="s">
        <v>1146</v>
      </c>
      <c r="C3706" s="21" t="s">
        <v>1149</v>
      </c>
      <c r="D3706" s="21" t="s">
        <v>1774</v>
      </c>
      <c r="E3706" s="21" t="s">
        <v>3190</v>
      </c>
      <c r="G3706" s="27" t="s">
        <v>153</v>
      </c>
      <c r="H3706" s="21" t="s">
        <v>1165</v>
      </c>
      <c r="I3706" s="21" t="s">
        <v>3186</v>
      </c>
      <c r="L3706">
        <v>1980</v>
      </c>
      <c r="M3706" s="21" t="s">
        <v>3034</v>
      </c>
      <c r="O3706">
        <v>1988</v>
      </c>
      <c r="S3706" s="9" t="s">
        <v>3169</v>
      </c>
      <c r="T3706" t="s">
        <v>3127</v>
      </c>
      <c r="U3706" s="21" t="s">
        <v>1218</v>
      </c>
      <c r="V3706" s="9" t="s">
        <v>3132</v>
      </c>
      <c r="W3706">
        <f>12*7</f>
        <v>84</v>
      </c>
      <c r="X3706" s="9" t="s">
        <v>1294</v>
      </c>
      <c r="Y3706" t="s">
        <v>3134</v>
      </c>
      <c r="Z3706">
        <v>24</v>
      </c>
      <c r="AD3706" t="s">
        <v>1165</v>
      </c>
      <c r="AF3706" t="s">
        <v>1165</v>
      </c>
      <c r="AI3706" s="21" t="s">
        <v>1165</v>
      </c>
      <c r="AJ3706" s="21" t="s">
        <v>1148</v>
      </c>
      <c r="AK3706">
        <v>47</v>
      </c>
      <c r="AN3706" s="21">
        <v>4</v>
      </c>
      <c r="AO3706" s="21">
        <v>25</v>
      </c>
      <c r="AP3706">
        <v>28</v>
      </c>
      <c r="AQ3706" s="22" t="s">
        <v>1283</v>
      </c>
      <c r="AR3706" s="21" t="s">
        <v>3130</v>
      </c>
    </row>
    <row r="3707" spans="1:44" x14ac:dyDescent="0.2">
      <c r="A3707" s="21" t="s">
        <v>1778</v>
      </c>
      <c r="B3707" s="21" t="s">
        <v>1146</v>
      </c>
      <c r="C3707" s="21" t="s">
        <v>1149</v>
      </c>
      <c r="D3707" s="21" t="s">
        <v>1774</v>
      </c>
      <c r="E3707" s="21" t="s">
        <v>3190</v>
      </c>
      <c r="G3707" s="27" t="s">
        <v>153</v>
      </c>
      <c r="H3707" s="21" t="s">
        <v>1165</v>
      </c>
      <c r="I3707" s="21" t="s">
        <v>3186</v>
      </c>
      <c r="L3707">
        <v>1980</v>
      </c>
      <c r="M3707" s="21" t="s">
        <v>3034</v>
      </c>
      <c r="O3707">
        <v>1988</v>
      </c>
      <c r="S3707" s="9" t="s">
        <v>3169</v>
      </c>
      <c r="T3707" t="s">
        <v>3127</v>
      </c>
      <c r="U3707" s="21" t="s">
        <v>1218</v>
      </c>
      <c r="V3707" s="9" t="s">
        <v>3132</v>
      </c>
      <c r="W3707">
        <f>12*7</f>
        <v>84</v>
      </c>
      <c r="X3707" s="9" t="s">
        <v>1294</v>
      </c>
      <c r="Y3707" t="s">
        <v>3135</v>
      </c>
      <c r="Z3707">
        <v>24</v>
      </c>
      <c r="AD3707" t="s">
        <v>1165</v>
      </c>
      <c r="AF3707" t="s">
        <v>1165</v>
      </c>
      <c r="AI3707" s="21" t="s">
        <v>1165</v>
      </c>
      <c r="AJ3707" s="21" t="s">
        <v>1148</v>
      </c>
      <c r="AK3707">
        <v>75</v>
      </c>
      <c r="AN3707" s="21">
        <v>4</v>
      </c>
      <c r="AO3707" s="21">
        <v>25</v>
      </c>
      <c r="AP3707">
        <v>28</v>
      </c>
      <c r="AQ3707" s="22" t="s">
        <v>1283</v>
      </c>
      <c r="AR3707" s="21" t="s">
        <v>3130</v>
      </c>
    </row>
    <row r="3708" spans="1:44" x14ac:dyDescent="0.2">
      <c r="A3708" s="21" t="s">
        <v>1778</v>
      </c>
      <c r="B3708" s="21" t="s">
        <v>1146</v>
      </c>
      <c r="C3708" s="21" t="s">
        <v>1149</v>
      </c>
      <c r="D3708" s="21" t="s">
        <v>1774</v>
      </c>
      <c r="E3708" s="21" t="s">
        <v>3190</v>
      </c>
      <c r="G3708" s="27" t="s">
        <v>153</v>
      </c>
      <c r="H3708" s="21" t="s">
        <v>1165</v>
      </c>
      <c r="I3708" s="21" t="s">
        <v>3145</v>
      </c>
      <c r="L3708">
        <v>1690</v>
      </c>
      <c r="M3708" s="21" t="s">
        <v>3034</v>
      </c>
      <c r="O3708">
        <v>1988</v>
      </c>
      <c r="S3708" s="9" t="s">
        <v>3169</v>
      </c>
      <c r="T3708" t="s">
        <v>3127</v>
      </c>
      <c r="U3708" s="21" t="s">
        <v>1147</v>
      </c>
      <c r="Z3708">
        <v>24</v>
      </c>
      <c r="AD3708" t="s">
        <v>1165</v>
      </c>
      <c r="AF3708" t="s">
        <v>1165</v>
      </c>
      <c r="AI3708" s="21" t="s">
        <v>1165</v>
      </c>
      <c r="AJ3708" s="21" t="s">
        <v>1148</v>
      </c>
      <c r="AK3708">
        <v>1</v>
      </c>
      <c r="AN3708" s="21">
        <v>4</v>
      </c>
      <c r="AO3708" s="21">
        <v>25</v>
      </c>
      <c r="AP3708">
        <v>28</v>
      </c>
      <c r="AQ3708" s="22" t="s">
        <v>1283</v>
      </c>
      <c r="AR3708" s="21" t="s">
        <v>3130</v>
      </c>
    </row>
    <row r="3709" spans="1:44" x14ac:dyDescent="0.2">
      <c r="A3709" s="21" t="s">
        <v>1778</v>
      </c>
      <c r="B3709" s="21" t="s">
        <v>1146</v>
      </c>
      <c r="C3709" s="21" t="s">
        <v>1149</v>
      </c>
      <c r="D3709" s="21" t="s">
        <v>1774</v>
      </c>
      <c r="E3709" s="21" t="s">
        <v>3190</v>
      </c>
      <c r="G3709" s="27" t="s">
        <v>153</v>
      </c>
      <c r="H3709" s="21" t="s">
        <v>1165</v>
      </c>
      <c r="I3709" s="21" t="s">
        <v>3145</v>
      </c>
      <c r="L3709">
        <v>1690</v>
      </c>
      <c r="M3709" s="21" t="s">
        <v>3034</v>
      </c>
      <c r="O3709">
        <v>1988</v>
      </c>
      <c r="S3709" s="9" t="s">
        <v>3169</v>
      </c>
      <c r="T3709" t="s">
        <v>3127</v>
      </c>
      <c r="U3709" s="21" t="s">
        <v>1218</v>
      </c>
      <c r="V3709" s="9" t="s">
        <v>3132</v>
      </c>
      <c r="W3709">
        <v>28</v>
      </c>
      <c r="X3709" s="9" t="s">
        <v>1294</v>
      </c>
      <c r="Z3709">
        <v>24</v>
      </c>
      <c r="AD3709" t="s">
        <v>1165</v>
      </c>
      <c r="AF3709" t="s">
        <v>1165</v>
      </c>
      <c r="AI3709" s="21" t="s">
        <v>1165</v>
      </c>
      <c r="AJ3709" s="21" t="s">
        <v>1148</v>
      </c>
      <c r="AK3709">
        <v>11</v>
      </c>
      <c r="AN3709" s="21">
        <v>4</v>
      </c>
      <c r="AO3709" s="21">
        <v>25</v>
      </c>
      <c r="AP3709">
        <v>28</v>
      </c>
      <c r="AQ3709" s="22" t="s">
        <v>1283</v>
      </c>
      <c r="AR3709" s="21" t="s">
        <v>3130</v>
      </c>
    </row>
    <row r="3710" spans="1:44" x14ac:dyDescent="0.2">
      <c r="A3710" s="21" t="s">
        <v>1778</v>
      </c>
      <c r="B3710" s="21" t="s">
        <v>1146</v>
      </c>
      <c r="C3710" s="21" t="s">
        <v>1149</v>
      </c>
      <c r="D3710" s="21" t="s">
        <v>1774</v>
      </c>
      <c r="E3710" s="21" t="s">
        <v>3190</v>
      </c>
      <c r="G3710" s="27" t="s">
        <v>153</v>
      </c>
      <c r="H3710" s="21" t="s">
        <v>1165</v>
      </c>
      <c r="I3710" s="21" t="s">
        <v>3145</v>
      </c>
      <c r="L3710">
        <v>1690</v>
      </c>
      <c r="M3710" s="21" t="s">
        <v>3034</v>
      </c>
      <c r="O3710">
        <v>1988</v>
      </c>
      <c r="S3710" s="9" t="s">
        <v>3169</v>
      </c>
      <c r="T3710" t="s">
        <v>3127</v>
      </c>
      <c r="U3710" s="21" t="s">
        <v>1218</v>
      </c>
      <c r="V3710" s="9" t="s">
        <v>3132</v>
      </c>
      <c r="W3710">
        <f>56</f>
        <v>56</v>
      </c>
      <c r="X3710" s="9" t="s">
        <v>1294</v>
      </c>
      <c r="Z3710">
        <v>24</v>
      </c>
      <c r="AD3710" t="s">
        <v>1165</v>
      </c>
      <c r="AF3710" t="s">
        <v>1165</v>
      </c>
      <c r="AI3710" s="21" t="s">
        <v>1165</v>
      </c>
      <c r="AJ3710" s="21" t="s">
        <v>1148</v>
      </c>
      <c r="AK3710">
        <v>26</v>
      </c>
      <c r="AN3710" s="21">
        <v>4</v>
      </c>
      <c r="AO3710" s="21">
        <v>25</v>
      </c>
      <c r="AP3710">
        <v>28</v>
      </c>
      <c r="AQ3710" s="22" t="s">
        <v>1283</v>
      </c>
      <c r="AR3710" s="21" t="s">
        <v>3130</v>
      </c>
    </row>
    <row r="3711" spans="1:44" x14ac:dyDescent="0.2">
      <c r="A3711" s="21" t="s">
        <v>1778</v>
      </c>
      <c r="B3711" s="21" t="s">
        <v>1146</v>
      </c>
      <c r="C3711" s="21" t="s">
        <v>1149</v>
      </c>
      <c r="D3711" s="21" t="s">
        <v>1774</v>
      </c>
      <c r="E3711" s="21" t="s">
        <v>3190</v>
      </c>
      <c r="G3711" s="27" t="s">
        <v>153</v>
      </c>
      <c r="H3711" s="21" t="s">
        <v>1165</v>
      </c>
      <c r="I3711" s="21" t="s">
        <v>3145</v>
      </c>
      <c r="L3711">
        <v>1690</v>
      </c>
      <c r="M3711" s="21" t="s">
        <v>3034</v>
      </c>
      <c r="O3711">
        <v>1988</v>
      </c>
      <c r="S3711" s="9" t="s">
        <v>3169</v>
      </c>
      <c r="T3711" t="s">
        <v>3127</v>
      </c>
      <c r="U3711" s="21" t="s">
        <v>1218</v>
      </c>
      <c r="V3711" s="9" t="s">
        <v>3132</v>
      </c>
      <c r="W3711">
        <f>7*12</f>
        <v>84</v>
      </c>
      <c r="X3711" s="9" t="s">
        <v>1294</v>
      </c>
      <c r="Z3711">
        <v>24</v>
      </c>
      <c r="AD3711" t="s">
        <v>1165</v>
      </c>
      <c r="AF3711" t="s">
        <v>1165</v>
      </c>
      <c r="AI3711" s="21" t="s">
        <v>1165</v>
      </c>
      <c r="AJ3711" s="21" t="s">
        <v>1148</v>
      </c>
      <c r="AK3711">
        <v>97</v>
      </c>
      <c r="AN3711" s="21">
        <v>4</v>
      </c>
      <c r="AO3711" s="21">
        <v>25</v>
      </c>
      <c r="AP3711">
        <v>28</v>
      </c>
      <c r="AQ3711" s="22" t="s">
        <v>1283</v>
      </c>
      <c r="AR3711" s="21" t="s">
        <v>3130</v>
      </c>
    </row>
    <row r="3712" spans="1:44" x14ac:dyDescent="0.2">
      <c r="A3712" s="21" t="s">
        <v>1778</v>
      </c>
      <c r="B3712" s="21" t="s">
        <v>1146</v>
      </c>
      <c r="C3712" s="21" t="s">
        <v>1149</v>
      </c>
      <c r="D3712" s="21" t="s">
        <v>1774</v>
      </c>
      <c r="E3712" s="21" t="s">
        <v>3190</v>
      </c>
      <c r="G3712" s="27" t="s">
        <v>153</v>
      </c>
      <c r="H3712" s="21" t="s">
        <v>1165</v>
      </c>
      <c r="I3712" s="21" t="s">
        <v>3145</v>
      </c>
      <c r="L3712">
        <v>1690</v>
      </c>
      <c r="M3712" s="21" t="s">
        <v>3034</v>
      </c>
      <c r="O3712">
        <v>1988</v>
      </c>
      <c r="S3712" s="9" t="s">
        <v>3169</v>
      </c>
      <c r="T3712" t="s">
        <v>3127</v>
      </c>
      <c r="U3712" s="21" t="s">
        <v>1218</v>
      </c>
      <c r="V3712" s="9" t="s">
        <v>3132</v>
      </c>
      <c r="W3712">
        <f>7*16</f>
        <v>112</v>
      </c>
      <c r="X3712" s="9" t="s">
        <v>1294</v>
      </c>
      <c r="Z3712">
        <v>24</v>
      </c>
      <c r="AD3712" t="s">
        <v>1165</v>
      </c>
      <c r="AF3712" t="s">
        <v>1165</v>
      </c>
      <c r="AI3712" s="21" t="s">
        <v>1165</v>
      </c>
      <c r="AJ3712" s="21" t="s">
        <v>1148</v>
      </c>
      <c r="AK3712">
        <v>100</v>
      </c>
      <c r="AN3712" s="21">
        <v>4</v>
      </c>
      <c r="AO3712" s="21">
        <v>25</v>
      </c>
      <c r="AP3712">
        <v>28</v>
      </c>
      <c r="AQ3712" s="22" t="s">
        <v>1283</v>
      </c>
      <c r="AR3712" s="21" t="s">
        <v>3130</v>
      </c>
    </row>
    <row r="3713" spans="1:44" x14ac:dyDescent="0.2">
      <c r="A3713" s="21" t="s">
        <v>1778</v>
      </c>
      <c r="B3713" s="21" t="s">
        <v>1146</v>
      </c>
      <c r="C3713" s="21" t="s">
        <v>1149</v>
      </c>
      <c r="D3713" s="21" t="s">
        <v>1774</v>
      </c>
      <c r="E3713" s="21" t="s">
        <v>3190</v>
      </c>
      <c r="G3713" s="27" t="s">
        <v>153</v>
      </c>
      <c r="H3713" s="21" t="s">
        <v>1165</v>
      </c>
      <c r="I3713" s="21" t="s">
        <v>3145</v>
      </c>
      <c r="L3713">
        <v>1690</v>
      </c>
      <c r="M3713" s="21" t="s">
        <v>3034</v>
      </c>
      <c r="O3713">
        <v>1988</v>
      </c>
      <c r="S3713" s="9" t="s">
        <v>3169</v>
      </c>
      <c r="T3713" t="s">
        <v>3127</v>
      </c>
      <c r="U3713" s="21" t="s">
        <v>1218</v>
      </c>
      <c r="V3713" s="9" t="s">
        <v>3132</v>
      </c>
      <c r="W3713">
        <f>7*24</f>
        <v>168</v>
      </c>
      <c r="X3713" s="9" t="s">
        <v>1294</v>
      </c>
      <c r="Z3713">
        <v>24</v>
      </c>
      <c r="AD3713" t="s">
        <v>1165</v>
      </c>
      <c r="AF3713" t="s">
        <v>1165</v>
      </c>
      <c r="AI3713" s="21" t="s">
        <v>1165</v>
      </c>
      <c r="AJ3713" s="21" t="s">
        <v>1148</v>
      </c>
      <c r="AK3713">
        <v>100</v>
      </c>
      <c r="AN3713" s="21">
        <v>4</v>
      </c>
      <c r="AO3713" s="21">
        <v>25</v>
      </c>
      <c r="AP3713">
        <v>28</v>
      </c>
      <c r="AQ3713" s="22" t="s">
        <v>1283</v>
      </c>
      <c r="AR3713" s="21" t="s">
        <v>3130</v>
      </c>
    </row>
    <row r="3714" spans="1:44" x14ac:dyDescent="0.2">
      <c r="A3714" s="21" t="s">
        <v>1778</v>
      </c>
      <c r="B3714" s="21" t="s">
        <v>1146</v>
      </c>
      <c r="C3714" s="21" t="s">
        <v>1149</v>
      </c>
      <c r="D3714" s="21" t="s">
        <v>1774</v>
      </c>
      <c r="E3714" s="21" t="s">
        <v>3190</v>
      </c>
      <c r="G3714" s="27" t="s">
        <v>153</v>
      </c>
      <c r="H3714" s="21" t="s">
        <v>1165</v>
      </c>
      <c r="I3714" s="21" t="s">
        <v>3145</v>
      </c>
      <c r="L3714">
        <v>1690</v>
      </c>
      <c r="M3714" s="21" t="s">
        <v>3034</v>
      </c>
      <c r="O3714">
        <v>1988</v>
      </c>
      <c r="S3714" s="9" t="s">
        <v>3169</v>
      </c>
      <c r="T3714" t="s">
        <v>3127</v>
      </c>
      <c r="U3714" s="21" t="s">
        <v>1218</v>
      </c>
      <c r="V3714" s="9" t="s">
        <v>3132</v>
      </c>
      <c r="W3714">
        <f>12*7</f>
        <v>84</v>
      </c>
      <c r="X3714" s="9" t="s">
        <v>1294</v>
      </c>
      <c r="Y3714" t="s">
        <v>3170</v>
      </c>
      <c r="Z3714">
        <v>24</v>
      </c>
      <c r="AD3714" t="s">
        <v>1165</v>
      </c>
      <c r="AF3714" t="s">
        <v>1165</v>
      </c>
      <c r="AI3714" s="21" t="s">
        <v>1165</v>
      </c>
      <c r="AJ3714" s="21" t="s">
        <v>1148</v>
      </c>
      <c r="AK3714">
        <v>100</v>
      </c>
      <c r="AN3714" s="21">
        <v>4</v>
      </c>
      <c r="AO3714" s="21">
        <v>25</v>
      </c>
      <c r="AP3714">
        <v>28</v>
      </c>
      <c r="AQ3714" s="22" t="s">
        <v>1283</v>
      </c>
      <c r="AR3714" s="21" t="s">
        <v>3130</v>
      </c>
    </row>
    <row r="3715" spans="1:44" ht="17" customHeight="1" x14ac:dyDescent="0.2">
      <c r="A3715" s="21" t="s">
        <v>1778</v>
      </c>
      <c r="B3715" s="21" t="s">
        <v>1146</v>
      </c>
      <c r="C3715" s="21" t="s">
        <v>1149</v>
      </c>
      <c r="D3715" s="21" t="s">
        <v>1774</v>
      </c>
      <c r="E3715" s="21" t="s">
        <v>3190</v>
      </c>
      <c r="G3715" s="27" t="s">
        <v>153</v>
      </c>
      <c r="H3715" s="21" t="s">
        <v>1165</v>
      </c>
      <c r="I3715" s="21" t="s">
        <v>3145</v>
      </c>
      <c r="L3715">
        <v>1690</v>
      </c>
      <c r="M3715" s="21" t="s">
        <v>3034</v>
      </c>
      <c r="O3715">
        <v>1988</v>
      </c>
      <c r="S3715" s="9" t="s">
        <v>3169</v>
      </c>
      <c r="T3715" t="s">
        <v>3127</v>
      </c>
      <c r="U3715" s="21" t="s">
        <v>1218</v>
      </c>
      <c r="V3715" s="9" t="s">
        <v>3132</v>
      </c>
      <c r="W3715">
        <f>12*7</f>
        <v>84</v>
      </c>
      <c r="X3715" s="9" t="s">
        <v>1294</v>
      </c>
      <c r="Y3715" t="s">
        <v>3134</v>
      </c>
      <c r="Z3715">
        <v>24</v>
      </c>
      <c r="AD3715" t="s">
        <v>1165</v>
      </c>
      <c r="AF3715" t="s">
        <v>1165</v>
      </c>
      <c r="AI3715" s="21" t="s">
        <v>1165</v>
      </c>
      <c r="AJ3715" s="21" t="s">
        <v>1148</v>
      </c>
      <c r="AK3715">
        <v>68</v>
      </c>
      <c r="AN3715" s="21">
        <v>4</v>
      </c>
      <c r="AO3715" s="21">
        <v>25</v>
      </c>
      <c r="AP3715">
        <v>28</v>
      </c>
      <c r="AQ3715" s="22" t="s">
        <v>1283</v>
      </c>
      <c r="AR3715" s="21" t="s">
        <v>3130</v>
      </c>
    </row>
    <row r="3716" spans="1:44" x14ac:dyDescent="0.2">
      <c r="A3716" s="21" t="s">
        <v>1778</v>
      </c>
      <c r="B3716" s="21" t="s">
        <v>1146</v>
      </c>
      <c r="C3716" s="21" t="s">
        <v>1149</v>
      </c>
      <c r="D3716" s="21" t="s">
        <v>1774</v>
      </c>
      <c r="E3716" s="21" t="s">
        <v>3190</v>
      </c>
      <c r="G3716" s="27" t="s">
        <v>153</v>
      </c>
      <c r="H3716" s="21" t="s">
        <v>1165</v>
      </c>
      <c r="I3716" s="21" t="s">
        <v>3145</v>
      </c>
      <c r="L3716">
        <v>1690</v>
      </c>
      <c r="M3716" s="21" t="s">
        <v>3034</v>
      </c>
      <c r="O3716">
        <v>1988</v>
      </c>
      <c r="S3716" s="9" t="s">
        <v>3169</v>
      </c>
      <c r="T3716" t="s">
        <v>3127</v>
      </c>
      <c r="U3716" s="21" t="s">
        <v>1218</v>
      </c>
      <c r="V3716" s="9" t="s">
        <v>3132</v>
      </c>
      <c r="W3716">
        <f>12*7</f>
        <v>84</v>
      </c>
      <c r="X3716" s="9" t="s">
        <v>1294</v>
      </c>
      <c r="Y3716" t="s">
        <v>3135</v>
      </c>
      <c r="Z3716">
        <v>24</v>
      </c>
      <c r="AD3716" t="s">
        <v>1165</v>
      </c>
      <c r="AF3716" t="s">
        <v>1165</v>
      </c>
      <c r="AI3716" s="21" t="s">
        <v>1165</v>
      </c>
      <c r="AJ3716" s="21" t="s">
        <v>1148</v>
      </c>
      <c r="AK3716">
        <v>58</v>
      </c>
      <c r="AN3716" s="21">
        <v>4</v>
      </c>
      <c r="AO3716" s="21">
        <v>25</v>
      </c>
      <c r="AP3716">
        <v>28</v>
      </c>
      <c r="AQ3716" s="22" t="s">
        <v>1283</v>
      </c>
      <c r="AR3716" s="21" t="s">
        <v>3130</v>
      </c>
    </row>
    <row r="3717" spans="1:44" x14ac:dyDescent="0.2">
      <c r="A3717" s="21" t="s">
        <v>1745</v>
      </c>
      <c r="B3717" s="21" t="s">
        <v>1146</v>
      </c>
      <c r="C3717" s="21" t="s">
        <v>1149</v>
      </c>
      <c r="D3717" s="21" t="s">
        <v>1743</v>
      </c>
      <c r="E3717" s="21" t="s">
        <v>1744</v>
      </c>
      <c r="F3717" s="21" t="s">
        <v>3198</v>
      </c>
      <c r="G3717" s="27" t="s">
        <v>153</v>
      </c>
      <c r="H3717" s="21" t="s">
        <v>1165</v>
      </c>
      <c r="I3717" s="21" t="s">
        <v>3199</v>
      </c>
      <c r="M3717" t="s">
        <v>1157</v>
      </c>
      <c r="U3717" s="21" t="s">
        <v>1147</v>
      </c>
      <c r="X3717" s="9" t="s">
        <v>1334</v>
      </c>
      <c r="Z3717" s="9" t="s">
        <v>3201</v>
      </c>
      <c r="AD3717" t="s">
        <v>1165</v>
      </c>
      <c r="AF3717" t="s">
        <v>153</v>
      </c>
      <c r="AG3717" t="s">
        <v>3200</v>
      </c>
      <c r="AH3717">
        <f>48*60</f>
        <v>2880</v>
      </c>
      <c r="AI3717" s="21" t="s">
        <v>1165</v>
      </c>
      <c r="AJ3717" s="21" t="s">
        <v>1148</v>
      </c>
      <c r="AK3717">
        <v>58.265000000000001</v>
      </c>
      <c r="AL3717" t="s">
        <v>3202</v>
      </c>
      <c r="AM3717">
        <f>69.467-46.516</f>
        <v>22.951000000000001</v>
      </c>
      <c r="AN3717" s="21">
        <v>4</v>
      </c>
      <c r="AO3717" s="21">
        <v>100</v>
      </c>
      <c r="AP3717">
        <f>21</f>
        <v>21</v>
      </c>
      <c r="AQ3717" s="22" t="s">
        <v>1283</v>
      </c>
      <c r="AR3717" s="21" t="s">
        <v>1155</v>
      </c>
    </row>
    <row r="3718" spans="1:44" x14ac:dyDescent="0.2">
      <c r="A3718" s="21" t="s">
        <v>1745</v>
      </c>
      <c r="B3718" s="21" t="s">
        <v>1146</v>
      </c>
      <c r="C3718" s="21" t="s">
        <v>1149</v>
      </c>
      <c r="D3718" s="21" t="s">
        <v>1743</v>
      </c>
      <c r="E3718" s="21" t="s">
        <v>1744</v>
      </c>
      <c r="F3718" s="21" t="s">
        <v>3198</v>
      </c>
      <c r="G3718" s="27" t="s">
        <v>153</v>
      </c>
      <c r="H3718" s="21" t="s">
        <v>1165</v>
      </c>
      <c r="I3718" s="21" t="s">
        <v>3199</v>
      </c>
      <c r="M3718" t="s">
        <v>1157</v>
      </c>
      <c r="U3718" s="21" t="s">
        <v>1246</v>
      </c>
      <c r="V3718" s="9" t="s">
        <v>1217</v>
      </c>
      <c r="W3718">
        <v>21</v>
      </c>
      <c r="X3718" s="9" t="s">
        <v>1334</v>
      </c>
      <c r="Z3718" s="9" t="s">
        <v>3201</v>
      </c>
      <c r="AD3718" t="s">
        <v>1165</v>
      </c>
      <c r="AF3718" t="s">
        <v>153</v>
      </c>
      <c r="AG3718" t="s">
        <v>3200</v>
      </c>
      <c r="AH3718">
        <f>48*60</f>
        <v>2880</v>
      </c>
      <c r="AI3718" s="21" t="s">
        <v>1165</v>
      </c>
      <c r="AJ3718" s="21" t="s">
        <v>1148</v>
      </c>
      <c r="AK3718">
        <v>92.076999999999998</v>
      </c>
      <c r="AL3718" t="s">
        <v>3202</v>
      </c>
      <c r="AM3718">
        <f>99.249-85.587</f>
        <v>13.661999999999992</v>
      </c>
      <c r="AN3718" s="21">
        <v>4</v>
      </c>
      <c r="AO3718" s="21">
        <v>100</v>
      </c>
      <c r="AP3718">
        <v>21</v>
      </c>
      <c r="AQ3718" s="22" t="s">
        <v>1283</v>
      </c>
      <c r="AR3718" s="21" t="s">
        <v>1155</v>
      </c>
    </row>
    <row r="3719" spans="1:44" x14ac:dyDescent="0.2">
      <c r="A3719" s="21" t="s">
        <v>1745</v>
      </c>
      <c r="B3719" s="21" t="s">
        <v>1146</v>
      </c>
      <c r="C3719" s="21" t="s">
        <v>1149</v>
      </c>
      <c r="D3719" s="21" t="s">
        <v>1743</v>
      </c>
      <c r="E3719" s="21" t="s">
        <v>1744</v>
      </c>
      <c r="F3719" s="21" t="s">
        <v>3198</v>
      </c>
      <c r="G3719" s="27" t="s">
        <v>153</v>
      </c>
      <c r="H3719" s="21" t="s">
        <v>1165</v>
      </c>
      <c r="I3719" s="21" t="s">
        <v>3199</v>
      </c>
      <c r="M3719" t="s">
        <v>1157</v>
      </c>
      <c r="U3719" s="21" t="s">
        <v>1246</v>
      </c>
      <c r="V3719" s="9" t="s">
        <v>1217</v>
      </c>
      <c r="W3719">
        <v>35</v>
      </c>
      <c r="X3719" s="9" t="s">
        <v>1334</v>
      </c>
      <c r="Z3719" s="9" t="s">
        <v>3201</v>
      </c>
      <c r="AD3719" t="s">
        <v>1165</v>
      </c>
      <c r="AF3719" t="s">
        <v>153</v>
      </c>
      <c r="AG3719" t="s">
        <v>3200</v>
      </c>
      <c r="AH3719">
        <f>48*60</f>
        <v>2880</v>
      </c>
      <c r="AI3719" s="21" t="s">
        <v>1165</v>
      </c>
      <c r="AJ3719" s="21" t="s">
        <v>1148</v>
      </c>
      <c r="AK3719">
        <v>94.603999999999999</v>
      </c>
      <c r="AL3719" t="s">
        <v>3202</v>
      </c>
      <c r="AM3719">
        <f>97.063-92.145</f>
        <v>4.9180000000000064</v>
      </c>
      <c r="AN3719" s="21">
        <v>4</v>
      </c>
      <c r="AO3719" s="21">
        <v>100</v>
      </c>
      <c r="AP3719">
        <v>21</v>
      </c>
      <c r="AQ3719" s="22" t="s">
        <v>1283</v>
      </c>
      <c r="AR3719" s="21" t="s">
        <v>1155</v>
      </c>
    </row>
    <row r="3720" spans="1:44" x14ac:dyDescent="0.2">
      <c r="A3720" s="21" t="s">
        <v>1745</v>
      </c>
      <c r="B3720" s="21" t="s">
        <v>1146</v>
      </c>
      <c r="C3720" s="21" t="s">
        <v>1149</v>
      </c>
      <c r="D3720" s="21" t="s">
        <v>1743</v>
      </c>
      <c r="E3720" s="21" t="s">
        <v>1744</v>
      </c>
      <c r="F3720" s="21" t="s">
        <v>3198</v>
      </c>
      <c r="G3720" s="27" t="s">
        <v>153</v>
      </c>
      <c r="H3720" s="21" t="s">
        <v>1165</v>
      </c>
      <c r="I3720" s="21" t="s">
        <v>3199</v>
      </c>
      <c r="M3720" t="s">
        <v>1157</v>
      </c>
      <c r="U3720" s="21" t="s">
        <v>1246</v>
      </c>
      <c r="V3720" s="9" t="s">
        <v>1217</v>
      </c>
      <c r="W3720">
        <v>49</v>
      </c>
      <c r="X3720" s="9" t="s">
        <v>1334</v>
      </c>
      <c r="Z3720" s="9" t="s">
        <v>3201</v>
      </c>
      <c r="AD3720" t="s">
        <v>1165</v>
      </c>
      <c r="AF3720" t="s">
        <v>153</v>
      </c>
      <c r="AG3720" t="s">
        <v>3200</v>
      </c>
      <c r="AH3720">
        <f>48*60</f>
        <v>2880</v>
      </c>
      <c r="AI3720" s="21" t="s">
        <v>1165</v>
      </c>
      <c r="AJ3720" s="21" t="s">
        <v>1148</v>
      </c>
      <c r="AK3720">
        <v>97.882999999999996</v>
      </c>
      <c r="AL3720" t="s">
        <v>3202</v>
      </c>
      <c r="AM3720">
        <f>100.342-95.15</f>
        <v>5.1919999999999931</v>
      </c>
      <c r="AN3720" s="21">
        <v>4</v>
      </c>
      <c r="AO3720" s="21">
        <v>100</v>
      </c>
      <c r="AP3720">
        <v>21</v>
      </c>
      <c r="AQ3720" s="22" t="s">
        <v>1283</v>
      </c>
      <c r="AR3720" s="21" t="s">
        <v>1155</v>
      </c>
    </row>
    <row r="3721" spans="1:44" x14ac:dyDescent="0.2">
      <c r="A3721" s="21" t="s">
        <v>1745</v>
      </c>
      <c r="B3721" s="21" t="s">
        <v>1146</v>
      </c>
      <c r="C3721" s="21" t="s">
        <v>1149</v>
      </c>
      <c r="D3721" s="21" t="s">
        <v>1743</v>
      </c>
      <c r="E3721" s="21" t="s">
        <v>1744</v>
      </c>
      <c r="F3721" s="21" t="s">
        <v>3198</v>
      </c>
      <c r="G3721" s="27" t="s">
        <v>153</v>
      </c>
      <c r="H3721" s="21" t="s">
        <v>1165</v>
      </c>
      <c r="I3721" s="21" t="s">
        <v>3199</v>
      </c>
      <c r="M3721" t="s">
        <v>1157</v>
      </c>
      <c r="U3721" s="21" t="s">
        <v>1246</v>
      </c>
      <c r="V3721" s="9" t="s">
        <v>1217</v>
      </c>
      <c r="W3721">
        <f>7*9</f>
        <v>63</v>
      </c>
      <c r="X3721" s="9" t="s">
        <v>1334</v>
      </c>
      <c r="Z3721" s="9" t="s">
        <v>3201</v>
      </c>
      <c r="AD3721" t="s">
        <v>1165</v>
      </c>
      <c r="AF3721" t="s">
        <v>153</v>
      </c>
      <c r="AG3721" t="s">
        <v>3200</v>
      </c>
      <c r="AH3721">
        <f>48*60</f>
        <v>2880</v>
      </c>
      <c r="AI3721" s="21" t="s">
        <v>1165</v>
      </c>
      <c r="AJ3721" s="21" t="s">
        <v>1148</v>
      </c>
      <c r="AK3721">
        <v>93.989000000000004</v>
      </c>
      <c r="AL3721" t="s">
        <v>3202</v>
      </c>
      <c r="AM3721">
        <f>102.801-85.041</f>
        <v>17.760000000000005</v>
      </c>
      <c r="AN3721" s="21">
        <v>4</v>
      </c>
      <c r="AO3721" s="21">
        <v>100</v>
      </c>
      <c r="AP3721">
        <v>21</v>
      </c>
      <c r="AQ3721" s="22" t="s">
        <v>1283</v>
      </c>
      <c r="AR3721" s="21" t="s">
        <v>1155</v>
      </c>
    </row>
    <row r="3722" spans="1:44" x14ac:dyDescent="0.2">
      <c r="A3722" s="21" t="s">
        <v>1745</v>
      </c>
      <c r="B3722" s="21" t="s">
        <v>1146</v>
      </c>
      <c r="C3722" s="21" t="s">
        <v>1149</v>
      </c>
      <c r="D3722" s="21" t="s">
        <v>1743</v>
      </c>
      <c r="E3722" s="21" t="s">
        <v>1744</v>
      </c>
      <c r="F3722" s="21" t="s">
        <v>3198</v>
      </c>
      <c r="G3722" s="27" t="s">
        <v>153</v>
      </c>
      <c r="H3722" s="21" t="s">
        <v>1165</v>
      </c>
      <c r="I3722" s="21" t="s">
        <v>3199</v>
      </c>
      <c r="M3722" t="s">
        <v>1157</v>
      </c>
      <c r="U3722" s="21" t="s">
        <v>1246</v>
      </c>
      <c r="V3722" s="9" t="s">
        <v>1217</v>
      </c>
      <c r="W3722">
        <f>7*16</f>
        <v>112</v>
      </c>
      <c r="X3722" s="9" t="s">
        <v>1334</v>
      </c>
      <c r="Z3722" s="9" t="s">
        <v>3201</v>
      </c>
      <c r="AD3722" t="s">
        <v>1165</v>
      </c>
      <c r="AF3722" t="s">
        <v>153</v>
      </c>
      <c r="AG3722" t="s">
        <v>3200</v>
      </c>
      <c r="AH3722">
        <f>48*60</f>
        <v>2880</v>
      </c>
      <c r="AI3722" s="21" t="s">
        <v>1165</v>
      </c>
      <c r="AJ3722" s="21" t="s">
        <v>1148</v>
      </c>
      <c r="AK3722">
        <v>97.335999999999999</v>
      </c>
      <c r="AL3722" t="s">
        <v>3202</v>
      </c>
      <c r="AM3722">
        <f>101.981-92.691</f>
        <v>9.289999999999992</v>
      </c>
      <c r="AN3722" s="21">
        <v>4</v>
      </c>
      <c r="AO3722" s="21">
        <v>100</v>
      </c>
      <c r="AP3722">
        <v>21</v>
      </c>
      <c r="AQ3722" s="22" t="s">
        <v>1283</v>
      </c>
      <c r="AR3722" s="21" t="s">
        <v>1155</v>
      </c>
    </row>
    <row r="3723" spans="1:44" x14ac:dyDescent="0.2">
      <c r="A3723" s="21" t="s">
        <v>1745</v>
      </c>
      <c r="B3723" s="21" t="s">
        <v>1146</v>
      </c>
      <c r="C3723" s="21" t="s">
        <v>1149</v>
      </c>
      <c r="D3723" s="21" t="s">
        <v>1743</v>
      </c>
      <c r="E3723" s="21" t="s">
        <v>1744</v>
      </c>
      <c r="F3723" s="21" t="s">
        <v>3198</v>
      </c>
      <c r="G3723" s="27" t="s">
        <v>153</v>
      </c>
      <c r="H3723" s="21" t="s">
        <v>1165</v>
      </c>
      <c r="I3723" s="21" t="s">
        <v>3199</v>
      </c>
      <c r="M3723" t="s">
        <v>1157</v>
      </c>
      <c r="U3723" s="21" t="s">
        <v>1147</v>
      </c>
      <c r="X3723" s="9" t="s">
        <v>3203</v>
      </c>
      <c r="Y3723" t="s">
        <v>3205</v>
      </c>
      <c r="Z3723" s="9"/>
      <c r="AD3723" t="s">
        <v>1165</v>
      </c>
      <c r="AF3723" t="s">
        <v>153</v>
      </c>
      <c r="AG3723" t="s">
        <v>3200</v>
      </c>
      <c r="AH3723">
        <f>48*60</f>
        <v>2880</v>
      </c>
      <c r="AI3723" s="21" t="s">
        <v>1165</v>
      </c>
      <c r="AJ3723" s="21" t="s">
        <v>1148</v>
      </c>
      <c r="AK3723">
        <v>0.34200000000000003</v>
      </c>
      <c r="AL3723" t="s">
        <v>3202</v>
      </c>
      <c r="AM3723">
        <f>2.801-(-1.025)</f>
        <v>3.8260000000000001</v>
      </c>
      <c r="AN3723" s="21">
        <v>4</v>
      </c>
      <c r="AO3723" s="21">
        <v>100</v>
      </c>
      <c r="AP3723">
        <f>21</f>
        <v>21</v>
      </c>
      <c r="AQ3723" s="22" t="s">
        <v>1283</v>
      </c>
      <c r="AR3723" s="21" t="s">
        <v>1155</v>
      </c>
    </row>
    <row r="3724" spans="1:44" x14ac:dyDescent="0.2">
      <c r="A3724" s="21" t="s">
        <v>1745</v>
      </c>
      <c r="B3724" s="21" t="s">
        <v>1146</v>
      </c>
      <c r="C3724" s="21" t="s">
        <v>1149</v>
      </c>
      <c r="D3724" s="21" t="s">
        <v>1743</v>
      </c>
      <c r="E3724" s="21" t="s">
        <v>1744</v>
      </c>
      <c r="F3724" s="21" t="s">
        <v>3198</v>
      </c>
      <c r="G3724" s="27" t="s">
        <v>153</v>
      </c>
      <c r="H3724" s="21" t="s">
        <v>1165</v>
      </c>
      <c r="I3724" s="21" t="s">
        <v>3199</v>
      </c>
      <c r="M3724" t="s">
        <v>1157</v>
      </c>
      <c r="U3724" s="21" t="s">
        <v>1246</v>
      </c>
      <c r="V3724" s="9" t="s">
        <v>1217</v>
      </c>
      <c r="W3724">
        <v>21</v>
      </c>
      <c r="X3724" s="9" t="s">
        <v>3203</v>
      </c>
      <c r="Y3724" t="s">
        <v>3205</v>
      </c>
      <c r="Z3724" s="9"/>
      <c r="AD3724" t="s">
        <v>1165</v>
      </c>
      <c r="AF3724" t="s">
        <v>153</v>
      </c>
      <c r="AG3724" t="s">
        <v>3200</v>
      </c>
      <c r="AH3724">
        <f>48*60</f>
        <v>2880</v>
      </c>
      <c r="AI3724" s="21" t="s">
        <v>1165</v>
      </c>
      <c r="AJ3724" s="21" t="s">
        <v>1148</v>
      </c>
      <c r="AK3724">
        <v>1.161</v>
      </c>
      <c r="AL3724" t="s">
        <v>3202</v>
      </c>
      <c r="AM3724">
        <f>4.167-(-1.298)</f>
        <v>5.4649999999999999</v>
      </c>
      <c r="AN3724" s="21">
        <v>4</v>
      </c>
      <c r="AO3724" s="21">
        <v>100</v>
      </c>
      <c r="AP3724">
        <v>21</v>
      </c>
      <c r="AQ3724" s="22" t="s">
        <v>1283</v>
      </c>
      <c r="AR3724" s="21" t="s">
        <v>1155</v>
      </c>
    </row>
    <row r="3725" spans="1:44" x14ac:dyDescent="0.2">
      <c r="A3725" s="21" t="s">
        <v>1745</v>
      </c>
      <c r="B3725" s="21" t="s">
        <v>1146</v>
      </c>
      <c r="C3725" s="21" t="s">
        <v>1149</v>
      </c>
      <c r="D3725" s="21" t="s">
        <v>1743</v>
      </c>
      <c r="E3725" s="21" t="s">
        <v>1744</v>
      </c>
      <c r="F3725" s="21" t="s">
        <v>3198</v>
      </c>
      <c r="G3725" s="27" t="s">
        <v>153</v>
      </c>
      <c r="H3725" s="21" t="s">
        <v>1165</v>
      </c>
      <c r="I3725" s="21" t="s">
        <v>3199</v>
      </c>
      <c r="M3725" t="s">
        <v>1157</v>
      </c>
      <c r="U3725" s="21" t="s">
        <v>1246</v>
      </c>
      <c r="V3725" s="9" t="s">
        <v>1217</v>
      </c>
      <c r="W3725">
        <v>35</v>
      </c>
      <c r="X3725" s="9" t="s">
        <v>3203</v>
      </c>
      <c r="Y3725" t="s">
        <v>3205</v>
      </c>
      <c r="Z3725" s="9"/>
      <c r="AD3725" t="s">
        <v>1165</v>
      </c>
      <c r="AF3725" t="s">
        <v>153</v>
      </c>
      <c r="AG3725" t="s">
        <v>3200</v>
      </c>
      <c r="AH3725">
        <f>48*60</f>
        <v>2880</v>
      </c>
      <c r="AI3725" s="21" t="s">
        <v>1165</v>
      </c>
      <c r="AJ3725" s="21" t="s">
        <v>1148</v>
      </c>
      <c r="AK3725">
        <v>1.708</v>
      </c>
      <c r="AL3725" t="s">
        <v>3202</v>
      </c>
      <c r="AM3725">
        <f>3.074-0.888</f>
        <v>2.1859999999999999</v>
      </c>
      <c r="AN3725" s="21">
        <v>4</v>
      </c>
      <c r="AO3725" s="21">
        <v>100</v>
      </c>
      <c r="AP3725">
        <v>21</v>
      </c>
      <c r="AQ3725" s="22" t="s">
        <v>1283</v>
      </c>
      <c r="AR3725" s="21" t="s">
        <v>1155</v>
      </c>
    </row>
    <row r="3726" spans="1:44" x14ac:dyDescent="0.2">
      <c r="A3726" s="21" t="s">
        <v>1745</v>
      </c>
      <c r="B3726" s="21" t="s">
        <v>1146</v>
      </c>
      <c r="C3726" s="21" t="s">
        <v>1149</v>
      </c>
      <c r="D3726" s="21" t="s">
        <v>1743</v>
      </c>
      <c r="E3726" s="21" t="s">
        <v>1744</v>
      </c>
      <c r="F3726" s="21" t="s">
        <v>3198</v>
      </c>
      <c r="G3726" s="27" t="s">
        <v>153</v>
      </c>
      <c r="H3726" s="21" t="s">
        <v>1165</v>
      </c>
      <c r="I3726" s="21" t="s">
        <v>3199</v>
      </c>
      <c r="M3726" t="s">
        <v>1157</v>
      </c>
      <c r="U3726" s="21" t="s">
        <v>1246</v>
      </c>
      <c r="V3726" s="9" t="s">
        <v>1217</v>
      </c>
      <c r="W3726">
        <v>49</v>
      </c>
      <c r="X3726" s="9" t="s">
        <v>3203</v>
      </c>
      <c r="Y3726" t="s">
        <v>3205</v>
      </c>
      <c r="Z3726" s="9"/>
      <c r="AD3726" t="s">
        <v>1165</v>
      </c>
      <c r="AF3726" t="s">
        <v>153</v>
      </c>
      <c r="AG3726" t="s">
        <v>3200</v>
      </c>
      <c r="AH3726">
        <f>48*60</f>
        <v>2880</v>
      </c>
      <c r="AI3726" s="21" t="s">
        <v>1165</v>
      </c>
      <c r="AJ3726" s="21" t="s">
        <v>1148</v>
      </c>
      <c r="AK3726">
        <v>12.637</v>
      </c>
      <c r="AL3726" t="s">
        <v>3202</v>
      </c>
      <c r="AM3726">
        <f>18.374-7.445</f>
        <v>10.928999999999998</v>
      </c>
      <c r="AN3726" s="21">
        <v>4</v>
      </c>
      <c r="AO3726" s="21">
        <v>100</v>
      </c>
      <c r="AP3726">
        <v>21</v>
      </c>
      <c r="AQ3726" s="22" t="s">
        <v>1283</v>
      </c>
      <c r="AR3726" s="21" t="s">
        <v>1155</v>
      </c>
    </row>
    <row r="3727" spans="1:44" x14ac:dyDescent="0.2">
      <c r="A3727" s="21" t="s">
        <v>1745</v>
      </c>
      <c r="B3727" s="21" t="s">
        <v>1146</v>
      </c>
      <c r="C3727" s="21" t="s">
        <v>1149</v>
      </c>
      <c r="D3727" s="21" t="s">
        <v>1743</v>
      </c>
      <c r="E3727" s="21" t="s">
        <v>1744</v>
      </c>
      <c r="F3727" s="21" t="s">
        <v>3198</v>
      </c>
      <c r="G3727" s="27" t="s">
        <v>153</v>
      </c>
      <c r="H3727" s="21" t="s">
        <v>1165</v>
      </c>
      <c r="I3727" s="21" t="s">
        <v>3199</v>
      </c>
      <c r="M3727" t="s">
        <v>1157</v>
      </c>
      <c r="U3727" s="21" t="s">
        <v>1246</v>
      </c>
      <c r="V3727" s="9" t="s">
        <v>1217</v>
      </c>
      <c r="W3727">
        <f>7*9</f>
        <v>63</v>
      </c>
      <c r="X3727" s="9" t="s">
        <v>3203</v>
      </c>
      <c r="Y3727" t="s">
        <v>3205</v>
      </c>
      <c r="Z3727" s="9"/>
      <c r="AD3727" t="s">
        <v>1165</v>
      </c>
      <c r="AF3727" t="s">
        <v>153</v>
      </c>
      <c r="AG3727" t="s">
        <v>3200</v>
      </c>
      <c r="AH3727">
        <f>48*60</f>
        <v>2880</v>
      </c>
      <c r="AI3727" s="21" t="s">
        <v>1165</v>
      </c>
      <c r="AJ3727" s="21" t="s">
        <v>1148</v>
      </c>
      <c r="AK3727">
        <v>25.751000000000001</v>
      </c>
      <c r="AL3727" t="s">
        <v>3202</v>
      </c>
      <c r="AM3727">
        <f>39.686-11.817</f>
        <v>27.869</v>
      </c>
      <c r="AN3727" s="21">
        <v>4</v>
      </c>
      <c r="AO3727" s="21">
        <v>100</v>
      </c>
      <c r="AP3727">
        <v>21</v>
      </c>
      <c r="AQ3727" s="22" t="s">
        <v>1283</v>
      </c>
      <c r="AR3727" s="21" t="s">
        <v>1155</v>
      </c>
    </row>
    <row r="3728" spans="1:44" x14ac:dyDescent="0.2">
      <c r="A3728" s="21" t="s">
        <v>1745</v>
      </c>
      <c r="B3728" s="21" t="s">
        <v>1146</v>
      </c>
      <c r="C3728" s="21" t="s">
        <v>1149</v>
      </c>
      <c r="D3728" s="21" t="s">
        <v>1743</v>
      </c>
      <c r="E3728" s="21" t="s">
        <v>1744</v>
      </c>
      <c r="F3728" s="21" t="s">
        <v>3198</v>
      </c>
      <c r="G3728" s="27" t="s">
        <v>153</v>
      </c>
      <c r="H3728" s="21" t="s">
        <v>1165</v>
      </c>
      <c r="I3728" s="21" t="s">
        <v>3199</v>
      </c>
      <c r="M3728" t="s">
        <v>1157</v>
      </c>
      <c r="U3728" s="21" t="s">
        <v>1246</v>
      </c>
      <c r="V3728" s="9" t="s">
        <v>1217</v>
      </c>
      <c r="W3728">
        <f>7*16</f>
        <v>112</v>
      </c>
      <c r="X3728" s="9" t="s">
        <v>3203</v>
      </c>
      <c r="Y3728" t="s">
        <v>3205</v>
      </c>
      <c r="Z3728" s="9"/>
      <c r="AD3728" t="s">
        <v>1165</v>
      </c>
      <c r="AF3728" t="s">
        <v>153</v>
      </c>
      <c r="AG3728" t="s">
        <v>3200</v>
      </c>
      <c r="AH3728">
        <f>48*60</f>
        <v>2880</v>
      </c>
      <c r="AI3728" s="21" t="s">
        <v>1165</v>
      </c>
      <c r="AJ3728" s="21" t="s">
        <v>1148</v>
      </c>
      <c r="AK3728">
        <v>82.24</v>
      </c>
      <c r="AL3728" t="s">
        <v>3202</v>
      </c>
      <c r="AM3728">
        <f>85.041-80.396</f>
        <v>4.644999999999996</v>
      </c>
      <c r="AN3728" s="21">
        <v>4</v>
      </c>
      <c r="AO3728" s="21">
        <v>100</v>
      </c>
      <c r="AP3728">
        <v>21</v>
      </c>
      <c r="AQ3728" s="22" t="s">
        <v>1283</v>
      </c>
      <c r="AR3728" s="21" t="s">
        <v>1155</v>
      </c>
    </row>
    <row r="3729" spans="1:44" x14ac:dyDescent="0.2">
      <c r="A3729" s="21" t="s">
        <v>1745</v>
      </c>
      <c r="B3729" s="21" t="s">
        <v>1146</v>
      </c>
      <c r="C3729" s="21" t="s">
        <v>1149</v>
      </c>
      <c r="D3729" s="21" t="s">
        <v>1743</v>
      </c>
      <c r="E3729" s="21" t="s">
        <v>1744</v>
      </c>
      <c r="F3729" s="21" t="s">
        <v>3198</v>
      </c>
      <c r="G3729" s="27" t="s">
        <v>153</v>
      </c>
      <c r="H3729" s="21" t="s">
        <v>1165</v>
      </c>
      <c r="I3729" s="21" t="s">
        <v>3199</v>
      </c>
      <c r="M3729" t="s">
        <v>1157</v>
      </c>
      <c r="U3729" s="21" t="s">
        <v>1147</v>
      </c>
      <c r="X3729" s="9" t="s">
        <v>3204</v>
      </c>
      <c r="Y3729" t="s">
        <v>3206</v>
      </c>
      <c r="Z3729" s="9"/>
      <c r="AD3729" t="s">
        <v>1165</v>
      </c>
      <c r="AF3729" t="s">
        <v>153</v>
      </c>
      <c r="AG3729" t="s">
        <v>3200</v>
      </c>
      <c r="AH3729">
        <f>48*60</f>
        <v>2880</v>
      </c>
      <c r="AI3729" s="21" t="s">
        <v>1165</v>
      </c>
      <c r="AJ3729" s="21" t="s">
        <v>1148</v>
      </c>
      <c r="AK3729">
        <v>7.1719999999999997</v>
      </c>
      <c r="AL3729" t="s">
        <v>3202</v>
      </c>
      <c r="AM3729">
        <f>11.817-2.801</f>
        <v>9.016</v>
      </c>
      <c r="AN3729" s="21">
        <v>4</v>
      </c>
      <c r="AO3729" s="21">
        <v>100</v>
      </c>
      <c r="AP3729">
        <f>21</f>
        <v>21</v>
      </c>
      <c r="AQ3729" s="22" t="s">
        <v>1283</v>
      </c>
      <c r="AR3729" s="21" t="s">
        <v>1155</v>
      </c>
    </row>
    <row r="3730" spans="1:44" x14ac:dyDescent="0.2">
      <c r="A3730" s="21" t="s">
        <v>1745</v>
      </c>
      <c r="B3730" s="21" t="s">
        <v>1146</v>
      </c>
      <c r="C3730" s="21" t="s">
        <v>1149</v>
      </c>
      <c r="D3730" s="21" t="s">
        <v>1743</v>
      </c>
      <c r="E3730" s="21" t="s">
        <v>1744</v>
      </c>
      <c r="F3730" s="21" t="s">
        <v>3198</v>
      </c>
      <c r="G3730" s="27" t="s">
        <v>153</v>
      </c>
      <c r="H3730" s="21" t="s">
        <v>1165</v>
      </c>
      <c r="I3730" s="21" t="s">
        <v>3199</v>
      </c>
      <c r="M3730" t="s">
        <v>1157</v>
      </c>
      <c r="U3730" s="21" t="s">
        <v>1246</v>
      </c>
      <c r="V3730" s="9" t="s">
        <v>1217</v>
      </c>
      <c r="W3730">
        <v>21</v>
      </c>
      <c r="X3730" s="9" t="s">
        <v>3204</v>
      </c>
      <c r="Y3730" t="s">
        <v>3206</v>
      </c>
      <c r="Z3730" s="9"/>
      <c r="AD3730" t="s">
        <v>1165</v>
      </c>
      <c r="AF3730" t="s">
        <v>153</v>
      </c>
      <c r="AG3730" t="s">
        <v>3200</v>
      </c>
      <c r="AH3730">
        <f>48*60</f>
        <v>2880</v>
      </c>
      <c r="AI3730" s="21" t="s">
        <v>1165</v>
      </c>
      <c r="AJ3730" s="21" t="s">
        <v>1148</v>
      </c>
      <c r="AK3730">
        <v>53.631</v>
      </c>
      <c r="AL3730" t="s">
        <v>3202</v>
      </c>
      <c r="AM3730">
        <f>66.462-53.074</f>
        <v>13.388000000000005</v>
      </c>
      <c r="AN3730" s="21">
        <v>4</v>
      </c>
      <c r="AO3730" s="21">
        <v>100</v>
      </c>
      <c r="AP3730">
        <v>21</v>
      </c>
      <c r="AQ3730" s="22" t="s">
        <v>1283</v>
      </c>
      <c r="AR3730" s="21" t="s">
        <v>1155</v>
      </c>
    </row>
    <row r="3731" spans="1:44" x14ac:dyDescent="0.2">
      <c r="A3731" s="21" t="s">
        <v>1745</v>
      </c>
      <c r="B3731" s="21" t="s">
        <v>1146</v>
      </c>
      <c r="C3731" s="21" t="s">
        <v>1149</v>
      </c>
      <c r="D3731" s="21" t="s">
        <v>1743</v>
      </c>
      <c r="E3731" s="21" t="s">
        <v>1744</v>
      </c>
      <c r="F3731" s="21" t="s">
        <v>3198</v>
      </c>
      <c r="G3731" s="27" t="s">
        <v>153</v>
      </c>
      <c r="H3731" s="21" t="s">
        <v>1165</v>
      </c>
      <c r="I3731" s="21" t="s">
        <v>3199</v>
      </c>
      <c r="M3731" t="s">
        <v>1157</v>
      </c>
      <c r="U3731" s="21" t="s">
        <v>1246</v>
      </c>
      <c r="V3731" s="9" t="s">
        <v>1217</v>
      </c>
      <c r="W3731">
        <v>35</v>
      </c>
      <c r="X3731" s="9" t="s">
        <v>3204</v>
      </c>
      <c r="Y3731" t="s">
        <v>3206</v>
      </c>
      <c r="Z3731" s="9"/>
      <c r="AD3731" t="s">
        <v>1165</v>
      </c>
      <c r="AF3731" t="s">
        <v>153</v>
      </c>
      <c r="AG3731" t="s">
        <v>3200</v>
      </c>
      <c r="AH3731">
        <f>48*60</f>
        <v>2880</v>
      </c>
      <c r="AI3731" s="21" t="s">
        <v>1165</v>
      </c>
      <c r="AJ3731" s="21" t="s">
        <v>1148</v>
      </c>
      <c r="AK3731">
        <v>75.137</v>
      </c>
      <c r="AL3731" t="s">
        <v>3202</v>
      </c>
      <c r="AM3731">
        <f>88.593-62.637</f>
        <v>25.956000000000003</v>
      </c>
      <c r="AN3731" s="21">
        <v>4</v>
      </c>
      <c r="AO3731" s="21">
        <v>100</v>
      </c>
      <c r="AP3731">
        <v>21</v>
      </c>
      <c r="AQ3731" s="22" t="s">
        <v>1283</v>
      </c>
      <c r="AR3731" s="21" t="s">
        <v>1155</v>
      </c>
    </row>
    <row r="3732" spans="1:44" x14ac:dyDescent="0.2">
      <c r="A3732" s="21" t="s">
        <v>1745</v>
      </c>
      <c r="B3732" s="21" t="s">
        <v>1146</v>
      </c>
      <c r="C3732" s="21" t="s">
        <v>1149</v>
      </c>
      <c r="D3732" s="21" t="s">
        <v>1743</v>
      </c>
      <c r="E3732" s="21" t="s">
        <v>1744</v>
      </c>
      <c r="F3732" s="21" t="s">
        <v>3198</v>
      </c>
      <c r="G3732" s="27" t="s">
        <v>153</v>
      </c>
      <c r="H3732" s="21" t="s">
        <v>1165</v>
      </c>
      <c r="I3732" s="21" t="s">
        <v>3199</v>
      </c>
      <c r="M3732" t="s">
        <v>1157</v>
      </c>
      <c r="U3732" s="21" t="s">
        <v>1246</v>
      </c>
      <c r="V3732" s="9" t="s">
        <v>1217</v>
      </c>
      <c r="W3732">
        <v>49</v>
      </c>
      <c r="X3732" s="9" t="s">
        <v>3204</v>
      </c>
      <c r="Y3732" t="s">
        <v>3206</v>
      </c>
      <c r="Z3732" s="9"/>
      <c r="AD3732" t="s">
        <v>1165</v>
      </c>
      <c r="AF3732" t="s">
        <v>153</v>
      </c>
      <c r="AG3732" t="s">
        <v>3200</v>
      </c>
      <c r="AH3732">
        <f>48*60</f>
        <v>2880</v>
      </c>
      <c r="AI3732" s="21" t="s">
        <v>1165</v>
      </c>
      <c r="AJ3732" s="21" t="s">
        <v>1148</v>
      </c>
      <c r="AK3732">
        <v>88.866</v>
      </c>
      <c r="AL3732" t="s">
        <v>3202</v>
      </c>
      <c r="AM3732">
        <f>95.97-82.036</f>
        <v>13.933999999999997</v>
      </c>
      <c r="AN3732" s="21">
        <v>4</v>
      </c>
      <c r="AO3732" s="21">
        <v>100</v>
      </c>
      <c r="AP3732">
        <v>21</v>
      </c>
      <c r="AQ3732" s="22" t="s">
        <v>1283</v>
      </c>
      <c r="AR3732" s="21" t="s">
        <v>1155</v>
      </c>
    </row>
    <row r="3733" spans="1:44" x14ac:dyDescent="0.2">
      <c r="A3733" s="21" t="s">
        <v>1745</v>
      </c>
      <c r="B3733" s="21" t="s">
        <v>1146</v>
      </c>
      <c r="C3733" s="21" t="s">
        <v>1149</v>
      </c>
      <c r="D3733" s="21" t="s">
        <v>1743</v>
      </c>
      <c r="E3733" s="21" t="s">
        <v>1744</v>
      </c>
      <c r="F3733" s="21" t="s">
        <v>3198</v>
      </c>
      <c r="G3733" s="27" t="s">
        <v>153</v>
      </c>
      <c r="H3733" s="21" t="s">
        <v>1165</v>
      </c>
      <c r="I3733" s="21" t="s">
        <v>3199</v>
      </c>
      <c r="M3733" t="s">
        <v>1157</v>
      </c>
      <c r="U3733" s="21" t="s">
        <v>1246</v>
      </c>
      <c r="V3733" s="9" t="s">
        <v>1217</v>
      </c>
      <c r="W3733">
        <f>7*9</f>
        <v>63</v>
      </c>
      <c r="X3733" s="9" t="s">
        <v>3204</v>
      </c>
      <c r="Y3733" t="s">
        <v>3206</v>
      </c>
      <c r="Z3733" s="9"/>
      <c r="AD3733" t="s">
        <v>1165</v>
      </c>
      <c r="AF3733" t="s">
        <v>153</v>
      </c>
      <c r="AG3733" t="s">
        <v>3200</v>
      </c>
      <c r="AH3733">
        <f>48*60</f>
        <v>2880</v>
      </c>
      <c r="AI3733" s="21" t="s">
        <v>1165</v>
      </c>
      <c r="AJ3733" s="21" t="s">
        <v>1148</v>
      </c>
      <c r="AK3733">
        <v>92.144999999999996</v>
      </c>
      <c r="AL3733" t="s">
        <v>3202</v>
      </c>
      <c r="AM3733">
        <f>98.156-86.134</f>
        <v>12.022000000000006</v>
      </c>
      <c r="AN3733" s="21">
        <v>4</v>
      </c>
      <c r="AO3733" s="21">
        <v>100</v>
      </c>
      <c r="AP3733">
        <v>21</v>
      </c>
      <c r="AQ3733" s="22" t="s">
        <v>1283</v>
      </c>
      <c r="AR3733" s="21" t="s">
        <v>1155</v>
      </c>
    </row>
    <row r="3734" spans="1:44" x14ac:dyDescent="0.2">
      <c r="A3734" s="21" t="s">
        <v>1745</v>
      </c>
      <c r="B3734" s="21" t="s">
        <v>1146</v>
      </c>
      <c r="C3734" s="21" t="s">
        <v>1149</v>
      </c>
      <c r="D3734" s="21" t="s">
        <v>1743</v>
      </c>
      <c r="E3734" s="21" t="s">
        <v>1744</v>
      </c>
      <c r="F3734" s="21" t="s">
        <v>3198</v>
      </c>
      <c r="G3734" s="27" t="s">
        <v>153</v>
      </c>
      <c r="H3734" s="21" t="s">
        <v>1165</v>
      </c>
      <c r="I3734" s="21" t="s">
        <v>3199</v>
      </c>
      <c r="M3734" t="s">
        <v>1157</v>
      </c>
      <c r="U3734" s="21" t="s">
        <v>1246</v>
      </c>
      <c r="V3734" s="9" t="s">
        <v>1217</v>
      </c>
      <c r="W3734">
        <f>7*16</f>
        <v>112</v>
      </c>
      <c r="X3734" s="9" t="s">
        <v>3204</v>
      </c>
      <c r="Y3734" t="s">
        <v>3206</v>
      </c>
      <c r="Z3734" s="9"/>
      <c r="AD3734" t="s">
        <v>1165</v>
      </c>
      <c r="AF3734" t="s">
        <v>153</v>
      </c>
      <c r="AG3734" t="s">
        <v>3200</v>
      </c>
      <c r="AH3734">
        <f>48*60</f>
        <v>2880</v>
      </c>
      <c r="AI3734" s="21" t="s">
        <v>1165</v>
      </c>
      <c r="AJ3734" s="21" t="s">
        <v>1148</v>
      </c>
      <c r="AK3734">
        <v>97.882999999999996</v>
      </c>
      <c r="AL3734" t="s">
        <v>3202</v>
      </c>
      <c r="AM3734">
        <f>102.527-93.784</f>
        <v>8.742999999999995</v>
      </c>
      <c r="AN3734" s="21">
        <v>4</v>
      </c>
      <c r="AO3734" s="21">
        <v>100</v>
      </c>
      <c r="AP3734">
        <v>21</v>
      </c>
      <c r="AQ3734" s="22" t="s">
        <v>1283</v>
      </c>
      <c r="AR3734" s="21" t="s">
        <v>1155</v>
      </c>
    </row>
    <row r="3735" spans="1:44" x14ac:dyDescent="0.2">
      <c r="A3735" s="21" t="s">
        <v>1745</v>
      </c>
      <c r="B3735" s="21" t="s">
        <v>1146</v>
      </c>
      <c r="C3735" s="21" t="s">
        <v>1149</v>
      </c>
      <c r="D3735" s="21" t="s">
        <v>1743</v>
      </c>
      <c r="E3735" s="21" t="s">
        <v>1744</v>
      </c>
      <c r="F3735" s="21" t="s">
        <v>3198</v>
      </c>
      <c r="G3735" s="27" t="s">
        <v>153</v>
      </c>
      <c r="H3735" s="21" t="s">
        <v>1165</v>
      </c>
      <c r="I3735" s="21" t="s">
        <v>3199</v>
      </c>
      <c r="M3735" t="s">
        <v>1157</v>
      </c>
      <c r="U3735" s="21" t="s">
        <v>1147</v>
      </c>
      <c r="X3735" s="9" t="s">
        <v>3203</v>
      </c>
      <c r="Y3735" t="s">
        <v>3207</v>
      </c>
      <c r="Z3735" s="9"/>
      <c r="AD3735" t="s">
        <v>1165</v>
      </c>
      <c r="AF3735" t="s">
        <v>153</v>
      </c>
      <c r="AG3735" t="s">
        <v>3200</v>
      </c>
      <c r="AH3735">
        <f>48*60</f>
        <v>2880</v>
      </c>
      <c r="AI3735" s="21" t="s">
        <v>1165</v>
      </c>
      <c r="AJ3735" s="21" t="s">
        <v>1278</v>
      </c>
      <c r="AK3735">
        <v>1.1180000000000001</v>
      </c>
      <c r="AL3735" t="s">
        <v>3202</v>
      </c>
      <c r="AM3735">
        <f>3.401-(-0.699)</f>
        <v>4.0999999999999996</v>
      </c>
      <c r="AN3735" s="21">
        <v>4</v>
      </c>
      <c r="AO3735" s="21">
        <v>100</v>
      </c>
      <c r="AP3735">
        <f t="shared" ref="AP3735:AP3740" si="41">12*7</f>
        <v>84</v>
      </c>
      <c r="AQ3735" s="22" t="s">
        <v>1283</v>
      </c>
      <c r="AR3735" s="21" t="s">
        <v>1207</v>
      </c>
    </row>
    <row r="3736" spans="1:44" x14ac:dyDescent="0.2">
      <c r="A3736" s="21" t="s">
        <v>1745</v>
      </c>
      <c r="B3736" s="21" t="s">
        <v>1146</v>
      </c>
      <c r="C3736" s="21" t="s">
        <v>1149</v>
      </c>
      <c r="D3736" s="21" t="s">
        <v>1743</v>
      </c>
      <c r="E3736" s="21" t="s">
        <v>1744</v>
      </c>
      <c r="F3736" s="21" t="s">
        <v>3198</v>
      </c>
      <c r="G3736" s="27" t="s">
        <v>153</v>
      </c>
      <c r="H3736" s="21" t="s">
        <v>1165</v>
      </c>
      <c r="I3736" s="21" t="s">
        <v>3199</v>
      </c>
      <c r="M3736" t="s">
        <v>1157</v>
      </c>
      <c r="U3736" s="21" t="s">
        <v>1246</v>
      </c>
      <c r="V3736" s="9" t="s">
        <v>1217</v>
      </c>
      <c r="W3736">
        <v>21</v>
      </c>
      <c r="X3736" s="9" t="s">
        <v>3203</v>
      </c>
      <c r="Y3736" t="s">
        <v>3207</v>
      </c>
      <c r="Z3736" s="9"/>
      <c r="AD3736" t="s">
        <v>1165</v>
      </c>
      <c r="AF3736" t="s">
        <v>153</v>
      </c>
      <c r="AG3736" t="s">
        <v>3200</v>
      </c>
      <c r="AH3736">
        <f>48*60</f>
        <v>2880</v>
      </c>
      <c r="AI3736" s="21" t="s">
        <v>1165</v>
      </c>
      <c r="AJ3736" s="21" t="s">
        <v>1278</v>
      </c>
      <c r="AK3736">
        <v>17.189</v>
      </c>
      <c r="AL3736" t="s">
        <v>3202</v>
      </c>
      <c r="AM3736">
        <f>22.034-12.158</f>
        <v>9.8759999999999994</v>
      </c>
      <c r="AN3736" s="21">
        <v>4</v>
      </c>
      <c r="AO3736" s="21">
        <v>100</v>
      </c>
      <c r="AP3736">
        <f t="shared" si="41"/>
        <v>84</v>
      </c>
      <c r="AQ3736" s="22" t="s">
        <v>1283</v>
      </c>
      <c r="AR3736" s="21" t="s">
        <v>1207</v>
      </c>
    </row>
    <row r="3737" spans="1:44" x14ac:dyDescent="0.2">
      <c r="A3737" s="21" t="s">
        <v>1745</v>
      </c>
      <c r="B3737" s="21" t="s">
        <v>1146</v>
      </c>
      <c r="C3737" s="21" t="s">
        <v>1149</v>
      </c>
      <c r="D3737" s="21" t="s">
        <v>1743</v>
      </c>
      <c r="E3737" s="21" t="s">
        <v>1744</v>
      </c>
      <c r="F3737" s="21" t="s">
        <v>3198</v>
      </c>
      <c r="G3737" s="27" t="s">
        <v>153</v>
      </c>
      <c r="H3737" s="21" t="s">
        <v>1165</v>
      </c>
      <c r="I3737" s="21" t="s">
        <v>3199</v>
      </c>
      <c r="M3737" t="s">
        <v>1157</v>
      </c>
      <c r="U3737" s="21" t="s">
        <v>1246</v>
      </c>
      <c r="V3737" s="9" t="s">
        <v>1217</v>
      </c>
      <c r="W3737">
        <v>35</v>
      </c>
      <c r="X3737" s="9" t="s">
        <v>3203</v>
      </c>
      <c r="Y3737" t="s">
        <v>3207</v>
      </c>
      <c r="Z3737" s="9"/>
      <c r="AD3737" t="s">
        <v>1165</v>
      </c>
      <c r="AF3737" t="s">
        <v>153</v>
      </c>
      <c r="AG3737" t="s">
        <v>3200</v>
      </c>
      <c r="AH3737">
        <f>48*60</f>
        <v>2880</v>
      </c>
      <c r="AI3737" s="21" t="s">
        <v>1165</v>
      </c>
      <c r="AJ3737" s="21" t="s">
        <v>1278</v>
      </c>
      <c r="AK3737">
        <v>33.54</v>
      </c>
      <c r="AL3737" t="s">
        <v>3202</v>
      </c>
      <c r="AM3737">
        <f>41.04-26.693</f>
        <v>14.346999999999998</v>
      </c>
      <c r="AN3737" s="21">
        <v>4</v>
      </c>
      <c r="AO3737" s="21">
        <v>100</v>
      </c>
      <c r="AP3737">
        <f t="shared" si="41"/>
        <v>84</v>
      </c>
      <c r="AQ3737" s="22" t="s">
        <v>1283</v>
      </c>
      <c r="AR3737" s="21" t="s">
        <v>1207</v>
      </c>
    </row>
    <row r="3738" spans="1:44" x14ac:dyDescent="0.2">
      <c r="A3738" s="21" t="s">
        <v>1745</v>
      </c>
      <c r="B3738" s="21" t="s">
        <v>1146</v>
      </c>
      <c r="C3738" s="21" t="s">
        <v>1149</v>
      </c>
      <c r="D3738" s="21" t="s">
        <v>1743</v>
      </c>
      <c r="E3738" s="21" t="s">
        <v>1744</v>
      </c>
      <c r="F3738" s="21" t="s">
        <v>3198</v>
      </c>
      <c r="G3738" s="27" t="s">
        <v>153</v>
      </c>
      <c r="H3738" s="21" t="s">
        <v>1165</v>
      </c>
      <c r="I3738" s="21" t="s">
        <v>3199</v>
      </c>
      <c r="M3738" t="s">
        <v>1157</v>
      </c>
      <c r="U3738" s="21" t="s">
        <v>1246</v>
      </c>
      <c r="V3738" s="9" t="s">
        <v>1217</v>
      </c>
      <c r="W3738">
        <v>49</v>
      </c>
      <c r="X3738" s="9" t="s">
        <v>3203</v>
      </c>
      <c r="Y3738" t="s">
        <v>3207</v>
      </c>
      <c r="Z3738" s="9"/>
      <c r="AD3738" t="s">
        <v>1165</v>
      </c>
      <c r="AF3738" t="s">
        <v>153</v>
      </c>
      <c r="AG3738" t="s">
        <v>3200</v>
      </c>
      <c r="AH3738">
        <f>48*60</f>
        <v>2880</v>
      </c>
      <c r="AI3738" s="21" t="s">
        <v>1165</v>
      </c>
      <c r="AJ3738" s="21" t="s">
        <v>1278</v>
      </c>
      <c r="AK3738">
        <v>29.114999999999998</v>
      </c>
      <c r="AL3738" t="s">
        <v>3202</v>
      </c>
      <c r="AM3738">
        <f>38.804-19.425</f>
        <v>19.379000000000001</v>
      </c>
      <c r="AN3738" s="21">
        <v>4</v>
      </c>
      <c r="AO3738" s="21">
        <v>100</v>
      </c>
      <c r="AP3738">
        <f t="shared" si="41"/>
        <v>84</v>
      </c>
      <c r="AQ3738" s="22" t="s">
        <v>1283</v>
      </c>
      <c r="AR3738" s="21" t="s">
        <v>1207</v>
      </c>
    </row>
    <row r="3739" spans="1:44" x14ac:dyDescent="0.2">
      <c r="A3739" s="21" t="s">
        <v>1745</v>
      </c>
      <c r="B3739" s="21" t="s">
        <v>1146</v>
      </c>
      <c r="C3739" s="21" t="s">
        <v>1149</v>
      </c>
      <c r="D3739" s="21" t="s">
        <v>1743</v>
      </c>
      <c r="E3739" s="21" t="s">
        <v>1744</v>
      </c>
      <c r="F3739" s="21" t="s">
        <v>3198</v>
      </c>
      <c r="G3739" s="27" t="s">
        <v>153</v>
      </c>
      <c r="H3739" s="21" t="s">
        <v>1165</v>
      </c>
      <c r="I3739" s="21" t="s">
        <v>3199</v>
      </c>
      <c r="M3739" t="s">
        <v>1157</v>
      </c>
      <c r="U3739" s="21" t="s">
        <v>1246</v>
      </c>
      <c r="V3739" s="9" t="s">
        <v>1217</v>
      </c>
      <c r="W3739">
        <f>7*9</f>
        <v>63</v>
      </c>
      <c r="X3739" s="9" t="s">
        <v>3203</v>
      </c>
      <c r="Y3739" t="s">
        <v>3207</v>
      </c>
      <c r="Z3739" s="9"/>
      <c r="AD3739" t="s">
        <v>1165</v>
      </c>
      <c r="AF3739" t="s">
        <v>153</v>
      </c>
      <c r="AG3739" t="s">
        <v>3200</v>
      </c>
      <c r="AH3739">
        <f>48*60</f>
        <v>2880</v>
      </c>
      <c r="AI3739" s="21" t="s">
        <v>1165</v>
      </c>
      <c r="AJ3739" s="21" t="s">
        <v>1278</v>
      </c>
      <c r="AK3739">
        <v>52.732999999999997</v>
      </c>
      <c r="AL3739" t="s">
        <v>3202</v>
      </c>
      <c r="AM3739">
        <f>60.606-45.14</f>
        <v>15.466000000000001</v>
      </c>
      <c r="AN3739" s="21">
        <v>4</v>
      </c>
      <c r="AO3739" s="21">
        <v>100</v>
      </c>
      <c r="AP3739">
        <f t="shared" si="41"/>
        <v>84</v>
      </c>
      <c r="AQ3739" s="22" t="s">
        <v>1283</v>
      </c>
      <c r="AR3739" s="21" t="s">
        <v>1207</v>
      </c>
    </row>
    <row r="3740" spans="1:44" x14ac:dyDescent="0.2">
      <c r="A3740" s="21" t="s">
        <v>1745</v>
      </c>
      <c r="B3740" s="21" t="s">
        <v>1146</v>
      </c>
      <c r="C3740" s="21" t="s">
        <v>1149</v>
      </c>
      <c r="D3740" s="21" t="s">
        <v>1743</v>
      </c>
      <c r="E3740" s="21" t="s">
        <v>1744</v>
      </c>
      <c r="F3740" s="21" t="s">
        <v>3198</v>
      </c>
      <c r="G3740" s="27" t="s">
        <v>153</v>
      </c>
      <c r="H3740" s="21" t="s">
        <v>1165</v>
      </c>
      <c r="I3740" s="21" t="s">
        <v>3199</v>
      </c>
      <c r="M3740" t="s">
        <v>1157</v>
      </c>
      <c r="U3740" s="21" t="s">
        <v>1246</v>
      </c>
      <c r="V3740" s="9" t="s">
        <v>1217</v>
      </c>
      <c r="W3740">
        <f>7*16</f>
        <v>112</v>
      </c>
      <c r="X3740" s="9" t="s">
        <v>3203</v>
      </c>
      <c r="Y3740" t="s">
        <v>3207</v>
      </c>
      <c r="Z3740" s="9"/>
      <c r="AD3740" t="s">
        <v>1165</v>
      </c>
      <c r="AF3740" t="s">
        <v>153</v>
      </c>
      <c r="AG3740" t="s">
        <v>3200</v>
      </c>
      <c r="AH3740">
        <f>48*60</f>
        <v>2880</v>
      </c>
      <c r="AI3740" s="21" t="s">
        <v>1165</v>
      </c>
      <c r="AJ3740" s="21" t="s">
        <v>1278</v>
      </c>
      <c r="AK3740">
        <v>66.009</v>
      </c>
      <c r="AL3740" t="s">
        <v>3202</v>
      </c>
      <c r="AM3740">
        <f>76.071-55.761</f>
        <v>20.309999999999995</v>
      </c>
      <c r="AN3740" s="21">
        <v>4</v>
      </c>
      <c r="AO3740" s="21">
        <v>100</v>
      </c>
      <c r="AP3740">
        <f t="shared" si="41"/>
        <v>84</v>
      </c>
      <c r="AQ3740" s="22" t="s">
        <v>1283</v>
      </c>
      <c r="AR3740" s="21" t="s">
        <v>1207</v>
      </c>
    </row>
    <row r="3741" spans="1:44" x14ac:dyDescent="0.2">
      <c r="A3741" s="21" t="s">
        <v>1745</v>
      </c>
      <c r="B3741" s="21" t="s">
        <v>1146</v>
      </c>
      <c r="C3741" s="21" t="s">
        <v>1149</v>
      </c>
      <c r="D3741" s="21" t="s">
        <v>1743</v>
      </c>
      <c r="E3741" s="21" t="s">
        <v>1744</v>
      </c>
      <c r="F3741" s="21" t="s">
        <v>3198</v>
      </c>
      <c r="G3741" s="27" t="s">
        <v>153</v>
      </c>
      <c r="H3741" s="21" t="s">
        <v>1165</v>
      </c>
      <c r="I3741" s="21" t="s">
        <v>3199</v>
      </c>
      <c r="M3741" t="s">
        <v>1157</v>
      </c>
      <c r="U3741" s="21" t="s">
        <v>1147</v>
      </c>
      <c r="X3741" s="9" t="s">
        <v>3204</v>
      </c>
      <c r="Y3741" t="s">
        <v>3208</v>
      </c>
      <c r="Z3741" s="9"/>
      <c r="AD3741" t="s">
        <v>1165</v>
      </c>
      <c r="AF3741" t="s">
        <v>153</v>
      </c>
      <c r="AG3741" t="s">
        <v>3200</v>
      </c>
      <c r="AH3741">
        <f>48*60</f>
        <v>2880</v>
      </c>
      <c r="AI3741" s="21" t="s">
        <v>1165</v>
      </c>
      <c r="AJ3741" s="21" t="s">
        <v>1278</v>
      </c>
      <c r="AK3741">
        <v>23.524999999999999</v>
      </c>
      <c r="AL3741" t="s">
        <v>3202</v>
      </c>
      <c r="AM3741">
        <f>30.606-17.003</f>
        <v>13.603000000000002</v>
      </c>
      <c r="AN3741" s="21">
        <v>4</v>
      </c>
      <c r="AO3741" s="21">
        <v>100</v>
      </c>
      <c r="AP3741">
        <f t="shared" ref="AP3741:AP3746" si="42">12*7</f>
        <v>84</v>
      </c>
      <c r="AQ3741" s="22" t="s">
        <v>1283</v>
      </c>
      <c r="AR3741" s="21" t="s">
        <v>1207</v>
      </c>
    </row>
    <row r="3742" spans="1:44" x14ac:dyDescent="0.2">
      <c r="A3742" s="21" t="s">
        <v>1745</v>
      </c>
      <c r="B3742" s="21" t="s">
        <v>1146</v>
      </c>
      <c r="C3742" s="21" t="s">
        <v>1149</v>
      </c>
      <c r="D3742" s="21" t="s">
        <v>1743</v>
      </c>
      <c r="E3742" s="21" t="s">
        <v>1744</v>
      </c>
      <c r="F3742" s="21" t="s">
        <v>3198</v>
      </c>
      <c r="G3742" s="27" t="s">
        <v>153</v>
      </c>
      <c r="H3742" s="21" t="s">
        <v>1165</v>
      </c>
      <c r="I3742" s="21" t="s">
        <v>3199</v>
      </c>
      <c r="M3742" t="s">
        <v>1157</v>
      </c>
      <c r="U3742" s="21" t="s">
        <v>1246</v>
      </c>
      <c r="V3742" s="9" t="s">
        <v>1217</v>
      </c>
      <c r="W3742">
        <v>21</v>
      </c>
      <c r="X3742" s="9" t="s">
        <v>3204</v>
      </c>
      <c r="Y3742" t="s">
        <v>3208</v>
      </c>
      <c r="Z3742" s="9"/>
      <c r="AD3742" t="s">
        <v>1165</v>
      </c>
      <c r="AF3742" t="s">
        <v>153</v>
      </c>
      <c r="AG3742" t="s">
        <v>3200</v>
      </c>
      <c r="AH3742">
        <f>48*60</f>
        <v>2880</v>
      </c>
      <c r="AI3742" s="21" t="s">
        <v>1165</v>
      </c>
      <c r="AJ3742" s="21" t="s">
        <v>1278</v>
      </c>
      <c r="AK3742">
        <v>40.061999999999998</v>
      </c>
      <c r="AL3742" t="s">
        <v>3202</v>
      </c>
      <c r="AM3742">
        <f>57.252-22.966</f>
        <v>34.286000000000001</v>
      </c>
      <c r="AN3742" s="21">
        <v>4</v>
      </c>
      <c r="AO3742" s="21">
        <v>100</v>
      </c>
      <c r="AP3742">
        <f t="shared" si="42"/>
        <v>84</v>
      </c>
      <c r="AQ3742" s="22" t="s">
        <v>1283</v>
      </c>
      <c r="AR3742" s="21" t="s">
        <v>1207</v>
      </c>
    </row>
    <row r="3743" spans="1:44" x14ac:dyDescent="0.2">
      <c r="A3743" s="21" t="s">
        <v>1745</v>
      </c>
      <c r="B3743" s="21" t="s">
        <v>1146</v>
      </c>
      <c r="C3743" s="21" t="s">
        <v>1149</v>
      </c>
      <c r="D3743" s="21" t="s">
        <v>1743</v>
      </c>
      <c r="E3743" s="21" t="s">
        <v>1744</v>
      </c>
      <c r="F3743" s="21" t="s">
        <v>3198</v>
      </c>
      <c r="G3743" s="27" t="s">
        <v>153</v>
      </c>
      <c r="H3743" s="21" t="s">
        <v>1165</v>
      </c>
      <c r="I3743" s="21" t="s">
        <v>3199</v>
      </c>
      <c r="M3743" t="s">
        <v>1157</v>
      </c>
      <c r="U3743" s="21" t="s">
        <v>1246</v>
      </c>
      <c r="V3743" s="9" t="s">
        <v>1217</v>
      </c>
      <c r="W3743">
        <v>35</v>
      </c>
      <c r="X3743" s="9" t="s">
        <v>3204</v>
      </c>
      <c r="Y3743" t="s">
        <v>3208</v>
      </c>
      <c r="Z3743" s="9"/>
      <c r="AD3743" t="s">
        <v>1165</v>
      </c>
      <c r="AF3743" t="s">
        <v>153</v>
      </c>
      <c r="AG3743" t="s">
        <v>3200</v>
      </c>
      <c r="AH3743">
        <f>48*60</f>
        <v>2880</v>
      </c>
      <c r="AI3743" s="21" t="s">
        <v>1165</v>
      </c>
      <c r="AJ3743" s="21" t="s">
        <v>1278</v>
      </c>
      <c r="AK3743">
        <v>39.177</v>
      </c>
      <c r="AL3743" t="s">
        <v>3202</v>
      </c>
      <c r="AM3743">
        <f>42.531-36.196</f>
        <v>6.3350000000000009</v>
      </c>
      <c r="AN3743" s="21">
        <v>4</v>
      </c>
      <c r="AO3743" s="21">
        <v>100</v>
      </c>
      <c r="AP3743">
        <f t="shared" si="42"/>
        <v>84</v>
      </c>
      <c r="AQ3743" s="22" t="s">
        <v>1283</v>
      </c>
      <c r="AR3743" s="21" t="s">
        <v>1207</v>
      </c>
    </row>
    <row r="3744" spans="1:44" x14ac:dyDescent="0.2">
      <c r="A3744" s="21" t="s">
        <v>1745</v>
      </c>
      <c r="B3744" s="21" t="s">
        <v>1146</v>
      </c>
      <c r="C3744" s="21" t="s">
        <v>1149</v>
      </c>
      <c r="D3744" s="21" t="s">
        <v>1743</v>
      </c>
      <c r="E3744" s="21" t="s">
        <v>1744</v>
      </c>
      <c r="F3744" s="21" t="s">
        <v>3198</v>
      </c>
      <c r="G3744" s="27" t="s">
        <v>153</v>
      </c>
      <c r="H3744" s="21" t="s">
        <v>1165</v>
      </c>
      <c r="I3744" s="21" t="s">
        <v>3199</v>
      </c>
      <c r="M3744" t="s">
        <v>1157</v>
      </c>
      <c r="U3744" s="21" t="s">
        <v>1246</v>
      </c>
      <c r="V3744" s="9" t="s">
        <v>1217</v>
      </c>
      <c r="W3744">
        <v>49</v>
      </c>
      <c r="X3744" s="9" t="s">
        <v>3204</v>
      </c>
      <c r="Y3744" t="s">
        <v>3208</v>
      </c>
      <c r="Z3744" s="9"/>
      <c r="AD3744" t="s">
        <v>1165</v>
      </c>
      <c r="AF3744" t="s">
        <v>153</v>
      </c>
      <c r="AG3744" t="s">
        <v>3200</v>
      </c>
      <c r="AH3744">
        <f>48*60</f>
        <v>2880</v>
      </c>
      <c r="AI3744" s="21" t="s">
        <v>1165</v>
      </c>
      <c r="AJ3744" s="21" t="s">
        <v>1278</v>
      </c>
      <c r="AK3744">
        <v>51.988</v>
      </c>
      <c r="AL3744" t="s">
        <v>3202</v>
      </c>
      <c r="AM3744">
        <f>56.693-47.562</f>
        <v>9.1310000000000002</v>
      </c>
      <c r="AN3744" s="21">
        <v>4</v>
      </c>
      <c r="AO3744" s="21">
        <v>100</v>
      </c>
      <c r="AP3744">
        <f t="shared" si="42"/>
        <v>84</v>
      </c>
      <c r="AQ3744" s="22" t="s">
        <v>1283</v>
      </c>
      <c r="AR3744" s="21" t="s">
        <v>1207</v>
      </c>
    </row>
    <row r="3745" spans="1:44" x14ac:dyDescent="0.2">
      <c r="A3745" s="21" t="s">
        <v>1745</v>
      </c>
      <c r="B3745" s="21" t="s">
        <v>1146</v>
      </c>
      <c r="C3745" s="21" t="s">
        <v>1149</v>
      </c>
      <c r="D3745" s="21" t="s">
        <v>1743</v>
      </c>
      <c r="E3745" s="21" t="s">
        <v>1744</v>
      </c>
      <c r="F3745" s="21" t="s">
        <v>3198</v>
      </c>
      <c r="G3745" s="27" t="s">
        <v>153</v>
      </c>
      <c r="H3745" s="21" t="s">
        <v>1165</v>
      </c>
      <c r="I3745" s="21" t="s">
        <v>3199</v>
      </c>
      <c r="M3745" t="s">
        <v>1157</v>
      </c>
      <c r="U3745" s="21" t="s">
        <v>1246</v>
      </c>
      <c r="V3745" s="9" t="s">
        <v>1217</v>
      </c>
      <c r="W3745">
        <f>7*9</f>
        <v>63</v>
      </c>
      <c r="X3745" s="9" t="s">
        <v>3204</v>
      </c>
      <c r="Y3745" t="s">
        <v>3208</v>
      </c>
      <c r="Z3745" s="9"/>
      <c r="AD3745" t="s">
        <v>1165</v>
      </c>
      <c r="AF3745" t="s">
        <v>153</v>
      </c>
      <c r="AG3745" t="s">
        <v>3200</v>
      </c>
      <c r="AH3745">
        <f>48*60</f>
        <v>2880</v>
      </c>
      <c r="AI3745" s="21" t="s">
        <v>1165</v>
      </c>
      <c r="AJ3745" s="21" t="s">
        <v>1278</v>
      </c>
      <c r="AK3745">
        <v>66.941000000000003</v>
      </c>
      <c r="AL3745" t="s">
        <v>3202</v>
      </c>
      <c r="AM3745">
        <f>79.612-54.643</f>
        <v>24.968999999999994</v>
      </c>
      <c r="AN3745" s="21">
        <v>4</v>
      </c>
      <c r="AO3745" s="21">
        <v>100</v>
      </c>
      <c r="AP3745">
        <f t="shared" si="42"/>
        <v>84</v>
      </c>
      <c r="AQ3745" s="22" t="s">
        <v>1283</v>
      </c>
      <c r="AR3745" s="21" t="s">
        <v>1207</v>
      </c>
    </row>
    <row r="3746" spans="1:44" x14ac:dyDescent="0.2">
      <c r="A3746" s="21" t="s">
        <v>1745</v>
      </c>
      <c r="B3746" s="21" t="s">
        <v>1146</v>
      </c>
      <c r="C3746" s="21" t="s">
        <v>1149</v>
      </c>
      <c r="D3746" s="21" t="s">
        <v>1743</v>
      </c>
      <c r="E3746" s="21" t="s">
        <v>1744</v>
      </c>
      <c r="F3746" s="21" t="s">
        <v>3198</v>
      </c>
      <c r="G3746" s="27" t="s">
        <v>153</v>
      </c>
      <c r="H3746" s="21" t="s">
        <v>1165</v>
      </c>
      <c r="I3746" s="21" t="s">
        <v>3199</v>
      </c>
      <c r="M3746" t="s">
        <v>1157</v>
      </c>
      <c r="U3746" s="21" t="s">
        <v>1246</v>
      </c>
      <c r="V3746" s="9" t="s">
        <v>1217</v>
      </c>
      <c r="W3746">
        <f>7*16</f>
        <v>112</v>
      </c>
      <c r="X3746" s="9" t="s">
        <v>3204</v>
      </c>
      <c r="Y3746" t="s">
        <v>3208</v>
      </c>
      <c r="Z3746" s="9"/>
      <c r="AD3746" t="s">
        <v>1165</v>
      </c>
      <c r="AF3746" t="s">
        <v>153</v>
      </c>
      <c r="AG3746" t="s">
        <v>3200</v>
      </c>
      <c r="AH3746">
        <f>48*60</f>
        <v>2880</v>
      </c>
      <c r="AI3746" s="21" t="s">
        <v>1165</v>
      </c>
      <c r="AJ3746" s="21" t="s">
        <v>1278</v>
      </c>
      <c r="AK3746">
        <v>84.224000000000004</v>
      </c>
      <c r="AL3746" t="s">
        <v>3202</v>
      </c>
      <c r="AM3746">
        <f>88.37-80.171</f>
        <v>8.1989999999999981</v>
      </c>
      <c r="AN3746" s="21">
        <v>4</v>
      </c>
      <c r="AO3746" s="21">
        <v>100</v>
      </c>
      <c r="AP3746">
        <f t="shared" si="42"/>
        <v>84</v>
      </c>
      <c r="AQ3746" s="22" t="s">
        <v>1283</v>
      </c>
      <c r="AR3746" s="21" t="s">
        <v>1207</v>
      </c>
    </row>
    <row r="3747" spans="1:44" x14ac:dyDescent="0.2">
      <c r="A3747" s="21" t="s">
        <v>1745</v>
      </c>
      <c r="B3747" s="21" t="s">
        <v>1146</v>
      </c>
      <c r="C3747" s="21" t="s">
        <v>1149</v>
      </c>
      <c r="D3747" s="21" t="s">
        <v>1743</v>
      </c>
      <c r="E3747" s="21" t="s">
        <v>1744</v>
      </c>
      <c r="F3747" s="21" t="s">
        <v>3198</v>
      </c>
      <c r="G3747" s="27" t="s">
        <v>153</v>
      </c>
      <c r="H3747" s="21" t="s">
        <v>1165</v>
      </c>
      <c r="I3747" s="21" t="s">
        <v>3199</v>
      </c>
      <c r="M3747" t="s">
        <v>1157</v>
      </c>
      <c r="U3747" s="21" t="s">
        <v>1246</v>
      </c>
      <c r="V3747" s="9" t="s">
        <v>1217</v>
      </c>
      <c r="W3747">
        <v>21</v>
      </c>
      <c r="X3747" s="9" t="s">
        <v>3203</v>
      </c>
      <c r="Y3747" t="s">
        <v>3207</v>
      </c>
      <c r="Z3747" s="9"/>
      <c r="AD3747" t="s">
        <v>1165</v>
      </c>
      <c r="AF3747" t="s">
        <v>153</v>
      </c>
      <c r="AG3747" t="s">
        <v>3200</v>
      </c>
      <c r="AH3747">
        <f>48*60</f>
        <v>2880</v>
      </c>
      <c r="AI3747" s="21" t="s">
        <v>1165</v>
      </c>
      <c r="AJ3747" s="21" t="s">
        <v>1278</v>
      </c>
      <c r="AK3747">
        <v>0</v>
      </c>
      <c r="AN3747" s="21">
        <v>4</v>
      </c>
      <c r="AO3747" s="21">
        <v>100</v>
      </c>
      <c r="AP3747" s="21">
        <v>0</v>
      </c>
      <c r="AQ3747" s="22" t="s">
        <v>1283</v>
      </c>
      <c r="AR3747" s="21" t="s">
        <v>1279</v>
      </c>
    </row>
    <row r="3748" spans="1:44" x14ac:dyDescent="0.2">
      <c r="A3748" s="21" t="s">
        <v>1745</v>
      </c>
      <c r="B3748" s="21" t="s">
        <v>1146</v>
      </c>
      <c r="C3748" s="21" t="s">
        <v>1149</v>
      </c>
      <c r="D3748" s="21" t="s">
        <v>1743</v>
      </c>
      <c r="E3748" s="21" t="s">
        <v>1744</v>
      </c>
      <c r="F3748" s="21" t="s">
        <v>3198</v>
      </c>
      <c r="G3748" s="27" t="s">
        <v>153</v>
      </c>
      <c r="H3748" s="21" t="s">
        <v>1165</v>
      </c>
      <c r="I3748" s="21" t="s">
        <v>3199</v>
      </c>
      <c r="M3748" t="s">
        <v>1157</v>
      </c>
      <c r="U3748" s="21" t="s">
        <v>1246</v>
      </c>
      <c r="V3748" s="9" t="s">
        <v>1217</v>
      </c>
      <c r="W3748">
        <v>21</v>
      </c>
      <c r="X3748" s="9" t="s">
        <v>3203</v>
      </c>
      <c r="Y3748" t="s">
        <v>3207</v>
      </c>
      <c r="Z3748" s="9"/>
      <c r="AD3748" t="s">
        <v>1165</v>
      </c>
      <c r="AF3748" t="s">
        <v>153</v>
      </c>
      <c r="AG3748" t="s">
        <v>3200</v>
      </c>
      <c r="AH3748">
        <f t="shared" ref="AH3748:AH3756" si="43">48*60</f>
        <v>2880</v>
      </c>
      <c r="AI3748" s="21" t="s">
        <v>1165</v>
      </c>
      <c r="AJ3748" s="21" t="s">
        <v>1278</v>
      </c>
      <c r="AK3748">
        <v>0</v>
      </c>
      <c r="AN3748" s="21">
        <v>4</v>
      </c>
      <c r="AO3748" s="21">
        <v>100</v>
      </c>
      <c r="AP3748" s="21">
        <v>10</v>
      </c>
      <c r="AQ3748" s="22" t="s">
        <v>1283</v>
      </c>
      <c r="AR3748" s="21" t="s">
        <v>1279</v>
      </c>
    </row>
    <row r="3749" spans="1:44" x14ac:dyDescent="0.2">
      <c r="A3749" s="21" t="s">
        <v>1745</v>
      </c>
      <c r="B3749" s="21" t="s">
        <v>1146</v>
      </c>
      <c r="C3749" s="21" t="s">
        <v>1149</v>
      </c>
      <c r="D3749" s="21" t="s">
        <v>1743</v>
      </c>
      <c r="E3749" s="21" t="s">
        <v>1744</v>
      </c>
      <c r="F3749" s="21" t="s">
        <v>3198</v>
      </c>
      <c r="G3749" s="27" t="s">
        <v>153</v>
      </c>
      <c r="H3749" s="21" t="s">
        <v>1165</v>
      </c>
      <c r="I3749" s="21" t="s">
        <v>3199</v>
      </c>
      <c r="M3749" t="s">
        <v>1157</v>
      </c>
      <c r="U3749" s="21" t="s">
        <v>1246</v>
      </c>
      <c r="V3749" s="9" t="s">
        <v>1217</v>
      </c>
      <c r="W3749">
        <v>21</v>
      </c>
      <c r="X3749" s="9" t="s">
        <v>3203</v>
      </c>
      <c r="Y3749" t="s">
        <v>3207</v>
      </c>
      <c r="Z3749" s="9"/>
      <c r="AD3749" t="s">
        <v>1165</v>
      </c>
      <c r="AF3749" t="s">
        <v>153</v>
      </c>
      <c r="AG3749" t="s">
        <v>3200</v>
      </c>
      <c r="AH3749">
        <f t="shared" si="43"/>
        <v>2880</v>
      </c>
      <c r="AI3749" s="21" t="s">
        <v>1165</v>
      </c>
      <c r="AJ3749" s="21" t="s">
        <v>1278</v>
      </c>
      <c r="AK3749">
        <v>0</v>
      </c>
      <c r="AN3749" s="21">
        <v>4</v>
      </c>
      <c r="AO3749" s="21">
        <v>100</v>
      </c>
      <c r="AP3749" s="21">
        <v>20</v>
      </c>
      <c r="AQ3749" s="22" t="s">
        <v>1283</v>
      </c>
      <c r="AR3749" s="21" t="s">
        <v>1279</v>
      </c>
    </row>
    <row r="3750" spans="1:44" x14ac:dyDescent="0.2">
      <c r="A3750" s="21" t="s">
        <v>1745</v>
      </c>
      <c r="B3750" s="21" t="s">
        <v>1146</v>
      </c>
      <c r="C3750" s="21" t="s">
        <v>1149</v>
      </c>
      <c r="D3750" s="21" t="s">
        <v>1743</v>
      </c>
      <c r="E3750" s="21" t="s">
        <v>1744</v>
      </c>
      <c r="F3750" s="21" t="s">
        <v>3198</v>
      </c>
      <c r="G3750" s="27" t="s">
        <v>153</v>
      </c>
      <c r="H3750" s="21" t="s">
        <v>1165</v>
      </c>
      <c r="I3750" s="21" t="s">
        <v>3199</v>
      </c>
      <c r="M3750" t="s">
        <v>1157</v>
      </c>
      <c r="U3750" s="21" t="s">
        <v>1246</v>
      </c>
      <c r="V3750" s="9" t="s">
        <v>1217</v>
      </c>
      <c r="W3750">
        <v>21</v>
      </c>
      <c r="X3750" s="9" t="s">
        <v>3203</v>
      </c>
      <c r="Y3750" t="s">
        <v>3207</v>
      </c>
      <c r="Z3750" s="9"/>
      <c r="AD3750" t="s">
        <v>1165</v>
      </c>
      <c r="AF3750" t="s">
        <v>153</v>
      </c>
      <c r="AG3750" t="s">
        <v>3200</v>
      </c>
      <c r="AH3750">
        <f t="shared" si="43"/>
        <v>2880</v>
      </c>
      <c r="AI3750" s="21" t="s">
        <v>1165</v>
      </c>
      <c r="AJ3750" s="21" t="s">
        <v>1278</v>
      </c>
      <c r="AK3750">
        <v>0</v>
      </c>
      <c r="AN3750" s="21">
        <v>4</v>
      </c>
      <c r="AO3750" s="21">
        <v>100</v>
      </c>
      <c r="AP3750" s="21">
        <v>30</v>
      </c>
      <c r="AQ3750" s="22" t="s">
        <v>1283</v>
      </c>
      <c r="AR3750" s="21" t="s">
        <v>1279</v>
      </c>
    </row>
    <row r="3751" spans="1:44" x14ac:dyDescent="0.2">
      <c r="A3751" s="21" t="s">
        <v>1745</v>
      </c>
      <c r="B3751" s="21" t="s">
        <v>1146</v>
      </c>
      <c r="C3751" s="21" t="s">
        <v>1149</v>
      </c>
      <c r="D3751" s="21" t="s">
        <v>1743</v>
      </c>
      <c r="E3751" s="21" t="s">
        <v>1744</v>
      </c>
      <c r="F3751" s="21" t="s">
        <v>3198</v>
      </c>
      <c r="G3751" s="27" t="s">
        <v>153</v>
      </c>
      <c r="H3751" s="21" t="s">
        <v>1165</v>
      </c>
      <c r="I3751" s="21" t="s">
        <v>3199</v>
      </c>
      <c r="M3751" t="s">
        <v>1157</v>
      </c>
      <c r="U3751" s="21" t="s">
        <v>1246</v>
      </c>
      <c r="V3751" s="9" t="s">
        <v>1217</v>
      </c>
      <c r="W3751">
        <v>21</v>
      </c>
      <c r="X3751" s="9" t="s">
        <v>3203</v>
      </c>
      <c r="Y3751" t="s">
        <v>3207</v>
      </c>
      <c r="Z3751" s="9"/>
      <c r="AD3751" t="s">
        <v>1165</v>
      </c>
      <c r="AF3751" t="s">
        <v>153</v>
      </c>
      <c r="AG3751" t="s">
        <v>3200</v>
      </c>
      <c r="AH3751">
        <f t="shared" si="43"/>
        <v>2880</v>
      </c>
      <c r="AI3751" s="21" t="s">
        <v>1165</v>
      </c>
      <c r="AJ3751" s="21" t="s">
        <v>1278</v>
      </c>
      <c r="AK3751">
        <v>0</v>
      </c>
      <c r="AN3751" s="21">
        <v>4</v>
      </c>
      <c r="AO3751" s="21">
        <v>100</v>
      </c>
      <c r="AP3751" s="21">
        <v>40</v>
      </c>
      <c r="AQ3751" s="22" t="s">
        <v>1283</v>
      </c>
      <c r="AR3751" s="21" t="s">
        <v>1279</v>
      </c>
    </row>
    <row r="3752" spans="1:44" x14ac:dyDescent="0.2">
      <c r="A3752" s="21" t="s">
        <v>1745</v>
      </c>
      <c r="B3752" s="21" t="s">
        <v>1146</v>
      </c>
      <c r="C3752" s="21" t="s">
        <v>1149</v>
      </c>
      <c r="D3752" s="21" t="s">
        <v>1743</v>
      </c>
      <c r="E3752" s="21" t="s">
        <v>1744</v>
      </c>
      <c r="F3752" s="21" t="s">
        <v>3198</v>
      </c>
      <c r="G3752" s="27" t="s">
        <v>153</v>
      </c>
      <c r="H3752" s="21" t="s">
        <v>1165</v>
      </c>
      <c r="I3752" s="21" t="s">
        <v>3199</v>
      </c>
      <c r="M3752" t="s">
        <v>1157</v>
      </c>
      <c r="U3752" s="21" t="s">
        <v>1246</v>
      </c>
      <c r="V3752" s="9" t="s">
        <v>1217</v>
      </c>
      <c r="W3752">
        <v>21</v>
      </c>
      <c r="X3752" s="9" t="s">
        <v>3203</v>
      </c>
      <c r="Y3752" t="s">
        <v>3207</v>
      </c>
      <c r="Z3752" s="9"/>
      <c r="AD3752" t="s">
        <v>1165</v>
      </c>
      <c r="AF3752" t="s">
        <v>153</v>
      </c>
      <c r="AG3752" t="s">
        <v>3200</v>
      </c>
      <c r="AH3752">
        <f t="shared" si="43"/>
        <v>2880</v>
      </c>
      <c r="AI3752" s="21" t="s">
        <v>1165</v>
      </c>
      <c r="AJ3752" s="21" t="s">
        <v>1278</v>
      </c>
      <c r="AK3752">
        <v>0</v>
      </c>
      <c r="AN3752" s="21">
        <v>4</v>
      </c>
      <c r="AO3752" s="21">
        <v>100</v>
      </c>
      <c r="AP3752" s="21">
        <v>50</v>
      </c>
      <c r="AQ3752" s="22" t="s">
        <v>1283</v>
      </c>
      <c r="AR3752" s="21" t="s">
        <v>1279</v>
      </c>
    </row>
    <row r="3753" spans="1:44" x14ac:dyDescent="0.2">
      <c r="A3753" s="21" t="s">
        <v>1745</v>
      </c>
      <c r="B3753" s="21" t="s">
        <v>1146</v>
      </c>
      <c r="C3753" s="21" t="s">
        <v>1149</v>
      </c>
      <c r="D3753" s="21" t="s">
        <v>1743</v>
      </c>
      <c r="E3753" s="21" t="s">
        <v>1744</v>
      </c>
      <c r="F3753" s="21" t="s">
        <v>3198</v>
      </c>
      <c r="G3753" s="27" t="s">
        <v>153</v>
      </c>
      <c r="H3753" s="21" t="s">
        <v>1165</v>
      </c>
      <c r="I3753" s="21" t="s">
        <v>3199</v>
      </c>
      <c r="M3753" t="s">
        <v>1157</v>
      </c>
      <c r="U3753" s="21" t="s">
        <v>1246</v>
      </c>
      <c r="V3753" s="9" t="s">
        <v>1217</v>
      </c>
      <c r="W3753">
        <v>21</v>
      </c>
      <c r="X3753" s="9" t="s">
        <v>3203</v>
      </c>
      <c r="Y3753" t="s">
        <v>3207</v>
      </c>
      <c r="Z3753" s="9"/>
      <c r="AD3753" t="s">
        <v>1165</v>
      </c>
      <c r="AF3753" t="s">
        <v>153</v>
      </c>
      <c r="AG3753" t="s">
        <v>3200</v>
      </c>
      <c r="AH3753">
        <f t="shared" si="43"/>
        <v>2880</v>
      </c>
      <c r="AI3753" s="21" t="s">
        <v>1165</v>
      </c>
      <c r="AJ3753" s="21" t="s">
        <v>1278</v>
      </c>
      <c r="AK3753">
        <v>0</v>
      </c>
      <c r="AN3753" s="21">
        <v>4</v>
      </c>
      <c r="AO3753" s="21">
        <v>100</v>
      </c>
      <c r="AP3753" s="21">
        <v>60</v>
      </c>
      <c r="AQ3753" s="22" t="s">
        <v>1283</v>
      </c>
      <c r="AR3753" s="21" t="s">
        <v>1279</v>
      </c>
    </row>
    <row r="3754" spans="1:44" x14ac:dyDescent="0.2">
      <c r="A3754" s="21" t="s">
        <v>1745</v>
      </c>
      <c r="B3754" s="21" t="s">
        <v>1146</v>
      </c>
      <c r="C3754" s="21" t="s">
        <v>1149</v>
      </c>
      <c r="D3754" s="21" t="s">
        <v>1743</v>
      </c>
      <c r="E3754" s="21" t="s">
        <v>1744</v>
      </c>
      <c r="F3754" s="21" t="s">
        <v>3198</v>
      </c>
      <c r="G3754" s="27" t="s">
        <v>153</v>
      </c>
      <c r="H3754" s="21" t="s">
        <v>1165</v>
      </c>
      <c r="I3754" s="21" t="s">
        <v>3199</v>
      </c>
      <c r="M3754" t="s">
        <v>1157</v>
      </c>
      <c r="U3754" s="21" t="s">
        <v>1246</v>
      </c>
      <c r="V3754" s="9" t="s">
        <v>1217</v>
      </c>
      <c r="W3754">
        <v>21</v>
      </c>
      <c r="X3754" s="9" t="s">
        <v>3203</v>
      </c>
      <c r="Y3754" t="s">
        <v>3207</v>
      </c>
      <c r="Z3754" s="9"/>
      <c r="AD3754" t="s">
        <v>1165</v>
      </c>
      <c r="AF3754" t="s">
        <v>153</v>
      </c>
      <c r="AG3754" t="s">
        <v>3200</v>
      </c>
      <c r="AH3754">
        <f t="shared" si="43"/>
        <v>2880</v>
      </c>
      <c r="AI3754" s="21" t="s">
        <v>1165</v>
      </c>
      <c r="AJ3754" s="21" t="s">
        <v>1278</v>
      </c>
      <c r="AK3754">
        <v>0</v>
      </c>
      <c r="AN3754" s="21">
        <v>4</v>
      </c>
      <c r="AO3754" s="21">
        <v>100</v>
      </c>
      <c r="AP3754" s="21">
        <v>70</v>
      </c>
      <c r="AQ3754" s="22" t="s">
        <v>1283</v>
      </c>
      <c r="AR3754" s="21" t="s">
        <v>1279</v>
      </c>
    </row>
    <row r="3755" spans="1:44" x14ac:dyDescent="0.2">
      <c r="A3755" s="21" t="s">
        <v>1745</v>
      </c>
      <c r="B3755" s="21" t="s">
        <v>1146</v>
      </c>
      <c r="C3755" s="21" t="s">
        <v>1149</v>
      </c>
      <c r="D3755" s="21" t="s">
        <v>1743</v>
      </c>
      <c r="E3755" s="21" t="s">
        <v>1744</v>
      </c>
      <c r="F3755" s="21" t="s">
        <v>3198</v>
      </c>
      <c r="G3755" s="27" t="s">
        <v>153</v>
      </c>
      <c r="H3755" s="21" t="s">
        <v>1165</v>
      </c>
      <c r="I3755" s="21" t="s">
        <v>3199</v>
      </c>
      <c r="M3755" t="s">
        <v>1157</v>
      </c>
      <c r="U3755" s="21" t="s">
        <v>1246</v>
      </c>
      <c r="V3755" s="9" t="s">
        <v>1217</v>
      </c>
      <c r="W3755">
        <v>21</v>
      </c>
      <c r="X3755" s="9" t="s">
        <v>3203</v>
      </c>
      <c r="Y3755" t="s">
        <v>3207</v>
      </c>
      <c r="Z3755" s="9"/>
      <c r="AD3755" t="s">
        <v>1165</v>
      </c>
      <c r="AF3755" t="s">
        <v>153</v>
      </c>
      <c r="AG3755" t="s">
        <v>3200</v>
      </c>
      <c r="AH3755">
        <f t="shared" si="43"/>
        <v>2880</v>
      </c>
      <c r="AI3755" s="21" t="s">
        <v>1165</v>
      </c>
      <c r="AJ3755" s="21" t="s">
        <v>1278</v>
      </c>
      <c r="AK3755">
        <v>1.0760000000000001</v>
      </c>
      <c r="AN3755" s="21">
        <v>4</v>
      </c>
      <c r="AO3755" s="21">
        <v>100</v>
      </c>
      <c r="AP3755" s="21">
        <v>80</v>
      </c>
      <c r="AQ3755" s="22" t="s">
        <v>1283</v>
      </c>
      <c r="AR3755" s="21" t="s">
        <v>1279</v>
      </c>
    </row>
    <row r="3756" spans="1:44" x14ac:dyDescent="0.2">
      <c r="A3756" s="21" t="s">
        <v>1745</v>
      </c>
      <c r="B3756" s="21" t="s">
        <v>1146</v>
      </c>
      <c r="C3756" s="21" t="s">
        <v>1149</v>
      </c>
      <c r="D3756" s="21" t="s">
        <v>1743</v>
      </c>
      <c r="E3756" s="21" t="s">
        <v>1744</v>
      </c>
      <c r="F3756" s="21" t="s">
        <v>3198</v>
      </c>
      <c r="G3756" s="27" t="s">
        <v>153</v>
      </c>
      <c r="H3756" s="21" t="s">
        <v>1165</v>
      </c>
      <c r="I3756" s="21" t="s">
        <v>3199</v>
      </c>
      <c r="M3756" t="s">
        <v>1157</v>
      </c>
      <c r="U3756" s="21" t="s">
        <v>1246</v>
      </c>
      <c r="V3756" s="9" t="s">
        <v>1217</v>
      </c>
      <c r="W3756">
        <v>21</v>
      </c>
      <c r="X3756" s="9" t="s">
        <v>3203</v>
      </c>
      <c r="Y3756" t="s">
        <v>3207</v>
      </c>
      <c r="Z3756" s="9"/>
      <c r="AD3756" t="s">
        <v>1165</v>
      </c>
      <c r="AF3756" t="s">
        <v>153</v>
      </c>
      <c r="AG3756" t="s">
        <v>3200</v>
      </c>
      <c r="AH3756">
        <f t="shared" si="43"/>
        <v>2880</v>
      </c>
      <c r="AI3756" s="21" t="s">
        <v>1165</v>
      </c>
      <c r="AJ3756" s="21" t="s">
        <v>1278</v>
      </c>
      <c r="AK3756">
        <v>1.9590000000000001</v>
      </c>
      <c r="AN3756" s="21">
        <v>4</v>
      </c>
      <c r="AO3756" s="21">
        <v>100</v>
      </c>
      <c r="AP3756" s="21">
        <v>84</v>
      </c>
      <c r="AQ3756" s="22" t="s">
        <v>1283</v>
      </c>
      <c r="AR3756" s="21" t="s">
        <v>1279</v>
      </c>
    </row>
    <row r="3757" spans="1:44" x14ac:dyDescent="0.2">
      <c r="A3757" s="21" t="s">
        <v>1745</v>
      </c>
      <c r="B3757" s="21" t="s">
        <v>1146</v>
      </c>
      <c r="C3757" s="21" t="s">
        <v>1149</v>
      </c>
      <c r="D3757" s="21" t="s">
        <v>1743</v>
      </c>
      <c r="E3757" s="21" t="s">
        <v>1744</v>
      </c>
      <c r="F3757" s="21" t="s">
        <v>3198</v>
      </c>
      <c r="G3757" s="27" t="s">
        <v>153</v>
      </c>
      <c r="H3757" s="21" t="s">
        <v>1165</v>
      </c>
      <c r="I3757" s="21" t="s">
        <v>3199</v>
      </c>
      <c r="M3757" t="s">
        <v>1157</v>
      </c>
      <c r="U3757" s="21" t="s">
        <v>1246</v>
      </c>
      <c r="V3757" s="9" t="s">
        <v>1217</v>
      </c>
      <c r="W3757">
        <v>35</v>
      </c>
      <c r="X3757" s="9" t="s">
        <v>3203</v>
      </c>
      <c r="Y3757" t="s">
        <v>3207</v>
      </c>
      <c r="Z3757" s="9"/>
      <c r="AD3757" t="s">
        <v>1165</v>
      </c>
      <c r="AF3757" t="s">
        <v>153</v>
      </c>
      <c r="AG3757" t="s">
        <v>3200</v>
      </c>
      <c r="AH3757">
        <f>48*60</f>
        <v>2880</v>
      </c>
      <c r="AI3757" s="21" t="s">
        <v>1165</v>
      </c>
      <c r="AJ3757" s="21" t="s">
        <v>1278</v>
      </c>
      <c r="AK3757">
        <v>0</v>
      </c>
      <c r="AN3757" s="21">
        <v>4</v>
      </c>
      <c r="AO3757" s="21">
        <v>100</v>
      </c>
      <c r="AP3757" s="21">
        <v>0</v>
      </c>
      <c r="AQ3757" s="22" t="s">
        <v>1283</v>
      </c>
      <c r="AR3757" s="21" t="s">
        <v>1279</v>
      </c>
    </row>
    <row r="3758" spans="1:44" x14ac:dyDescent="0.2">
      <c r="A3758" s="21" t="s">
        <v>1745</v>
      </c>
      <c r="B3758" s="21" t="s">
        <v>1146</v>
      </c>
      <c r="C3758" s="21" t="s">
        <v>1149</v>
      </c>
      <c r="D3758" s="21" t="s">
        <v>1743</v>
      </c>
      <c r="E3758" s="21" t="s">
        <v>1744</v>
      </c>
      <c r="F3758" s="21" t="s">
        <v>3198</v>
      </c>
      <c r="G3758" s="27" t="s">
        <v>153</v>
      </c>
      <c r="H3758" s="21" t="s">
        <v>1165</v>
      </c>
      <c r="I3758" s="21" t="s">
        <v>3199</v>
      </c>
      <c r="M3758" t="s">
        <v>1157</v>
      </c>
      <c r="U3758" s="21" t="s">
        <v>1246</v>
      </c>
      <c r="V3758" s="9" t="s">
        <v>1217</v>
      </c>
      <c r="W3758">
        <v>35</v>
      </c>
      <c r="X3758" s="9" t="s">
        <v>3203</v>
      </c>
      <c r="Y3758" t="s">
        <v>3207</v>
      </c>
      <c r="Z3758" s="9"/>
      <c r="AD3758" t="s">
        <v>1165</v>
      </c>
      <c r="AF3758" t="s">
        <v>153</v>
      </c>
      <c r="AG3758" t="s">
        <v>3200</v>
      </c>
      <c r="AH3758">
        <f t="shared" ref="AH3758:AH3766" si="44">48*60</f>
        <v>2880</v>
      </c>
      <c r="AI3758" s="21" t="s">
        <v>1165</v>
      </c>
      <c r="AJ3758" s="21" t="s">
        <v>1278</v>
      </c>
      <c r="AK3758">
        <v>0</v>
      </c>
      <c r="AN3758" s="21">
        <v>4</v>
      </c>
      <c r="AO3758" s="21">
        <v>100</v>
      </c>
      <c r="AP3758" s="21">
        <v>10</v>
      </c>
      <c r="AQ3758" s="22" t="s">
        <v>1283</v>
      </c>
      <c r="AR3758" s="21" t="s">
        <v>1279</v>
      </c>
    </row>
    <row r="3759" spans="1:44" x14ac:dyDescent="0.2">
      <c r="A3759" s="21" t="s">
        <v>1745</v>
      </c>
      <c r="B3759" s="21" t="s">
        <v>1146</v>
      </c>
      <c r="C3759" s="21" t="s">
        <v>1149</v>
      </c>
      <c r="D3759" s="21" t="s">
        <v>1743</v>
      </c>
      <c r="E3759" s="21" t="s">
        <v>1744</v>
      </c>
      <c r="F3759" s="21" t="s">
        <v>3198</v>
      </c>
      <c r="G3759" s="27" t="s">
        <v>153</v>
      </c>
      <c r="H3759" s="21" t="s">
        <v>1165</v>
      </c>
      <c r="I3759" s="21" t="s">
        <v>3199</v>
      </c>
      <c r="M3759" t="s">
        <v>1157</v>
      </c>
      <c r="U3759" s="21" t="s">
        <v>1246</v>
      </c>
      <c r="V3759" s="9" t="s">
        <v>1217</v>
      </c>
      <c r="W3759">
        <v>35</v>
      </c>
      <c r="X3759" s="9" t="s">
        <v>3203</v>
      </c>
      <c r="Y3759" t="s">
        <v>3207</v>
      </c>
      <c r="Z3759" s="9"/>
      <c r="AD3759" t="s">
        <v>1165</v>
      </c>
      <c r="AF3759" t="s">
        <v>153</v>
      </c>
      <c r="AG3759" t="s">
        <v>3200</v>
      </c>
      <c r="AH3759">
        <f t="shared" si="44"/>
        <v>2880</v>
      </c>
      <c r="AI3759" s="21" t="s">
        <v>1165</v>
      </c>
      <c r="AJ3759" s="21" t="s">
        <v>1278</v>
      </c>
      <c r="AK3759">
        <v>0</v>
      </c>
      <c r="AN3759" s="21">
        <v>4</v>
      </c>
      <c r="AO3759" s="21">
        <v>100</v>
      </c>
      <c r="AP3759" s="21">
        <v>20</v>
      </c>
      <c r="AQ3759" s="22" t="s">
        <v>1283</v>
      </c>
      <c r="AR3759" s="21" t="s">
        <v>1279</v>
      </c>
    </row>
    <row r="3760" spans="1:44" x14ac:dyDescent="0.2">
      <c r="A3760" s="21" t="s">
        <v>1745</v>
      </c>
      <c r="B3760" s="21" t="s">
        <v>1146</v>
      </c>
      <c r="C3760" s="21" t="s">
        <v>1149</v>
      </c>
      <c r="D3760" s="21" t="s">
        <v>1743</v>
      </c>
      <c r="E3760" s="21" t="s">
        <v>1744</v>
      </c>
      <c r="F3760" s="21" t="s">
        <v>3198</v>
      </c>
      <c r="G3760" s="27" t="s">
        <v>153</v>
      </c>
      <c r="H3760" s="21" t="s">
        <v>1165</v>
      </c>
      <c r="I3760" s="21" t="s">
        <v>3199</v>
      </c>
      <c r="M3760" t="s">
        <v>1157</v>
      </c>
      <c r="U3760" s="21" t="s">
        <v>1246</v>
      </c>
      <c r="V3760" s="9" t="s">
        <v>1217</v>
      </c>
      <c r="W3760">
        <v>35</v>
      </c>
      <c r="X3760" s="9" t="s">
        <v>3203</v>
      </c>
      <c r="Y3760" t="s">
        <v>3207</v>
      </c>
      <c r="Z3760" s="9"/>
      <c r="AD3760" t="s">
        <v>1165</v>
      </c>
      <c r="AF3760" t="s">
        <v>153</v>
      </c>
      <c r="AG3760" t="s">
        <v>3200</v>
      </c>
      <c r="AH3760">
        <f t="shared" si="44"/>
        <v>2880</v>
      </c>
      <c r="AI3760" s="21" t="s">
        <v>1165</v>
      </c>
      <c r="AJ3760" s="21" t="s">
        <v>1278</v>
      </c>
      <c r="AK3760">
        <v>0</v>
      </c>
      <c r="AN3760" s="21">
        <v>4</v>
      </c>
      <c r="AO3760" s="21">
        <v>100</v>
      </c>
      <c r="AP3760" s="21">
        <v>30</v>
      </c>
      <c r="AQ3760" s="22" t="s">
        <v>1283</v>
      </c>
      <c r="AR3760" s="21" t="s">
        <v>1279</v>
      </c>
    </row>
    <row r="3761" spans="1:44" x14ac:dyDescent="0.2">
      <c r="A3761" s="21" t="s">
        <v>1745</v>
      </c>
      <c r="B3761" s="21" t="s">
        <v>1146</v>
      </c>
      <c r="C3761" s="21" t="s">
        <v>1149</v>
      </c>
      <c r="D3761" s="21" t="s">
        <v>1743</v>
      </c>
      <c r="E3761" s="21" t="s">
        <v>1744</v>
      </c>
      <c r="F3761" s="21" t="s">
        <v>3198</v>
      </c>
      <c r="G3761" s="27" t="s">
        <v>153</v>
      </c>
      <c r="H3761" s="21" t="s">
        <v>1165</v>
      </c>
      <c r="I3761" s="21" t="s">
        <v>3199</v>
      </c>
      <c r="M3761" t="s">
        <v>1157</v>
      </c>
      <c r="U3761" s="21" t="s">
        <v>1246</v>
      </c>
      <c r="V3761" s="9" t="s">
        <v>1217</v>
      </c>
      <c r="W3761">
        <v>35</v>
      </c>
      <c r="X3761" s="9" t="s">
        <v>3203</v>
      </c>
      <c r="Y3761" t="s">
        <v>3207</v>
      </c>
      <c r="Z3761" s="9"/>
      <c r="AD3761" t="s">
        <v>1165</v>
      </c>
      <c r="AF3761" t="s">
        <v>153</v>
      </c>
      <c r="AG3761" t="s">
        <v>3200</v>
      </c>
      <c r="AH3761">
        <f t="shared" si="44"/>
        <v>2880</v>
      </c>
      <c r="AI3761" s="21" t="s">
        <v>1165</v>
      </c>
      <c r="AJ3761" s="21" t="s">
        <v>1278</v>
      </c>
      <c r="AK3761">
        <v>0</v>
      </c>
      <c r="AN3761" s="21">
        <v>4</v>
      </c>
      <c r="AO3761" s="21">
        <v>100</v>
      </c>
      <c r="AP3761" s="21">
        <v>40</v>
      </c>
      <c r="AQ3761" s="22" t="s">
        <v>1283</v>
      </c>
      <c r="AR3761" s="21" t="s">
        <v>1279</v>
      </c>
    </row>
    <row r="3762" spans="1:44" x14ac:dyDescent="0.2">
      <c r="A3762" s="21" t="s">
        <v>1745</v>
      </c>
      <c r="B3762" s="21" t="s">
        <v>1146</v>
      </c>
      <c r="C3762" s="21" t="s">
        <v>1149</v>
      </c>
      <c r="D3762" s="21" t="s">
        <v>1743</v>
      </c>
      <c r="E3762" s="21" t="s">
        <v>1744</v>
      </c>
      <c r="F3762" s="21" t="s">
        <v>3198</v>
      </c>
      <c r="G3762" s="27" t="s">
        <v>153</v>
      </c>
      <c r="H3762" s="21" t="s">
        <v>1165</v>
      </c>
      <c r="I3762" s="21" t="s">
        <v>3199</v>
      </c>
      <c r="M3762" t="s">
        <v>1157</v>
      </c>
      <c r="U3762" s="21" t="s">
        <v>1246</v>
      </c>
      <c r="V3762" s="9" t="s">
        <v>1217</v>
      </c>
      <c r="W3762">
        <v>35</v>
      </c>
      <c r="X3762" s="9" t="s">
        <v>3203</v>
      </c>
      <c r="Y3762" t="s">
        <v>3207</v>
      </c>
      <c r="Z3762" s="9"/>
      <c r="AD3762" t="s">
        <v>1165</v>
      </c>
      <c r="AF3762" t="s">
        <v>153</v>
      </c>
      <c r="AG3762" t="s">
        <v>3200</v>
      </c>
      <c r="AH3762">
        <f t="shared" si="44"/>
        <v>2880</v>
      </c>
      <c r="AI3762" s="21" t="s">
        <v>1165</v>
      </c>
      <c r="AJ3762" s="21" t="s">
        <v>1278</v>
      </c>
      <c r="AK3762">
        <v>0</v>
      </c>
      <c r="AN3762" s="21">
        <v>4</v>
      </c>
      <c r="AO3762" s="21">
        <v>100</v>
      </c>
      <c r="AP3762" s="21">
        <v>50</v>
      </c>
      <c r="AQ3762" s="22" t="s">
        <v>1283</v>
      </c>
      <c r="AR3762" s="21" t="s">
        <v>1279</v>
      </c>
    </row>
    <row r="3763" spans="1:44" x14ac:dyDescent="0.2">
      <c r="A3763" s="21" t="s">
        <v>1745</v>
      </c>
      <c r="B3763" s="21" t="s">
        <v>1146</v>
      </c>
      <c r="C3763" s="21" t="s">
        <v>1149</v>
      </c>
      <c r="D3763" s="21" t="s">
        <v>1743</v>
      </c>
      <c r="E3763" s="21" t="s">
        <v>1744</v>
      </c>
      <c r="F3763" s="21" t="s">
        <v>3198</v>
      </c>
      <c r="G3763" s="27" t="s">
        <v>153</v>
      </c>
      <c r="H3763" s="21" t="s">
        <v>1165</v>
      </c>
      <c r="I3763" s="21" t="s">
        <v>3199</v>
      </c>
      <c r="M3763" t="s">
        <v>1157</v>
      </c>
      <c r="U3763" s="21" t="s">
        <v>1246</v>
      </c>
      <c r="V3763" s="9" t="s">
        <v>1217</v>
      </c>
      <c r="W3763">
        <v>35</v>
      </c>
      <c r="X3763" s="9" t="s">
        <v>3203</v>
      </c>
      <c r="Y3763" t="s">
        <v>3207</v>
      </c>
      <c r="Z3763" s="9"/>
      <c r="AD3763" t="s">
        <v>1165</v>
      </c>
      <c r="AF3763" t="s">
        <v>153</v>
      </c>
      <c r="AG3763" t="s">
        <v>3200</v>
      </c>
      <c r="AH3763">
        <f t="shared" si="44"/>
        <v>2880</v>
      </c>
      <c r="AI3763" s="21" t="s">
        <v>1165</v>
      </c>
      <c r="AJ3763" s="21" t="s">
        <v>1278</v>
      </c>
      <c r="AK3763">
        <v>0</v>
      </c>
      <c r="AN3763" s="21">
        <v>4</v>
      </c>
      <c r="AO3763" s="21">
        <v>100</v>
      </c>
      <c r="AP3763" s="21">
        <v>60</v>
      </c>
      <c r="AQ3763" s="22" t="s">
        <v>1283</v>
      </c>
      <c r="AR3763" s="21" t="s">
        <v>1279</v>
      </c>
    </row>
    <row r="3764" spans="1:44" x14ac:dyDescent="0.2">
      <c r="A3764" s="21" t="s">
        <v>1745</v>
      </c>
      <c r="B3764" s="21" t="s">
        <v>1146</v>
      </c>
      <c r="C3764" s="21" t="s">
        <v>1149</v>
      </c>
      <c r="D3764" s="21" t="s">
        <v>1743</v>
      </c>
      <c r="E3764" s="21" t="s">
        <v>1744</v>
      </c>
      <c r="F3764" s="21" t="s">
        <v>3198</v>
      </c>
      <c r="G3764" s="27" t="s">
        <v>153</v>
      </c>
      <c r="H3764" s="21" t="s">
        <v>1165</v>
      </c>
      <c r="I3764" s="21" t="s">
        <v>3199</v>
      </c>
      <c r="M3764" t="s">
        <v>1157</v>
      </c>
      <c r="U3764" s="21" t="s">
        <v>1246</v>
      </c>
      <c r="V3764" s="9" t="s">
        <v>1217</v>
      </c>
      <c r="W3764">
        <v>35</v>
      </c>
      <c r="X3764" s="9" t="s">
        <v>3203</v>
      </c>
      <c r="Y3764" t="s">
        <v>3207</v>
      </c>
      <c r="Z3764" s="9"/>
      <c r="AD3764" t="s">
        <v>1165</v>
      </c>
      <c r="AF3764" t="s">
        <v>153</v>
      </c>
      <c r="AG3764" t="s">
        <v>3200</v>
      </c>
      <c r="AH3764">
        <f t="shared" si="44"/>
        <v>2880</v>
      </c>
      <c r="AI3764" s="21" t="s">
        <v>1165</v>
      </c>
      <c r="AJ3764" s="21" t="s">
        <v>1278</v>
      </c>
      <c r="AK3764">
        <v>5.05</v>
      </c>
      <c r="AN3764" s="21">
        <v>4</v>
      </c>
      <c r="AO3764" s="21">
        <v>100</v>
      </c>
      <c r="AP3764" s="21">
        <v>70</v>
      </c>
      <c r="AQ3764" s="22" t="s">
        <v>1283</v>
      </c>
      <c r="AR3764" s="21" t="s">
        <v>1279</v>
      </c>
    </row>
    <row r="3765" spans="1:44" x14ac:dyDescent="0.2">
      <c r="A3765" s="21" t="s">
        <v>1745</v>
      </c>
      <c r="B3765" s="21" t="s">
        <v>1146</v>
      </c>
      <c r="C3765" s="21" t="s">
        <v>1149</v>
      </c>
      <c r="D3765" s="21" t="s">
        <v>1743</v>
      </c>
      <c r="E3765" s="21" t="s">
        <v>1744</v>
      </c>
      <c r="F3765" s="21" t="s">
        <v>3198</v>
      </c>
      <c r="G3765" s="27" t="s">
        <v>153</v>
      </c>
      <c r="H3765" s="21" t="s">
        <v>1165</v>
      </c>
      <c r="I3765" s="21" t="s">
        <v>3199</v>
      </c>
      <c r="M3765" t="s">
        <v>1157</v>
      </c>
      <c r="U3765" s="21" t="s">
        <v>1246</v>
      </c>
      <c r="V3765" s="9" t="s">
        <v>1217</v>
      </c>
      <c r="W3765">
        <v>35</v>
      </c>
      <c r="X3765" s="9" t="s">
        <v>3203</v>
      </c>
      <c r="Y3765" t="s">
        <v>3207</v>
      </c>
      <c r="Z3765" s="9"/>
      <c r="AD3765" t="s">
        <v>1165</v>
      </c>
      <c r="AF3765" t="s">
        <v>153</v>
      </c>
      <c r="AG3765" t="s">
        <v>3200</v>
      </c>
      <c r="AH3765">
        <f t="shared" si="44"/>
        <v>2880</v>
      </c>
      <c r="AI3765" s="21" t="s">
        <v>1165</v>
      </c>
      <c r="AJ3765" s="21" t="s">
        <v>1278</v>
      </c>
      <c r="AK3765">
        <v>11.451000000000001</v>
      </c>
      <c r="AN3765" s="21">
        <v>4</v>
      </c>
      <c r="AO3765" s="21">
        <v>100</v>
      </c>
      <c r="AP3765" s="21">
        <v>80</v>
      </c>
      <c r="AQ3765" s="22" t="s">
        <v>1283</v>
      </c>
      <c r="AR3765" s="21" t="s">
        <v>1279</v>
      </c>
    </row>
    <row r="3766" spans="1:44" x14ac:dyDescent="0.2">
      <c r="A3766" s="21" t="s">
        <v>1745</v>
      </c>
      <c r="B3766" s="21" t="s">
        <v>1146</v>
      </c>
      <c r="C3766" s="21" t="s">
        <v>1149</v>
      </c>
      <c r="D3766" s="21" t="s">
        <v>1743</v>
      </c>
      <c r="E3766" s="21" t="s">
        <v>1744</v>
      </c>
      <c r="F3766" s="21" t="s">
        <v>3198</v>
      </c>
      <c r="G3766" s="27" t="s">
        <v>153</v>
      </c>
      <c r="H3766" s="21" t="s">
        <v>1165</v>
      </c>
      <c r="I3766" s="21" t="s">
        <v>3199</v>
      </c>
      <c r="M3766" t="s">
        <v>1157</v>
      </c>
      <c r="U3766" s="21" t="s">
        <v>1246</v>
      </c>
      <c r="V3766" s="9" t="s">
        <v>1217</v>
      </c>
      <c r="W3766">
        <v>35</v>
      </c>
      <c r="X3766" s="9" t="s">
        <v>3203</v>
      </c>
      <c r="Y3766" t="s">
        <v>3207</v>
      </c>
      <c r="Z3766" s="9"/>
      <c r="AD3766" t="s">
        <v>1165</v>
      </c>
      <c r="AF3766" t="s">
        <v>153</v>
      </c>
      <c r="AG3766" t="s">
        <v>3200</v>
      </c>
      <c r="AH3766">
        <f t="shared" si="44"/>
        <v>2880</v>
      </c>
      <c r="AI3766" s="21" t="s">
        <v>1165</v>
      </c>
      <c r="AJ3766" s="21" t="s">
        <v>1278</v>
      </c>
      <c r="AK3766">
        <v>17.632000000000001</v>
      </c>
      <c r="AN3766" s="21">
        <v>4</v>
      </c>
      <c r="AO3766" s="21">
        <v>100</v>
      </c>
      <c r="AP3766" s="21">
        <v>84</v>
      </c>
      <c r="AQ3766" s="22" t="s">
        <v>1283</v>
      </c>
      <c r="AR3766" s="21" t="s">
        <v>1279</v>
      </c>
    </row>
    <row r="3767" spans="1:44" x14ac:dyDescent="0.2">
      <c r="A3767" s="21" t="s">
        <v>1745</v>
      </c>
      <c r="B3767" s="21" t="s">
        <v>1146</v>
      </c>
      <c r="C3767" s="21" t="s">
        <v>1149</v>
      </c>
      <c r="D3767" s="21" t="s">
        <v>1743</v>
      </c>
      <c r="E3767" s="21" t="s">
        <v>1744</v>
      </c>
      <c r="F3767" s="21" t="s">
        <v>3198</v>
      </c>
      <c r="G3767" s="27" t="s">
        <v>153</v>
      </c>
      <c r="H3767" s="21" t="s">
        <v>1165</v>
      </c>
      <c r="I3767" s="21" t="s">
        <v>3199</v>
      </c>
      <c r="M3767" t="s">
        <v>1157</v>
      </c>
      <c r="U3767" s="21" t="s">
        <v>1246</v>
      </c>
      <c r="V3767" s="9" t="s">
        <v>1217</v>
      </c>
      <c r="W3767">
        <v>49</v>
      </c>
      <c r="X3767" s="9" t="s">
        <v>3203</v>
      </c>
      <c r="Y3767" t="s">
        <v>3207</v>
      </c>
      <c r="Z3767" s="9"/>
      <c r="AD3767" t="s">
        <v>1165</v>
      </c>
      <c r="AF3767" t="s">
        <v>153</v>
      </c>
      <c r="AG3767" t="s">
        <v>3200</v>
      </c>
      <c r="AH3767">
        <f>48*60</f>
        <v>2880</v>
      </c>
      <c r="AI3767" s="21" t="s">
        <v>1165</v>
      </c>
      <c r="AJ3767" s="21" t="s">
        <v>1278</v>
      </c>
      <c r="AK3767">
        <v>0</v>
      </c>
      <c r="AN3767" s="21">
        <v>4</v>
      </c>
      <c r="AO3767" s="21">
        <v>100</v>
      </c>
      <c r="AP3767" s="21">
        <v>0</v>
      </c>
      <c r="AQ3767" s="22" t="s">
        <v>1283</v>
      </c>
      <c r="AR3767" s="21" t="s">
        <v>1279</v>
      </c>
    </row>
    <row r="3768" spans="1:44" x14ac:dyDescent="0.2">
      <c r="A3768" s="21" t="s">
        <v>1745</v>
      </c>
      <c r="B3768" s="21" t="s">
        <v>1146</v>
      </c>
      <c r="C3768" s="21" t="s">
        <v>1149</v>
      </c>
      <c r="D3768" s="21" t="s">
        <v>1743</v>
      </c>
      <c r="E3768" s="21" t="s">
        <v>1744</v>
      </c>
      <c r="F3768" s="21" t="s">
        <v>3198</v>
      </c>
      <c r="G3768" s="27" t="s">
        <v>153</v>
      </c>
      <c r="H3768" s="21" t="s">
        <v>1165</v>
      </c>
      <c r="I3768" s="21" t="s">
        <v>3199</v>
      </c>
      <c r="M3768" t="s">
        <v>1157</v>
      </c>
      <c r="U3768" s="21" t="s">
        <v>1246</v>
      </c>
      <c r="V3768" s="9" t="s">
        <v>1217</v>
      </c>
      <c r="W3768">
        <v>49</v>
      </c>
      <c r="X3768" s="9" t="s">
        <v>3203</v>
      </c>
      <c r="Y3768" t="s">
        <v>3207</v>
      </c>
      <c r="Z3768" s="9"/>
      <c r="AD3768" t="s">
        <v>1165</v>
      </c>
      <c r="AF3768" t="s">
        <v>153</v>
      </c>
      <c r="AG3768" t="s">
        <v>3200</v>
      </c>
      <c r="AH3768">
        <f t="shared" ref="AH3768:AH3776" si="45">48*60</f>
        <v>2880</v>
      </c>
      <c r="AI3768" s="21" t="s">
        <v>1165</v>
      </c>
      <c r="AJ3768" s="21" t="s">
        <v>1278</v>
      </c>
      <c r="AK3768">
        <v>0</v>
      </c>
      <c r="AN3768" s="21">
        <v>4</v>
      </c>
      <c r="AO3768" s="21">
        <v>100</v>
      </c>
      <c r="AP3768" s="21">
        <v>10</v>
      </c>
      <c r="AQ3768" s="22" t="s">
        <v>1283</v>
      </c>
      <c r="AR3768" s="21" t="s">
        <v>1279</v>
      </c>
    </row>
    <row r="3769" spans="1:44" x14ac:dyDescent="0.2">
      <c r="A3769" s="21" t="s">
        <v>1745</v>
      </c>
      <c r="B3769" s="21" t="s">
        <v>1146</v>
      </c>
      <c r="C3769" s="21" t="s">
        <v>1149</v>
      </c>
      <c r="D3769" s="21" t="s">
        <v>1743</v>
      </c>
      <c r="E3769" s="21" t="s">
        <v>1744</v>
      </c>
      <c r="F3769" s="21" t="s">
        <v>3198</v>
      </c>
      <c r="G3769" s="27" t="s">
        <v>153</v>
      </c>
      <c r="H3769" s="21" t="s">
        <v>1165</v>
      </c>
      <c r="I3769" s="21" t="s">
        <v>3199</v>
      </c>
      <c r="M3769" t="s">
        <v>1157</v>
      </c>
      <c r="U3769" s="21" t="s">
        <v>1246</v>
      </c>
      <c r="V3769" s="9" t="s">
        <v>1217</v>
      </c>
      <c r="W3769">
        <v>49</v>
      </c>
      <c r="X3769" s="9" t="s">
        <v>3203</v>
      </c>
      <c r="Y3769" t="s">
        <v>3207</v>
      </c>
      <c r="Z3769" s="9"/>
      <c r="AD3769" t="s">
        <v>1165</v>
      </c>
      <c r="AF3769" t="s">
        <v>153</v>
      </c>
      <c r="AG3769" t="s">
        <v>3200</v>
      </c>
      <c r="AH3769">
        <f t="shared" si="45"/>
        <v>2880</v>
      </c>
      <c r="AI3769" s="21" t="s">
        <v>1165</v>
      </c>
      <c r="AJ3769" s="21" t="s">
        <v>1278</v>
      </c>
      <c r="AK3769">
        <v>0</v>
      </c>
      <c r="AN3769" s="21">
        <v>4</v>
      </c>
      <c r="AO3769" s="21">
        <v>100</v>
      </c>
      <c r="AP3769" s="21">
        <v>20</v>
      </c>
      <c r="AQ3769" s="22" t="s">
        <v>1283</v>
      </c>
      <c r="AR3769" s="21" t="s">
        <v>1279</v>
      </c>
    </row>
    <row r="3770" spans="1:44" x14ac:dyDescent="0.2">
      <c r="A3770" s="21" t="s">
        <v>1745</v>
      </c>
      <c r="B3770" s="21" t="s">
        <v>1146</v>
      </c>
      <c r="C3770" s="21" t="s">
        <v>1149</v>
      </c>
      <c r="D3770" s="21" t="s">
        <v>1743</v>
      </c>
      <c r="E3770" s="21" t="s">
        <v>1744</v>
      </c>
      <c r="F3770" s="21" t="s">
        <v>3198</v>
      </c>
      <c r="G3770" s="27" t="s">
        <v>153</v>
      </c>
      <c r="H3770" s="21" t="s">
        <v>1165</v>
      </c>
      <c r="I3770" s="21" t="s">
        <v>3199</v>
      </c>
      <c r="M3770" t="s">
        <v>1157</v>
      </c>
      <c r="U3770" s="21" t="s">
        <v>1246</v>
      </c>
      <c r="V3770" s="9" t="s">
        <v>1217</v>
      </c>
      <c r="W3770">
        <v>49</v>
      </c>
      <c r="X3770" s="9" t="s">
        <v>3203</v>
      </c>
      <c r="Y3770" t="s">
        <v>3207</v>
      </c>
      <c r="Z3770" s="9"/>
      <c r="AD3770" t="s">
        <v>1165</v>
      </c>
      <c r="AF3770" t="s">
        <v>153</v>
      </c>
      <c r="AG3770" t="s">
        <v>3200</v>
      </c>
      <c r="AH3770">
        <f t="shared" si="45"/>
        <v>2880</v>
      </c>
      <c r="AI3770" s="21" t="s">
        <v>1165</v>
      </c>
      <c r="AJ3770" s="21" t="s">
        <v>1278</v>
      </c>
      <c r="AK3770">
        <v>0</v>
      </c>
      <c r="AN3770" s="21">
        <v>4</v>
      </c>
      <c r="AO3770" s="21">
        <v>100</v>
      </c>
      <c r="AP3770" s="21">
        <v>30</v>
      </c>
      <c r="AQ3770" s="22" t="s">
        <v>1283</v>
      </c>
      <c r="AR3770" s="21" t="s">
        <v>1279</v>
      </c>
    </row>
    <row r="3771" spans="1:44" x14ac:dyDescent="0.2">
      <c r="A3771" s="21" t="s">
        <v>1745</v>
      </c>
      <c r="B3771" s="21" t="s">
        <v>1146</v>
      </c>
      <c r="C3771" s="21" t="s">
        <v>1149</v>
      </c>
      <c r="D3771" s="21" t="s">
        <v>1743</v>
      </c>
      <c r="E3771" s="21" t="s">
        <v>1744</v>
      </c>
      <c r="F3771" s="21" t="s">
        <v>3198</v>
      </c>
      <c r="G3771" s="27" t="s">
        <v>153</v>
      </c>
      <c r="H3771" s="21" t="s">
        <v>1165</v>
      </c>
      <c r="I3771" s="21" t="s">
        <v>3199</v>
      </c>
      <c r="M3771" t="s">
        <v>1157</v>
      </c>
      <c r="U3771" s="21" t="s">
        <v>1246</v>
      </c>
      <c r="V3771" s="9" t="s">
        <v>1217</v>
      </c>
      <c r="W3771">
        <v>49</v>
      </c>
      <c r="X3771" s="9" t="s">
        <v>3203</v>
      </c>
      <c r="Y3771" t="s">
        <v>3207</v>
      </c>
      <c r="Z3771" s="9"/>
      <c r="AD3771" t="s">
        <v>1165</v>
      </c>
      <c r="AF3771" t="s">
        <v>153</v>
      </c>
      <c r="AG3771" t="s">
        <v>3200</v>
      </c>
      <c r="AH3771">
        <f t="shared" si="45"/>
        <v>2880</v>
      </c>
      <c r="AI3771" s="21" t="s">
        <v>1165</v>
      </c>
      <c r="AJ3771" s="21" t="s">
        <v>1278</v>
      </c>
      <c r="AK3771">
        <v>0.82799999999999996</v>
      </c>
      <c r="AN3771" s="21">
        <v>4</v>
      </c>
      <c r="AO3771" s="21">
        <v>100</v>
      </c>
      <c r="AP3771" s="21">
        <v>40</v>
      </c>
      <c r="AQ3771" s="22" t="s">
        <v>1283</v>
      </c>
      <c r="AR3771" s="21" t="s">
        <v>1279</v>
      </c>
    </row>
    <row r="3772" spans="1:44" x14ac:dyDescent="0.2">
      <c r="A3772" s="21" t="s">
        <v>1745</v>
      </c>
      <c r="B3772" s="21" t="s">
        <v>1146</v>
      </c>
      <c r="C3772" s="21" t="s">
        <v>1149</v>
      </c>
      <c r="D3772" s="21" t="s">
        <v>1743</v>
      </c>
      <c r="E3772" s="21" t="s">
        <v>1744</v>
      </c>
      <c r="F3772" s="21" t="s">
        <v>3198</v>
      </c>
      <c r="G3772" s="27" t="s">
        <v>153</v>
      </c>
      <c r="H3772" s="21" t="s">
        <v>1165</v>
      </c>
      <c r="I3772" s="21" t="s">
        <v>3199</v>
      </c>
      <c r="M3772" t="s">
        <v>1157</v>
      </c>
      <c r="U3772" s="21" t="s">
        <v>1246</v>
      </c>
      <c r="V3772" s="9" t="s">
        <v>1217</v>
      </c>
      <c r="W3772">
        <v>49</v>
      </c>
      <c r="X3772" s="9" t="s">
        <v>3203</v>
      </c>
      <c r="Y3772" t="s">
        <v>3207</v>
      </c>
      <c r="Z3772" s="9"/>
      <c r="AD3772" t="s">
        <v>1165</v>
      </c>
      <c r="AF3772" t="s">
        <v>153</v>
      </c>
      <c r="AG3772" t="s">
        <v>3200</v>
      </c>
      <c r="AH3772">
        <f t="shared" si="45"/>
        <v>2880</v>
      </c>
      <c r="AI3772" s="21" t="s">
        <v>1165</v>
      </c>
      <c r="AJ3772" s="21" t="s">
        <v>1278</v>
      </c>
      <c r="AK3772">
        <v>1.0760000000000001</v>
      </c>
      <c r="AN3772" s="21">
        <v>4</v>
      </c>
      <c r="AO3772" s="21">
        <v>100</v>
      </c>
      <c r="AP3772" s="21">
        <v>50</v>
      </c>
      <c r="AQ3772" s="22" t="s">
        <v>1283</v>
      </c>
      <c r="AR3772" s="21" t="s">
        <v>1279</v>
      </c>
    </row>
    <row r="3773" spans="1:44" x14ac:dyDescent="0.2">
      <c r="A3773" s="21" t="s">
        <v>1745</v>
      </c>
      <c r="B3773" s="21" t="s">
        <v>1146</v>
      </c>
      <c r="C3773" s="21" t="s">
        <v>1149</v>
      </c>
      <c r="D3773" s="21" t="s">
        <v>1743</v>
      </c>
      <c r="E3773" s="21" t="s">
        <v>1744</v>
      </c>
      <c r="F3773" s="21" t="s">
        <v>3198</v>
      </c>
      <c r="G3773" s="27" t="s">
        <v>153</v>
      </c>
      <c r="H3773" s="21" t="s">
        <v>1165</v>
      </c>
      <c r="I3773" s="21" t="s">
        <v>3199</v>
      </c>
      <c r="M3773" t="s">
        <v>1157</v>
      </c>
      <c r="U3773" s="21" t="s">
        <v>1246</v>
      </c>
      <c r="V3773" s="9" t="s">
        <v>1217</v>
      </c>
      <c r="W3773">
        <v>49</v>
      </c>
      <c r="X3773" s="9" t="s">
        <v>3203</v>
      </c>
      <c r="Y3773" t="s">
        <v>3207</v>
      </c>
      <c r="Z3773" s="9"/>
      <c r="AD3773" t="s">
        <v>1165</v>
      </c>
      <c r="AF3773" t="s">
        <v>153</v>
      </c>
      <c r="AG3773" t="s">
        <v>3200</v>
      </c>
      <c r="AH3773">
        <f t="shared" si="45"/>
        <v>2880</v>
      </c>
      <c r="AI3773" s="21" t="s">
        <v>1165</v>
      </c>
      <c r="AJ3773" s="21" t="s">
        <v>1278</v>
      </c>
      <c r="AK3773">
        <v>3.9460000000000002</v>
      </c>
      <c r="AN3773" s="21">
        <v>4</v>
      </c>
      <c r="AO3773" s="21">
        <v>100</v>
      </c>
      <c r="AP3773" s="21">
        <v>60</v>
      </c>
      <c r="AQ3773" s="22" t="s">
        <v>1283</v>
      </c>
      <c r="AR3773" s="21" t="s">
        <v>1279</v>
      </c>
    </row>
    <row r="3774" spans="1:44" x14ac:dyDescent="0.2">
      <c r="A3774" s="21" t="s">
        <v>1745</v>
      </c>
      <c r="B3774" s="21" t="s">
        <v>1146</v>
      </c>
      <c r="C3774" s="21" t="s">
        <v>1149</v>
      </c>
      <c r="D3774" s="21" t="s">
        <v>1743</v>
      </c>
      <c r="E3774" s="21" t="s">
        <v>1744</v>
      </c>
      <c r="F3774" s="21" t="s">
        <v>3198</v>
      </c>
      <c r="G3774" s="27" t="s">
        <v>153</v>
      </c>
      <c r="H3774" s="21" t="s">
        <v>1165</v>
      </c>
      <c r="I3774" s="21" t="s">
        <v>3199</v>
      </c>
      <c r="M3774" t="s">
        <v>1157</v>
      </c>
      <c r="U3774" s="21" t="s">
        <v>1246</v>
      </c>
      <c r="V3774" s="9" t="s">
        <v>1217</v>
      </c>
      <c r="W3774">
        <v>49</v>
      </c>
      <c r="X3774" s="9" t="s">
        <v>3203</v>
      </c>
      <c r="Y3774" t="s">
        <v>3207</v>
      </c>
      <c r="Z3774" s="9"/>
      <c r="AD3774" t="s">
        <v>1165</v>
      </c>
      <c r="AF3774" t="s">
        <v>153</v>
      </c>
      <c r="AG3774" t="s">
        <v>3200</v>
      </c>
      <c r="AH3774">
        <f t="shared" si="45"/>
        <v>2880</v>
      </c>
      <c r="AI3774" s="21" t="s">
        <v>1165</v>
      </c>
      <c r="AJ3774" s="21" t="s">
        <v>1278</v>
      </c>
      <c r="AK3774">
        <v>9.6850000000000005</v>
      </c>
      <c r="AN3774" s="21">
        <v>4</v>
      </c>
      <c r="AO3774" s="21">
        <v>100</v>
      </c>
      <c r="AP3774" s="21">
        <v>70</v>
      </c>
      <c r="AQ3774" s="22" t="s">
        <v>1283</v>
      </c>
      <c r="AR3774" s="21" t="s">
        <v>1279</v>
      </c>
    </row>
    <row r="3775" spans="1:44" x14ac:dyDescent="0.2">
      <c r="A3775" s="21" t="s">
        <v>1745</v>
      </c>
      <c r="B3775" s="21" t="s">
        <v>1146</v>
      </c>
      <c r="C3775" s="21" t="s">
        <v>1149</v>
      </c>
      <c r="D3775" s="21" t="s">
        <v>1743</v>
      </c>
      <c r="E3775" s="21" t="s">
        <v>1744</v>
      </c>
      <c r="F3775" s="21" t="s">
        <v>3198</v>
      </c>
      <c r="G3775" s="27" t="s">
        <v>153</v>
      </c>
      <c r="H3775" s="21" t="s">
        <v>1165</v>
      </c>
      <c r="I3775" s="21" t="s">
        <v>3199</v>
      </c>
      <c r="M3775" t="s">
        <v>1157</v>
      </c>
      <c r="U3775" s="21" t="s">
        <v>1246</v>
      </c>
      <c r="V3775" s="9" t="s">
        <v>1217</v>
      </c>
      <c r="W3775">
        <v>49</v>
      </c>
      <c r="X3775" s="9" t="s">
        <v>3203</v>
      </c>
      <c r="Y3775" t="s">
        <v>3207</v>
      </c>
      <c r="Z3775" s="9"/>
      <c r="AD3775" t="s">
        <v>1165</v>
      </c>
      <c r="AF3775" t="s">
        <v>153</v>
      </c>
      <c r="AG3775" t="s">
        <v>3200</v>
      </c>
      <c r="AH3775">
        <f t="shared" si="45"/>
        <v>2880</v>
      </c>
      <c r="AI3775" s="21" t="s">
        <v>1165</v>
      </c>
      <c r="AJ3775" s="21" t="s">
        <v>1278</v>
      </c>
      <c r="AK3775">
        <v>22.047000000000001</v>
      </c>
      <c r="AN3775" s="21">
        <v>4</v>
      </c>
      <c r="AO3775" s="21">
        <v>100</v>
      </c>
      <c r="AP3775" s="21">
        <v>80</v>
      </c>
      <c r="AQ3775" s="22" t="s">
        <v>1283</v>
      </c>
      <c r="AR3775" s="21" t="s">
        <v>1279</v>
      </c>
    </row>
    <row r="3776" spans="1:44" x14ac:dyDescent="0.2">
      <c r="A3776" s="21" t="s">
        <v>1745</v>
      </c>
      <c r="B3776" s="21" t="s">
        <v>1146</v>
      </c>
      <c r="C3776" s="21" t="s">
        <v>1149</v>
      </c>
      <c r="D3776" s="21" t="s">
        <v>1743</v>
      </c>
      <c r="E3776" s="21" t="s">
        <v>1744</v>
      </c>
      <c r="F3776" s="21" t="s">
        <v>3198</v>
      </c>
      <c r="G3776" s="27" t="s">
        <v>153</v>
      </c>
      <c r="H3776" s="21" t="s">
        <v>1165</v>
      </c>
      <c r="I3776" s="21" t="s">
        <v>3199</v>
      </c>
      <c r="M3776" t="s">
        <v>1157</v>
      </c>
      <c r="U3776" s="21" t="s">
        <v>1246</v>
      </c>
      <c r="V3776" s="9" t="s">
        <v>1217</v>
      </c>
      <c r="W3776">
        <v>49</v>
      </c>
      <c r="X3776" s="9" t="s">
        <v>3203</v>
      </c>
      <c r="Y3776" t="s">
        <v>3207</v>
      </c>
      <c r="Z3776" s="9"/>
      <c r="AD3776" t="s">
        <v>1165</v>
      </c>
      <c r="AF3776" t="s">
        <v>153</v>
      </c>
      <c r="AG3776" t="s">
        <v>3200</v>
      </c>
      <c r="AH3776">
        <f t="shared" si="45"/>
        <v>2880</v>
      </c>
      <c r="AI3776" s="21" t="s">
        <v>1165</v>
      </c>
      <c r="AJ3776" s="21" t="s">
        <v>1278</v>
      </c>
      <c r="AK3776">
        <v>33.968000000000004</v>
      </c>
      <c r="AN3776" s="21">
        <v>4</v>
      </c>
      <c r="AO3776" s="21">
        <v>100</v>
      </c>
      <c r="AP3776" s="21">
        <v>84</v>
      </c>
      <c r="AQ3776" s="22" t="s">
        <v>1283</v>
      </c>
      <c r="AR3776" s="21" t="s">
        <v>1279</v>
      </c>
    </row>
    <row r="3777" spans="1:44" x14ac:dyDescent="0.2">
      <c r="A3777" s="21" t="s">
        <v>1745</v>
      </c>
      <c r="B3777" s="21" t="s">
        <v>1146</v>
      </c>
      <c r="C3777" s="21" t="s">
        <v>1149</v>
      </c>
      <c r="D3777" s="21" t="s">
        <v>1743</v>
      </c>
      <c r="E3777" s="21" t="s">
        <v>1744</v>
      </c>
      <c r="F3777" s="21" t="s">
        <v>3198</v>
      </c>
      <c r="G3777" s="27" t="s">
        <v>153</v>
      </c>
      <c r="H3777" s="21" t="s">
        <v>1165</v>
      </c>
      <c r="I3777" s="21" t="s">
        <v>3199</v>
      </c>
      <c r="M3777" t="s">
        <v>1157</v>
      </c>
      <c r="U3777" s="21" t="s">
        <v>1246</v>
      </c>
      <c r="V3777" s="9" t="s">
        <v>1217</v>
      </c>
      <c r="W3777">
        <f>9*7</f>
        <v>63</v>
      </c>
      <c r="X3777" s="9" t="s">
        <v>3203</v>
      </c>
      <c r="Y3777" t="s">
        <v>3207</v>
      </c>
      <c r="Z3777" s="9"/>
      <c r="AD3777" t="s">
        <v>1165</v>
      </c>
      <c r="AF3777" t="s">
        <v>153</v>
      </c>
      <c r="AG3777" t="s">
        <v>3200</v>
      </c>
      <c r="AH3777">
        <f>48*60</f>
        <v>2880</v>
      </c>
      <c r="AI3777" s="21" t="s">
        <v>1165</v>
      </c>
      <c r="AJ3777" s="21" t="s">
        <v>1278</v>
      </c>
      <c r="AK3777">
        <v>0</v>
      </c>
      <c r="AN3777" s="21">
        <v>4</v>
      </c>
      <c r="AO3777" s="21">
        <v>100</v>
      </c>
      <c r="AP3777" s="21">
        <v>0</v>
      </c>
      <c r="AQ3777" s="22" t="s">
        <v>1283</v>
      </c>
      <c r="AR3777" s="21" t="s">
        <v>1279</v>
      </c>
    </row>
    <row r="3778" spans="1:44" x14ac:dyDescent="0.2">
      <c r="A3778" s="21" t="s">
        <v>1745</v>
      </c>
      <c r="B3778" s="21" t="s">
        <v>1146</v>
      </c>
      <c r="C3778" s="21" t="s">
        <v>1149</v>
      </c>
      <c r="D3778" s="21" t="s">
        <v>1743</v>
      </c>
      <c r="E3778" s="21" t="s">
        <v>1744</v>
      </c>
      <c r="F3778" s="21" t="s">
        <v>3198</v>
      </c>
      <c r="G3778" s="27" t="s">
        <v>153</v>
      </c>
      <c r="H3778" s="21" t="s">
        <v>1165</v>
      </c>
      <c r="I3778" s="21" t="s">
        <v>3199</v>
      </c>
      <c r="M3778" t="s">
        <v>1157</v>
      </c>
      <c r="U3778" s="21" t="s">
        <v>1246</v>
      </c>
      <c r="V3778" s="9" t="s">
        <v>1217</v>
      </c>
      <c r="W3778">
        <f t="shared" ref="W3778:W3786" si="46">9*7</f>
        <v>63</v>
      </c>
      <c r="X3778" s="9" t="s">
        <v>3203</v>
      </c>
      <c r="Y3778" t="s">
        <v>3207</v>
      </c>
      <c r="Z3778" s="9"/>
      <c r="AD3778" t="s">
        <v>1165</v>
      </c>
      <c r="AF3778" t="s">
        <v>153</v>
      </c>
      <c r="AG3778" t="s">
        <v>3200</v>
      </c>
      <c r="AH3778">
        <f t="shared" ref="AH3778:AH3786" si="47">48*60</f>
        <v>2880</v>
      </c>
      <c r="AI3778" s="21" t="s">
        <v>1165</v>
      </c>
      <c r="AJ3778" s="21" t="s">
        <v>1278</v>
      </c>
      <c r="AK3778">
        <v>0</v>
      </c>
      <c r="AN3778" s="21">
        <v>4</v>
      </c>
      <c r="AO3778" s="21">
        <v>100</v>
      </c>
      <c r="AP3778" s="21">
        <v>10</v>
      </c>
      <c r="AQ3778" s="22" t="s">
        <v>1283</v>
      </c>
      <c r="AR3778" s="21" t="s">
        <v>1279</v>
      </c>
    </row>
    <row r="3779" spans="1:44" x14ac:dyDescent="0.2">
      <c r="A3779" s="21" t="s">
        <v>1745</v>
      </c>
      <c r="B3779" s="21" t="s">
        <v>1146</v>
      </c>
      <c r="C3779" s="21" t="s">
        <v>1149</v>
      </c>
      <c r="D3779" s="21" t="s">
        <v>1743</v>
      </c>
      <c r="E3779" s="21" t="s">
        <v>1744</v>
      </c>
      <c r="F3779" s="21" t="s">
        <v>3198</v>
      </c>
      <c r="G3779" s="27" t="s">
        <v>153</v>
      </c>
      <c r="H3779" s="21" t="s">
        <v>1165</v>
      </c>
      <c r="I3779" s="21" t="s">
        <v>3199</v>
      </c>
      <c r="M3779" t="s">
        <v>1157</v>
      </c>
      <c r="U3779" s="21" t="s">
        <v>1246</v>
      </c>
      <c r="V3779" s="9" t="s">
        <v>1217</v>
      </c>
      <c r="W3779">
        <f t="shared" si="46"/>
        <v>63</v>
      </c>
      <c r="X3779" s="9" t="s">
        <v>3203</v>
      </c>
      <c r="Y3779" t="s">
        <v>3207</v>
      </c>
      <c r="Z3779" s="9"/>
      <c r="AD3779" t="s">
        <v>1165</v>
      </c>
      <c r="AF3779" t="s">
        <v>153</v>
      </c>
      <c r="AG3779" t="s">
        <v>3200</v>
      </c>
      <c r="AH3779">
        <f t="shared" si="47"/>
        <v>2880</v>
      </c>
      <c r="AI3779" s="21" t="s">
        <v>1165</v>
      </c>
      <c r="AJ3779" s="21" t="s">
        <v>1278</v>
      </c>
      <c r="AK3779">
        <v>0</v>
      </c>
      <c r="AN3779" s="21">
        <v>4</v>
      </c>
      <c r="AO3779" s="21">
        <v>100</v>
      </c>
      <c r="AP3779" s="21">
        <v>20</v>
      </c>
      <c r="AQ3779" s="22" t="s">
        <v>1283</v>
      </c>
      <c r="AR3779" s="21" t="s">
        <v>1279</v>
      </c>
    </row>
    <row r="3780" spans="1:44" x14ac:dyDescent="0.2">
      <c r="A3780" s="21" t="s">
        <v>1745</v>
      </c>
      <c r="B3780" s="21" t="s">
        <v>1146</v>
      </c>
      <c r="C3780" s="21" t="s">
        <v>1149</v>
      </c>
      <c r="D3780" s="21" t="s">
        <v>1743</v>
      </c>
      <c r="E3780" s="21" t="s">
        <v>1744</v>
      </c>
      <c r="F3780" s="21" t="s">
        <v>3198</v>
      </c>
      <c r="G3780" s="27" t="s">
        <v>153</v>
      </c>
      <c r="H3780" s="21" t="s">
        <v>1165</v>
      </c>
      <c r="I3780" s="21" t="s">
        <v>3199</v>
      </c>
      <c r="M3780" t="s">
        <v>1157</v>
      </c>
      <c r="U3780" s="21" t="s">
        <v>1246</v>
      </c>
      <c r="V3780" s="9" t="s">
        <v>1217</v>
      </c>
      <c r="W3780">
        <f t="shared" si="46"/>
        <v>63</v>
      </c>
      <c r="X3780" s="9" t="s">
        <v>3203</v>
      </c>
      <c r="Y3780" t="s">
        <v>3207</v>
      </c>
      <c r="Z3780" s="9"/>
      <c r="AD3780" t="s">
        <v>1165</v>
      </c>
      <c r="AF3780" t="s">
        <v>153</v>
      </c>
      <c r="AG3780" t="s">
        <v>3200</v>
      </c>
      <c r="AH3780">
        <f t="shared" si="47"/>
        <v>2880</v>
      </c>
      <c r="AI3780" s="21" t="s">
        <v>1165</v>
      </c>
      <c r="AJ3780" s="21" t="s">
        <v>1278</v>
      </c>
      <c r="AK3780">
        <v>0</v>
      </c>
      <c r="AN3780" s="21">
        <v>4</v>
      </c>
      <c r="AO3780" s="21">
        <v>100</v>
      </c>
      <c r="AP3780" s="21">
        <v>30</v>
      </c>
      <c r="AQ3780" s="22" t="s">
        <v>1283</v>
      </c>
      <c r="AR3780" s="21" t="s">
        <v>1279</v>
      </c>
    </row>
    <row r="3781" spans="1:44" x14ac:dyDescent="0.2">
      <c r="A3781" s="21" t="s">
        <v>1745</v>
      </c>
      <c r="B3781" s="21" t="s">
        <v>1146</v>
      </c>
      <c r="C3781" s="21" t="s">
        <v>1149</v>
      </c>
      <c r="D3781" s="21" t="s">
        <v>1743</v>
      </c>
      <c r="E3781" s="21" t="s">
        <v>1744</v>
      </c>
      <c r="F3781" s="21" t="s">
        <v>3198</v>
      </c>
      <c r="G3781" s="27" t="s">
        <v>153</v>
      </c>
      <c r="H3781" s="21" t="s">
        <v>1165</v>
      </c>
      <c r="I3781" s="21" t="s">
        <v>3199</v>
      </c>
      <c r="M3781" t="s">
        <v>1157</v>
      </c>
      <c r="U3781" s="21" t="s">
        <v>1246</v>
      </c>
      <c r="V3781" s="9" t="s">
        <v>1217</v>
      </c>
      <c r="W3781">
        <f t="shared" si="46"/>
        <v>63</v>
      </c>
      <c r="X3781" s="9" t="s">
        <v>3203</v>
      </c>
      <c r="Y3781" t="s">
        <v>3207</v>
      </c>
      <c r="Z3781" s="9"/>
      <c r="AD3781" t="s">
        <v>1165</v>
      </c>
      <c r="AF3781" t="s">
        <v>153</v>
      </c>
      <c r="AG3781" t="s">
        <v>3200</v>
      </c>
      <c r="AH3781">
        <f t="shared" si="47"/>
        <v>2880</v>
      </c>
      <c r="AI3781" s="21" t="s">
        <v>1165</v>
      </c>
      <c r="AJ3781" s="21" t="s">
        <v>1278</v>
      </c>
      <c r="AK3781">
        <v>3.3109999999999999</v>
      </c>
      <c r="AN3781" s="21">
        <v>4</v>
      </c>
      <c r="AO3781" s="21">
        <v>100</v>
      </c>
      <c r="AP3781" s="21">
        <v>40</v>
      </c>
      <c r="AQ3781" s="22" t="s">
        <v>1283</v>
      </c>
      <c r="AR3781" s="21" t="s">
        <v>1279</v>
      </c>
    </row>
    <row r="3782" spans="1:44" x14ac:dyDescent="0.2">
      <c r="A3782" s="21" t="s">
        <v>1745</v>
      </c>
      <c r="B3782" s="21" t="s">
        <v>1146</v>
      </c>
      <c r="C3782" s="21" t="s">
        <v>1149</v>
      </c>
      <c r="D3782" s="21" t="s">
        <v>1743</v>
      </c>
      <c r="E3782" s="21" t="s">
        <v>1744</v>
      </c>
      <c r="F3782" s="21" t="s">
        <v>3198</v>
      </c>
      <c r="G3782" s="27" t="s">
        <v>153</v>
      </c>
      <c r="H3782" s="21" t="s">
        <v>1165</v>
      </c>
      <c r="I3782" s="21" t="s">
        <v>3199</v>
      </c>
      <c r="M3782" t="s">
        <v>1157</v>
      </c>
      <c r="U3782" s="21" t="s">
        <v>1246</v>
      </c>
      <c r="V3782" s="9" t="s">
        <v>1217</v>
      </c>
      <c r="W3782">
        <f t="shared" si="46"/>
        <v>63</v>
      </c>
      <c r="X3782" s="9" t="s">
        <v>3203</v>
      </c>
      <c r="Y3782" t="s">
        <v>3207</v>
      </c>
      <c r="Z3782" s="9"/>
      <c r="AD3782" t="s">
        <v>1165</v>
      </c>
      <c r="AF3782" t="s">
        <v>153</v>
      </c>
      <c r="AG3782" t="s">
        <v>3200</v>
      </c>
      <c r="AH3782">
        <f t="shared" si="47"/>
        <v>2880</v>
      </c>
      <c r="AI3782" s="21" t="s">
        <v>1165</v>
      </c>
      <c r="AJ3782" s="21" t="s">
        <v>1278</v>
      </c>
      <c r="AK3782">
        <v>4.1669999999999998</v>
      </c>
      <c r="AN3782" s="21">
        <v>4</v>
      </c>
      <c r="AO3782" s="21">
        <v>100</v>
      </c>
      <c r="AP3782" s="21">
        <v>50</v>
      </c>
      <c r="AQ3782" s="22" t="s">
        <v>1283</v>
      </c>
      <c r="AR3782" s="21" t="s">
        <v>1279</v>
      </c>
    </row>
    <row r="3783" spans="1:44" x14ac:dyDescent="0.2">
      <c r="A3783" s="21" t="s">
        <v>1745</v>
      </c>
      <c r="B3783" s="21" t="s">
        <v>1146</v>
      </c>
      <c r="C3783" s="21" t="s">
        <v>1149</v>
      </c>
      <c r="D3783" s="21" t="s">
        <v>1743</v>
      </c>
      <c r="E3783" s="21" t="s">
        <v>1744</v>
      </c>
      <c r="F3783" s="21" t="s">
        <v>3198</v>
      </c>
      <c r="G3783" s="27" t="s">
        <v>153</v>
      </c>
      <c r="H3783" s="21" t="s">
        <v>1165</v>
      </c>
      <c r="I3783" s="21" t="s">
        <v>3199</v>
      </c>
      <c r="M3783" t="s">
        <v>1157</v>
      </c>
      <c r="U3783" s="21" t="s">
        <v>1246</v>
      </c>
      <c r="V3783" s="9" t="s">
        <v>1217</v>
      </c>
      <c r="W3783">
        <f t="shared" si="46"/>
        <v>63</v>
      </c>
      <c r="X3783" s="9" t="s">
        <v>3203</v>
      </c>
      <c r="Y3783" t="s">
        <v>3207</v>
      </c>
      <c r="Z3783" s="9"/>
      <c r="AD3783" t="s">
        <v>1165</v>
      </c>
      <c r="AF3783" t="s">
        <v>153</v>
      </c>
      <c r="AG3783" t="s">
        <v>3200</v>
      </c>
      <c r="AH3783">
        <f t="shared" si="47"/>
        <v>2880</v>
      </c>
      <c r="AI3783" s="21" t="s">
        <v>1165</v>
      </c>
      <c r="AJ3783" s="21" t="s">
        <v>1278</v>
      </c>
      <c r="AK3783">
        <v>8.14</v>
      </c>
      <c r="AN3783" s="21">
        <v>4</v>
      </c>
      <c r="AO3783" s="21">
        <v>100</v>
      </c>
      <c r="AP3783" s="21">
        <v>60</v>
      </c>
      <c r="AQ3783" s="22" t="s">
        <v>1283</v>
      </c>
      <c r="AR3783" s="21" t="s">
        <v>1279</v>
      </c>
    </row>
    <row r="3784" spans="1:44" x14ac:dyDescent="0.2">
      <c r="A3784" s="21" t="s">
        <v>1745</v>
      </c>
      <c r="B3784" s="21" t="s">
        <v>1146</v>
      </c>
      <c r="C3784" s="21" t="s">
        <v>1149</v>
      </c>
      <c r="D3784" s="21" t="s">
        <v>1743</v>
      </c>
      <c r="E3784" s="21" t="s">
        <v>1744</v>
      </c>
      <c r="F3784" s="21" t="s">
        <v>3198</v>
      </c>
      <c r="G3784" s="27" t="s">
        <v>153</v>
      </c>
      <c r="H3784" s="21" t="s">
        <v>1165</v>
      </c>
      <c r="I3784" s="21" t="s">
        <v>3199</v>
      </c>
      <c r="M3784" t="s">
        <v>1157</v>
      </c>
      <c r="U3784" s="21" t="s">
        <v>1246</v>
      </c>
      <c r="V3784" s="9" t="s">
        <v>1217</v>
      </c>
      <c r="W3784">
        <f t="shared" si="46"/>
        <v>63</v>
      </c>
      <c r="X3784" s="9" t="s">
        <v>3203</v>
      </c>
      <c r="Y3784" t="s">
        <v>3207</v>
      </c>
      <c r="Z3784" s="9"/>
      <c r="AD3784" t="s">
        <v>1165</v>
      </c>
      <c r="AF3784" t="s">
        <v>153</v>
      </c>
      <c r="AG3784" t="s">
        <v>3200</v>
      </c>
      <c r="AH3784">
        <f t="shared" si="47"/>
        <v>2880</v>
      </c>
      <c r="AI3784" s="21" t="s">
        <v>1165</v>
      </c>
      <c r="AJ3784" s="21" t="s">
        <v>1278</v>
      </c>
      <c r="AK3784">
        <v>10.789</v>
      </c>
      <c r="AN3784" s="21">
        <v>4</v>
      </c>
      <c r="AO3784" s="21">
        <v>100</v>
      </c>
      <c r="AP3784" s="21">
        <v>70</v>
      </c>
      <c r="AQ3784" s="22" t="s">
        <v>1283</v>
      </c>
      <c r="AR3784" s="21" t="s">
        <v>1279</v>
      </c>
    </row>
    <row r="3785" spans="1:44" x14ac:dyDescent="0.2">
      <c r="A3785" s="21" t="s">
        <v>1745</v>
      </c>
      <c r="B3785" s="21" t="s">
        <v>1146</v>
      </c>
      <c r="C3785" s="21" t="s">
        <v>1149</v>
      </c>
      <c r="D3785" s="21" t="s">
        <v>1743</v>
      </c>
      <c r="E3785" s="21" t="s">
        <v>1744</v>
      </c>
      <c r="F3785" s="21" t="s">
        <v>3198</v>
      </c>
      <c r="G3785" s="27" t="s">
        <v>153</v>
      </c>
      <c r="H3785" s="21" t="s">
        <v>1165</v>
      </c>
      <c r="I3785" s="21" t="s">
        <v>3199</v>
      </c>
      <c r="M3785" t="s">
        <v>1157</v>
      </c>
      <c r="U3785" s="21" t="s">
        <v>1246</v>
      </c>
      <c r="V3785" s="9" t="s">
        <v>1217</v>
      </c>
      <c r="W3785">
        <f t="shared" si="46"/>
        <v>63</v>
      </c>
      <c r="X3785" s="9" t="s">
        <v>3203</v>
      </c>
      <c r="Y3785" t="s">
        <v>3207</v>
      </c>
      <c r="Z3785" s="9"/>
      <c r="AD3785" t="s">
        <v>1165</v>
      </c>
      <c r="AF3785" t="s">
        <v>153</v>
      </c>
      <c r="AG3785" t="s">
        <v>3200</v>
      </c>
      <c r="AH3785">
        <f t="shared" si="47"/>
        <v>2880</v>
      </c>
      <c r="AI3785" s="21" t="s">
        <v>1165</v>
      </c>
      <c r="AJ3785" s="21" t="s">
        <v>1278</v>
      </c>
      <c r="AK3785">
        <v>19.398</v>
      </c>
      <c r="AN3785" s="21">
        <v>4</v>
      </c>
      <c r="AO3785" s="21">
        <v>100</v>
      </c>
      <c r="AP3785" s="21">
        <v>80</v>
      </c>
      <c r="AQ3785" s="22" t="s">
        <v>1283</v>
      </c>
      <c r="AR3785" s="21" t="s">
        <v>1279</v>
      </c>
    </row>
    <row r="3786" spans="1:44" x14ac:dyDescent="0.2">
      <c r="A3786" s="21" t="s">
        <v>1745</v>
      </c>
      <c r="B3786" s="21" t="s">
        <v>1146</v>
      </c>
      <c r="C3786" s="21" t="s">
        <v>1149</v>
      </c>
      <c r="D3786" s="21" t="s">
        <v>1743</v>
      </c>
      <c r="E3786" s="21" t="s">
        <v>1744</v>
      </c>
      <c r="F3786" s="21" t="s">
        <v>3198</v>
      </c>
      <c r="G3786" s="27" t="s">
        <v>153</v>
      </c>
      <c r="H3786" s="21" t="s">
        <v>1165</v>
      </c>
      <c r="I3786" s="21" t="s">
        <v>3199</v>
      </c>
      <c r="M3786" t="s">
        <v>1157</v>
      </c>
      <c r="U3786" s="21" t="s">
        <v>1246</v>
      </c>
      <c r="V3786" s="9" t="s">
        <v>1217</v>
      </c>
      <c r="W3786">
        <f t="shared" si="46"/>
        <v>63</v>
      </c>
      <c r="X3786" s="9" t="s">
        <v>3203</v>
      </c>
      <c r="Y3786" t="s">
        <v>3207</v>
      </c>
      <c r="Z3786" s="9"/>
      <c r="AD3786" t="s">
        <v>1165</v>
      </c>
      <c r="AF3786" t="s">
        <v>153</v>
      </c>
      <c r="AG3786" t="s">
        <v>3200</v>
      </c>
      <c r="AH3786">
        <f t="shared" si="47"/>
        <v>2880</v>
      </c>
      <c r="AI3786" s="21" t="s">
        <v>1165</v>
      </c>
      <c r="AJ3786" s="21" t="s">
        <v>1278</v>
      </c>
      <c r="AK3786">
        <v>29.332000000000001</v>
      </c>
      <c r="AN3786" s="21">
        <v>4</v>
      </c>
      <c r="AO3786" s="21">
        <v>100</v>
      </c>
      <c r="AP3786" s="21">
        <v>84</v>
      </c>
      <c r="AQ3786" s="22" t="s">
        <v>1283</v>
      </c>
      <c r="AR3786" s="21" t="s">
        <v>1279</v>
      </c>
    </row>
    <row r="3787" spans="1:44" x14ac:dyDescent="0.2">
      <c r="A3787" s="21" t="s">
        <v>1745</v>
      </c>
      <c r="B3787" s="21" t="s">
        <v>1146</v>
      </c>
      <c r="C3787" s="21" t="s">
        <v>1149</v>
      </c>
      <c r="D3787" s="21" t="s">
        <v>1743</v>
      </c>
      <c r="E3787" s="21" t="s">
        <v>1744</v>
      </c>
      <c r="F3787" s="21" t="s">
        <v>3198</v>
      </c>
      <c r="G3787" s="27" t="s">
        <v>153</v>
      </c>
      <c r="H3787" s="21" t="s">
        <v>1165</v>
      </c>
      <c r="I3787" s="21" t="s">
        <v>3199</v>
      </c>
      <c r="M3787" t="s">
        <v>1157</v>
      </c>
      <c r="U3787" s="21" t="s">
        <v>1246</v>
      </c>
      <c r="V3787" s="9" t="s">
        <v>1217</v>
      </c>
      <c r="W3787">
        <f>16*7</f>
        <v>112</v>
      </c>
      <c r="X3787" s="9" t="s">
        <v>3203</v>
      </c>
      <c r="Y3787" t="s">
        <v>3207</v>
      </c>
      <c r="Z3787" s="9"/>
      <c r="AD3787" t="s">
        <v>1165</v>
      </c>
      <c r="AF3787" t="s">
        <v>153</v>
      </c>
      <c r="AG3787" t="s">
        <v>3200</v>
      </c>
      <c r="AH3787">
        <f>48*60</f>
        <v>2880</v>
      </c>
      <c r="AI3787" s="21" t="s">
        <v>1165</v>
      </c>
      <c r="AJ3787" s="21" t="s">
        <v>1278</v>
      </c>
      <c r="AK3787">
        <v>0</v>
      </c>
      <c r="AN3787" s="21">
        <v>4</v>
      </c>
      <c r="AO3787" s="21">
        <v>100</v>
      </c>
      <c r="AP3787" s="21">
        <v>0</v>
      </c>
      <c r="AQ3787" s="22" t="s">
        <v>1283</v>
      </c>
      <c r="AR3787" s="21" t="s">
        <v>1279</v>
      </c>
    </row>
    <row r="3788" spans="1:44" x14ac:dyDescent="0.2">
      <c r="A3788" s="21" t="s">
        <v>1745</v>
      </c>
      <c r="B3788" s="21" t="s">
        <v>1146</v>
      </c>
      <c r="C3788" s="21" t="s">
        <v>1149</v>
      </c>
      <c r="D3788" s="21" t="s">
        <v>1743</v>
      </c>
      <c r="E3788" s="21" t="s">
        <v>1744</v>
      </c>
      <c r="F3788" s="21" t="s">
        <v>3198</v>
      </c>
      <c r="G3788" s="27" t="s">
        <v>153</v>
      </c>
      <c r="H3788" s="21" t="s">
        <v>1165</v>
      </c>
      <c r="I3788" s="21" t="s">
        <v>3199</v>
      </c>
      <c r="M3788" t="s">
        <v>1157</v>
      </c>
      <c r="U3788" s="21" t="s">
        <v>1246</v>
      </c>
      <c r="V3788" s="9" t="s">
        <v>1217</v>
      </c>
      <c r="W3788">
        <f t="shared" ref="W3788:W3796" si="48">16*7</f>
        <v>112</v>
      </c>
      <c r="X3788" s="9" t="s">
        <v>3203</v>
      </c>
      <c r="Y3788" t="s">
        <v>3207</v>
      </c>
      <c r="Z3788" s="9"/>
      <c r="AD3788" t="s">
        <v>1165</v>
      </c>
      <c r="AF3788" t="s">
        <v>153</v>
      </c>
      <c r="AG3788" t="s">
        <v>3200</v>
      </c>
      <c r="AH3788">
        <f t="shared" ref="AH3788:AH3796" si="49">48*60</f>
        <v>2880</v>
      </c>
      <c r="AI3788" s="21" t="s">
        <v>1165</v>
      </c>
      <c r="AJ3788" s="21" t="s">
        <v>1278</v>
      </c>
      <c r="AK3788">
        <v>0</v>
      </c>
      <c r="AN3788" s="21">
        <v>4</v>
      </c>
      <c r="AO3788" s="21">
        <v>100</v>
      </c>
      <c r="AP3788" s="21">
        <v>10</v>
      </c>
      <c r="AQ3788" s="22" t="s">
        <v>1283</v>
      </c>
      <c r="AR3788" s="21" t="s">
        <v>1279</v>
      </c>
    </row>
    <row r="3789" spans="1:44" x14ac:dyDescent="0.2">
      <c r="A3789" s="21" t="s">
        <v>1745</v>
      </c>
      <c r="B3789" s="21" t="s">
        <v>1146</v>
      </c>
      <c r="C3789" s="21" t="s">
        <v>1149</v>
      </c>
      <c r="D3789" s="21" t="s">
        <v>1743</v>
      </c>
      <c r="E3789" s="21" t="s">
        <v>1744</v>
      </c>
      <c r="F3789" s="21" t="s">
        <v>3198</v>
      </c>
      <c r="G3789" s="27" t="s">
        <v>153</v>
      </c>
      <c r="H3789" s="21" t="s">
        <v>1165</v>
      </c>
      <c r="I3789" s="21" t="s">
        <v>3199</v>
      </c>
      <c r="M3789" t="s">
        <v>1157</v>
      </c>
      <c r="U3789" s="21" t="s">
        <v>1246</v>
      </c>
      <c r="V3789" s="9" t="s">
        <v>1217</v>
      </c>
      <c r="W3789">
        <f t="shared" si="48"/>
        <v>112</v>
      </c>
      <c r="X3789" s="9" t="s">
        <v>3203</v>
      </c>
      <c r="Y3789" t="s">
        <v>3207</v>
      </c>
      <c r="Z3789" s="9"/>
      <c r="AD3789" t="s">
        <v>1165</v>
      </c>
      <c r="AF3789" t="s">
        <v>153</v>
      </c>
      <c r="AG3789" t="s">
        <v>3200</v>
      </c>
      <c r="AH3789">
        <f t="shared" si="49"/>
        <v>2880</v>
      </c>
      <c r="AI3789" s="21" t="s">
        <v>1165</v>
      </c>
      <c r="AJ3789" s="21" t="s">
        <v>1278</v>
      </c>
      <c r="AK3789">
        <v>0</v>
      </c>
      <c r="AN3789" s="21">
        <v>4</v>
      </c>
      <c r="AO3789" s="21">
        <v>100</v>
      </c>
      <c r="AP3789" s="21">
        <v>20</v>
      </c>
      <c r="AQ3789" s="22" t="s">
        <v>1283</v>
      </c>
      <c r="AR3789" s="21" t="s">
        <v>1279</v>
      </c>
    </row>
    <row r="3790" spans="1:44" x14ac:dyDescent="0.2">
      <c r="A3790" s="21" t="s">
        <v>1745</v>
      </c>
      <c r="B3790" s="21" t="s">
        <v>1146</v>
      </c>
      <c r="C3790" s="21" t="s">
        <v>1149</v>
      </c>
      <c r="D3790" s="21" t="s">
        <v>1743</v>
      </c>
      <c r="E3790" s="21" t="s">
        <v>1744</v>
      </c>
      <c r="F3790" s="21" t="s">
        <v>3198</v>
      </c>
      <c r="G3790" s="27" t="s">
        <v>153</v>
      </c>
      <c r="H3790" s="21" t="s">
        <v>1165</v>
      </c>
      <c r="I3790" s="21" t="s">
        <v>3199</v>
      </c>
      <c r="M3790" t="s">
        <v>1157</v>
      </c>
      <c r="U3790" s="21" t="s">
        <v>1246</v>
      </c>
      <c r="V3790" s="9" t="s">
        <v>1217</v>
      </c>
      <c r="W3790">
        <f t="shared" si="48"/>
        <v>112</v>
      </c>
      <c r="X3790" s="9" t="s">
        <v>3203</v>
      </c>
      <c r="Y3790" t="s">
        <v>3207</v>
      </c>
      <c r="Z3790" s="9"/>
      <c r="AD3790" t="s">
        <v>1165</v>
      </c>
      <c r="AF3790" t="s">
        <v>153</v>
      </c>
      <c r="AG3790" t="s">
        <v>3200</v>
      </c>
      <c r="AH3790">
        <f t="shared" si="49"/>
        <v>2880</v>
      </c>
      <c r="AI3790" s="21" t="s">
        <v>1165</v>
      </c>
      <c r="AJ3790" s="21" t="s">
        <v>1278</v>
      </c>
      <c r="AK3790">
        <v>0</v>
      </c>
      <c r="AN3790" s="21">
        <v>4</v>
      </c>
      <c r="AO3790" s="21">
        <v>100</v>
      </c>
      <c r="AP3790" s="21">
        <v>30</v>
      </c>
      <c r="AQ3790" s="22" t="s">
        <v>1283</v>
      </c>
      <c r="AR3790" s="21" t="s">
        <v>1279</v>
      </c>
    </row>
    <row r="3791" spans="1:44" x14ac:dyDescent="0.2">
      <c r="A3791" s="21" t="s">
        <v>1745</v>
      </c>
      <c r="B3791" s="21" t="s">
        <v>1146</v>
      </c>
      <c r="C3791" s="21" t="s">
        <v>1149</v>
      </c>
      <c r="D3791" s="21" t="s">
        <v>1743</v>
      </c>
      <c r="E3791" s="21" t="s">
        <v>1744</v>
      </c>
      <c r="F3791" s="21" t="s">
        <v>3198</v>
      </c>
      <c r="G3791" s="27" t="s">
        <v>153</v>
      </c>
      <c r="H3791" s="21" t="s">
        <v>1165</v>
      </c>
      <c r="I3791" s="21" t="s">
        <v>3199</v>
      </c>
      <c r="M3791" t="s">
        <v>1157</v>
      </c>
      <c r="U3791" s="21" t="s">
        <v>1246</v>
      </c>
      <c r="V3791" s="9" t="s">
        <v>1217</v>
      </c>
      <c r="W3791">
        <f t="shared" si="48"/>
        <v>112</v>
      </c>
      <c r="X3791" s="9" t="s">
        <v>3203</v>
      </c>
      <c r="Y3791" t="s">
        <v>3207</v>
      </c>
      <c r="Z3791" s="9"/>
      <c r="AD3791" t="s">
        <v>1165</v>
      </c>
      <c r="AF3791" t="s">
        <v>153</v>
      </c>
      <c r="AG3791" t="s">
        <v>3200</v>
      </c>
      <c r="AH3791">
        <f t="shared" si="49"/>
        <v>2880</v>
      </c>
      <c r="AI3791" s="21" t="s">
        <v>1165</v>
      </c>
      <c r="AJ3791" s="21" t="s">
        <v>1278</v>
      </c>
      <c r="AK3791">
        <v>5.9329999999999998</v>
      </c>
      <c r="AN3791" s="21">
        <v>4</v>
      </c>
      <c r="AO3791" s="21">
        <v>100</v>
      </c>
      <c r="AP3791" s="21">
        <v>40</v>
      </c>
      <c r="AQ3791" s="22" t="s">
        <v>1283</v>
      </c>
      <c r="AR3791" s="21" t="s">
        <v>1279</v>
      </c>
    </row>
    <row r="3792" spans="1:44" x14ac:dyDescent="0.2">
      <c r="A3792" s="21" t="s">
        <v>1745</v>
      </c>
      <c r="B3792" s="21" t="s">
        <v>1146</v>
      </c>
      <c r="C3792" s="21" t="s">
        <v>1149</v>
      </c>
      <c r="D3792" s="21" t="s">
        <v>1743</v>
      </c>
      <c r="E3792" s="21" t="s">
        <v>1744</v>
      </c>
      <c r="F3792" s="21" t="s">
        <v>3198</v>
      </c>
      <c r="G3792" s="27" t="s">
        <v>153</v>
      </c>
      <c r="H3792" s="21" t="s">
        <v>1165</v>
      </c>
      <c r="I3792" s="21" t="s">
        <v>3199</v>
      </c>
      <c r="M3792" t="s">
        <v>1157</v>
      </c>
      <c r="U3792" s="21" t="s">
        <v>1246</v>
      </c>
      <c r="V3792" s="9" t="s">
        <v>1217</v>
      </c>
      <c r="W3792">
        <f t="shared" si="48"/>
        <v>112</v>
      </c>
      <c r="X3792" s="9" t="s">
        <v>3203</v>
      </c>
      <c r="Y3792" t="s">
        <v>3207</v>
      </c>
      <c r="Z3792" s="9"/>
      <c r="AD3792" t="s">
        <v>1165</v>
      </c>
      <c r="AF3792" t="s">
        <v>153</v>
      </c>
      <c r="AG3792" t="s">
        <v>3200</v>
      </c>
      <c r="AH3792">
        <f t="shared" si="49"/>
        <v>2880</v>
      </c>
      <c r="AI3792" s="21" t="s">
        <v>1165</v>
      </c>
      <c r="AJ3792" s="21" t="s">
        <v>1278</v>
      </c>
      <c r="AK3792">
        <v>11.672000000000001</v>
      </c>
      <c r="AN3792" s="21">
        <v>4</v>
      </c>
      <c r="AO3792" s="21">
        <v>100</v>
      </c>
      <c r="AP3792" s="21">
        <v>50</v>
      </c>
      <c r="AQ3792" s="22" t="s">
        <v>1283</v>
      </c>
      <c r="AR3792" s="21" t="s">
        <v>1279</v>
      </c>
    </row>
    <row r="3793" spans="1:44" x14ac:dyDescent="0.2">
      <c r="A3793" s="21" t="s">
        <v>1745</v>
      </c>
      <c r="B3793" s="21" t="s">
        <v>1146</v>
      </c>
      <c r="C3793" s="21" t="s">
        <v>1149</v>
      </c>
      <c r="D3793" s="21" t="s">
        <v>1743</v>
      </c>
      <c r="E3793" s="21" t="s">
        <v>1744</v>
      </c>
      <c r="F3793" s="21" t="s">
        <v>3198</v>
      </c>
      <c r="G3793" s="27" t="s">
        <v>153</v>
      </c>
      <c r="H3793" s="21" t="s">
        <v>1165</v>
      </c>
      <c r="I3793" s="21" t="s">
        <v>3199</v>
      </c>
      <c r="M3793" t="s">
        <v>1157</v>
      </c>
      <c r="U3793" s="21" t="s">
        <v>1246</v>
      </c>
      <c r="V3793" s="9" t="s">
        <v>1217</v>
      </c>
      <c r="W3793">
        <f t="shared" si="48"/>
        <v>112</v>
      </c>
      <c r="X3793" s="9" t="s">
        <v>3203</v>
      </c>
      <c r="Y3793" t="s">
        <v>3207</v>
      </c>
      <c r="Z3793" s="9"/>
      <c r="AD3793" t="s">
        <v>1165</v>
      </c>
      <c r="AF3793" t="s">
        <v>153</v>
      </c>
      <c r="AG3793" t="s">
        <v>3200</v>
      </c>
      <c r="AH3793">
        <f t="shared" si="49"/>
        <v>2880</v>
      </c>
      <c r="AI3793" s="21" t="s">
        <v>1165</v>
      </c>
      <c r="AJ3793" s="21" t="s">
        <v>1278</v>
      </c>
      <c r="AK3793">
        <v>22.71</v>
      </c>
      <c r="AN3793" s="21">
        <v>4</v>
      </c>
      <c r="AO3793" s="21">
        <v>100</v>
      </c>
      <c r="AP3793" s="21">
        <v>60</v>
      </c>
      <c r="AQ3793" s="22" t="s">
        <v>1283</v>
      </c>
      <c r="AR3793" s="21" t="s">
        <v>1279</v>
      </c>
    </row>
    <row r="3794" spans="1:44" x14ac:dyDescent="0.2">
      <c r="A3794" s="21" t="s">
        <v>1745</v>
      </c>
      <c r="B3794" s="21" t="s">
        <v>1146</v>
      </c>
      <c r="C3794" s="21" t="s">
        <v>1149</v>
      </c>
      <c r="D3794" s="21" t="s">
        <v>1743</v>
      </c>
      <c r="E3794" s="21" t="s">
        <v>1744</v>
      </c>
      <c r="F3794" s="21" t="s">
        <v>3198</v>
      </c>
      <c r="G3794" s="27" t="s">
        <v>153</v>
      </c>
      <c r="H3794" s="21" t="s">
        <v>1165</v>
      </c>
      <c r="I3794" s="21" t="s">
        <v>3199</v>
      </c>
      <c r="M3794" t="s">
        <v>1157</v>
      </c>
      <c r="U3794" s="21" t="s">
        <v>1246</v>
      </c>
      <c r="V3794" s="9" t="s">
        <v>1217</v>
      </c>
      <c r="W3794">
        <f t="shared" si="48"/>
        <v>112</v>
      </c>
      <c r="X3794" s="9" t="s">
        <v>3203</v>
      </c>
      <c r="Y3794" t="s">
        <v>3207</v>
      </c>
      <c r="Z3794" s="9"/>
      <c r="AD3794" t="s">
        <v>1165</v>
      </c>
      <c r="AF3794" t="s">
        <v>153</v>
      </c>
      <c r="AG3794" t="s">
        <v>3200</v>
      </c>
      <c r="AH3794">
        <f t="shared" si="49"/>
        <v>2880</v>
      </c>
      <c r="AI3794" s="21" t="s">
        <v>1165</v>
      </c>
      <c r="AJ3794" s="21" t="s">
        <v>1278</v>
      </c>
      <c r="AK3794">
        <v>27.786999999999999</v>
      </c>
      <c r="AN3794" s="21">
        <v>4</v>
      </c>
      <c r="AO3794" s="21">
        <v>100</v>
      </c>
      <c r="AP3794" s="21">
        <v>70</v>
      </c>
      <c r="AQ3794" s="22" t="s">
        <v>1283</v>
      </c>
      <c r="AR3794" s="21" t="s">
        <v>1279</v>
      </c>
    </row>
    <row r="3795" spans="1:44" x14ac:dyDescent="0.2">
      <c r="A3795" s="21" t="s">
        <v>1745</v>
      </c>
      <c r="B3795" s="21" t="s">
        <v>1146</v>
      </c>
      <c r="C3795" s="21" t="s">
        <v>1149</v>
      </c>
      <c r="D3795" s="21" t="s">
        <v>1743</v>
      </c>
      <c r="E3795" s="21" t="s">
        <v>1744</v>
      </c>
      <c r="F3795" s="21" t="s">
        <v>3198</v>
      </c>
      <c r="G3795" s="27" t="s">
        <v>153</v>
      </c>
      <c r="H3795" s="21" t="s">
        <v>1165</v>
      </c>
      <c r="I3795" s="21" t="s">
        <v>3199</v>
      </c>
      <c r="M3795" t="s">
        <v>1157</v>
      </c>
      <c r="U3795" s="21" t="s">
        <v>1246</v>
      </c>
      <c r="V3795" s="9" t="s">
        <v>1217</v>
      </c>
      <c r="W3795">
        <f t="shared" si="48"/>
        <v>112</v>
      </c>
      <c r="X3795" s="9" t="s">
        <v>3203</v>
      </c>
      <c r="Y3795" t="s">
        <v>3207</v>
      </c>
      <c r="Z3795" s="9"/>
      <c r="AD3795" t="s">
        <v>1165</v>
      </c>
      <c r="AF3795" t="s">
        <v>153</v>
      </c>
      <c r="AG3795" t="s">
        <v>3200</v>
      </c>
      <c r="AH3795">
        <f t="shared" si="49"/>
        <v>2880</v>
      </c>
      <c r="AI3795" s="21" t="s">
        <v>1165</v>
      </c>
      <c r="AJ3795" s="21" t="s">
        <v>1278</v>
      </c>
      <c r="AK3795">
        <v>46.551000000000002</v>
      </c>
      <c r="AN3795" s="21">
        <v>4</v>
      </c>
      <c r="AO3795" s="21">
        <v>100</v>
      </c>
      <c r="AP3795" s="21">
        <v>80</v>
      </c>
      <c r="AQ3795" s="22" t="s">
        <v>1283</v>
      </c>
      <c r="AR3795" s="21" t="s">
        <v>1279</v>
      </c>
    </row>
    <row r="3796" spans="1:44" x14ac:dyDescent="0.2">
      <c r="A3796" s="21" t="s">
        <v>1745</v>
      </c>
      <c r="B3796" s="21" t="s">
        <v>1146</v>
      </c>
      <c r="C3796" s="21" t="s">
        <v>1149</v>
      </c>
      <c r="D3796" s="21" t="s">
        <v>1743</v>
      </c>
      <c r="E3796" s="21" t="s">
        <v>1744</v>
      </c>
      <c r="F3796" s="21" t="s">
        <v>3198</v>
      </c>
      <c r="G3796" s="27" t="s">
        <v>153</v>
      </c>
      <c r="H3796" s="21" t="s">
        <v>1165</v>
      </c>
      <c r="I3796" s="21" t="s">
        <v>3199</v>
      </c>
      <c r="M3796" t="s">
        <v>1157</v>
      </c>
      <c r="U3796" s="21" t="s">
        <v>1246</v>
      </c>
      <c r="V3796" s="9" t="s">
        <v>1217</v>
      </c>
      <c r="W3796">
        <f t="shared" si="48"/>
        <v>112</v>
      </c>
      <c r="X3796" s="9" t="s">
        <v>3203</v>
      </c>
      <c r="Y3796" t="s">
        <v>3207</v>
      </c>
      <c r="Z3796" s="9"/>
      <c r="AD3796" t="s">
        <v>1165</v>
      </c>
      <c r="AF3796" t="s">
        <v>153</v>
      </c>
      <c r="AG3796" t="s">
        <v>3200</v>
      </c>
      <c r="AH3796">
        <f t="shared" si="49"/>
        <v>2880</v>
      </c>
      <c r="AI3796" s="21" t="s">
        <v>1165</v>
      </c>
      <c r="AJ3796" s="21" t="s">
        <v>1278</v>
      </c>
      <c r="AK3796">
        <v>52.511000000000003</v>
      </c>
      <c r="AN3796" s="21">
        <v>4</v>
      </c>
      <c r="AO3796" s="21">
        <v>100</v>
      </c>
      <c r="AP3796" s="21">
        <v>84</v>
      </c>
      <c r="AQ3796" s="22" t="s">
        <v>1283</v>
      </c>
      <c r="AR3796" s="21" t="s">
        <v>1279</v>
      </c>
    </row>
    <row r="3797" spans="1:44" x14ac:dyDescent="0.2">
      <c r="A3797" s="21" t="s">
        <v>1745</v>
      </c>
      <c r="B3797" s="21" t="s">
        <v>1146</v>
      </c>
      <c r="C3797" s="21" t="s">
        <v>1149</v>
      </c>
      <c r="D3797" s="21" t="s">
        <v>1743</v>
      </c>
      <c r="E3797" s="21" t="s">
        <v>1744</v>
      </c>
      <c r="F3797" s="21" t="s">
        <v>3198</v>
      </c>
      <c r="G3797" s="27" t="s">
        <v>153</v>
      </c>
      <c r="H3797" s="21" t="s">
        <v>1165</v>
      </c>
      <c r="I3797" s="21" t="s">
        <v>3199</v>
      </c>
      <c r="M3797" t="s">
        <v>1157</v>
      </c>
      <c r="U3797" s="21" t="s">
        <v>1147</v>
      </c>
      <c r="X3797" s="9" t="s">
        <v>3203</v>
      </c>
      <c r="Y3797" t="s">
        <v>3207</v>
      </c>
      <c r="Z3797" s="9"/>
      <c r="AD3797" t="s">
        <v>1165</v>
      </c>
      <c r="AF3797" t="s">
        <v>153</v>
      </c>
      <c r="AG3797" t="s">
        <v>3200</v>
      </c>
      <c r="AH3797">
        <f>48*60</f>
        <v>2880</v>
      </c>
      <c r="AI3797" s="21" t="s">
        <v>1165</v>
      </c>
      <c r="AJ3797" s="21" t="s">
        <v>1278</v>
      </c>
      <c r="AK3797">
        <v>0</v>
      </c>
      <c r="AN3797" s="21">
        <v>4</v>
      </c>
      <c r="AO3797" s="21">
        <v>100</v>
      </c>
      <c r="AP3797" s="21">
        <v>0</v>
      </c>
      <c r="AQ3797" s="22" t="s">
        <v>1283</v>
      </c>
      <c r="AR3797" s="21" t="s">
        <v>1279</v>
      </c>
    </row>
    <row r="3798" spans="1:44" x14ac:dyDescent="0.2">
      <c r="A3798" s="21" t="s">
        <v>1745</v>
      </c>
      <c r="B3798" s="21" t="s">
        <v>1146</v>
      </c>
      <c r="C3798" s="21" t="s">
        <v>1149</v>
      </c>
      <c r="D3798" s="21" t="s">
        <v>1743</v>
      </c>
      <c r="E3798" s="21" t="s">
        <v>1744</v>
      </c>
      <c r="F3798" s="21" t="s">
        <v>3198</v>
      </c>
      <c r="G3798" s="27" t="s">
        <v>153</v>
      </c>
      <c r="H3798" s="21" t="s">
        <v>1165</v>
      </c>
      <c r="I3798" s="21" t="s">
        <v>3199</v>
      </c>
      <c r="M3798" t="s">
        <v>1157</v>
      </c>
      <c r="U3798" s="21" t="s">
        <v>1147</v>
      </c>
      <c r="X3798" s="9" t="s">
        <v>3203</v>
      </c>
      <c r="Y3798" t="s">
        <v>3207</v>
      </c>
      <c r="Z3798" s="9"/>
      <c r="AD3798" t="s">
        <v>1165</v>
      </c>
      <c r="AF3798" t="s">
        <v>153</v>
      </c>
      <c r="AG3798" t="s">
        <v>3200</v>
      </c>
      <c r="AH3798">
        <f t="shared" ref="AH3798:AH3806" si="50">48*60</f>
        <v>2880</v>
      </c>
      <c r="AI3798" s="21" t="s">
        <v>1165</v>
      </c>
      <c r="AJ3798" s="21" t="s">
        <v>1278</v>
      </c>
      <c r="AK3798">
        <v>0</v>
      </c>
      <c r="AN3798" s="21">
        <v>4</v>
      </c>
      <c r="AO3798" s="21">
        <v>100</v>
      </c>
      <c r="AP3798" s="21">
        <v>10</v>
      </c>
      <c r="AQ3798" s="22" t="s">
        <v>1283</v>
      </c>
      <c r="AR3798" s="21" t="s">
        <v>1279</v>
      </c>
    </row>
    <row r="3799" spans="1:44" x14ac:dyDescent="0.2">
      <c r="A3799" s="21" t="s">
        <v>1745</v>
      </c>
      <c r="B3799" s="21" t="s">
        <v>1146</v>
      </c>
      <c r="C3799" s="21" t="s">
        <v>1149</v>
      </c>
      <c r="D3799" s="21" t="s">
        <v>1743</v>
      </c>
      <c r="E3799" s="21" t="s">
        <v>1744</v>
      </c>
      <c r="F3799" s="21" t="s">
        <v>3198</v>
      </c>
      <c r="G3799" s="27" t="s">
        <v>153</v>
      </c>
      <c r="H3799" s="21" t="s">
        <v>1165</v>
      </c>
      <c r="I3799" s="21" t="s">
        <v>3199</v>
      </c>
      <c r="M3799" t="s">
        <v>1157</v>
      </c>
      <c r="U3799" s="21" t="s">
        <v>1147</v>
      </c>
      <c r="X3799" s="9" t="s">
        <v>3203</v>
      </c>
      <c r="Y3799" t="s">
        <v>3207</v>
      </c>
      <c r="Z3799" s="9"/>
      <c r="AD3799" t="s">
        <v>1165</v>
      </c>
      <c r="AF3799" t="s">
        <v>153</v>
      </c>
      <c r="AG3799" t="s">
        <v>3200</v>
      </c>
      <c r="AH3799">
        <f t="shared" si="50"/>
        <v>2880</v>
      </c>
      <c r="AI3799" s="21" t="s">
        <v>1165</v>
      </c>
      <c r="AJ3799" s="21" t="s">
        <v>1278</v>
      </c>
      <c r="AK3799">
        <v>0</v>
      </c>
      <c r="AN3799" s="21">
        <v>4</v>
      </c>
      <c r="AO3799" s="21">
        <v>100</v>
      </c>
      <c r="AP3799" s="21">
        <v>20</v>
      </c>
      <c r="AQ3799" s="22" t="s">
        <v>1283</v>
      </c>
      <c r="AR3799" s="21" t="s">
        <v>1279</v>
      </c>
    </row>
    <row r="3800" spans="1:44" x14ac:dyDescent="0.2">
      <c r="A3800" s="21" t="s">
        <v>1745</v>
      </c>
      <c r="B3800" s="21" t="s">
        <v>1146</v>
      </c>
      <c r="C3800" s="21" t="s">
        <v>1149</v>
      </c>
      <c r="D3800" s="21" t="s">
        <v>1743</v>
      </c>
      <c r="E3800" s="21" t="s">
        <v>1744</v>
      </c>
      <c r="F3800" s="21" t="s">
        <v>3198</v>
      </c>
      <c r="G3800" s="27" t="s">
        <v>153</v>
      </c>
      <c r="H3800" s="21" t="s">
        <v>1165</v>
      </c>
      <c r="I3800" s="21" t="s">
        <v>3199</v>
      </c>
      <c r="M3800" t="s">
        <v>1157</v>
      </c>
      <c r="U3800" s="21" t="s">
        <v>1147</v>
      </c>
      <c r="X3800" s="9" t="s">
        <v>3203</v>
      </c>
      <c r="Y3800" t="s">
        <v>3207</v>
      </c>
      <c r="Z3800" s="9"/>
      <c r="AD3800" t="s">
        <v>1165</v>
      </c>
      <c r="AF3800" t="s">
        <v>153</v>
      </c>
      <c r="AG3800" t="s">
        <v>3200</v>
      </c>
      <c r="AH3800">
        <f t="shared" si="50"/>
        <v>2880</v>
      </c>
      <c r="AI3800" s="21" t="s">
        <v>1165</v>
      </c>
      <c r="AJ3800" s="21" t="s">
        <v>1278</v>
      </c>
      <c r="AK3800">
        <v>0</v>
      </c>
      <c r="AN3800" s="21">
        <v>4</v>
      </c>
      <c r="AO3800" s="21">
        <v>100</v>
      </c>
      <c r="AP3800" s="21">
        <v>30</v>
      </c>
      <c r="AQ3800" s="22" t="s">
        <v>1283</v>
      </c>
      <c r="AR3800" s="21" t="s">
        <v>1279</v>
      </c>
    </row>
    <row r="3801" spans="1:44" x14ac:dyDescent="0.2">
      <c r="A3801" s="21" t="s">
        <v>1745</v>
      </c>
      <c r="B3801" s="21" t="s">
        <v>1146</v>
      </c>
      <c r="C3801" s="21" t="s">
        <v>1149</v>
      </c>
      <c r="D3801" s="21" t="s">
        <v>1743</v>
      </c>
      <c r="E3801" s="21" t="s">
        <v>1744</v>
      </c>
      <c r="F3801" s="21" t="s">
        <v>3198</v>
      </c>
      <c r="G3801" s="27" t="s">
        <v>153</v>
      </c>
      <c r="H3801" s="21" t="s">
        <v>1165</v>
      </c>
      <c r="I3801" s="21" t="s">
        <v>3199</v>
      </c>
      <c r="M3801" t="s">
        <v>1157</v>
      </c>
      <c r="U3801" s="21" t="s">
        <v>1147</v>
      </c>
      <c r="X3801" s="9" t="s">
        <v>3203</v>
      </c>
      <c r="Y3801" t="s">
        <v>3207</v>
      </c>
      <c r="Z3801" s="9"/>
      <c r="AD3801" t="s">
        <v>1165</v>
      </c>
      <c r="AF3801" t="s">
        <v>153</v>
      </c>
      <c r="AG3801" t="s">
        <v>3200</v>
      </c>
      <c r="AH3801">
        <f t="shared" si="50"/>
        <v>2880</v>
      </c>
      <c r="AI3801" s="21" t="s">
        <v>1165</v>
      </c>
      <c r="AJ3801" s="21" t="s">
        <v>1278</v>
      </c>
      <c r="AK3801">
        <v>43.24</v>
      </c>
      <c r="AN3801" s="21">
        <v>4</v>
      </c>
      <c r="AO3801" s="21">
        <v>100</v>
      </c>
      <c r="AP3801" s="21">
        <v>40</v>
      </c>
      <c r="AQ3801" s="22" t="s">
        <v>1283</v>
      </c>
      <c r="AR3801" s="21" t="s">
        <v>1279</v>
      </c>
    </row>
    <row r="3802" spans="1:44" x14ac:dyDescent="0.2">
      <c r="A3802" s="21" t="s">
        <v>1745</v>
      </c>
      <c r="B3802" s="21" t="s">
        <v>1146</v>
      </c>
      <c r="C3802" s="21" t="s">
        <v>1149</v>
      </c>
      <c r="D3802" s="21" t="s">
        <v>1743</v>
      </c>
      <c r="E3802" s="21" t="s">
        <v>1744</v>
      </c>
      <c r="F3802" s="21" t="s">
        <v>3198</v>
      </c>
      <c r="G3802" s="27" t="s">
        <v>153</v>
      </c>
      <c r="H3802" s="21" t="s">
        <v>1165</v>
      </c>
      <c r="I3802" s="21" t="s">
        <v>3199</v>
      </c>
      <c r="M3802" t="s">
        <v>1157</v>
      </c>
      <c r="U3802" s="21" t="s">
        <v>1147</v>
      </c>
      <c r="X3802" s="9" t="s">
        <v>3203</v>
      </c>
      <c r="Y3802" t="s">
        <v>3207</v>
      </c>
      <c r="Z3802" s="9"/>
      <c r="AD3802" t="s">
        <v>1165</v>
      </c>
      <c r="AF3802" t="s">
        <v>153</v>
      </c>
      <c r="AG3802" t="s">
        <v>3200</v>
      </c>
      <c r="AH3802">
        <f t="shared" si="50"/>
        <v>2880</v>
      </c>
      <c r="AI3802" s="21" t="s">
        <v>1165</v>
      </c>
      <c r="AJ3802" s="21" t="s">
        <v>1278</v>
      </c>
      <c r="AK3802">
        <v>51.406999999999996</v>
      </c>
      <c r="AN3802" s="21">
        <v>4</v>
      </c>
      <c r="AO3802" s="21">
        <v>100</v>
      </c>
      <c r="AP3802" s="21">
        <v>50</v>
      </c>
      <c r="AQ3802" s="22" t="s">
        <v>1283</v>
      </c>
      <c r="AR3802" s="21" t="s">
        <v>1279</v>
      </c>
    </row>
    <row r="3803" spans="1:44" x14ac:dyDescent="0.2">
      <c r="A3803" s="21" t="s">
        <v>1745</v>
      </c>
      <c r="B3803" s="21" t="s">
        <v>1146</v>
      </c>
      <c r="C3803" s="21" t="s">
        <v>1149</v>
      </c>
      <c r="D3803" s="21" t="s">
        <v>1743</v>
      </c>
      <c r="E3803" s="21" t="s">
        <v>1744</v>
      </c>
      <c r="F3803" s="21" t="s">
        <v>3198</v>
      </c>
      <c r="G3803" s="27" t="s">
        <v>153</v>
      </c>
      <c r="H3803" s="21" t="s">
        <v>1165</v>
      </c>
      <c r="I3803" s="21" t="s">
        <v>3199</v>
      </c>
      <c r="M3803" t="s">
        <v>1157</v>
      </c>
      <c r="U3803" s="21" t="s">
        <v>1147</v>
      </c>
      <c r="X3803" s="9" t="s">
        <v>3203</v>
      </c>
      <c r="Y3803" t="s">
        <v>3207</v>
      </c>
      <c r="Z3803" s="9"/>
      <c r="AD3803" t="s">
        <v>1165</v>
      </c>
      <c r="AF3803" t="s">
        <v>153</v>
      </c>
      <c r="AG3803" t="s">
        <v>3200</v>
      </c>
      <c r="AH3803">
        <f t="shared" si="50"/>
        <v>2880</v>
      </c>
      <c r="AI3803" s="21" t="s">
        <v>1165</v>
      </c>
      <c r="AJ3803" s="21" t="s">
        <v>1278</v>
      </c>
      <c r="AK3803">
        <v>54.055999999999997</v>
      </c>
      <c r="AN3803" s="21">
        <v>4</v>
      </c>
      <c r="AO3803" s="21">
        <v>100</v>
      </c>
      <c r="AP3803" s="21">
        <v>60</v>
      </c>
      <c r="AQ3803" s="22" t="s">
        <v>1283</v>
      </c>
      <c r="AR3803" s="21" t="s">
        <v>1279</v>
      </c>
    </row>
    <row r="3804" spans="1:44" x14ac:dyDescent="0.2">
      <c r="A3804" s="21" t="s">
        <v>1745</v>
      </c>
      <c r="B3804" s="21" t="s">
        <v>1146</v>
      </c>
      <c r="C3804" s="21" t="s">
        <v>1149</v>
      </c>
      <c r="D3804" s="21" t="s">
        <v>1743</v>
      </c>
      <c r="E3804" s="21" t="s">
        <v>1744</v>
      </c>
      <c r="F3804" s="21" t="s">
        <v>3198</v>
      </c>
      <c r="G3804" s="27" t="s">
        <v>153</v>
      </c>
      <c r="H3804" s="21" t="s">
        <v>1165</v>
      </c>
      <c r="I3804" s="21" t="s">
        <v>3199</v>
      </c>
      <c r="M3804" t="s">
        <v>1157</v>
      </c>
      <c r="U3804" s="21" t="s">
        <v>1147</v>
      </c>
      <c r="X3804" s="9" t="s">
        <v>3203</v>
      </c>
      <c r="Y3804" t="s">
        <v>3207</v>
      </c>
      <c r="Z3804" s="9"/>
      <c r="AD3804" t="s">
        <v>1165</v>
      </c>
      <c r="AF3804" t="s">
        <v>153</v>
      </c>
      <c r="AG3804" t="s">
        <v>3200</v>
      </c>
      <c r="AH3804">
        <f t="shared" si="50"/>
        <v>2880</v>
      </c>
      <c r="AI3804" s="21" t="s">
        <v>1165</v>
      </c>
      <c r="AJ3804" s="21" t="s">
        <v>1278</v>
      </c>
      <c r="AK3804">
        <v>55.16</v>
      </c>
      <c r="AN3804" s="21">
        <v>4</v>
      </c>
      <c r="AO3804" s="21">
        <v>100</v>
      </c>
      <c r="AP3804" s="21">
        <v>70</v>
      </c>
      <c r="AQ3804" s="22" t="s">
        <v>1283</v>
      </c>
      <c r="AR3804" s="21" t="s">
        <v>1279</v>
      </c>
    </row>
    <row r="3805" spans="1:44" x14ac:dyDescent="0.2">
      <c r="A3805" s="21" t="s">
        <v>1745</v>
      </c>
      <c r="B3805" s="21" t="s">
        <v>1146</v>
      </c>
      <c r="C3805" s="21" t="s">
        <v>1149</v>
      </c>
      <c r="D3805" s="21" t="s">
        <v>1743</v>
      </c>
      <c r="E3805" s="21" t="s">
        <v>1744</v>
      </c>
      <c r="F3805" s="21" t="s">
        <v>3198</v>
      </c>
      <c r="G3805" s="27" t="s">
        <v>153</v>
      </c>
      <c r="H3805" s="21" t="s">
        <v>1165</v>
      </c>
      <c r="I3805" s="21" t="s">
        <v>3199</v>
      </c>
      <c r="M3805" t="s">
        <v>1157</v>
      </c>
      <c r="U3805" s="21" t="s">
        <v>1147</v>
      </c>
      <c r="X3805" s="9" t="s">
        <v>3203</v>
      </c>
      <c r="Y3805" t="s">
        <v>3207</v>
      </c>
      <c r="Z3805" s="9"/>
      <c r="AD3805" t="s">
        <v>1165</v>
      </c>
      <c r="AF3805" t="s">
        <v>153</v>
      </c>
      <c r="AG3805" t="s">
        <v>3200</v>
      </c>
      <c r="AH3805">
        <f t="shared" si="50"/>
        <v>2880</v>
      </c>
      <c r="AI3805" s="21" t="s">
        <v>1165</v>
      </c>
      <c r="AJ3805" s="21" t="s">
        <v>1278</v>
      </c>
      <c r="AK3805">
        <v>60.9</v>
      </c>
      <c r="AN3805" s="21">
        <v>4</v>
      </c>
      <c r="AO3805" s="21">
        <v>100</v>
      </c>
      <c r="AP3805" s="21">
        <v>80</v>
      </c>
      <c r="AQ3805" s="22" t="s">
        <v>1283</v>
      </c>
      <c r="AR3805" s="21" t="s">
        <v>1279</v>
      </c>
    </row>
    <row r="3806" spans="1:44" x14ac:dyDescent="0.2">
      <c r="A3806" s="21" t="s">
        <v>1745</v>
      </c>
      <c r="B3806" s="21" t="s">
        <v>1146</v>
      </c>
      <c r="C3806" s="21" t="s">
        <v>1149</v>
      </c>
      <c r="D3806" s="21" t="s">
        <v>1743</v>
      </c>
      <c r="E3806" s="21" t="s">
        <v>1744</v>
      </c>
      <c r="F3806" s="21" t="s">
        <v>3198</v>
      </c>
      <c r="G3806" s="27" t="s">
        <v>153</v>
      </c>
      <c r="H3806" s="21" t="s">
        <v>1165</v>
      </c>
      <c r="I3806" s="21" t="s">
        <v>3199</v>
      </c>
      <c r="M3806" t="s">
        <v>1157</v>
      </c>
      <c r="U3806" s="21" t="s">
        <v>1147</v>
      </c>
      <c r="X3806" s="9" t="s">
        <v>3203</v>
      </c>
      <c r="Y3806" t="s">
        <v>3207</v>
      </c>
      <c r="Z3806" s="9"/>
      <c r="AD3806" t="s">
        <v>1165</v>
      </c>
      <c r="AF3806" t="s">
        <v>153</v>
      </c>
      <c r="AG3806" t="s">
        <v>3200</v>
      </c>
      <c r="AH3806">
        <f t="shared" si="50"/>
        <v>2880</v>
      </c>
      <c r="AI3806" s="21" t="s">
        <v>1165</v>
      </c>
      <c r="AJ3806" s="21" t="s">
        <v>1278</v>
      </c>
      <c r="AK3806">
        <v>65.977000000000004</v>
      </c>
      <c r="AN3806" s="21">
        <v>4</v>
      </c>
      <c r="AO3806" s="21">
        <v>100</v>
      </c>
      <c r="AP3806" s="21">
        <v>84</v>
      </c>
      <c r="AQ3806" s="22" t="s">
        <v>1283</v>
      </c>
      <c r="AR3806" s="21" t="s">
        <v>1279</v>
      </c>
    </row>
    <row r="3807" spans="1:44" x14ac:dyDescent="0.2">
      <c r="A3807" s="21" t="s">
        <v>1745</v>
      </c>
      <c r="B3807" s="21" t="s">
        <v>1146</v>
      </c>
      <c r="C3807" s="21" t="s">
        <v>1149</v>
      </c>
      <c r="D3807" s="21" t="s">
        <v>1743</v>
      </c>
      <c r="E3807" s="21" t="s">
        <v>1744</v>
      </c>
      <c r="F3807" s="21" t="s">
        <v>3198</v>
      </c>
      <c r="G3807" s="27" t="s">
        <v>153</v>
      </c>
      <c r="H3807" s="21" t="s">
        <v>1165</v>
      </c>
      <c r="I3807" s="21" t="s">
        <v>3199</v>
      </c>
      <c r="M3807" t="s">
        <v>1157</v>
      </c>
      <c r="U3807" s="21" t="s">
        <v>1246</v>
      </c>
      <c r="V3807" s="9" t="s">
        <v>1217</v>
      </c>
      <c r="W3807">
        <v>21</v>
      </c>
      <c r="X3807" s="9" t="s">
        <v>3203</v>
      </c>
      <c r="Y3807" t="s">
        <v>3207</v>
      </c>
      <c r="Z3807" s="9"/>
      <c r="AD3807" t="s">
        <v>1165</v>
      </c>
      <c r="AF3807" t="s">
        <v>153</v>
      </c>
      <c r="AG3807" t="s">
        <v>3200</v>
      </c>
      <c r="AH3807">
        <f>48*60</f>
        <v>2880</v>
      </c>
      <c r="AI3807" s="21" t="s">
        <v>1165</v>
      </c>
      <c r="AJ3807" s="21" t="s">
        <v>1278</v>
      </c>
      <c r="AK3807">
        <v>0</v>
      </c>
      <c r="AN3807" s="21">
        <v>4</v>
      </c>
      <c r="AO3807" s="21">
        <v>100</v>
      </c>
      <c r="AP3807" s="21">
        <v>0</v>
      </c>
      <c r="AQ3807" s="22" t="s">
        <v>1283</v>
      </c>
      <c r="AR3807" s="21" t="s">
        <v>1279</v>
      </c>
    </row>
    <row r="3808" spans="1:44" x14ac:dyDescent="0.2">
      <c r="A3808" s="21" t="s">
        <v>1745</v>
      </c>
      <c r="B3808" s="21" t="s">
        <v>1146</v>
      </c>
      <c r="C3808" s="21" t="s">
        <v>1149</v>
      </c>
      <c r="D3808" s="21" t="s">
        <v>1743</v>
      </c>
      <c r="E3808" s="21" t="s">
        <v>1744</v>
      </c>
      <c r="F3808" s="21" t="s">
        <v>3198</v>
      </c>
      <c r="G3808" s="27" t="s">
        <v>153</v>
      </c>
      <c r="H3808" s="21" t="s">
        <v>1165</v>
      </c>
      <c r="I3808" s="21" t="s">
        <v>3199</v>
      </c>
      <c r="M3808" t="s">
        <v>1157</v>
      </c>
      <c r="U3808" s="21" t="s">
        <v>1246</v>
      </c>
      <c r="V3808" s="9" t="s">
        <v>1217</v>
      </c>
      <c r="W3808">
        <v>21</v>
      </c>
      <c r="X3808" s="9" t="s">
        <v>3203</v>
      </c>
      <c r="Y3808" t="s">
        <v>3207</v>
      </c>
      <c r="Z3808" s="9"/>
      <c r="AD3808" t="s">
        <v>1165</v>
      </c>
      <c r="AF3808" t="s">
        <v>153</v>
      </c>
      <c r="AG3808" t="s">
        <v>3200</v>
      </c>
      <c r="AH3808">
        <f t="shared" ref="AH3808:AH3816" si="51">48*60</f>
        <v>2880</v>
      </c>
      <c r="AI3808" s="21" t="s">
        <v>1165</v>
      </c>
      <c r="AJ3808" s="21" t="s">
        <v>1278</v>
      </c>
      <c r="AK3808">
        <v>0</v>
      </c>
      <c r="AN3808" s="21">
        <v>4</v>
      </c>
      <c r="AO3808" s="21">
        <v>100</v>
      </c>
      <c r="AP3808" s="21">
        <v>10</v>
      </c>
      <c r="AQ3808" s="22" t="s">
        <v>1283</v>
      </c>
      <c r="AR3808" s="21" t="s">
        <v>1279</v>
      </c>
    </row>
    <row r="3809" spans="1:44" x14ac:dyDescent="0.2">
      <c r="A3809" s="21" t="s">
        <v>1745</v>
      </c>
      <c r="B3809" s="21" t="s">
        <v>1146</v>
      </c>
      <c r="C3809" s="21" t="s">
        <v>1149</v>
      </c>
      <c r="D3809" s="21" t="s">
        <v>1743</v>
      </c>
      <c r="E3809" s="21" t="s">
        <v>1744</v>
      </c>
      <c r="F3809" s="21" t="s">
        <v>3198</v>
      </c>
      <c r="G3809" s="27" t="s">
        <v>153</v>
      </c>
      <c r="H3809" s="21" t="s">
        <v>1165</v>
      </c>
      <c r="I3809" s="21" t="s">
        <v>3199</v>
      </c>
      <c r="M3809" t="s">
        <v>1157</v>
      </c>
      <c r="U3809" s="21" t="s">
        <v>1246</v>
      </c>
      <c r="V3809" s="9" t="s">
        <v>1217</v>
      </c>
      <c r="W3809">
        <v>21</v>
      </c>
      <c r="X3809" s="9" t="s">
        <v>3203</v>
      </c>
      <c r="Y3809" t="s">
        <v>3207</v>
      </c>
      <c r="Z3809" s="9"/>
      <c r="AD3809" t="s">
        <v>1165</v>
      </c>
      <c r="AF3809" t="s">
        <v>153</v>
      </c>
      <c r="AG3809" t="s">
        <v>3200</v>
      </c>
      <c r="AH3809">
        <f t="shared" si="51"/>
        <v>2880</v>
      </c>
      <c r="AI3809" s="21" t="s">
        <v>1165</v>
      </c>
      <c r="AJ3809" s="21" t="s">
        <v>1278</v>
      </c>
      <c r="AK3809">
        <v>0</v>
      </c>
      <c r="AN3809" s="21">
        <v>4</v>
      </c>
      <c r="AO3809" s="21">
        <v>100</v>
      </c>
      <c r="AP3809" s="21">
        <v>20</v>
      </c>
      <c r="AQ3809" s="22" t="s">
        <v>1283</v>
      </c>
      <c r="AR3809" s="21" t="s">
        <v>1279</v>
      </c>
    </row>
    <row r="3810" spans="1:44" x14ac:dyDescent="0.2">
      <c r="A3810" s="21" t="s">
        <v>1745</v>
      </c>
      <c r="B3810" s="21" t="s">
        <v>1146</v>
      </c>
      <c r="C3810" s="21" t="s">
        <v>1149</v>
      </c>
      <c r="D3810" s="21" t="s">
        <v>1743</v>
      </c>
      <c r="E3810" s="21" t="s">
        <v>1744</v>
      </c>
      <c r="F3810" s="21" t="s">
        <v>3198</v>
      </c>
      <c r="G3810" s="27" t="s">
        <v>153</v>
      </c>
      <c r="H3810" s="21" t="s">
        <v>1165</v>
      </c>
      <c r="I3810" s="21" t="s">
        <v>3199</v>
      </c>
      <c r="M3810" t="s">
        <v>1157</v>
      </c>
      <c r="U3810" s="21" t="s">
        <v>1246</v>
      </c>
      <c r="V3810" s="9" t="s">
        <v>1217</v>
      </c>
      <c r="W3810">
        <v>21</v>
      </c>
      <c r="X3810" s="9" t="s">
        <v>3203</v>
      </c>
      <c r="Y3810" t="s">
        <v>3207</v>
      </c>
      <c r="Z3810" s="9"/>
      <c r="AD3810" t="s">
        <v>1165</v>
      </c>
      <c r="AF3810" t="s">
        <v>153</v>
      </c>
      <c r="AG3810" t="s">
        <v>3200</v>
      </c>
      <c r="AH3810">
        <f t="shared" si="51"/>
        <v>2880</v>
      </c>
      <c r="AI3810" s="21" t="s">
        <v>1165</v>
      </c>
      <c r="AJ3810" s="21" t="s">
        <v>1278</v>
      </c>
      <c r="AK3810">
        <v>0.5</v>
      </c>
      <c r="AN3810" s="21">
        <v>4</v>
      </c>
      <c r="AO3810" s="21">
        <v>100</v>
      </c>
      <c r="AP3810" s="21">
        <v>30</v>
      </c>
      <c r="AQ3810" s="22" t="s">
        <v>1283</v>
      </c>
      <c r="AR3810" s="21" t="s">
        <v>1279</v>
      </c>
    </row>
    <row r="3811" spans="1:44" x14ac:dyDescent="0.2">
      <c r="A3811" s="21" t="s">
        <v>1745</v>
      </c>
      <c r="B3811" s="21" t="s">
        <v>1146</v>
      </c>
      <c r="C3811" s="21" t="s">
        <v>1149</v>
      </c>
      <c r="D3811" s="21" t="s">
        <v>1743</v>
      </c>
      <c r="E3811" s="21" t="s">
        <v>1744</v>
      </c>
      <c r="F3811" s="21" t="s">
        <v>3198</v>
      </c>
      <c r="G3811" s="27" t="s">
        <v>153</v>
      </c>
      <c r="H3811" s="21" t="s">
        <v>1165</v>
      </c>
      <c r="I3811" s="21" t="s">
        <v>3199</v>
      </c>
      <c r="M3811" t="s">
        <v>1157</v>
      </c>
      <c r="U3811" s="21" t="s">
        <v>1246</v>
      </c>
      <c r="V3811" s="9" t="s">
        <v>1217</v>
      </c>
      <c r="W3811">
        <v>21</v>
      </c>
      <c r="X3811" s="9" t="s">
        <v>3203</v>
      </c>
      <c r="Y3811" t="s">
        <v>3207</v>
      </c>
      <c r="Z3811" s="9"/>
      <c r="AD3811" t="s">
        <v>1165</v>
      </c>
      <c r="AF3811" t="s">
        <v>153</v>
      </c>
      <c r="AG3811" t="s">
        <v>3200</v>
      </c>
      <c r="AH3811">
        <f t="shared" si="51"/>
        <v>2880</v>
      </c>
      <c r="AI3811" s="21" t="s">
        <v>1165</v>
      </c>
      <c r="AJ3811" s="21" t="s">
        <v>1278</v>
      </c>
      <c r="AK3811">
        <v>1.028</v>
      </c>
      <c r="AN3811" s="21">
        <v>4</v>
      </c>
      <c r="AO3811" s="21">
        <v>100</v>
      </c>
      <c r="AP3811" s="21">
        <v>40</v>
      </c>
      <c r="AQ3811" s="22" t="s">
        <v>1283</v>
      </c>
      <c r="AR3811" s="21" t="s">
        <v>1279</v>
      </c>
    </row>
    <row r="3812" spans="1:44" x14ac:dyDescent="0.2">
      <c r="A3812" s="21" t="s">
        <v>1745</v>
      </c>
      <c r="B3812" s="21" t="s">
        <v>1146</v>
      </c>
      <c r="C3812" s="21" t="s">
        <v>1149</v>
      </c>
      <c r="D3812" s="21" t="s">
        <v>1743</v>
      </c>
      <c r="E3812" s="21" t="s">
        <v>1744</v>
      </c>
      <c r="F3812" s="21" t="s">
        <v>3198</v>
      </c>
      <c r="G3812" s="27" t="s">
        <v>153</v>
      </c>
      <c r="H3812" s="21" t="s">
        <v>1165</v>
      </c>
      <c r="I3812" s="21" t="s">
        <v>3199</v>
      </c>
      <c r="M3812" t="s">
        <v>1157</v>
      </c>
      <c r="U3812" s="21" t="s">
        <v>1246</v>
      </c>
      <c r="V3812" s="9" t="s">
        <v>1217</v>
      </c>
      <c r="W3812">
        <v>21</v>
      </c>
      <c r="X3812" s="9" t="s">
        <v>3203</v>
      </c>
      <c r="Y3812" t="s">
        <v>3207</v>
      </c>
      <c r="Z3812" s="9"/>
      <c r="AD3812" t="s">
        <v>1165</v>
      </c>
      <c r="AF3812" t="s">
        <v>153</v>
      </c>
      <c r="AG3812" t="s">
        <v>3200</v>
      </c>
      <c r="AH3812">
        <f t="shared" si="51"/>
        <v>2880</v>
      </c>
      <c r="AI3812" s="21" t="s">
        <v>1165</v>
      </c>
      <c r="AJ3812" s="21" t="s">
        <v>1278</v>
      </c>
      <c r="AK3812">
        <v>1.694</v>
      </c>
      <c r="AN3812" s="21">
        <v>4</v>
      </c>
      <c r="AO3812" s="21">
        <v>100</v>
      </c>
      <c r="AP3812" s="21">
        <v>50</v>
      </c>
      <c r="AQ3812" s="22" t="s">
        <v>1283</v>
      </c>
      <c r="AR3812" s="21" t="s">
        <v>1279</v>
      </c>
    </row>
    <row r="3813" spans="1:44" x14ac:dyDescent="0.2">
      <c r="A3813" s="21" t="s">
        <v>1745</v>
      </c>
      <c r="B3813" s="21" t="s">
        <v>1146</v>
      </c>
      <c r="C3813" s="21" t="s">
        <v>1149</v>
      </c>
      <c r="D3813" s="21" t="s">
        <v>1743</v>
      </c>
      <c r="E3813" s="21" t="s">
        <v>1744</v>
      </c>
      <c r="F3813" s="21" t="s">
        <v>3198</v>
      </c>
      <c r="G3813" s="27" t="s">
        <v>153</v>
      </c>
      <c r="H3813" s="21" t="s">
        <v>1165</v>
      </c>
      <c r="I3813" s="21" t="s">
        <v>3199</v>
      </c>
      <c r="M3813" t="s">
        <v>1157</v>
      </c>
      <c r="U3813" s="21" t="s">
        <v>1246</v>
      </c>
      <c r="V3813" s="9" t="s">
        <v>1217</v>
      </c>
      <c r="W3813">
        <v>21</v>
      </c>
      <c r="X3813" s="9" t="s">
        <v>3203</v>
      </c>
      <c r="Y3813" t="s">
        <v>3207</v>
      </c>
      <c r="Z3813" s="9"/>
      <c r="AD3813" t="s">
        <v>1165</v>
      </c>
      <c r="AF3813" t="s">
        <v>153</v>
      </c>
      <c r="AG3813" t="s">
        <v>3200</v>
      </c>
      <c r="AH3813">
        <f t="shared" si="51"/>
        <v>2880</v>
      </c>
      <c r="AI3813" s="21" t="s">
        <v>1165</v>
      </c>
      <c r="AJ3813" s="21" t="s">
        <v>1278</v>
      </c>
      <c r="AK3813">
        <v>7.4720000000000004</v>
      </c>
      <c r="AN3813" s="21">
        <v>4</v>
      </c>
      <c r="AO3813" s="21">
        <v>100</v>
      </c>
      <c r="AP3813" s="21">
        <v>60</v>
      </c>
      <c r="AQ3813" s="22" t="s">
        <v>1283</v>
      </c>
      <c r="AR3813" s="21" t="s">
        <v>1279</v>
      </c>
    </row>
    <row r="3814" spans="1:44" x14ac:dyDescent="0.2">
      <c r="A3814" s="21" t="s">
        <v>1745</v>
      </c>
      <c r="B3814" s="21" t="s">
        <v>1146</v>
      </c>
      <c r="C3814" s="21" t="s">
        <v>1149</v>
      </c>
      <c r="D3814" s="21" t="s">
        <v>1743</v>
      </c>
      <c r="E3814" s="21" t="s">
        <v>1744</v>
      </c>
      <c r="F3814" s="21" t="s">
        <v>3198</v>
      </c>
      <c r="G3814" s="27" t="s">
        <v>153</v>
      </c>
      <c r="H3814" s="21" t="s">
        <v>1165</v>
      </c>
      <c r="I3814" s="21" t="s">
        <v>3199</v>
      </c>
      <c r="M3814" t="s">
        <v>1157</v>
      </c>
      <c r="U3814" s="21" t="s">
        <v>1246</v>
      </c>
      <c r="V3814" s="9" t="s">
        <v>1217</v>
      </c>
      <c r="W3814">
        <v>21</v>
      </c>
      <c r="X3814" s="9" t="s">
        <v>3203</v>
      </c>
      <c r="Y3814" t="s">
        <v>3207</v>
      </c>
      <c r="Z3814" s="9"/>
      <c r="AD3814" t="s">
        <v>1165</v>
      </c>
      <c r="AF3814" t="s">
        <v>153</v>
      </c>
      <c r="AG3814" t="s">
        <v>3200</v>
      </c>
      <c r="AH3814">
        <f t="shared" si="51"/>
        <v>2880</v>
      </c>
      <c r="AI3814" s="21" t="s">
        <v>1165</v>
      </c>
      <c r="AJ3814" s="21" t="s">
        <v>1278</v>
      </c>
      <c r="AK3814">
        <v>20.361000000000001</v>
      </c>
      <c r="AN3814" s="21">
        <v>4</v>
      </c>
      <c r="AO3814" s="21">
        <v>100</v>
      </c>
      <c r="AP3814" s="21">
        <v>70</v>
      </c>
      <c r="AQ3814" s="22" t="s">
        <v>1283</v>
      </c>
      <c r="AR3814" s="21" t="s">
        <v>1279</v>
      </c>
    </row>
    <row r="3815" spans="1:44" x14ac:dyDescent="0.2">
      <c r="A3815" s="21" t="s">
        <v>1745</v>
      </c>
      <c r="B3815" s="21" t="s">
        <v>1146</v>
      </c>
      <c r="C3815" s="21" t="s">
        <v>1149</v>
      </c>
      <c r="D3815" s="21" t="s">
        <v>1743</v>
      </c>
      <c r="E3815" s="21" t="s">
        <v>1744</v>
      </c>
      <c r="F3815" s="21" t="s">
        <v>3198</v>
      </c>
      <c r="G3815" s="27" t="s">
        <v>153</v>
      </c>
      <c r="H3815" s="21" t="s">
        <v>1165</v>
      </c>
      <c r="I3815" s="21" t="s">
        <v>3199</v>
      </c>
      <c r="M3815" t="s">
        <v>1157</v>
      </c>
      <c r="U3815" s="21" t="s">
        <v>1246</v>
      </c>
      <c r="V3815" s="9" t="s">
        <v>1217</v>
      </c>
      <c r="W3815">
        <v>21</v>
      </c>
      <c r="X3815" s="9" t="s">
        <v>3203</v>
      </c>
      <c r="Y3815" t="s">
        <v>3207</v>
      </c>
      <c r="Z3815" s="9"/>
      <c r="AD3815" t="s">
        <v>1165</v>
      </c>
      <c r="AF3815" t="s">
        <v>153</v>
      </c>
      <c r="AG3815" t="s">
        <v>3200</v>
      </c>
      <c r="AH3815">
        <f t="shared" si="51"/>
        <v>2880</v>
      </c>
      <c r="AI3815" s="21" t="s">
        <v>1165</v>
      </c>
      <c r="AJ3815" s="21" t="s">
        <v>1278</v>
      </c>
      <c r="AK3815">
        <v>35.917000000000002</v>
      </c>
      <c r="AN3815" s="21">
        <v>4</v>
      </c>
      <c r="AO3815" s="21">
        <v>100</v>
      </c>
      <c r="AP3815" s="21">
        <v>80</v>
      </c>
      <c r="AQ3815" s="22" t="s">
        <v>1283</v>
      </c>
      <c r="AR3815" s="21" t="s">
        <v>1279</v>
      </c>
    </row>
    <row r="3816" spans="1:44" x14ac:dyDescent="0.2">
      <c r="A3816" s="21" t="s">
        <v>1745</v>
      </c>
      <c r="B3816" s="21" t="s">
        <v>1146</v>
      </c>
      <c r="C3816" s="21" t="s">
        <v>1149</v>
      </c>
      <c r="D3816" s="21" t="s">
        <v>1743</v>
      </c>
      <c r="E3816" s="21" t="s">
        <v>1744</v>
      </c>
      <c r="F3816" s="21" t="s">
        <v>3198</v>
      </c>
      <c r="G3816" s="27" t="s">
        <v>153</v>
      </c>
      <c r="H3816" s="21" t="s">
        <v>1165</v>
      </c>
      <c r="I3816" s="21" t="s">
        <v>3199</v>
      </c>
      <c r="M3816" t="s">
        <v>1157</v>
      </c>
      <c r="U3816" s="21" t="s">
        <v>1246</v>
      </c>
      <c r="V3816" s="9" t="s">
        <v>1217</v>
      </c>
      <c r="W3816">
        <v>21</v>
      </c>
      <c r="X3816" s="9" t="s">
        <v>3203</v>
      </c>
      <c r="Y3816" t="s">
        <v>3207</v>
      </c>
      <c r="Z3816" s="9"/>
      <c r="AD3816" t="s">
        <v>1165</v>
      </c>
      <c r="AF3816" t="s">
        <v>153</v>
      </c>
      <c r="AG3816" t="s">
        <v>3200</v>
      </c>
      <c r="AH3816">
        <f t="shared" si="51"/>
        <v>2880</v>
      </c>
      <c r="AI3816" s="21" t="s">
        <v>1165</v>
      </c>
      <c r="AJ3816" s="21" t="s">
        <v>1278</v>
      </c>
      <c r="AK3816">
        <v>40.582999999999998</v>
      </c>
      <c r="AN3816" s="21">
        <v>4</v>
      </c>
      <c r="AO3816" s="21">
        <v>100</v>
      </c>
      <c r="AP3816" s="21">
        <v>84</v>
      </c>
      <c r="AQ3816" s="22" t="s">
        <v>1283</v>
      </c>
      <c r="AR3816" s="21" t="s">
        <v>1279</v>
      </c>
    </row>
    <row r="3817" spans="1:44" x14ac:dyDescent="0.2">
      <c r="A3817" s="21" t="s">
        <v>1745</v>
      </c>
      <c r="B3817" s="21" t="s">
        <v>1146</v>
      </c>
      <c r="C3817" s="21" t="s">
        <v>1149</v>
      </c>
      <c r="D3817" s="21" t="s">
        <v>1743</v>
      </c>
      <c r="E3817" s="21" t="s">
        <v>1744</v>
      </c>
      <c r="F3817" s="21" t="s">
        <v>3198</v>
      </c>
      <c r="G3817" s="27" t="s">
        <v>153</v>
      </c>
      <c r="H3817" s="21" t="s">
        <v>1165</v>
      </c>
      <c r="I3817" s="21" t="s">
        <v>3199</v>
      </c>
      <c r="M3817" t="s">
        <v>1157</v>
      </c>
      <c r="U3817" s="21" t="s">
        <v>1246</v>
      </c>
      <c r="V3817" s="9" t="s">
        <v>1217</v>
      </c>
      <c r="W3817">
        <v>35</v>
      </c>
      <c r="X3817" s="9" t="s">
        <v>3203</v>
      </c>
      <c r="Y3817" t="s">
        <v>3209</v>
      </c>
      <c r="Z3817" s="9"/>
      <c r="AD3817" t="s">
        <v>1165</v>
      </c>
      <c r="AF3817" t="s">
        <v>153</v>
      </c>
      <c r="AG3817" t="s">
        <v>3200</v>
      </c>
      <c r="AH3817">
        <f>48*60</f>
        <v>2880</v>
      </c>
      <c r="AI3817" s="21" t="s">
        <v>1165</v>
      </c>
      <c r="AJ3817" s="21" t="s">
        <v>1278</v>
      </c>
      <c r="AK3817">
        <v>0</v>
      </c>
      <c r="AN3817" s="21">
        <v>4</v>
      </c>
      <c r="AO3817" s="21">
        <v>100</v>
      </c>
      <c r="AP3817" s="21">
        <v>0</v>
      </c>
      <c r="AQ3817" s="22" t="s">
        <v>1283</v>
      </c>
      <c r="AR3817" s="21" t="s">
        <v>1279</v>
      </c>
    </row>
    <row r="3818" spans="1:44" x14ac:dyDescent="0.2">
      <c r="A3818" s="21" t="s">
        <v>1745</v>
      </c>
      <c r="B3818" s="21" t="s">
        <v>1146</v>
      </c>
      <c r="C3818" s="21" t="s">
        <v>1149</v>
      </c>
      <c r="D3818" s="21" t="s">
        <v>1743</v>
      </c>
      <c r="E3818" s="21" t="s">
        <v>1744</v>
      </c>
      <c r="F3818" s="21" t="s">
        <v>3198</v>
      </c>
      <c r="G3818" s="27" t="s">
        <v>153</v>
      </c>
      <c r="H3818" s="21" t="s">
        <v>1165</v>
      </c>
      <c r="I3818" s="21" t="s">
        <v>3199</v>
      </c>
      <c r="M3818" t="s">
        <v>1157</v>
      </c>
      <c r="U3818" s="21" t="s">
        <v>1246</v>
      </c>
      <c r="V3818" s="9" t="s">
        <v>1217</v>
      </c>
      <c r="W3818">
        <v>35</v>
      </c>
      <c r="X3818" s="9" t="s">
        <v>3203</v>
      </c>
      <c r="Y3818" t="s">
        <v>3209</v>
      </c>
      <c r="Z3818" s="9"/>
      <c r="AD3818" t="s">
        <v>1165</v>
      </c>
      <c r="AF3818" t="s">
        <v>153</v>
      </c>
      <c r="AG3818" t="s">
        <v>3200</v>
      </c>
      <c r="AH3818">
        <f t="shared" ref="AH3818:AH3826" si="52">48*60</f>
        <v>2880</v>
      </c>
      <c r="AI3818" s="21" t="s">
        <v>1165</v>
      </c>
      <c r="AJ3818" s="21" t="s">
        <v>1278</v>
      </c>
      <c r="AK3818">
        <v>0</v>
      </c>
      <c r="AN3818" s="21">
        <v>4</v>
      </c>
      <c r="AO3818" s="21">
        <v>100</v>
      </c>
      <c r="AP3818" s="21">
        <v>10</v>
      </c>
      <c r="AQ3818" s="22" t="s">
        <v>1283</v>
      </c>
      <c r="AR3818" s="21" t="s">
        <v>1279</v>
      </c>
    </row>
    <row r="3819" spans="1:44" x14ac:dyDescent="0.2">
      <c r="A3819" s="21" t="s">
        <v>1745</v>
      </c>
      <c r="B3819" s="21" t="s">
        <v>1146</v>
      </c>
      <c r="C3819" s="21" t="s">
        <v>1149</v>
      </c>
      <c r="D3819" s="21" t="s">
        <v>1743</v>
      </c>
      <c r="E3819" s="21" t="s">
        <v>1744</v>
      </c>
      <c r="F3819" s="21" t="s">
        <v>3198</v>
      </c>
      <c r="G3819" s="27" t="s">
        <v>153</v>
      </c>
      <c r="H3819" s="21" t="s">
        <v>1165</v>
      </c>
      <c r="I3819" s="21" t="s">
        <v>3199</v>
      </c>
      <c r="M3819" t="s">
        <v>1157</v>
      </c>
      <c r="U3819" s="21" t="s">
        <v>1246</v>
      </c>
      <c r="V3819" s="9" t="s">
        <v>1217</v>
      </c>
      <c r="W3819">
        <v>35</v>
      </c>
      <c r="X3819" s="9" t="s">
        <v>3203</v>
      </c>
      <c r="Y3819" t="s">
        <v>3209</v>
      </c>
      <c r="Z3819" s="9"/>
      <c r="AD3819" t="s">
        <v>1165</v>
      </c>
      <c r="AF3819" t="s">
        <v>153</v>
      </c>
      <c r="AG3819" t="s">
        <v>3200</v>
      </c>
      <c r="AH3819">
        <f t="shared" si="52"/>
        <v>2880</v>
      </c>
      <c r="AI3819" s="21" t="s">
        <v>1165</v>
      </c>
      <c r="AJ3819" s="21" t="s">
        <v>1278</v>
      </c>
      <c r="AK3819">
        <v>0</v>
      </c>
      <c r="AN3819" s="21">
        <v>4</v>
      </c>
      <c r="AO3819" s="21">
        <v>100</v>
      </c>
      <c r="AP3819" s="21">
        <v>20</v>
      </c>
      <c r="AQ3819" s="22" t="s">
        <v>1283</v>
      </c>
      <c r="AR3819" s="21" t="s">
        <v>1279</v>
      </c>
    </row>
    <row r="3820" spans="1:44" x14ac:dyDescent="0.2">
      <c r="A3820" s="21" t="s">
        <v>1745</v>
      </c>
      <c r="B3820" s="21" t="s">
        <v>1146</v>
      </c>
      <c r="C3820" s="21" t="s">
        <v>1149</v>
      </c>
      <c r="D3820" s="21" t="s">
        <v>1743</v>
      </c>
      <c r="E3820" s="21" t="s">
        <v>1744</v>
      </c>
      <c r="F3820" s="21" t="s">
        <v>3198</v>
      </c>
      <c r="G3820" s="27" t="s">
        <v>153</v>
      </c>
      <c r="H3820" s="21" t="s">
        <v>1165</v>
      </c>
      <c r="I3820" s="21" t="s">
        <v>3199</v>
      </c>
      <c r="M3820" t="s">
        <v>1157</v>
      </c>
      <c r="U3820" s="21" t="s">
        <v>1246</v>
      </c>
      <c r="V3820" s="9" t="s">
        <v>1217</v>
      </c>
      <c r="W3820">
        <v>35</v>
      </c>
      <c r="X3820" s="9" t="s">
        <v>3203</v>
      </c>
      <c r="Y3820" t="s">
        <v>3209</v>
      </c>
      <c r="Z3820" s="9"/>
      <c r="AD3820" t="s">
        <v>1165</v>
      </c>
      <c r="AF3820" t="s">
        <v>153</v>
      </c>
      <c r="AG3820" t="s">
        <v>3200</v>
      </c>
      <c r="AH3820">
        <f t="shared" si="52"/>
        <v>2880</v>
      </c>
      <c r="AI3820" s="21" t="s">
        <v>1165</v>
      </c>
      <c r="AJ3820" s="21" t="s">
        <v>1278</v>
      </c>
      <c r="AK3820">
        <v>3.8330000000000002</v>
      </c>
      <c r="AN3820" s="21">
        <v>4</v>
      </c>
      <c r="AO3820" s="21">
        <v>100</v>
      </c>
      <c r="AP3820" s="21">
        <v>30</v>
      </c>
      <c r="AQ3820" s="22" t="s">
        <v>1283</v>
      </c>
      <c r="AR3820" s="21" t="s">
        <v>1279</v>
      </c>
    </row>
    <row r="3821" spans="1:44" x14ac:dyDescent="0.2">
      <c r="A3821" s="21" t="s">
        <v>1745</v>
      </c>
      <c r="B3821" s="21" t="s">
        <v>1146</v>
      </c>
      <c r="C3821" s="21" t="s">
        <v>1149</v>
      </c>
      <c r="D3821" s="21" t="s">
        <v>1743</v>
      </c>
      <c r="E3821" s="21" t="s">
        <v>1744</v>
      </c>
      <c r="F3821" s="21" t="s">
        <v>3198</v>
      </c>
      <c r="G3821" s="27" t="s">
        <v>153</v>
      </c>
      <c r="H3821" s="21" t="s">
        <v>1165</v>
      </c>
      <c r="I3821" s="21" t="s">
        <v>3199</v>
      </c>
      <c r="M3821" t="s">
        <v>1157</v>
      </c>
      <c r="U3821" s="21" t="s">
        <v>1246</v>
      </c>
      <c r="V3821" s="9" t="s">
        <v>1217</v>
      </c>
      <c r="W3821">
        <v>35</v>
      </c>
      <c r="X3821" s="9" t="s">
        <v>3203</v>
      </c>
      <c r="Y3821" t="s">
        <v>3209</v>
      </c>
      <c r="Z3821" s="9"/>
      <c r="AD3821" t="s">
        <v>1165</v>
      </c>
      <c r="AF3821" t="s">
        <v>153</v>
      </c>
      <c r="AG3821" t="s">
        <v>3200</v>
      </c>
      <c r="AH3821">
        <f t="shared" si="52"/>
        <v>2880</v>
      </c>
      <c r="AI3821" s="21" t="s">
        <v>1165</v>
      </c>
      <c r="AJ3821" s="21" t="s">
        <v>1278</v>
      </c>
      <c r="AK3821">
        <v>7.694</v>
      </c>
      <c r="AN3821" s="21">
        <v>4</v>
      </c>
      <c r="AO3821" s="21">
        <v>100</v>
      </c>
      <c r="AP3821" s="21">
        <v>40</v>
      </c>
      <c r="AQ3821" s="22" t="s">
        <v>1283</v>
      </c>
      <c r="AR3821" s="21" t="s">
        <v>1279</v>
      </c>
    </row>
    <row r="3822" spans="1:44" x14ac:dyDescent="0.2">
      <c r="A3822" s="21" t="s">
        <v>1745</v>
      </c>
      <c r="B3822" s="21" t="s">
        <v>1146</v>
      </c>
      <c r="C3822" s="21" t="s">
        <v>1149</v>
      </c>
      <c r="D3822" s="21" t="s">
        <v>1743</v>
      </c>
      <c r="E3822" s="21" t="s">
        <v>1744</v>
      </c>
      <c r="F3822" s="21" t="s">
        <v>3198</v>
      </c>
      <c r="G3822" s="27" t="s">
        <v>153</v>
      </c>
      <c r="H3822" s="21" t="s">
        <v>1165</v>
      </c>
      <c r="I3822" s="21" t="s">
        <v>3199</v>
      </c>
      <c r="M3822" t="s">
        <v>1157</v>
      </c>
      <c r="U3822" s="21" t="s">
        <v>1246</v>
      </c>
      <c r="V3822" s="9" t="s">
        <v>1217</v>
      </c>
      <c r="W3822">
        <v>35</v>
      </c>
      <c r="X3822" s="9" t="s">
        <v>3203</v>
      </c>
      <c r="Y3822" t="s">
        <v>3209</v>
      </c>
      <c r="Z3822" s="9"/>
      <c r="AD3822" t="s">
        <v>1165</v>
      </c>
      <c r="AF3822" t="s">
        <v>153</v>
      </c>
      <c r="AG3822" t="s">
        <v>3200</v>
      </c>
      <c r="AH3822">
        <f t="shared" si="52"/>
        <v>2880</v>
      </c>
      <c r="AI3822" s="21" t="s">
        <v>1165</v>
      </c>
      <c r="AJ3822" s="21" t="s">
        <v>1278</v>
      </c>
      <c r="AK3822">
        <v>9.0280000000000005</v>
      </c>
      <c r="AN3822" s="21">
        <v>4</v>
      </c>
      <c r="AO3822" s="21">
        <v>100</v>
      </c>
      <c r="AP3822" s="21">
        <v>50</v>
      </c>
      <c r="AQ3822" s="22" t="s">
        <v>1283</v>
      </c>
      <c r="AR3822" s="21" t="s">
        <v>1279</v>
      </c>
    </row>
    <row r="3823" spans="1:44" x14ac:dyDescent="0.2">
      <c r="A3823" s="21" t="s">
        <v>1745</v>
      </c>
      <c r="B3823" s="21" t="s">
        <v>1146</v>
      </c>
      <c r="C3823" s="21" t="s">
        <v>1149</v>
      </c>
      <c r="D3823" s="21" t="s">
        <v>1743</v>
      </c>
      <c r="E3823" s="21" t="s">
        <v>1744</v>
      </c>
      <c r="F3823" s="21" t="s">
        <v>3198</v>
      </c>
      <c r="G3823" s="27" t="s">
        <v>153</v>
      </c>
      <c r="H3823" s="21" t="s">
        <v>1165</v>
      </c>
      <c r="I3823" s="21" t="s">
        <v>3199</v>
      </c>
      <c r="M3823" t="s">
        <v>1157</v>
      </c>
      <c r="U3823" s="21" t="s">
        <v>1246</v>
      </c>
      <c r="V3823" s="9" t="s">
        <v>1217</v>
      </c>
      <c r="W3823">
        <v>35</v>
      </c>
      <c r="X3823" s="9" t="s">
        <v>3203</v>
      </c>
      <c r="Y3823" t="s">
        <v>3209</v>
      </c>
      <c r="Z3823" s="9"/>
      <c r="AD3823" t="s">
        <v>1165</v>
      </c>
      <c r="AF3823" t="s">
        <v>153</v>
      </c>
      <c r="AG3823" t="s">
        <v>3200</v>
      </c>
      <c r="AH3823">
        <f t="shared" si="52"/>
        <v>2880</v>
      </c>
      <c r="AI3823" s="21" t="s">
        <v>1165</v>
      </c>
      <c r="AJ3823" s="21" t="s">
        <v>1278</v>
      </c>
      <c r="AK3823">
        <v>14.361000000000001</v>
      </c>
      <c r="AN3823" s="21">
        <v>4</v>
      </c>
      <c r="AO3823" s="21">
        <v>100</v>
      </c>
      <c r="AP3823" s="21">
        <v>60</v>
      </c>
      <c r="AQ3823" s="22" t="s">
        <v>1283</v>
      </c>
      <c r="AR3823" s="21" t="s">
        <v>1279</v>
      </c>
    </row>
    <row r="3824" spans="1:44" x14ac:dyDescent="0.2">
      <c r="A3824" s="21" t="s">
        <v>1745</v>
      </c>
      <c r="B3824" s="21" t="s">
        <v>1146</v>
      </c>
      <c r="C3824" s="21" t="s">
        <v>1149</v>
      </c>
      <c r="D3824" s="21" t="s">
        <v>1743</v>
      </c>
      <c r="E3824" s="21" t="s">
        <v>1744</v>
      </c>
      <c r="F3824" s="21" t="s">
        <v>3198</v>
      </c>
      <c r="G3824" s="27" t="s">
        <v>153</v>
      </c>
      <c r="H3824" s="21" t="s">
        <v>1165</v>
      </c>
      <c r="I3824" s="21" t="s">
        <v>3199</v>
      </c>
      <c r="M3824" t="s">
        <v>1157</v>
      </c>
      <c r="U3824" s="21" t="s">
        <v>1246</v>
      </c>
      <c r="V3824" s="9" t="s">
        <v>1217</v>
      </c>
      <c r="W3824">
        <v>35</v>
      </c>
      <c r="X3824" s="9" t="s">
        <v>3203</v>
      </c>
      <c r="Y3824" t="s">
        <v>3209</v>
      </c>
      <c r="Z3824" s="9"/>
      <c r="AD3824" t="s">
        <v>1165</v>
      </c>
      <c r="AF3824" t="s">
        <v>153</v>
      </c>
      <c r="AG3824" t="s">
        <v>3200</v>
      </c>
      <c r="AH3824">
        <f t="shared" si="52"/>
        <v>2880</v>
      </c>
      <c r="AI3824" s="21" t="s">
        <v>1165</v>
      </c>
      <c r="AJ3824" s="21" t="s">
        <v>1278</v>
      </c>
      <c r="AK3824">
        <v>25.693999999999999</v>
      </c>
      <c r="AN3824" s="21">
        <v>4</v>
      </c>
      <c r="AO3824" s="21">
        <v>100</v>
      </c>
      <c r="AP3824" s="21">
        <v>70</v>
      </c>
      <c r="AQ3824" s="22" t="s">
        <v>1283</v>
      </c>
      <c r="AR3824" s="21" t="s">
        <v>1279</v>
      </c>
    </row>
    <row r="3825" spans="1:44" x14ac:dyDescent="0.2">
      <c r="A3825" s="21" t="s">
        <v>1745</v>
      </c>
      <c r="B3825" s="21" t="s">
        <v>1146</v>
      </c>
      <c r="C3825" s="21" t="s">
        <v>1149</v>
      </c>
      <c r="D3825" s="21" t="s">
        <v>1743</v>
      </c>
      <c r="E3825" s="21" t="s">
        <v>1744</v>
      </c>
      <c r="F3825" s="21" t="s">
        <v>3198</v>
      </c>
      <c r="G3825" s="27" t="s">
        <v>153</v>
      </c>
      <c r="H3825" s="21" t="s">
        <v>1165</v>
      </c>
      <c r="I3825" s="21" t="s">
        <v>3199</v>
      </c>
      <c r="M3825" t="s">
        <v>1157</v>
      </c>
      <c r="U3825" s="21" t="s">
        <v>1246</v>
      </c>
      <c r="V3825" s="9" t="s">
        <v>1217</v>
      </c>
      <c r="W3825">
        <v>35</v>
      </c>
      <c r="X3825" s="9" t="s">
        <v>3203</v>
      </c>
      <c r="Y3825" t="s">
        <v>3209</v>
      </c>
      <c r="Z3825" s="9"/>
      <c r="AD3825" t="s">
        <v>1165</v>
      </c>
      <c r="AF3825" t="s">
        <v>153</v>
      </c>
      <c r="AG3825" t="s">
        <v>3200</v>
      </c>
      <c r="AH3825">
        <f t="shared" si="52"/>
        <v>2880</v>
      </c>
      <c r="AI3825" s="21" t="s">
        <v>1165</v>
      </c>
      <c r="AJ3825" s="21" t="s">
        <v>1278</v>
      </c>
      <c r="AK3825">
        <v>35.472000000000001</v>
      </c>
      <c r="AN3825" s="21">
        <v>4</v>
      </c>
      <c r="AO3825" s="21">
        <v>100</v>
      </c>
      <c r="AP3825" s="21">
        <v>80</v>
      </c>
      <c r="AQ3825" s="22" t="s">
        <v>1283</v>
      </c>
      <c r="AR3825" s="21" t="s">
        <v>1279</v>
      </c>
    </row>
    <row r="3826" spans="1:44" x14ac:dyDescent="0.2">
      <c r="A3826" s="21" t="s">
        <v>1745</v>
      </c>
      <c r="B3826" s="21" t="s">
        <v>1146</v>
      </c>
      <c r="C3826" s="21" t="s">
        <v>1149</v>
      </c>
      <c r="D3826" s="21" t="s">
        <v>1743</v>
      </c>
      <c r="E3826" s="21" t="s">
        <v>1744</v>
      </c>
      <c r="F3826" s="21" t="s">
        <v>3198</v>
      </c>
      <c r="G3826" s="27" t="s">
        <v>153</v>
      </c>
      <c r="H3826" s="21" t="s">
        <v>1165</v>
      </c>
      <c r="I3826" s="21" t="s">
        <v>3199</v>
      </c>
      <c r="M3826" t="s">
        <v>1157</v>
      </c>
      <c r="U3826" s="21" t="s">
        <v>1246</v>
      </c>
      <c r="V3826" s="9" t="s">
        <v>1217</v>
      </c>
      <c r="W3826">
        <v>35</v>
      </c>
      <c r="X3826" s="9" t="s">
        <v>3203</v>
      </c>
      <c r="Y3826" t="s">
        <v>3209</v>
      </c>
      <c r="Z3826" s="9"/>
      <c r="AD3826" t="s">
        <v>1165</v>
      </c>
      <c r="AF3826" t="s">
        <v>153</v>
      </c>
      <c r="AG3826" t="s">
        <v>3200</v>
      </c>
      <c r="AH3826">
        <f t="shared" si="52"/>
        <v>2880</v>
      </c>
      <c r="AI3826" s="21" t="s">
        <v>1165</v>
      </c>
      <c r="AJ3826" s="21" t="s">
        <v>1278</v>
      </c>
      <c r="AK3826">
        <v>39.25</v>
      </c>
      <c r="AN3826" s="21">
        <v>4</v>
      </c>
      <c r="AO3826" s="21">
        <v>100</v>
      </c>
      <c r="AP3826" s="21">
        <v>84</v>
      </c>
      <c r="AQ3826" s="22" t="s">
        <v>1283</v>
      </c>
      <c r="AR3826" s="21" t="s">
        <v>1279</v>
      </c>
    </row>
    <row r="3827" spans="1:44" x14ac:dyDescent="0.2">
      <c r="A3827" s="21" t="s">
        <v>1745</v>
      </c>
      <c r="B3827" s="21" t="s">
        <v>1146</v>
      </c>
      <c r="C3827" s="21" t="s">
        <v>1149</v>
      </c>
      <c r="D3827" s="21" t="s">
        <v>1743</v>
      </c>
      <c r="E3827" s="21" t="s">
        <v>1744</v>
      </c>
      <c r="F3827" s="21" t="s">
        <v>3198</v>
      </c>
      <c r="G3827" s="27" t="s">
        <v>153</v>
      </c>
      <c r="H3827" s="21" t="s">
        <v>1165</v>
      </c>
      <c r="I3827" s="21" t="s">
        <v>3199</v>
      </c>
      <c r="M3827" t="s">
        <v>1157</v>
      </c>
      <c r="U3827" s="21" t="s">
        <v>1246</v>
      </c>
      <c r="V3827" s="9" t="s">
        <v>1217</v>
      </c>
      <c r="W3827">
        <v>49</v>
      </c>
      <c r="X3827" s="9" t="s">
        <v>3203</v>
      </c>
      <c r="Y3827" t="s">
        <v>3209</v>
      </c>
      <c r="Z3827" s="9"/>
      <c r="AD3827" t="s">
        <v>1165</v>
      </c>
      <c r="AF3827" t="s">
        <v>153</v>
      </c>
      <c r="AG3827" t="s">
        <v>3200</v>
      </c>
      <c r="AH3827">
        <f>48*60</f>
        <v>2880</v>
      </c>
      <c r="AI3827" s="21" t="s">
        <v>1165</v>
      </c>
      <c r="AJ3827" s="21" t="s">
        <v>1278</v>
      </c>
      <c r="AK3827">
        <v>0</v>
      </c>
      <c r="AN3827" s="21">
        <v>4</v>
      </c>
      <c r="AO3827" s="21">
        <v>100</v>
      </c>
      <c r="AP3827" s="21">
        <v>0</v>
      </c>
      <c r="AQ3827" s="22" t="s">
        <v>1283</v>
      </c>
      <c r="AR3827" s="21" t="s">
        <v>1279</v>
      </c>
    </row>
    <row r="3828" spans="1:44" x14ac:dyDescent="0.2">
      <c r="A3828" s="21" t="s">
        <v>1745</v>
      </c>
      <c r="B3828" s="21" t="s">
        <v>1146</v>
      </c>
      <c r="C3828" s="21" t="s">
        <v>1149</v>
      </c>
      <c r="D3828" s="21" t="s">
        <v>1743</v>
      </c>
      <c r="E3828" s="21" t="s">
        <v>1744</v>
      </c>
      <c r="F3828" s="21" t="s">
        <v>3198</v>
      </c>
      <c r="G3828" s="27" t="s">
        <v>153</v>
      </c>
      <c r="H3828" s="21" t="s">
        <v>1165</v>
      </c>
      <c r="I3828" s="21" t="s">
        <v>3199</v>
      </c>
      <c r="M3828" t="s">
        <v>1157</v>
      </c>
      <c r="U3828" s="21" t="s">
        <v>1246</v>
      </c>
      <c r="V3828" s="9" t="s">
        <v>1217</v>
      </c>
      <c r="W3828">
        <v>49</v>
      </c>
      <c r="X3828" s="9" t="s">
        <v>3203</v>
      </c>
      <c r="Y3828" t="s">
        <v>3209</v>
      </c>
      <c r="Z3828" s="9"/>
      <c r="AD3828" t="s">
        <v>1165</v>
      </c>
      <c r="AF3828" t="s">
        <v>153</v>
      </c>
      <c r="AG3828" t="s">
        <v>3200</v>
      </c>
      <c r="AH3828">
        <f t="shared" ref="AH3828:AH3836" si="53">48*60</f>
        <v>2880</v>
      </c>
      <c r="AI3828" s="21" t="s">
        <v>1165</v>
      </c>
      <c r="AJ3828" s="21" t="s">
        <v>1278</v>
      </c>
      <c r="AK3828">
        <v>0</v>
      </c>
      <c r="AN3828" s="21">
        <v>4</v>
      </c>
      <c r="AO3828" s="21">
        <v>100</v>
      </c>
      <c r="AP3828" s="21">
        <v>10</v>
      </c>
      <c r="AQ3828" s="22" t="s">
        <v>1283</v>
      </c>
      <c r="AR3828" s="21" t="s">
        <v>1279</v>
      </c>
    </row>
    <row r="3829" spans="1:44" x14ac:dyDescent="0.2">
      <c r="A3829" s="21" t="s">
        <v>1745</v>
      </c>
      <c r="B3829" s="21" t="s">
        <v>1146</v>
      </c>
      <c r="C3829" s="21" t="s">
        <v>1149</v>
      </c>
      <c r="D3829" s="21" t="s">
        <v>1743</v>
      </c>
      <c r="E3829" s="21" t="s">
        <v>1744</v>
      </c>
      <c r="F3829" s="21" t="s">
        <v>3198</v>
      </c>
      <c r="G3829" s="27" t="s">
        <v>153</v>
      </c>
      <c r="H3829" s="21" t="s">
        <v>1165</v>
      </c>
      <c r="I3829" s="21" t="s">
        <v>3199</v>
      </c>
      <c r="M3829" t="s">
        <v>1157</v>
      </c>
      <c r="U3829" s="21" t="s">
        <v>1246</v>
      </c>
      <c r="V3829" s="9" t="s">
        <v>1217</v>
      </c>
      <c r="W3829">
        <v>49</v>
      </c>
      <c r="X3829" s="9" t="s">
        <v>3203</v>
      </c>
      <c r="Y3829" t="s">
        <v>3209</v>
      </c>
      <c r="Z3829" s="9"/>
      <c r="AD3829" t="s">
        <v>1165</v>
      </c>
      <c r="AF3829" t="s">
        <v>153</v>
      </c>
      <c r="AG3829" t="s">
        <v>3200</v>
      </c>
      <c r="AH3829">
        <f t="shared" si="53"/>
        <v>2880</v>
      </c>
      <c r="AI3829" s="21" t="s">
        <v>1165</v>
      </c>
      <c r="AJ3829" s="21" t="s">
        <v>1278</v>
      </c>
      <c r="AK3829">
        <v>0</v>
      </c>
      <c r="AN3829" s="21">
        <v>4</v>
      </c>
      <c r="AO3829" s="21">
        <v>100</v>
      </c>
      <c r="AP3829" s="21">
        <v>20</v>
      </c>
      <c r="AQ3829" s="22" t="s">
        <v>1283</v>
      </c>
      <c r="AR3829" s="21" t="s">
        <v>1279</v>
      </c>
    </row>
    <row r="3830" spans="1:44" x14ac:dyDescent="0.2">
      <c r="A3830" s="21" t="s">
        <v>1745</v>
      </c>
      <c r="B3830" s="21" t="s">
        <v>1146</v>
      </c>
      <c r="C3830" s="21" t="s">
        <v>1149</v>
      </c>
      <c r="D3830" s="21" t="s">
        <v>1743</v>
      </c>
      <c r="E3830" s="21" t="s">
        <v>1744</v>
      </c>
      <c r="F3830" s="21" t="s">
        <v>3198</v>
      </c>
      <c r="G3830" s="27" t="s">
        <v>153</v>
      </c>
      <c r="H3830" s="21" t="s">
        <v>1165</v>
      </c>
      <c r="I3830" s="21" t="s">
        <v>3199</v>
      </c>
      <c r="M3830" t="s">
        <v>1157</v>
      </c>
      <c r="U3830" s="21" t="s">
        <v>1246</v>
      </c>
      <c r="V3830" s="9" t="s">
        <v>1217</v>
      </c>
      <c r="W3830">
        <v>49</v>
      </c>
      <c r="X3830" s="9" t="s">
        <v>3203</v>
      </c>
      <c r="Y3830" t="s">
        <v>3209</v>
      </c>
      <c r="Z3830" s="9"/>
      <c r="AD3830" t="s">
        <v>1165</v>
      </c>
      <c r="AF3830" t="s">
        <v>153</v>
      </c>
      <c r="AG3830" t="s">
        <v>3200</v>
      </c>
      <c r="AH3830">
        <f t="shared" si="53"/>
        <v>2880</v>
      </c>
      <c r="AI3830" s="21" t="s">
        <v>1165</v>
      </c>
      <c r="AJ3830" s="21" t="s">
        <v>1278</v>
      </c>
      <c r="AK3830">
        <v>7.1669999999999998</v>
      </c>
      <c r="AN3830" s="21">
        <v>4</v>
      </c>
      <c r="AO3830" s="21">
        <v>100</v>
      </c>
      <c r="AP3830" s="21">
        <v>30</v>
      </c>
      <c r="AQ3830" s="22" t="s">
        <v>1283</v>
      </c>
      <c r="AR3830" s="21" t="s">
        <v>1279</v>
      </c>
    </row>
    <row r="3831" spans="1:44" x14ac:dyDescent="0.2">
      <c r="A3831" s="21" t="s">
        <v>1745</v>
      </c>
      <c r="B3831" s="21" t="s">
        <v>1146</v>
      </c>
      <c r="C3831" s="21" t="s">
        <v>1149</v>
      </c>
      <c r="D3831" s="21" t="s">
        <v>1743</v>
      </c>
      <c r="E3831" s="21" t="s">
        <v>1744</v>
      </c>
      <c r="F3831" s="21" t="s">
        <v>3198</v>
      </c>
      <c r="G3831" s="27" t="s">
        <v>153</v>
      </c>
      <c r="H3831" s="21" t="s">
        <v>1165</v>
      </c>
      <c r="I3831" s="21" t="s">
        <v>3199</v>
      </c>
      <c r="M3831" t="s">
        <v>1157</v>
      </c>
      <c r="U3831" s="21" t="s">
        <v>1246</v>
      </c>
      <c r="V3831" s="9" t="s">
        <v>1217</v>
      </c>
      <c r="W3831">
        <v>49</v>
      </c>
      <c r="X3831" s="9" t="s">
        <v>3203</v>
      </c>
      <c r="Y3831" t="s">
        <v>3209</v>
      </c>
      <c r="Z3831" s="9"/>
      <c r="AD3831" t="s">
        <v>1165</v>
      </c>
      <c r="AF3831" t="s">
        <v>153</v>
      </c>
      <c r="AG3831" t="s">
        <v>3200</v>
      </c>
      <c r="AH3831">
        <f t="shared" si="53"/>
        <v>2880</v>
      </c>
      <c r="AI3831" s="21" t="s">
        <v>1165</v>
      </c>
      <c r="AJ3831" s="21" t="s">
        <v>1278</v>
      </c>
      <c r="AK3831">
        <v>13.917</v>
      </c>
      <c r="AN3831" s="21">
        <v>4</v>
      </c>
      <c r="AO3831" s="21">
        <v>100</v>
      </c>
      <c r="AP3831" s="21">
        <v>40</v>
      </c>
      <c r="AQ3831" s="22" t="s">
        <v>1283</v>
      </c>
      <c r="AR3831" s="21" t="s">
        <v>1279</v>
      </c>
    </row>
    <row r="3832" spans="1:44" x14ac:dyDescent="0.2">
      <c r="A3832" s="21" t="s">
        <v>1745</v>
      </c>
      <c r="B3832" s="21" t="s">
        <v>1146</v>
      </c>
      <c r="C3832" s="21" t="s">
        <v>1149</v>
      </c>
      <c r="D3832" s="21" t="s">
        <v>1743</v>
      </c>
      <c r="E3832" s="21" t="s">
        <v>1744</v>
      </c>
      <c r="F3832" s="21" t="s">
        <v>3198</v>
      </c>
      <c r="G3832" s="27" t="s">
        <v>153</v>
      </c>
      <c r="H3832" s="21" t="s">
        <v>1165</v>
      </c>
      <c r="I3832" s="21" t="s">
        <v>3199</v>
      </c>
      <c r="M3832" t="s">
        <v>1157</v>
      </c>
      <c r="U3832" s="21" t="s">
        <v>1246</v>
      </c>
      <c r="V3832" s="9" t="s">
        <v>1217</v>
      </c>
      <c r="W3832">
        <v>49</v>
      </c>
      <c r="X3832" s="9" t="s">
        <v>3203</v>
      </c>
      <c r="Y3832" t="s">
        <v>3209</v>
      </c>
      <c r="Z3832" s="9"/>
      <c r="AD3832" t="s">
        <v>1165</v>
      </c>
      <c r="AF3832" t="s">
        <v>153</v>
      </c>
      <c r="AG3832" t="s">
        <v>3200</v>
      </c>
      <c r="AH3832">
        <f t="shared" si="53"/>
        <v>2880</v>
      </c>
      <c r="AI3832" s="21" t="s">
        <v>1165</v>
      </c>
      <c r="AJ3832" s="21" t="s">
        <v>1278</v>
      </c>
      <c r="AK3832">
        <v>15.25</v>
      </c>
      <c r="AN3832" s="21">
        <v>4</v>
      </c>
      <c r="AO3832" s="21">
        <v>100</v>
      </c>
      <c r="AP3832" s="21">
        <v>50</v>
      </c>
      <c r="AQ3832" s="22" t="s">
        <v>1283</v>
      </c>
      <c r="AR3832" s="21" t="s">
        <v>1279</v>
      </c>
    </row>
    <row r="3833" spans="1:44" x14ac:dyDescent="0.2">
      <c r="A3833" s="21" t="s">
        <v>1745</v>
      </c>
      <c r="B3833" s="21" t="s">
        <v>1146</v>
      </c>
      <c r="C3833" s="21" t="s">
        <v>1149</v>
      </c>
      <c r="D3833" s="21" t="s">
        <v>1743</v>
      </c>
      <c r="E3833" s="21" t="s">
        <v>1744</v>
      </c>
      <c r="F3833" s="21" t="s">
        <v>3198</v>
      </c>
      <c r="G3833" s="27" t="s">
        <v>153</v>
      </c>
      <c r="H3833" s="21" t="s">
        <v>1165</v>
      </c>
      <c r="I3833" s="21" t="s">
        <v>3199</v>
      </c>
      <c r="M3833" t="s">
        <v>1157</v>
      </c>
      <c r="U3833" s="21" t="s">
        <v>1246</v>
      </c>
      <c r="V3833" s="9" t="s">
        <v>1217</v>
      </c>
      <c r="W3833">
        <v>49</v>
      </c>
      <c r="X3833" s="9" t="s">
        <v>3203</v>
      </c>
      <c r="Y3833" t="s">
        <v>3209</v>
      </c>
      <c r="Z3833" s="9"/>
      <c r="AD3833" t="s">
        <v>1165</v>
      </c>
      <c r="AF3833" t="s">
        <v>153</v>
      </c>
      <c r="AG3833" t="s">
        <v>3200</v>
      </c>
      <c r="AH3833">
        <f t="shared" si="53"/>
        <v>2880</v>
      </c>
      <c r="AI3833" s="21" t="s">
        <v>1165</v>
      </c>
      <c r="AJ3833" s="21" t="s">
        <v>1278</v>
      </c>
      <c r="AK3833">
        <v>25.472000000000001</v>
      </c>
      <c r="AN3833" s="21">
        <v>4</v>
      </c>
      <c r="AO3833" s="21">
        <v>100</v>
      </c>
      <c r="AP3833" s="21">
        <v>60</v>
      </c>
      <c r="AQ3833" s="22" t="s">
        <v>1283</v>
      </c>
      <c r="AR3833" s="21" t="s">
        <v>1279</v>
      </c>
    </row>
    <row r="3834" spans="1:44" x14ac:dyDescent="0.2">
      <c r="A3834" s="21" t="s">
        <v>1745</v>
      </c>
      <c r="B3834" s="21" t="s">
        <v>1146</v>
      </c>
      <c r="C3834" s="21" t="s">
        <v>1149</v>
      </c>
      <c r="D3834" s="21" t="s">
        <v>1743</v>
      </c>
      <c r="E3834" s="21" t="s">
        <v>1744</v>
      </c>
      <c r="F3834" s="21" t="s">
        <v>3198</v>
      </c>
      <c r="G3834" s="27" t="s">
        <v>153</v>
      </c>
      <c r="H3834" s="21" t="s">
        <v>1165</v>
      </c>
      <c r="I3834" s="21" t="s">
        <v>3199</v>
      </c>
      <c r="M3834" t="s">
        <v>1157</v>
      </c>
      <c r="U3834" s="21" t="s">
        <v>1246</v>
      </c>
      <c r="V3834" s="9" t="s">
        <v>1217</v>
      </c>
      <c r="W3834">
        <v>49</v>
      </c>
      <c r="X3834" s="9" t="s">
        <v>3203</v>
      </c>
      <c r="Y3834" t="s">
        <v>3209</v>
      </c>
      <c r="Z3834" s="9"/>
      <c r="AD3834" t="s">
        <v>1165</v>
      </c>
      <c r="AF3834" t="s">
        <v>153</v>
      </c>
      <c r="AG3834" t="s">
        <v>3200</v>
      </c>
      <c r="AH3834">
        <f t="shared" si="53"/>
        <v>2880</v>
      </c>
      <c r="AI3834" s="21" t="s">
        <v>1165</v>
      </c>
      <c r="AJ3834" s="21" t="s">
        <v>1278</v>
      </c>
      <c r="AK3834">
        <v>40.805999999999997</v>
      </c>
      <c r="AN3834" s="21">
        <v>4</v>
      </c>
      <c r="AO3834" s="21">
        <v>100</v>
      </c>
      <c r="AP3834" s="21">
        <v>70</v>
      </c>
      <c r="AQ3834" s="22" t="s">
        <v>1283</v>
      </c>
      <c r="AR3834" s="21" t="s">
        <v>1279</v>
      </c>
    </row>
    <row r="3835" spans="1:44" x14ac:dyDescent="0.2">
      <c r="A3835" s="21" t="s">
        <v>1745</v>
      </c>
      <c r="B3835" s="21" t="s">
        <v>1146</v>
      </c>
      <c r="C3835" s="21" t="s">
        <v>1149</v>
      </c>
      <c r="D3835" s="21" t="s">
        <v>1743</v>
      </c>
      <c r="E3835" s="21" t="s">
        <v>1744</v>
      </c>
      <c r="F3835" s="21" t="s">
        <v>3198</v>
      </c>
      <c r="G3835" s="27" t="s">
        <v>153</v>
      </c>
      <c r="H3835" s="21" t="s">
        <v>1165</v>
      </c>
      <c r="I3835" s="21" t="s">
        <v>3199</v>
      </c>
      <c r="M3835" t="s">
        <v>1157</v>
      </c>
      <c r="U3835" s="21" t="s">
        <v>1246</v>
      </c>
      <c r="V3835" s="9" t="s">
        <v>1217</v>
      </c>
      <c r="W3835">
        <v>49</v>
      </c>
      <c r="X3835" s="9" t="s">
        <v>3203</v>
      </c>
      <c r="Y3835" t="s">
        <v>3209</v>
      </c>
      <c r="Z3835" s="9"/>
      <c r="AD3835" t="s">
        <v>1165</v>
      </c>
      <c r="AF3835" t="s">
        <v>153</v>
      </c>
      <c r="AG3835" t="s">
        <v>3200</v>
      </c>
      <c r="AH3835">
        <f t="shared" si="53"/>
        <v>2880</v>
      </c>
      <c r="AI3835" s="21" t="s">
        <v>1165</v>
      </c>
      <c r="AJ3835" s="21" t="s">
        <v>1278</v>
      </c>
      <c r="AK3835">
        <v>49.694000000000003</v>
      </c>
      <c r="AN3835" s="21">
        <v>4</v>
      </c>
      <c r="AO3835" s="21">
        <v>100</v>
      </c>
      <c r="AP3835" s="21">
        <v>80</v>
      </c>
      <c r="AQ3835" s="22" t="s">
        <v>1283</v>
      </c>
      <c r="AR3835" s="21" t="s">
        <v>1279</v>
      </c>
    </row>
    <row r="3836" spans="1:44" x14ac:dyDescent="0.2">
      <c r="A3836" s="21" t="s">
        <v>1745</v>
      </c>
      <c r="B3836" s="21" t="s">
        <v>1146</v>
      </c>
      <c r="C3836" s="21" t="s">
        <v>1149</v>
      </c>
      <c r="D3836" s="21" t="s">
        <v>1743</v>
      </c>
      <c r="E3836" s="21" t="s">
        <v>1744</v>
      </c>
      <c r="F3836" s="21" t="s">
        <v>3198</v>
      </c>
      <c r="G3836" s="27" t="s">
        <v>153</v>
      </c>
      <c r="H3836" s="21" t="s">
        <v>1165</v>
      </c>
      <c r="I3836" s="21" t="s">
        <v>3199</v>
      </c>
      <c r="M3836" t="s">
        <v>1157</v>
      </c>
      <c r="U3836" s="21" t="s">
        <v>1246</v>
      </c>
      <c r="V3836" s="9" t="s">
        <v>1217</v>
      </c>
      <c r="W3836">
        <v>49</v>
      </c>
      <c r="X3836" s="9" t="s">
        <v>3203</v>
      </c>
      <c r="Y3836" t="s">
        <v>3209</v>
      </c>
      <c r="Z3836" s="9"/>
      <c r="AD3836" t="s">
        <v>1165</v>
      </c>
      <c r="AF3836" t="s">
        <v>153</v>
      </c>
      <c r="AG3836" t="s">
        <v>3200</v>
      </c>
      <c r="AH3836">
        <f t="shared" si="53"/>
        <v>2880</v>
      </c>
      <c r="AI3836" s="21" t="s">
        <v>1165</v>
      </c>
      <c r="AJ3836" s="21" t="s">
        <v>1278</v>
      </c>
      <c r="AK3836">
        <v>52.139000000000003</v>
      </c>
      <c r="AN3836" s="21">
        <v>4</v>
      </c>
      <c r="AO3836" s="21">
        <v>100</v>
      </c>
      <c r="AP3836" s="21">
        <v>84</v>
      </c>
      <c r="AQ3836" s="22" t="s">
        <v>1283</v>
      </c>
      <c r="AR3836" s="21" t="s">
        <v>1279</v>
      </c>
    </row>
    <row r="3837" spans="1:44" x14ac:dyDescent="0.2">
      <c r="A3837" s="21" t="s">
        <v>1745</v>
      </c>
      <c r="B3837" s="21" t="s">
        <v>1146</v>
      </c>
      <c r="C3837" s="21" t="s">
        <v>1149</v>
      </c>
      <c r="D3837" s="21" t="s">
        <v>1743</v>
      </c>
      <c r="E3837" s="21" t="s">
        <v>1744</v>
      </c>
      <c r="F3837" s="21" t="s">
        <v>3198</v>
      </c>
      <c r="G3837" s="27" t="s">
        <v>153</v>
      </c>
      <c r="H3837" s="21" t="s">
        <v>1165</v>
      </c>
      <c r="I3837" s="21" t="s">
        <v>3199</v>
      </c>
      <c r="M3837" t="s">
        <v>1157</v>
      </c>
      <c r="U3837" s="21" t="s">
        <v>1246</v>
      </c>
      <c r="V3837" s="9" t="s">
        <v>1217</v>
      </c>
      <c r="W3837">
        <f>9*7</f>
        <v>63</v>
      </c>
      <c r="X3837" s="9" t="s">
        <v>3203</v>
      </c>
      <c r="Y3837" t="s">
        <v>3209</v>
      </c>
      <c r="Z3837" s="9"/>
      <c r="AD3837" t="s">
        <v>1165</v>
      </c>
      <c r="AF3837" t="s">
        <v>153</v>
      </c>
      <c r="AG3837" t="s">
        <v>3200</v>
      </c>
      <c r="AH3837">
        <f>48*60</f>
        <v>2880</v>
      </c>
      <c r="AI3837" s="21" t="s">
        <v>1165</v>
      </c>
      <c r="AJ3837" s="21" t="s">
        <v>1278</v>
      </c>
      <c r="AK3837">
        <v>0</v>
      </c>
      <c r="AN3837" s="21">
        <v>4</v>
      </c>
      <c r="AO3837" s="21">
        <v>100</v>
      </c>
      <c r="AP3837" s="21">
        <v>0</v>
      </c>
      <c r="AQ3837" s="22" t="s">
        <v>1283</v>
      </c>
      <c r="AR3837" s="21" t="s">
        <v>1279</v>
      </c>
    </row>
    <row r="3838" spans="1:44" x14ac:dyDescent="0.2">
      <c r="A3838" s="21" t="s">
        <v>1745</v>
      </c>
      <c r="B3838" s="21" t="s">
        <v>1146</v>
      </c>
      <c r="C3838" s="21" t="s">
        <v>1149</v>
      </c>
      <c r="D3838" s="21" t="s">
        <v>1743</v>
      </c>
      <c r="E3838" s="21" t="s">
        <v>1744</v>
      </c>
      <c r="F3838" s="21" t="s">
        <v>3198</v>
      </c>
      <c r="G3838" s="27" t="s">
        <v>153</v>
      </c>
      <c r="H3838" s="21" t="s">
        <v>1165</v>
      </c>
      <c r="I3838" s="21" t="s">
        <v>3199</v>
      </c>
      <c r="M3838" t="s">
        <v>1157</v>
      </c>
      <c r="U3838" s="21" t="s">
        <v>1246</v>
      </c>
      <c r="V3838" s="9" t="s">
        <v>1217</v>
      </c>
      <c r="W3838">
        <f t="shared" ref="W3838:W3846" si="54">9*7</f>
        <v>63</v>
      </c>
      <c r="X3838" s="9" t="s">
        <v>3203</v>
      </c>
      <c r="Y3838" t="s">
        <v>3209</v>
      </c>
      <c r="Z3838" s="9"/>
      <c r="AD3838" t="s">
        <v>1165</v>
      </c>
      <c r="AF3838" t="s">
        <v>153</v>
      </c>
      <c r="AG3838" t="s">
        <v>3200</v>
      </c>
      <c r="AH3838">
        <f t="shared" ref="AH3838:AH3846" si="55">48*60</f>
        <v>2880</v>
      </c>
      <c r="AI3838" s="21" t="s">
        <v>1165</v>
      </c>
      <c r="AJ3838" s="21" t="s">
        <v>1278</v>
      </c>
      <c r="AK3838">
        <v>0</v>
      </c>
      <c r="AN3838" s="21">
        <v>4</v>
      </c>
      <c r="AO3838" s="21">
        <v>100</v>
      </c>
      <c r="AP3838" s="21">
        <v>10</v>
      </c>
      <c r="AQ3838" s="22" t="s">
        <v>1283</v>
      </c>
      <c r="AR3838" s="21" t="s">
        <v>1279</v>
      </c>
    </row>
    <row r="3839" spans="1:44" x14ac:dyDescent="0.2">
      <c r="A3839" s="21" t="s">
        <v>1745</v>
      </c>
      <c r="B3839" s="21" t="s">
        <v>1146</v>
      </c>
      <c r="C3839" s="21" t="s">
        <v>1149</v>
      </c>
      <c r="D3839" s="21" t="s">
        <v>1743</v>
      </c>
      <c r="E3839" s="21" t="s">
        <v>1744</v>
      </c>
      <c r="F3839" s="21" t="s">
        <v>3198</v>
      </c>
      <c r="G3839" s="27" t="s">
        <v>153</v>
      </c>
      <c r="H3839" s="21" t="s">
        <v>1165</v>
      </c>
      <c r="I3839" s="21" t="s">
        <v>3199</v>
      </c>
      <c r="M3839" t="s">
        <v>1157</v>
      </c>
      <c r="U3839" s="21" t="s">
        <v>1246</v>
      </c>
      <c r="V3839" s="9" t="s">
        <v>1217</v>
      </c>
      <c r="W3839">
        <f t="shared" si="54"/>
        <v>63</v>
      </c>
      <c r="X3839" s="9" t="s">
        <v>3203</v>
      </c>
      <c r="Y3839" t="s">
        <v>3209</v>
      </c>
      <c r="Z3839" s="9"/>
      <c r="AD3839" t="s">
        <v>1165</v>
      </c>
      <c r="AF3839" t="s">
        <v>153</v>
      </c>
      <c r="AG3839" t="s">
        <v>3200</v>
      </c>
      <c r="AH3839">
        <f t="shared" si="55"/>
        <v>2880</v>
      </c>
      <c r="AI3839" s="21" t="s">
        <v>1165</v>
      </c>
      <c r="AJ3839" s="21" t="s">
        <v>1278</v>
      </c>
      <c r="AK3839">
        <v>0</v>
      </c>
      <c r="AN3839" s="21">
        <v>4</v>
      </c>
      <c r="AO3839" s="21">
        <v>100</v>
      </c>
      <c r="AP3839" s="21">
        <v>20</v>
      </c>
      <c r="AQ3839" s="22" t="s">
        <v>1283</v>
      </c>
      <c r="AR3839" s="21" t="s">
        <v>1279</v>
      </c>
    </row>
    <row r="3840" spans="1:44" x14ac:dyDescent="0.2">
      <c r="A3840" s="21" t="s">
        <v>1745</v>
      </c>
      <c r="B3840" s="21" t="s">
        <v>1146</v>
      </c>
      <c r="C3840" s="21" t="s">
        <v>1149</v>
      </c>
      <c r="D3840" s="21" t="s">
        <v>1743</v>
      </c>
      <c r="E3840" s="21" t="s">
        <v>1744</v>
      </c>
      <c r="F3840" s="21" t="s">
        <v>3198</v>
      </c>
      <c r="G3840" s="27" t="s">
        <v>153</v>
      </c>
      <c r="H3840" s="21" t="s">
        <v>1165</v>
      </c>
      <c r="I3840" s="21" t="s">
        <v>3199</v>
      </c>
      <c r="M3840" t="s">
        <v>1157</v>
      </c>
      <c r="U3840" s="21" t="s">
        <v>1246</v>
      </c>
      <c r="V3840" s="9" t="s">
        <v>1217</v>
      </c>
      <c r="W3840">
        <f t="shared" si="54"/>
        <v>63</v>
      </c>
      <c r="X3840" s="9" t="s">
        <v>3203</v>
      </c>
      <c r="Y3840" t="s">
        <v>3209</v>
      </c>
      <c r="Z3840" s="9"/>
      <c r="AD3840" t="s">
        <v>1165</v>
      </c>
      <c r="AF3840" t="s">
        <v>153</v>
      </c>
      <c r="AG3840" t="s">
        <v>3200</v>
      </c>
      <c r="AH3840">
        <f t="shared" si="55"/>
        <v>2880</v>
      </c>
      <c r="AI3840" s="21" t="s">
        <v>1165</v>
      </c>
      <c r="AJ3840" s="21" t="s">
        <v>1278</v>
      </c>
      <c r="AK3840">
        <v>37.917000000000002</v>
      </c>
      <c r="AN3840" s="21">
        <v>4</v>
      </c>
      <c r="AO3840" s="21">
        <v>100</v>
      </c>
      <c r="AP3840" s="21">
        <v>30</v>
      </c>
      <c r="AQ3840" s="22" t="s">
        <v>1283</v>
      </c>
      <c r="AR3840" s="21" t="s">
        <v>1279</v>
      </c>
    </row>
    <row r="3841" spans="1:44" x14ac:dyDescent="0.2">
      <c r="A3841" s="21" t="s">
        <v>1745</v>
      </c>
      <c r="B3841" s="21" t="s">
        <v>1146</v>
      </c>
      <c r="C3841" s="21" t="s">
        <v>1149</v>
      </c>
      <c r="D3841" s="21" t="s">
        <v>1743</v>
      </c>
      <c r="E3841" s="21" t="s">
        <v>1744</v>
      </c>
      <c r="F3841" s="21" t="s">
        <v>3198</v>
      </c>
      <c r="G3841" s="27" t="s">
        <v>153</v>
      </c>
      <c r="H3841" s="21" t="s">
        <v>1165</v>
      </c>
      <c r="I3841" s="21" t="s">
        <v>3199</v>
      </c>
      <c r="M3841" t="s">
        <v>1157</v>
      </c>
      <c r="U3841" s="21" t="s">
        <v>1246</v>
      </c>
      <c r="V3841" s="9" t="s">
        <v>1217</v>
      </c>
      <c r="W3841">
        <f t="shared" si="54"/>
        <v>63</v>
      </c>
      <c r="X3841" s="9" t="s">
        <v>3203</v>
      </c>
      <c r="Y3841" t="s">
        <v>3209</v>
      </c>
      <c r="Z3841" s="9"/>
      <c r="AD3841" t="s">
        <v>1165</v>
      </c>
      <c r="AF3841" t="s">
        <v>153</v>
      </c>
      <c r="AG3841" t="s">
        <v>3200</v>
      </c>
      <c r="AH3841">
        <f t="shared" si="55"/>
        <v>2880</v>
      </c>
      <c r="AI3841" s="21" t="s">
        <v>1165</v>
      </c>
      <c r="AJ3841" s="21" t="s">
        <v>1278</v>
      </c>
      <c r="AK3841">
        <v>56.582999999999998</v>
      </c>
      <c r="AN3841" s="21">
        <v>4</v>
      </c>
      <c r="AO3841" s="21">
        <v>100</v>
      </c>
      <c r="AP3841" s="21">
        <v>40</v>
      </c>
      <c r="AQ3841" s="22" t="s">
        <v>1283</v>
      </c>
      <c r="AR3841" s="21" t="s">
        <v>1279</v>
      </c>
    </row>
    <row r="3842" spans="1:44" x14ac:dyDescent="0.2">
      <c r="A3842" s="21" t="s">
        <v>1745</v>
      </c>
      <c r="B3842" s="21" t="s">
        <v>1146</v>
      </c>
      <c r="C3842" s="21" t="s">
        <v>1149</v>
      </c>
      <c r="D3842" s="21" t="s">
        <v>1743</v>
      </c>
      <c r="E3842" s="21" t="s">
        <v>1744</v>
      </c>
      <c r="F3842" s="21" t="s">
        <v>3198</v>
      </c>
      <c r="G3842" s="27" t="s">
        <v>153</v>
      </c>
      <c r="H3842" s="21" t="s">
        <v>1165</v>
      </c>
      <c r="I3842" s="21" t="s">
        <v>3199</v>
      </c>
      <c r="M3842" t="s">
        <v>1157</v>
      </c>
      <c r="U3842" s="21" t="s">
        <v>1246</v>
      </c>
      <c r="V3842" s="9" t="s">
        <v>1217</v>
      </c>
      <c r="W3842">
        <f t="shared" si="54"/>
        <v>63</v>
      </c>
      <c r="X3842" s="9" t="s">
        <v>3203</v>
      </c>
      <c r="Y3842" t="s">
        <v>3209</v>
      </c>
      <c r="Z3842" s="9"/>
      <c r="AD3842" t="s">
        <v>1165</v>
      </c>
      <c r="AF3842" t="s">
        <v>153</v>
      </c>
      <c r="AG3842" t="s">
        <v>3200</v>
      </c>
      <c r="AH3842">
        <f t="shared" si="55"/>
        <v>2880</v>
      </c>
      <c r="AI3842" s="21" t="s">
        <v>1165</v>
      </c>
      <c r="AJ3842" s="21" t="s">
        <v>1278</v>
      </c>
      <c r="AK3842">
        <v>57.25</v>
      </c>
      <c r="AN3842" s="21">
        <v>4</v>
      </c>
      <c r="AO3842" s="21">
        <v>100</v>
      </c>
      <c r="AP3842" s="21">
        <v>50</v>
      </c>
      <c r="AQ3842" s="22" t="s">
        <v>1283</v>
      </c>
      <c r="AR3842" s="21" t="s">
        <v>1279</v>
      </c>
    </row>
    <row r="3843" spans="1:44" x14ac:dyDescent="0.2">
      <c r="A3843" s="21" t="s">
        <v>1745</v>
      </c>
      <c r="B3843" s="21" t="s">
        <v>1146</v>
      </c>
      <c r="C3843" s="21" t="s">
        <v>1149</v>
      </c>
      <c r="D3843" s="21" t="s">
        <v>1743</v>
      </c>
      <c r="E3843" s="21" t="s">
        <v>1744</v>
      </c>
      <c r="F3843" s="21" t="s">
        <v>3198</v>
      </c>
      <c r="G3843" s="27" t="s">
        <v>153</v>
      </c>
      <c r="H3843" s="21" t="s">
        <v>1165</v>
      </c>
      <c r="I3843" s="21" t="s">
        <v>3199</v>
      </c>
      <c r="M3843" t="s">
        <v>1157</v>
      </c>
      <c r="U3843" s="21" t="s">
        <v>1246</v>
      </c>
      <c r="V3843" s="9" t="s">
        <v>1217</v>
      </c>
      <c r="W3843">
        <f t="shared" si="54"/>
        <v>63</v>
      </c>
      <c r="X3843" s="9" t="s">
        <v>3203</v>
      </c>
      <c r="Y3843" t="s">
        <v>3209</v>
      </c>
      <c r="Z3843" s="9"/>
      <c r="AD3843" t="s">
        <v>1165</v>
      </c>
      <c r="AF3843" t="s">
        <v>153</v>
      </c>
      <c r="AG3843" t="s">
        <v>3200</v>
      </c>
      <c r="AH3843">
        <f t="shared" si="55"/>
        <v>2880</v>
      </c>
      <c r="AI3843" s="21" t="s">
        <v>1165</v>
      </c>
      <c r="AJ3843" s="21" t="s">
        <v>1278</v>
      </c>
      <c r="AK3843">
        <v>60.139000000000003</v>
      </c>
      <c r="AN3843" s="21">
        <v>4</v>
      </c>
      <c r="AO3843" s="21">
        <v>100</v>
      </c>
      <c r="AP3843" s="21">
        <v>60</v>
      </c>
      <c r="AQ3843" s="22" t="s">
        <v>1283</v>
      </c>
      <c r="AR3843" s="21" t="s">
        <v>1279</v>
      </c>
    </row>
    <row r="3844" spans="1:44" x14ac:dyDescent="0.2">
      <c r="A3844" s="21" t="s">
        <v>1745</v>
      </c>
      <c r="B3844" s="21" t="s">
        <v>1146</v>
      </c>
      <c r="C3844" s="21" t="s">
        <v>1149</v>
      </c>
      <c r="D3844" s="21" t="s">
        <v>1743</v>
      </c>
      <c r="E3844" s="21" t="s">
        <v>1744</v>
      </c>
      <c r="F3844" s="21" t="s">
        <v>3198</v>
      </c>
      <c r="G3844" s="27" t="s">
        <v>153</v>
      </c>
      <c r="H3844" s="21" t="s">
        <v>1165</v>
      </c>
      <c r="I3844" s="21" t="s">
        <v>3199</v>
      </c>
      <c r="M3844" t="s">
        <v>1157</v>
      </c>
      <c r="U3844" s="21" t="s">
        <v>1246</v>
      </c>
      <c r="V3844" s="9" t="s">
        <v>1217</v>
      </c>
      <c r="W3844">
        <f t="shared" si="54"/>
        <v>63</v>
      </c>
      <c r="X3844" s="9" t="s">
        <v>3203</v>
      </c>
      <c r="Y3844" t="s">
        <v>3209</v>
      </c>
      <c r="Z3844" s="9"/>
      <c r="AD3844" t="s">
        <v>1165</v>
      </c>
      <c r="AF3844" t="s">
        <v>153</v>
      </c>
      <c r="AG3844" t="s">
        <v>3200</v>
      </c>
      <c r="AH3844">
        <f t="shared" si="55"/>
        <v>2880</v>
      </c>
      <c r="AI3844" s="21" t="s">
        <v>1165</v>
      </c>
      <c r="AJ3844" s="21" t="s">
        <v>1278</v>
      </c>
      <c r="AK3844">
        <v>63.694000000000003</v>
      </c>
      <c r="AN3844" s="21">
        <v>4</v>
      </c>
      <c r="AO3844" s="21">
        <v>100</v>
      </c>
      <c r="AP3844" s="21">
        <v>70</v>
      </c>
      <c r="AQ3844" s="22" t="s">
        <v>1283</v>
      </c>
      <c r="AR3844" s="21" t="s">
        <v>1279</v>
      </c>
    </row>
    <row r="3845" spans="1:44" x14ac:dyDescent="0.2">
      <c r="A3845" s="21" t="s">
        <v>1745</v>
      </c>
      <c r="B3845" s="21" t="s">
        <v>1146</v>
      </c>
      <c r="C3845" s="21" t="s">
        <v>1149</v>
      </c>
      <c r="D3845" s="21" t="s">
        <v>1743</v>
      </c>
      <c r="E3845" s="21" t="s">
        <v>1744</v>
      </c>
      <c r="F3845" s="21" t="s">
        <v>3198</v>
      </c>
      <c r="G3845" s="27" t="s">
        <v>153</v>
      </c>
      <c r="H3845" s="21" t="s">
        <v>1165</v>
      </c>
      <c r="I3845" s="21" t="s">
        <v>3199</v>
      </c>
      <c r="M3845" t="s">
        <v>1157</v>
      </c>
      <c r="U3845" s="21" t="s">
        <v>1246</v>
      </c>
      <c r="V3845" s="9" t="s">
        <v>1217</v>
      </c>
      <c r="W3845">
        <f t="shared" si="54"/>
        <v>63</v>
      </c>
      <c r="X3845" s="9" t="s">
        <v>3203</v>
      </c>
      <c r="Y3845" t="s">
        <v>3209</v>
      </c>
      <c r="Z3845" s="9"/>
      <c r="AD3845" t="s">
        <v>1165</v>
      </c>
      <c r="AF3845" t="s">
        <v>153</v>
      </c>
      <c r="AG3845" t="s">
        <v>3200</v>
      </c>
      <c r="AH3845">
        <f t="shared" si="55"/>
        <v>2880</v>
      </c>
      <c r="AI3845" s="21" t="s">
        <v>1165</v>
      </c>
      <c r="AJ3845" s="21" t="s">
        <v>1278</v>
      </c>
      <c r="AK3845">
        <v>66.138999999999996</v>
      </c>
      <c r="AN3845" s="21">
        <v>4</v>
      </c>
      <c r="AO3845" s="21">
        <v>100</v>
      </c>
      <c r="AP3845" s="21">
        <v>80</v>
      </c>
      <c r="AQ3845" s="22" t="s">
        <v>1283</v>
      </c>
      <c r="AR3845" s="21" t="s">
        <v>1279</v>
      </c>
    </row>
    <row r="3846" spans="1:44" x14ac:dyDescent="0.2">
      <c r="A3846" s="21" t="s">
        <v>1745</v>
      </c>
      <c r="B3846" s="21" t="s">
        <v>1146</v>
      </c>
      <c r="C3846" s="21" t="s">
        <v>1149</v>
      </c>
      <c r="D3846" s="21" t="s">
        <v>1743</v>
      </c>
      <c r="E3846" s="21" t="s">
        <v>1744</v>
      </c>
      <c r="F3846" s="21" t="s">
        <v>3198</v>
      </c>
      <c r="G3846" s="27" t="s">
        <v>153</v>
      </c>
      <c r="H3846" s="21" t="s">
        <v>1165</v>
      </c>
      <c r="I3846" s="21" t="s">
        <v>3199</v>
      </c>
      <c r="M3846" t="s">
        <v>1157</v>
      </c>
      <c r="U3846" s="21" t="s">
        <v>1246</v>
      </c>
      <c r="V3846" s="9" t="s">
        <v>1217</v>
      </c>
      <c r="W3846">
        <f t="shared" si="54"/>
        <v>63</v>
      </c>
      <c r="X3846" s="9" t="s">
        <v>3203</v>
      </c>
      <c r="Y3846" t="s">
        <v>3209</v>
      </c>
      <c r="Z3846" s="9"/>
      <c r="AD3846" t="s">
        <v>1165</v>
      </c>
      <c r="AF3846" t="s">
        <v>153</v>
      </c>
      <c r="AG3846" t="s">
        <v>3200</v>
      </c>
      <c r="AH3846">
        <f t="shared" si="55"/>
        <v>2880</v>
      </c>
      <c r="AI3846" s="21" t="s">
        <v>1165</v>
      </c>
      <c r="AJ3846" s="21" t="s">
        <v>1278</v>
      </c>
      <c r="AK3846">
        <v>67.25</v>
      </c>
      <c r="AN3846" s="21">
        <v>4</v>
      </c>
      <c r="AO3846" s="21">
        <v>100</v>
      </c>
      <c r="AP3846" s="21">
        <v>84</v>
      </c>
      <c r="AQ3846" s="22" t="s">
        <v>1283</v>
      </c>
      <c r="AR3846" s="21" t="s">
        <v>1279</v>
      </c>
    </row>
    <row r="3847" spans="1:44" x14ac:dyDescent="0.2">
      <c r="A3847" s="21" t="s">
        <v>1745</v>
      </c>
      <c r="B3847" s="21" t="s">
        <v>1146</v>
      </c>
      <c r="C3847" s="21" t="s">
        <v>1149</v>
      </c>
      <c r="D3847" s="21" t="s">
        <v>1743</v>
      </c>
      <c r="E3847" s="21" t="s">
        <v>1744</v>
      </c>
      <c r="F3847" s="21" t="s">
        <v>3198</v>
      </c>
      <c r="G3847" s="27" t="s">
        <v>153</v>
      </c>
      <c r="H3847" s="21" t="s">
        <v>1165</v>
      </c>
      <c r="I3847" s="21" t="s">
        <v>3199</v>
      </c>
      <c r="M3847" t="s">
        <v>1157</v>
      </c>
      <c r="U3847" s="21" t="s">
        <v>1246</v>
      </c>
      <c r="V3847" s="9" t="s">
        <v>1217</v>
      </c>
      <c r="W3847">
        <f>16*7</f>
        <v>112</v>
      </c>
      <c r="X3847" s="9" t="s">
        <v>3203</v>
      </c>
      <c r="Y3847" t="s">
        <v>3209</v>
      </c>
      <c r="Z3847" s="9"/>
      <c r="AD3847" t="s">
        <v>1165</v>
      </c>
      <c r="AF3847" t="s">
        <v>153</v>
      </c>
      <c r="AG3847" t="s">
        <v>3200</v>
      </c>
      <c r="AH3847">
        <f>48*60</f>
        <v>2880</v>
      </c>
      <c r="AI3847" s="21" t="s">
        <v>1165</v>
      </c>
      <c r="AJ3847" s="21" t="s">
        <v>1278</v>
      </c>
      <c r="AK3847">
        <v>0</v>
      </c>
      <c r="AN3847" s="21">
        <v>4</v>
      </c>
      <c r="AO3847" s="21">
        <v>100</v>
      </c>
      <c r="AP3847" s="21">
        <v>0</v>
      </c>
      <c r="AQ3847" s="22" t="s">
        <v>1283</v>
      </c>
      <c r="AR3847" s="21" t="s">
        <v>1279</v>
      </c>
    </row>
    <row r="3848" spans="1:44" x14ac:dyDescent="0.2">
      <c r="A3848" s="21" t="s">
        <v>1745</v>
      </c>
      <c r="B3848" s="21" t="s">
        <v>1146</v>
      </c>
      <c r="C3848" s="21" t="s">
        <v>1149</v>
      </c>
      <c r="D3848" s="21" t="s">
        <v>1743</v>
      </c>
      <c r="E3848" s="21" t="s">
        <v>1744</v>
      </c>
      <c r="F3848" s="21" t="s">
        <v>3198</v>
      </c>
      <c r="G3848" s="27" t="s">
        <v>153</v>
      </c>
      <c r="H3848" s="21" t="s">
        <v>1165</v>
      </c>
      <c r="I3848" s="21" t="s">
        <v>3199</v>
      </c>
      <c r="M3848" t="s">
        <v>1157</v>
      </c>
      <c r="U3848" s="21" t="s">
        <v>1246</v>
      </c>
      <c r="V3848" s="9" t="s">
        <v>1217</v>
      </c>
      <c r="W3848">
        <f t="shared" ref="W3848:W3856" si="56">16*7</f>
        <v>112</v>
      </c>
      <c r="X3848" s="9" t="s">
        <v>3203</v>
      </c>
      <c r="Y3848" t="s">
        <v>3209</v>
      </c>
      <c r="Z3848" s="9"/>
      <c r="AD3848" t="s">
        <v>1165</v>
      </c>
      <c r="AF3848" t="s">
        <v>153</v>
      </c>
      <c r="AG3848" t="s">
        <v>3200</v>
      </c>
      <c r="AH3848">
        <f t="shared" ref="AH3848:AH3856" si="57">48*60</f>
        <v>2880</v>
      </c>
      <c r="AI3848" s="21" t="s">
        <v>1165</v>
      </c>
      <c r="AJ3848" s="21" t="s">
        <v>1278</v>
      </c>
      <c r="AK3848">
        <v>0</v>
      </c>
      <c r="AN3848" s="21">
        <v>4</v>
      </c>
      <c r="AO3848" s="21">
        <v>100</v>
      </c>
      <c r="AP3848" s="21">
        <v>10</v>
      </c>
      <c r="AQ3848" s="22" t="s">
        <v>1283</v>
      </c>
      <c r="AR3848" s="21" t="s">
        <v>1279</v>
      </c>
    </row>
    <row r="3849" spans="1:44" x14ac:dyDescent="0.2">
      <c r="A3849" s="21" t="s">
        <v>1745</v>
      </c>
      <c r="B3849" s="21" t="s">
        <v>1146</v>
      </c>
      <c r="C3849" s="21" t="s">
        <v>1149</v>
      </c>
      <c r="D3849" s="21" t="s">
        <v>1743</v>
      </c>
      <c r="E3849" s="21" t="s">
        <v>1744</v>
      </c>
      <c r="F3849" s="21" t="s">
        <v>3198</v>
      </c>
      <c r="G3849" s="27" t="s">
        <v>153</v>
      </c>
      <c r="H3849" s="21" t="s">
        <v>1165</v>
      </c>
      <c r="I3849" s="21" t="s">
        <v>3199</v>
      </c>
      <c r="M3849" t="s">
        <v>1157</v>
      </c>
      <c r="U3849" s="21" t="s">
        <v>1246</v>
      </c>
      <c r="V3849" s="9" t="s">
        <v>1217</v>
      </c>
      <c r="W3849">
        <f t="shared" si="56"/>
        <v>112</v>
      </c>
      <c r="X3849" s="9" t="s">
        <v>3203</v>
      </c>
      <c r="Y3849" t="s">
        <v>3209</v>
      </c>
      <c r="Z3849" s="9"/>
      <c r="AD3849" t="s">
        <v>1165</v>
      </c>
      <c r="AF3849" t="s">
        <v>153</v>
      </c>
      <c r="AG3849" t="s">
        <v>3200</v>
      </c>
      <c r="AH3849">
        <f t="shared" si="57"/>
        <v>2880</v>
      </c>
      <c r="AI3849" s="21" t="s">
        <v>1165</v>
      </c>
      <c r="AJ3849" s="21" t="s">
        <v>1278</v>
      </c>
      <c r="AK3849">
        <v>0</v>
      </c>
      <c r="AN3849" s="21">
        <v>4</v>
      </c>
      <c r="AO3849" s="21">
        <v>100</v>
      </c>
      <c r="AP3849" s="21">
        <v>20</v>
      </c>
      <c r="AQ3849" s="22" t="s">
        <v>1283</v>
      </c>
      <c r="AR3849" s="21" t="s">
        <v>1279</v>
      </c>
    </row>
    <row r="3850" spans="1:44" x14ac:dyDescent="0.2">
      <c r="A3850" s="21" t="s">
        <v>1745</v>
      </c>
      <c r="B3850" s="21" t="s">
        <v>1146</v>
      </c>
      <c r="C3850" s="21" t="s">
        <v>1149</v>
      </c>
      <c r="D3850" s="21" t="s">
        <v>1743</v>
      </c>
      <c r="E3850" s="21" t="s">
        <v>1744</v>
      </c>
      <c r="F3850" s="21" t="s">
        <v>3198</v>
      </c>
      <c r="G3850" s="27" t="s">
        <v>153</v>
      </c>
      <c r="H3850" s="21" t="s">
        <v>1165</v>
      </c>
      <c r="I3850" s="21" t="s">
        <v>3199</v>
      </c>
      <c r="M3850" t="s">
        <v>1157</v>
      </c>
      <c r="U3850" s="21" t="s">
        <v>1246</v>
      </c>
      <c r="V3850" s="9" t="s">
        <v>1217</v>
      </c>
      <c r="W3850">
        <f t="shared" si="56"/>
        <v>112</v>
      </c>
      <c r="X3850" s="9" t="s">
        <v>3203</v>
      </c>
      <c r="Y3850" t="s">
        <v>3209</v>
      </c>
      <c r="Z3850" s="9"/>
      <c r="AD3850" t="s">
        <v>1165</v>
      </c>
      <c r="AF3850" t="s">
        <v>153</v>
      </c>
      <c r="AG3850" t="s">
        <v>3200</v>
      </c>
      <c r="AH3850">
        <f t="shared" si="57"/>
        <v>2880</v>
      </c>
      <c r="AI3850" s="21" t="s">
        <v>1165</v>
      </c>
      <c r="AJ3850" s="21" t="s">
        <v>1278</v>
      </c>
      <c r="AK3850">
        <v>73.028000000000006</v>
      </c>
      <c r="AN3850" s="21">
        <v>4</v>
      </c>
      <c r="AO3850" s="21">
        <v>100</v>
      </c>
      <c r="AP3850" s="21">
        <v>30</v>
      </c>
      <c r="AQ3850" s="22" t="s">
        <v>1283</v>
      </c>
      <c r="AR3850" s="21" t="s">
        <v>1279</v>
      </c>
    </row>
    <row r="3851" spans="1:44" x14ac:dyDescent="0.2">
      <c r="A3851" s="21" t="s">
        <v>1745</v>
      </c>
      <c r="B3851" s="21" t="s">
        <v>1146</v>
      </c>
      <c r="C3851" s="21" t="s">
        <v>1149</v>
      </c>
      <c r="D3851" s="21" t="s">
        <v>1743</v>
      </c>
      <c r="E3851" s="21" t="s">
        <v>1744</v>
      </c>
      <c r="F3851" s="21" t="s">
        <v>3198</v>
      </c>
      <c r="G3851" s="27" t="s">
        <v>153</v>
      </c>
      <c r="H3851" s="21" t="s">
        <v>1165</v>
      </c>
      <c r="I3851" s="21" t="s">
        <v>3199</v>
      </c>
      <c r="M3851" t="s">
        <v>1157</v>
      </c>
      <c r="U3851" s="21" t="s">
        <v>1246</v>
      </c>
      <c r="V3851" s="9" t="s">
        <v>1217</v>
      </c>
      <c r="W3851">
        <f t="shared" si="56"/>
        <v>112</v>
      </c>
      <c r="X3851" s="9" t="s">
        <v>3203</v>
      </c>
      <c r="Y3851" t="s">
        <v>3209</v>
      </c>
      <c r="Z3851" s="9"/>
      <c r="AD3851" t="s">
        <v>1165</v>
      </c>
      <c r="AF3851" t="s">
        <v>153</v>
      </c>
      <c r="AG3851" t="s">
        <v>3200</v>
      </c>
      <c r="AH3851">
        <f t="shared" si="57"/>
        <v>2880</v>
      </c>
      <c r="AI3851" s="21" t="s">
        <v>1165</v>
      </c>
      <c r="AJ3851" s="21" t="s">
        <v>1278</v>
      </c>
      <c r="AK3851">
        <v>79.694000000000003</v>
      </c>
      <c r="AN3851" s="21">
        <v>4</v>
      </c>
      <c r="AO3851" s="21">
        <v>100</v>
      </c>
      <c r="AP3851" s="21">
        <v>40</v>
      </c>
      <c r="AQ3851" s="22" t="s">
        <v>1283</v>
      </c>
      <c r="AR3851" s="21" t="s">
        <v>1279</v>
      </c>
    </row>
    <row r="3852" spans="1:44" x14ac:dyDescent="0.2">
      <c r="A3852" s="21" t="s">
        <v>1745</v>
      </c>
      <c r="B3852" s="21" t="s">
        <v>1146</v>
      </c>
      <c r="C3852" s="21" t="s">
        <v>1149</v>
      </c>
      <c r="D3852" s="21" t="s">
        <v>1743</v>
      </c>
      <c r="E3852" s="21" t="s">
        <v>1744</v>
      </c>
      <c r="F3852" s="21" t="s">
        <v>3198</v>
      </c>
      <c r="G3852" s="27" t="s">
        <v>153</v>
      </c>
      <c r="H3852" s="21" t="s">
        <v>1165</v>
      </c>
      <c r="I3852" s="21" t="s">
        <v>3199</v>
      </c>
      <c r="M3852" t="s">
        <v>1157</v>
      </c>
      <c r="U3852" s="21" t="s">
        <v>1246</v>
      </c>
      <c r="V3852" s="9" t="s">
        <v>1217</v>
      </c>
      <c r="W3852">
        <f t="shared" si="56"/>
        <v>112</v>
      </c>
      <c r="X3852" s="9" t="s">
        <v>3203</v>
      </c>
      <c r="Y3852" t="s">
        <v>3209</v>
      </c>
      <c r="Z3852" s="9"/>
      <c r="AD3852" t="s">
        <v>1165</v>
      </c>
      <c r="AF3852" t="s">
        <v>153</v>
      </c>
      <c r="AG3852" t="s">
        <v>3200</v>
      </c>
      <c r="AH3852">
        <f t="shared" si="57"/>
        <v>2880</v>
      </c>
      <c r="AI3852" s="21" t="s">
        <v>1165</v>
      </c>
      <c r="AJ3852" s="21" t="s">
        <v>1278</v>
      </c>
      <c r="AK3852">
        <v>81.25</v>
      </c>
      <c r="AN3852" s="21">
        <v>4</v>
      </c>
      <c r="AO3852" s="21">
        <v>100</v>
      </c>
      <c r="AP3852" s="21">
        <v>50</v>
      </c>
      <c r="AQ3852" s="22" t="s">
        <v>1283</v>
      </c>
      <c r="AR3852" s="21" t="s">
        <v>1279</v>
      </c>
    </row>
    <row r="3853" spans="1:44" x14ac:dyDescent="0.2">
      <c r="A3853" s="21" t="s">
        <v>1745</v>
      </c>
      <c r="B3853" s="21" t="s">
        <v>1146</v>
      </c>
      <c r="C3853" s="21" t="s">
        <v>1149</v>
      </c>
      <c r="D3853" s="21" t="s">
        <v>1743</v>
      </c>
      <c r="E3853" s="21" t="s">
        <v>1744</v>
      </c>
      <c r="F3853" s="21" t="s">
        <v>3198</v>
      </c>
      <c r="G3853" s="27" t="s">
        <v>153</v>
      </c>
      <c r="H3853" s="21" t="s">
        <v>1165</v>
      </c>
      <c r="I3853" s="21" t="s">
        <v>3199</v>
      </c>
      <c r="M3853" t="s">
        <v>1157</v>
      </c>
      <c r="U3853" s="21" t="s">
        <v>1246</v>
      </c>
      <c r="V3853" s="9" t="s">
        <v>1217</v>
      </c>
      <c r="W3853">
        <f t="shared" si="56"/>
        <v>112</v>
      </c>
      <c r="X3853" s="9" t="s">
        <v>3203</v>
      </c>
      <c r="Y3853" t="s">
        <v>3209</v>
      </c>
      <c r="Z3853" s="9"/>
      <c r="AD3853" t="s">
        <v>1165</v>
      </c>
      <c r="AF3853" t="s">
        <v>153</v>
      </c>
      <c r="AG3853" t="s">
        <v>3200</v>
      </c>
      <c r="AH3853">
        <f t="shared" si="57"/>
        <v>2880</v>
      </c>
      <c r="AI3853" s="21" t="s">
        <v>1165</v>
      </c>
      <c r="AJ3853" s="21" t="s">
        <v>1278</v>
      </c>
      <c r="AK3853">
        <v>81.917000000000002</v>
      </c>
      <c r="AN3853" s="21">
        <v>4</v>
      </c>
      <c r="AO3853" s="21">
        <v>100</v>
      </c>
      <c r="AP3853" s="21">
        <v>60</v>
      </c>
      <c r="AQ3853" s="22" t="s">
        <v>1283</v>
      </c>
      <c r="AR3853" s="21" t="s">
        <v>1279</v>
      </c>
    </row>
    <row r="3854" spans="1:44" x14ac:dyDescent="0.2">
      <c r="A3854" s="21" t="s">
        <v>1745</v>
      </c>
      <c r="B3854" s="21" t="s">
        <v>1146</v>
      </c>
      <c r="C3854" s="21" t="s">
        <v>1149</v>
      </c>
      <c r="D3854" s="21" t="s">
        <v>1743</v>
      </c>
      <c r="E3854" s="21" t="s">
        <v>1744</v>
      </c>
      <c r="F3854" s="21" t="s">
        <v>3198</v>
      </c>
      <c r="G3854" s="27" t="s">
        <v>153</v>
      </c>
      <c r="H3854" s="21" t="s">
        <v>1165</v>
      </c>
      <c r="I3854" s="21" t="s">
        <v>3199</v>
      </c>
      <c r="M3854" t="s">
        <v>1157</v>
      </c>
      <c r="U3854" s="21" t="s">
        <v>1246</v>
      </c>
      <c r="V3854" s="9" t="s">
        <v>1217</v>
      </c>
      <c r="W3854">
        <f t="shared" si="56"/>
        <v>112</v>
      </c>
      <c r="X3854" s="9" t="s">
        <v>3203</v>
      </c>
      <c r="Y3854" t="s">
        <v>3209</v>
      </c>
      <c r="Z3854" s="9"/>
      <c r="AD3854" t="s">
        <v>1165</v>
      </c>
      <c r="AF3854" t="s">
        <v>153</v>
      </c>
      <c r="AG3854" t="s">
        <v>3200</v>
      </c>
      <c r="AH3854">
        <f t="shared" si="57"/>
        <v>2880</v>
      </c>
      <c r="AI3854" s="21" t="s">
        <v>1165</v>
      </c>
      <c r="AJ3854" s="21" t="s">
        <v>1278</v>
      </c>
      <c r="AK3854">
        <v>82.805999999999997</v>
      </c>
      <c r="AN3854" s="21">
        <v>4</v>
      </c>
      <c r="AO3854" s="21">
        <v>100</v>
      </c>
      <c r="AP3854" s="21">
        <v>70</v>
      </c>
      <c r="AQ3854" s="22" t="s">
        <v>1283</v>
      </c>
      <c r="AR3854" s="21" t="s">
        <v>1279</v>
      </c>
    </row>
    <row r="3855" spans="1:44" x14ac:dyDescent="0.2">
      <c r="A3855" s="21" t="s">
        <v>1745</v>
      </c>
      <c r="B3855" s="21" t="s">
        <v>1146</v>
      </c>
      <c r="C3855" s="21" t="s">
        <v>1149</v>
      </c>
      <c r="D3855" s="21" t="s">
        <v>1743</v>
      </c>
      <c r="E3855" s="21" t="s">
        <v>1744</v>
      </c>
      <c r="F3855" s="21" t="s">
        <v>3198</v>
      </c>
      <c r="G3855" s="27" t="s">
        <v>153</v>
      </c>
      <c r="H3855" s="21" t="s">
        <v>1165</v>
      </c>
      <c r="I3855" s="21" t="s">
        <v>3199</v>
      </c>
      <c r="M3855" t="s">
        <v>1157</v>
      </c>
      <c r="U3855" s="21" t="s">
        <v>1246</v>
      </c>
      <c r="V3855" s="9" t="s">
        <v>1217</v>
      </c>
      <c r="W3855">
        <f t="shared" si="56"/>
        <v>112</v>
      </c>
      <c r="X3855" s="9" t="s">
        <v>3203</v>
      </c>
      <c r="Y3855" t="s">
        <v>3209</v>
      </c>
      <c r="Z3855" s="9"/>
      <c r="AD3855" t="s">
        <v>1165</v>
      </c>
      <c r="AF3855" t="s">
        <v>153</v>
      </c>
      <c r="AG3855" t="s">
        <v>3200</v>
      </c>
      <c r="AH3855">
        <f t="shared" si="57"/>
        <v>2880</v>
      </c>
      <c r="AI3855" s="21" t="s">
        <v>1165</v>
      </c>
      <c r="AJ3855" s="21" t="s">
        <v>1278</v>
      </c>
      <c r="AK3855">
        <v>84.138999999999996</v>
      </c>
      <c r="AN3855" s="21">
        <v>4</v>
      </c>
      <c r="AO3855" s="21">
        <v>100</v>
      </c>
      <c r="AP3855" s="21">
        <v>80</v>
      </c>
      <c r="AQ3855" s="22" t="s">
        <v>1283</v>
      </c>
      <c r="AR3855" s="21" t="s">
        <v>1279</v>
      </c>
    </row>
    <row r="3856" spans="1:44" x14ac:dyDescent="0.2">
      <c r="A3856" s="21" t="s">
        <v>1745</v>
      </c>
      <c r="B3856" s="21" t="s">
        <v>1146</v>
      </c>
      <c r="C3856" s="21" t="s">
        <v>1149</v>
      </c>
      <c r="D3856" s="21" t="s">
        <v>1743</v>
      </c>
      <c r="E3856" s="21" t="s">
        <v>1744</v>
      </c>
      <c r="F3856" s="21" t="s">
        <v>3198</v>
      </c>
      <c r="G3856" s="27" t="s">
        <v>153</v>
      </c>
      <c r="H3856" s="21" t="s">
        <v>1165</v>
      </c>
      <c r="I3856" s="21" t="s">
        <v>3199</v>
      </c>
      <c r="M3856" t="s">
        <v>1157</v>
      </c>
      <c r="U3856" s="21" t="s">
        <v>1246</v>
      </c>
      <c r="V3856" s="9" t="s">
        <v>1217</v>
      </c>
      <c r="W3856">
        <f t="shared" si="56"/>
        <v>112</v>
      </c>
      <c r="X3856" s="9" t="s">
        <v>3203</v>
      </c>
      <c r="Y3856" t="s">
        <v>3209</v>
      </c>
      <c r="Z3856" s="9"/>
      <c r="AD3856" t="s">
        <v>1165</v>
      </c>
      <c r="AF3856" t="s">
        <v>153</v>
      </c>
      <c r="AG3856" t="s">
        <v>3200</v>
      </c>
      <c r="AH3856">
        <f t="shared" si="57"/>
        <v>2880</v>
      </c>
      <c r="AI3856" s="21" t="s">
        <v>1165</v>
      </c>
      <c r="AJ3856" s="21" t="s">
        <v>1278</v>
      </c>
      <c r="AK3856">
        <v>84.361000000000004</v>
      </c>
      <c r="AN3856" s="21">
        <v>4</v>
      </c>
      <c r="AO3856" s="21">
        <v>100</v>
      </c>
      <c r="AP3856" s="21">
        <v>84</v>
      </c>
      <c r="AQ3856" s="22" t="s">
        <v>1283</v>
      </c>
      <c r="AR3856" s="21" t="s">
        <v>1279</v>
      </c>
    </row>
    <row r="3857" spans="1:45" x14ac:dyDescent="0.2">
      <c r="A3857" s="21" t="s">
        <v>1745</v>
      </c>
      <c r="B3857" s="21" t="s">
        <v>1146</v>
      </c>
      <c r="C3857" s="21" t="s">
        <v>1149</v>
      </c>
      <c r="D3857" s="21" t="s">
        <v>1743</v>
      </c>
      <c r="E3857" s="21" t="s">
        <v>1744</v>
      </c>
      <c r="F3857" s="21" t="s">
        <v>3198</v>
      </c>
      <c r="G3857" s="27" t="s">
        <v>153</v>
      </c>
      <c r="H3857" s="21" t="s">
        <v>1165</v>
      </c>
      <c r="I3857" s="21" t="s">
        <v>3199</v>
      </c>
      <c r="M3857" t="s">
        <v>1157</v>
      </c>
      <c r="U3857" s="21" t="s">
        <v>1147</v>
      </c>
      <c r="X3857" s="9" t="s">
        <v>3203</v>
      </c>
      <c r="Y3857" t="s">
        <v>3209</v>
      </c>
      <c r="Z3857" s="9"/>
      <c r="AD3857" t="s">
        <v>1165</v>
      </c>
      <c r="AF3857" t="s">
        <v>153</v>
      </c>
      <c r="AG3857" t="s">
        <v>3200</v>
      </c>
      <c r="AH3857">
        <f>48*60</f>
        <v>2880</v>
      </c>
      <c r="AI3857" s="21" t="s">
        <v>1165</v>
      </c>
      <c r="AJ3857" s="21" t="s">
        <v>1278</v>
      </c>
      <c r="AK3857">
        <v>0</v>
      </c>
      <c r="AN3857" s="21">
        <v>4</v>
      </c>
      <c r="AO3857" s="21">
        <v>100</v>
      </c>
      <c r="AP3857" s="21">
        <v>0</v>
      </c>
      <c r="AQ3857" s="22" t="s">
        <v>1283</v>
      </c>
      <c r="AR3857" s="21" t="s">
        <v>1279</v>
      </c>
    </row>
    <row r="3858" spans="1:45" x14ac:dyDescent="0.2">
      <c r="A3858" s="21" t="s">
        <v>1745</v>
      </c>
      <c r="B3858" s="21" t="s">
        <v>1146</v>
      </c>
      <c r="C3858" s="21" t="s">
        <v>1149</v>
      </c>
      <c r="D3858" s="21" t="s">
        <v>1743</v>
      </c>
      <c r="E3858" s="21" t="s">
        <v>1744</v>
      </c>
      <c r="F3858" s="21" t="s">
        <v>3198</v>
      </c>
      <c r="G3858" s="27" t="s">
        <v>153</v>
      </c>
      <c r="H3858" s="21" t="s">
        <v>1165</v>
      </c>
      <c r="I3858" s="21" t="s">
        <v>3199</v>
      </c>
      <c r="M3858" t="s">
        <v>1157</v>
      </c>
      <c r="U3858" s="21" t="s">
        <v>1147</v>
      </c>
      <c r="X3858" s="9" t="s">
        <v>3203</v>
      </c>
      <c r="Y3858" t="s">
        <v>3209</v>
      </c>
      <c r="Z3858" s="9"/>
      <c r="AD3858" t="s">
        <v>1165</v>
      </c>
      <c r="AF3858" t="s">
        <v>153</v>
      </c>
      <c r="AG3858" t="s">
        <v>3200</v>
      </c>
      <c r="AH3858">
        <f t="shared" ref="AH3858:AH3866" si="58">48*60</f>
        <v>2880</v>
      </c>
      <c r="AI3858" s="21" t="s">
        <v>1165</v>
      </c>
      <c r="AJ3858" s="21" t="s">
        <v>1278</v>
      </c>
      <c r="AK3858">
        <v>0</v>
      </c>
      <c r="AN3858" s="21">
        <v>4</v>
      </c>
      <c r="AO3858" s="21">
        <v>100</v>
      </c>
      <c r="AP3858" s="21">
        <v>10</v>
      </c>
      <c r="AQ3858" s="22" t="s">
        <v>1283</v>
      </c>
      <c r="AR3858" s="21" t="s">
        <v>1279</v>
      </c>
    </row>
    <row r="3859" spans="1:45" x14ac:dyDescent="0.2">
      <c r="A3859" s="21" t="s">
        <v>1745</v>
      </c>
      <c r="B3859" s="21" t="s">
        <v>1146</v>
      </c>
      <c r="C3859" s="21" t="s">
        <v>1149</v>
      </c>
      <c r="D3859" s="21" t="s">
        <v>1743</v>
      </c>
      <c r="E3859" s="21" t="s">
        <v>1744</v>
      </c>
      <c r="F3859" s="21" t="s">
        <v>3198</v>
      </c>
      <c r="G3859" s="27" t="s">
        <v>153</v>
      </c>
      <c r="H3859" s="21" t="s">
        <v>1165</v>
      </c>
      <c r="I3859" s="21" t="s">
        <v>3199</v>
      </c>
      <c r="M3859" t="s">
        <v>1157</v>
      </c>
      <c r="U3859" s="21" t="s">
        <v>1147</v>
      </c>
      <c r="X3859" s="9" t="s">
        <v>3203</v>
      </c>
      <c r="Y3859" t="s">
        <v>3209</v>
      </c>
      <c r="Z3859" s="9"/>
      <c r="AD3859" t="s">
        <v>1165</v>
      </c>
      <c r="AF3859" t="s">
        <v>153</v>
      </c>
      <c r="AG3859" t="s">
        <v>3200</v>
      </c>
      <c r="AH3859">
        <f t="shared" si="58"/>
        <v>2880</v>
      </c>
      <c r="AI3859" s="21" t="s">
        <v>1165</v>
      </c>
      <c r="AJ3859" s="21" t="s">
        <v>1278</v>
      </c>
      <c r="AK3859">
        <v>0</v>
      </c>
      <c r="AN3859" s="21">
        <v>4</v>
      </c>
      <c r="AO3859" s="21">
        <v>100</v>
      </c>
      <c r="AP3859" s="21">
        <v>20</v>
      </c>
      <c r="AQ3859" s="22" t="s">
        <v>1283</v>
      </c>
      <c r="AR3859" s="21" t="s">
        <v>1279</v>
      </c>
    </row>
    <row r="3860" spans="1:45" x14ac:dyDescent="0.2">
      <c r="A3860" s="21" t="s">
        <v>1745</v>
      </c>
      <c r="B3860" s="21" t="s">
        <v>1146</v>
      </c>
      <c r="C3860" s="21" t="s">
        <v>1149</v>
      </c>
      <c r="D3860" s="21" t="s">
        <v>1743</v>
      </c>
      <c r="E3860" s="21" t="s">
        <v>1744</v>
      </c>
      <c r="F3860" s="21" t="s">
        <v>3198</v>
      </c>
      <c r="G3860" s="27" t="s">
        <v>153</v>
      </c>
      <c r="H3860" s="21" t="s">
        <v>1165</v>
      </c>
      <c r="I3860" s="21" t="s">
        <v>3199</v>
      </c>
      <c r="M3860" t="s">
        <v>1157</v>
      </c>
      <c r="U3860" s="21" t="s">
        <v>1147</v>
      </c>
      <c r="X3860" s="9" t="s">
        <v>3203</v>
      </c>
      <c r="Y3860" t="s">
        <v>3209</v>
      </c>
      <c r="Z3860" s="9"/>
      <c r="AD3860" t="s">
        <v>1165</v>
      </c>
      <c r="AF3860" t="s">
        <v>153</v>
      </c>
      <c r="AG3860" t="s">
        <v>3200</v>
      </c>
      <c r="AH3860">
        <f t="shared" si="58"/>
        <v>2880</v>
      </c>
      <c r="AI3860" s="21" t="s">
        <v>1165</v>
      </c>
      <c r="AJ3860" s="21" t="s">
        <v>1278</v>
      </c>
      <c r="AK3860" s="21">
        <v>0</v>
      </c>
      <c r="AN3860" s="21">
        <v>4</v>
      </c>
      <c r="AO3860" s="21">
        <v>100</v>
      </c>
      <c r="AP3860" s="21">
        <v>30</v>
      </c>
      <c r="AQ3860" s="22" t="s">
        <v>1283</v>
      </c>
      <c r="AR3860" s="21" t="s">
        <v>1279</v>
      </c>
    </row>
    <row r="3861" spans="1:45" x14ac:dyDescent="0.2">
      <c r="A3861" s="21" t="s">
        <v>1745</v>
      </c>
      <c r="B3861" s="21" t="s">
        <v>1146</v>
      </c>
      <c r="C3861" s="21" t="s">
        <v>1149</v>
      </c>
      <c r="D3861" s="21" t="s">
        <v>1743</v>
      </c>
      <c r="E3861" s="21" t="s">
        <v>1744</v>
      </c>
      <c r="F3861" s="21" t="s">
        <v>3198</v>
      </c>
      <c r="G3861" s="27" t="s">
        <v>153</v>
      </c>
      <c r="H3861" s="21" t="s">
        <v>1165</v>
      </c>
      <c r="I3861" s="21" t="s">
        <v>3199</v>
      </c>
      <c r="M3861" t="s">
        <v>1157</v>
      </c>
      <c r="U3861" s="21" t="s">
        <v>1147</v>
      </c>
      <c r="X3861" s="9" t="s">
        <v>3203</v>
      </c>
      <c r="Y3861" t="s">
        <v>3209</v>
      </c>
      <c r="Z3861" s="9"/>
      <c r="AD3861" t="s">
        <v>1165</v>
      </c>
      <c r="AF3861" t="s">
        <v>153</v>
      </c>
      <c r="AG3861" t="s">
        <v>3200</v>
      </c>
      <c r="AH3861">
        <f t="shared" si="58"/>
        <v>2880</v>
      </c>
      <c r="AI3861" s="21" t="s">
        <v>1165</v>
      </c>
      <c r="AJ3861" s="21" t="s">
        <v>1278</v>
      </c>
      <c r="AK3861">
        <v>0</v>
      </c>
      <c r="AN3861" s="21">
        <v>4</v>
      </c>
      <c r="AO3861" s="21">
        <v>100</v>
      </c>
      <c r="AP3861" s="21">
        <v>40</v>
      </c>
      <c r="AQ3861" s="22" t="s">
        <v>1283</v>
      </c>
      <c r="AR3861" s="21" t="s">
        <v>1279</v>
      </c>
    </row>
    <row r="3862" spans="1:45" x14ac:dyDescent="0.2">
      <c r="A3862" s="21" t="s">
        <v>1745</v>
      </c>
      <c r="B3862" s="21" t="s">
        <v>1146</v>
      </c>
      <c r="C3862" s="21" t="s">
        <v>1149</v>
      </c>
      <c r="D3862" s="21" t="s">
        <v>1743</v>
      </c>
      <c r="E3862" s="21" t="s">
        <v>1744</v>
      </c>
      <c r="F3862" s="21" t="s">
        <v>3198</v>
      </c>
      <c r="G3862" s="27" t="s">
        <v>153</v>
      </c>
      <c r="H3862" s="21" t="s">
        <v>1165</v>
      </c>
      <c r="I3862" s="21" t="s">
        <v>3199</v>
      </c>
      <c r="M3862" t="s">
        <v>1157</v>
      </c>
      <c r="U3862" s="21" t="s">
        <v>1147</v>
      </c>
      <c r="X3862" s="9" t="s">
        <v>3203</v>
      </c>
      <c r="Y3862" t="s">
        <v>3209</v>
      </c>
      <c r="Z3862" s="9"/>
      <c r="AD3862" t="s">
        <v>1165</v>
      </c>
      <c r="AF3862" t="s">
        <v>153</v>
      </c>
      <c r="AG3862" t="s">
        <v>3200</v>
      </c>
      <c r="AH3862">
        <f t="shared" si="58"/>
        <v>2880</v>
      </c>
      <c r="AI3862" s="21" t="s">
        <v>1165</v>
      </c>
      <c r="AJ3862" s="21" t="s">
        <v>1278</v>
      </c>
      <c r="AK3862">
        <v>0</v>
      </c>
      <c r="AN3862" s="21">
        <v>4</v>
      </c>
      <c r="AO3862" s="21">
        <v>100</v>
      </c>
      <c r="AP3862" s="21">
        <v>50</v>
      </c>
      <c r="AQ3862" s="22" t="s">
        <v>1283</v>
      </c>
      <c r="AR3862" s="21" t="s">
        <v>1279</v>
      </c>
    </row>
    <row r="3863" spans="1:45" x14ac:dyDescent="0.2">
      <c r="A3863" s="21" t="s">
        <v>1745</v>
      </c>
      <c r="B3863" s="21" t="s">
        <v>1146</v>
      </c>
      <c r="C3863" s="21" t="s">
        <v>1149</v>
      </c>
      <c r="D3863" s="21" t="s">
        <v>1743</v>
      </c>
      <c r="E3863" s="21" t="s">
        <v>1744</v>
      </c>
      <c r="F3863" s="21" t="s">
        <v>3198</v>
      </c>
      <c r="G3863" s="27" t="s">
        <v>153</v>
      </c>
      <c r="H3863" s="21" t="s">
        <v>1165</v>
      </c>
      <c r="I3863" s="21" t="s">
        <v>3199</v>
      </c>
      <c r="M3863" t="s">
        <v>1157</v>
      </c>
      <c r="U3863" s="21" t="s">
        <v>1147</v>
      </c>
      <c r="X3863" s="9" t="s">
        <v>3203</v>
      </c>
      <c r="Y3863" t="s">
        <v>3209</v>
      </c>
      <c r="Z3863" s="9"/>
      <c r="AD3863" t="s">
        <v>1165</v>
      </c>
      <c r="AF3863" t="s">
        <v>153</v>
      </c>
      <c r="AG3863" t="s">
        <v>3200</v>
      </c>
      <c r="AH3863">
        <f t="shared" si="58"/>
        <v>2880</v>
      </c>
      <c r="AI3863" s="21" t="s">
        <v>1165</v>
      </c>
      <c r="AJ3863" s="21" t="s">
        <v>1278</v>
      </c>
      <c r="AK3863">
        <v>1.694</v>
      </c>
      <c r="AN3863" s="21">
        <v>4</v>
      </c>
      <c r="AO3863" s="21">
        <v>100</v>
      </c>
      <c r="AP3863" s="21">
        <v>60</v>
      </c>
      <c r="AQ3863" s="22" t="s">
        <v>1283</v>
      </c>
      <c r="AR3863" s="21" t="s">
        <v>1279</v>
      </c>
    </row>
    <row r="3864" spans="1:45" x14ac:dyDescent="0.2">
      <c r="A3864" s="21" t="s">
        <v>1745</v>
      </c>
      <c r="B3864" s="21" t="s">
        <v>1146</v>
      </c>
      <c r="C3864" s="21" t="s">
        <v>1149</v>
      </c>
      <c r="D3864" s="21" t="s">
        <v>1743</v>
      </c>
      <c r="E3864" s="21" t="s">
        <v>1744</v>
      </c>
      <c r="F3864" s="21" t="s">
        <v>3198</v>
      </c>
      <c r="G3864" s="27" t="s">
        <v>153</v>
      </c>
      <c r="H3864" s="21" t="s">
        <v>1165</v>
      </c>
      <c r="I3864" s="21" t="s">
        <v>3199</v>
      </c>
      <c r="M3864" t="s">
        <v>1157</v>
      </c>
      <c r="U3864" s="21" t="s">
        <v>1147</v>
      </c>
      <c r="X3864" s="9" t="s">
        <v>3203</v>
      </c>
      <c r="Y3864" t="s">
        <v>3209</v>
      </c>
      <c r="Z3864" s="9"/>
      <c r="AD3864" t="s">
        <v>1165</v>
      </c>
      <c r="AF3864" t="s">
        <v>153</v>
      </c>
      <c r="AG3864" t="s">
        <v>3200</v>
      </c>
      <c r="AH3864">
        <f t="shared" si="58"/>
        <v>2880</v>
      </c>
      <c r="AI3864" s="21" t="s">
        <v>1165</v>
      </c>
      <c r="AJ3864" s="21" t="s">
        <v>1278</v>
      </c>
      <c r="AK3864">
        <v>10.361000000000001</v>
      </c>
      <c r="AN3864" s="21">
        <v>4</v>
      </c>
      <c r="AO3864" s="21">
        <v>100</v>
      </c>
      <c r="AP3864" s="21">
        <v>70</v>
      </c>
      <c r="AQ3864" s="22" t="s">
        <v>1283</v>
      </c>
      <c r="AR3864" s="21" t="s">
        <v>1279</v>
      </c>
    </row>
    <row r="3865" spans="1:45" x14ac:dyDescent="0.2">
      <c r="A3865" s="21" t="s">
        <v>1745</v>
      </c>
      <c r="B3865" s="21" t="s">
        <v>1146</v>
      </c>
      <c r="C3865" s="21" t="s">
        <v>1149</v>
      </c>
      <c r="D3865" s="21" t="s">
        <v>1743</v>
      </c>
      <c r="E3865" s="21" t="s">
        <v>1744</v>
      </c>
      <c r="F3865" s="21" t="s">
        <v>3198</v>
      </c>
      <c r="G3865" s="27" t="s">
        <v>153</v>
      </c>
      <c r="H3865" s="21" t="s">
        <v>1165</v>
      </c>
      <c r="I3865" s="21" t="s">
        <v>3199</v>
      </c>
      <c r="M3865" t="s">
        <v>1157</v>
      </c>
      <c r="U3865" s="21" t="s">
        <v>1147</v>
      </c>
      <c r="X3865" s="9" t="s">
        <v>3203</v>
      </c>
      <c r="Y3865" t="s">
        <v>3209</v>
      </c>
      <c r="Z3865" s="9"/>
      <c r="AD3865" t="s">
        <v>1165</v>
      </c>
      <c r="AF3865" t="s">
        <v>153</v>
      </c>
      <c r="AG3865" t="s">
        <v>3200</v>
      </c>
      <c r="AH3865">
        <f t="shared" si="58"/>
        <v>2880</v>
      </c>
      <c r="AI3865" s="21" t="s">
        <v>1165</v>
      </c>
      <c r="AJ3865" s="21" t="s">
        <v>1278</v>
      </c>
      <c r="AK3865">
        <v>17.25</v>
      </c>
      <c r="AN3865" s="21">
        <v>4</v>
      </c>
      <c r="AO3865" s="21">
        <v>100</v>
      </c>
      <c r="AP3865" s="21">
        <v>80</v>
      </c>
      <c r="AQ3865" s="22" t="s">
        <v>1283</v>
      </c>
      <c r="AR3865" s="21" t="s">
        <v>1279</v>
      </c>
    </row>
    <row r="3866" spans="1:45" x14ac:dyDescent="0.2">
      <c r="A3866" s="21" t="s">
        <v>1745</v>
      </c>
      <c r="B3866" s="21" t="s">
        <v>1146</v>
      </c>
      <c r="C3866" s="21" t="s">
        <v>1149</v>
      </c>
      <c r="D3866" s="21" t="s">
        <v>1743</v>
      </c>
      <c r="E3866" s="21" t="s">
        <v>1744</v>
      </c>
      <c r="F3866" s="21" t="s">
        <v>3198</v>
      </c>
      <c r="G3866" s="27" t="s">
        <v>153</v>
      </c>
      <c r="H3866" s="21" t="s">
        <v>1165</v>
      </c>
      <c r="I3866" s="21" t="s">
        <v>3199</v>
      </c>
      <c r="M3866" t="s">
        <v>1157</v>
      </c>
      <c r="U3866" s="21" t="s">
        <v>1147</v>
      </c>
      <c r="X3866" s="9" t="s">
        <v>3203</v>
      </c>
      <c r="Y3866" t="s">
        <v>3209</v>
      </c>
      <c r="Z3866" s="9"/>
      <c r="AD3866" t="s">
        <v>1165</v>
      </c>
      <c r="AF3866" t="s">
        <v>153</v>
      </c>
      <c r="AG3866" t="s">
        <v>3200</v>
      </c>
      <c r="AH3866">
        <f t="shared" si="58"/>
        <v>2880</v>
      </c>
      <c r="AI3866" s="21" t="s">
        <v>1165</v>
      </c>
      <c r="AJ3866" s="21" t="s">
        <v>1278</v>
      </c>
      <c r="AK3866">
        <v>23.472000000000001</v>
      </c>
      <c r="AN3866" s="21">
        <v>4</v>
      </c>
      <c r="AO3866" s="21">
        <v>100</v>
      </c>
      <c r="AP3866" s="21">
        <v>84</v>
      </c>
      <c r="AQ3866" s="22" t="s">
        <v>1283</v>
      </c>
      <c r="AR3866" s="21" t="s">
        <v>1279</v>
      </c>
    </row>
    <row r="3867" spans="1:45" x14ac:dyDescent="0.2">
      <c r="A3867" t="s">
        <v>1876</v>
      </c>
      <c r="B3867" s="21" t="s">
        <v>1146</v>
      </c>
      <c r="C3867" s="21" t="s">
        <v>1149</v>
      </c>
      <c r="D3867" s="21" t="s">
        <v>1857</v>
      </c>
      <c r="E3867" s="21" t="s">
        <v>1875</v>
      </c>
      <c r="G3867" s="27" t="s">
        <v>153</v>
      </c>
      <c r="H3867" s="21" t="s">
        <v>1165</v>
      </c>
      <c r="I3867" s="21" t="s">
        <v>3222</v>
      </c>
      <c r="M3867" t="s">
        <v>1157</v>
      </c>
      <c r="O3867">
        <v>1998</v>
      </c>
      <c r="P3867">
        <v>2001</v>
      </c>
      <c r="Q3867" t="s">
        <v>1329</v>
      </c>
      <c r="R3867">
        <f>365*3</f>
        <v>1095</v>
      </c>
      <c r="T3867">
        <v>-5</v>
      </c>
      <c r="U3867" s="21" t="s">
        <v>1246</v>
      </c>
      <c r="V3867" s="9" t="s">
        <v>3223</v>
      </c>
      <c r="W3867">
        <v>35</v>
      </c>
      <c r="X3867" s="9" t="s">
        <v>1333</v>
      </c>
      <c r="Z3867" s="9" t="s">
        <v>3201</v>
      </c>
      <c r="AD3867" t="s">
        <v>1165</v>
      </c>
      <c r="AF3867" t="s">
        <v>153</v>
      </c>
      <c r="AG3867" t="s">
        <v>1160</v>
      </c>
      <c r="AH3867" t="s">
        <v>3226</v>
      </c>
      <c r="AI3867" s="21" t="s">
        <v>1165</v>
      </c>
      <c r="AJ3867" s="21" t="s">
        <v>1148</v>
      </c>
      <c r="AK3867">
        <v>59.3</v>
      </c>
      <c r="AN3867" s="21">
        <v>4</v>
      </c>
      <c r="AO3867" s="21">
        <v>50</v>
      </c>
      <c r="AP3867" s="21">
        <v>28</v>
      </c>
      <c r="AQ3867" s="22" t="s">
        <v>3224</v>
      </c>
      <c r="AR3867" s="21" t="s">
        <v>3225</v>
      </c>
      <c r="AS3867" t="s">
        <v>3227</v>
      </c>
    </row>
    <row r="3868" spans="1:45" x14ac:dyDescent="0.2">
      <c r="A3868" t="s">
        <v>1876</v>
      </c>
      <c r="B3868" s="21" t="s">
        <v>1146</v>
      </c>
      <c r="C3868" s="21" t="s">
        <v>1149</v>
      </c>
      <c r="D3868" s="21" t="s">
        <v>1857</v>
      </c>
      <c r="E3868" s="21" t="s">
        <v>1875</v>
      </c>
      <c r="G3868" s="27" t="s">
        <v>153</v>
      </c>
      <c r="H3868" s="21" t="s">
        <v>1165</v>
      </c>
      <c r="I3868" s="21" t="s">
        <v>3222</v>
      </c>
      <c r="M3868" t="s">
        <v>1157</v>
      </c>
      <c r="O3868">
        <v>1998</v>
      </c>
      <c r="P3868">
        <v>2001</v>
      </c>
      <c r="Q3868" t="s">
        <v>1329</v>
      </c>
      <c r="R3868">
        <f>365*3</f>
        <v>1095</v>
      </c>
      <c r="T3868">
        <v>-5</v>
      </c>
      <c r="U3868" s="21" t="s">
        <v>1246</v>
      </c>
      <c r="V3868" s="9" t="s">
        <v>3223</v>
      </c>
      <c r="W3868">
        <v>21</v>
      </c>
      <c r="X3868" s="9" t="s">
        <v>1333</v>
      </c>
      <c r="Z3868" s="9" t="s">
        <v>3201</v>
      </c>
      <c r="AA3868" t="s">
        <v>3228</v>
      </c>
      <c r="AB3868">
        <v>101.15</v>
      </c>
      <c r="AD3868" t="s">
        <v>1165</v>
      </c>
      <c r="AF3868" t="s">
        <v>153</v>
      </c>
      <c r="AG3868" t="s">
        <v>3228</v>
      </c>
      <c r="AH3868" t="s">
        <v>3226</v>
      </c>
      <c r="AI3868" s="21" t="s">
        <v>1165</v>
      </c>
      <c r="AJ3868" s="21" t="s">
        <v>1148</v>
      </c>
      <c r="AK3868">
        <v>74.3</v>
      </c>
      <c r="AN3868" s="21">
        <v>4</v>
      </c>
      <c r="AO3868" s="21">
        <v>50</v>
      </c>
      <c r="AP3868" s="21">
        <v>28</v>
      </c>
      <c r="AQ3868" s="22" t="s">
        <v>3224</v>
      </c>
      <c r="AR3868" s="21" t="s">
        <v>3225</v>
      </c>
      <c r="AS3868" t="s">
        <v>3227</v>
      </c>
    </row>
    <row r="3869" spans="1:45" x14ac:dyDescent="0.2">
      <c r="A3869" t="s">
        <v>1876</v>
      </c>
      <c r="B3869" s="21" t="s">
        <v>1146</v>
      </c>
      <c r="C3869" s="21" t="s">
        <v>1149</v>
      </c>
      <c r="D3869" s="21" t="s">
        <v>1857</v>
      </c>
      <c r="E3869" s="21" t="s">
        <v>1875</v>
      </c>
      <c r="G3869" s="27" t="s">
        <v>153</v>
      </c>
      <c r="H3869" s="21" t="s">
        <v>1165</v>
      </c>
      <c r="I3869" s="21" t="s">
        <v>3222</v>
      </c>
      <c r="M3869" t="s">
        <v>1157</v>
      </c>
      <c r="O3869">
        <v>1998</v>
      </c>
      <c r="P3869">
        <v>2001</v>
      </c>
      <c r="Q3869" t="s">
        <v>1329</v>
      </c>
      <c r="R3869">
        <f>365*3</f>
        <v>1095</v>
      </c>
      <c r="T3869">
        <v>-5</v>
      </c>
      <c r="U3869" s="21" t="s">
        <v>3229</v>
      </c>
      <c r="X3869" s="9" t="s">
        <v>3223</v>
      </c>
      <c r="Z3869" s="9"/>
      <c r="AD3869" t="s">
        <v>1165</v>
      </c>
      <c r="AF3869" t="s">
        <v>1165</v>
      </c>
      <c r="AI3869" s="21" t="s">
        <v>1165</v>
      </c>
      <c r="AJ3869" s="21" t="s">
        <v>1148</v>
      </c>
      <c r="AK3869">
        <v>70.599999999999994</v>
      </c>
      <c r="AN3869" s="21">
        <v>4</v>
      </c>
      <c r="AO3869" s="21">
        <v>50</v>
      </c>
      <c r="AP3869" s="21">
        <v>28</v>
      </c>
      <c r="AQ3869" s="22" t="s">
        <v>3224</v>
      </c>
      <c r="AR3869" s="21" t="s">
        <v>3225</v>
      </c>
      <c r="AS3869" t="s">
        <v>3227</v>
      </c>
    </row>
    <row r="3870" spans="1:45" x14ac:dyDescent="0.2">
      <c r="A3870" t="s">
        <v>1876</v>
      </c>
      <c r="B3870" s="21" t="s">
        <v>1146</v>
      </c>
      <c r="C3870" s="21" t="s">
        <v>1149</v>
      </c>
      <c r="D3870" s="21" t="s">
        <v>1857</v>
      </c>
      <c r="E3870" s="21" t="s">
        <v>1875</v>
      </c>
      <c r="G3870" s="27" t="s">
        <v>153</v>
      </c>
      <c r="H3870" s="21" t="s">
        <v>1165</v>
      </c>
      <c r="I3870" s="21" t="s">
        <v>3222</v>
      </c>
      <c r="M3870" t="s">
        <v>1157</v>
      </c>
      <c r="O3870">
        <v>1998</v>
      </c>
      <c r="P3870">
        <v>2001</v>
      </c>
      <c r="Q3870" t="s">
        <v>1329</v>
      </c>
      <c r="R3870">
        <f>365*3</f>
        <v>1095</v>
      </c>
      <c r="T3870">
        <v>-5</v>
      </c>
      <c r="U3870" s="21" t="s">
        <v>1246</v>
      </c>
      <c r="V3870" s="9" t="s">
        <v>3223</v>
      </c>
      <c r="W3870">
        <v>35</v>
      </c>
      <c r="X3870" s="9" t="s">
        <v>1333</v>
      </c>
      <c r="Z3870" s="9" t="s">
        <v>3201</v>
      </c>
      <c r="AD3870" t="s">
        <v>1165</v>
      </c>
      <c r="AF3870" t="s">
        <v>153</v>
      </c>
      <c r="AG3870" t="s">
        <v>1160</v>
      </c>
      <c r="AH3870" t="s">
        <v>3226</v>
      </c>
      <c r="AI3870" s="21" t="s">
        <v>1165</v>
      </c>
      <c r="AJ3870" s="21" t="s">
        <v>1278</v>
      </c>
      <c r="AK3870">
        <v>7.8</v>
      </c>
      <c r="AN3870" s="21">
        <v>4</v>
      </c>
      <c r="AO3870" s="21">
        <v>50</v>
      </c>
      <c r="AP3870" s="21">
        <v>28</v>
      </c>
      <c r="AQ3870" s="22" t="s">
        <v>3224</v>
      </c>
      <c r="AR3870" s="21" t="s">
        <v>3230</v>
      </c>
      <c r="AS3870" t="s">
        <v>3227</v>
      </c>
    </row>
    <row r="3871" spans="1:45" x14ac:dyDescent="0.2">
      <c r="A3871" t="s">
        <v>1876</v>
      </c>
      <c r="B3871" s="21" t="s">
        <v>1146</v>
      </c>
      <c r="C3871" s="21" t="s">
        <v>1149</v>
      </c>
      <c r="D3871" s="21" t="s">
        <v>1857</v>
      </c>
      <c r="E3871" s="21" t="s">
        <v>1875</v>
      </c>
      <c r="G3871" s="27" t="s">
        <v>153</v>
      </c>
      <c r="H3871" s="21" t="s">
        <v>1165</v>
      </c>
      <c r="I3871" s="21" t="s">
        <v>3222</v>
      </c>
      <c r="M3871" t="s">
        <v>1157</v>
      </c>
      <c r="O3871">
        <v>1998</v>
      </c>
      <c r="P3871">
        <v>2001</v>
      </c>
      <c r="Q3871" t="s">
        <v>1329</v>
      </c>
      <c r="R3871">
        <f>365*3</f>
        <v>1095</v>
      </c>
      <c r="T3871">
        <v>-5</v>
      </c>
      <c r="U3871" s="21" t="s">
        <v>1246</v>
      </c>
      <c r="V3871" s="9" t="s">
        <v>3223</v>
      </c>
      <c r="W3871">
        <v>21</v>
      </c>
      <c r="X3871" s="9" t="s">
        <v>1333</v>
      </c>
      <c r="Z3871" s="9" t="s">
        <v>3201</v>
      </c>
      <c r="AA3871" t="s">
        <v>3228</v>
      </c>
      <c r="AB3871">
        <v>101.15</v>
      </c>
      <c r="AD3871" t="s">
        <v>1165</v>
      </c>
      <c r="AF3871" t="s">
        <v>153</v>
      </c>
      <c r="AG3871" t="s">
        <v>3228</v>
      </c>
      <c r="AH3871" t="s">
        <v>3226</v>
      </c>
      <c r="AI3871" s="21" t="s">
        <v>1165</v>
      </c>
      <c r="AJ3871" s="21" t="s">
        <v>1278</v>
      </c>
      <c r="AK3871">
        <v>8.8000000000000007</v>
      </c>
      <c r="AN3871" s="21">
        <v>4</v>
      </c>
      <c r="AO3871" s="21">
        <v>50</v>
      </c>
      <c r="AP3871" s="21">
        <v>28</v>
      </c>
      <c r="AQ3871" s="22" t="s">
        <v>3224</v>
      </c>
      <c r="AR3871" s="21" t="s">
        <v>3230</v>
      </c>
      <c r="AS3871" t="s">
        <v>3227</v>
      </c>
    </row>
    <row r="3872" spans="1:45" x14ac:dyDescent="0.2">
      <c r="A3872" t="s">
        <v>1876</v>
      </c>
      <c r="B3872" s="21" t="s">
        <v>1146</v>
      </c>
      <c r="C3872" s="21" t="s">
        <v>1149</v>
      </c>
      <c r="D3872" s="21" t="s">
        <v>1857</v>
      </c>
      <c r="E3872" s="21" t="s">
        <v>1875</v>
      </c>
      <c r="G3872" s="27" t="s">
        <v>153</v>
      </c>
      <c r="H3872" s="21" t="s">
        <v>1165</v>
      </c>
      <c r="I3872" s="21" t="s">
        <v>3222</v>
      </c>
      <c r="M3872" t="s">
        <v>1157</v>
      </c>
      <c r="O3872">
        <v>1998</v>
      </c>
      <c r="P3872">
        <v>2001</v>
      </c>
      <c r="Q3872" t="s">
        <v>1329</v>
      </c>
      <c r="R3872">
        <f>365*3</f>
        <v>1095</v>
      </c>
      <c r="T3872">
        <v>-5</v>
      </c>
      <c r="U3872" s="21" t="s">
        <v>3229</v>
      </c>
      <c r="X3872" s="9" t="s">
        <v>3223</v>
      </c>
      <c r="Z3872" s="9"/>
      <c r="AD3872" t="s">
        <v>1165</v>
      </c>
      <c r="AF3872" t="s">
        <v>1165</v>
      </c>
      <c r="AI3872" s="21" t="s">
        <v>1165</v>
      </c>
      <c r="AJ3872" s="21" t="s">
        <v>1278</v>
      </c>
      <c r="AK3872">
        <v>34.200000000000003</v>
      </c>
      <c r="AN3872" s="21">
        <v>4</v>
      </c>
      <c r="AO3872" s="21">
        <v>50</v>
      </c>
      <c r="AP3872" s="21">
        <v>28</v>
      </c>
      <c r="AQ3872" s="22" t="s">
        <v>3224</v>
      </c>
      <c r="AR3872" s="21" t="s">
        <v>3230</v>
      </c>
      <c r="AS3872" t="s">
        <v>3227</v>
      </c>
    </row>
    <row r="3873" spans="1:45" x14ac:dyDescent="0.2">
      <c r="A3873" t="s">
        <v>1876</v>
      </c>
      <c r="B3873" s="21" t="s">
        <v>1146</v>
      </c>
      <c r="C3873" s="21" t="s">
        <v>1149</v>
      </c>
      <c r="D3873" s="21" t="s">
        <v>1857</v>
      </c>
      <c r="E3873" s="21" t="s">
        <v>1875</v>
      </c>
      <c r="G3873" s="27" t="s">
        <v>153</v>
      </c>
      <c r="H3873" s="21" t="s">
        <v>1165</v>
      </c>
      <c r="I3873" s="21" t="s">
        <v>3222</v>
      </c>
      <c r="M3873" t="s">
        <v>1157</v>
      </c>
      <c r="O3873">
        <v>1998</v>
      </c>
      <c r="P3873">
        <v>2001</v>
      </c>
      <c r="Q3873" t="s">
        <v>1329</v>
      </c>
      <c r="R3873">
        <f>365*3</f>
        <v>1095</v>
      </c>
      <c r="S3873">
        <v>7</v>
      </c>
      <c r="T3873">
        <v>-5</v>
      </c>
      <c r="U3873" s="21" t="s">
        <v>1246</v>
      </c>
      <c r="V3873" s="9" t="s">
        <v>3223</v>
      </c>
      <c r="W3873">
        <v>35</v>
      </c>
      <c r="X3873" s="9" t="s">
        <v>1333</v>
      </c>
      <c r="Z3873" s="9" t="s">
        <v>3201</v>
      </c>
      <c r="AD3873" t="s">
        <v>1165</v>
      </c>
      <c r="AF3873" t="s">
        <v>153</v>
      </c>
      <c r="AG3873" t="s">
        <v>1160</v>
      </c>
      <c r="AH3873" t="s">
        <v>3226</v>
      </c>
      <c r="AI3873" s="21" t="s">
        <v>1165</v>
      </c>
      <c r="AJ3873" s="21" t="s">
        <v>1148</v>
      </c>
      <c r="AK3873">
        <v>55.5</v>
      </c>
      <c r="AN3873" s="21">
        <v>4</v>
      </c>
      <c r="AO3873" s="21">
        <v>50</v>
      </c>
      <c r="AP3873" s="21">
        <v>28</v>
      </c>
      <c r="AQ3873" s="22" t="s">
        <v>3224</v>
      </c>
      <c r="AR3873" s="21" t="s">
        <v>3231</v>
      </c>
      <c r="AS3873" t="s">
        <v>3227</v>
      </c>
    </row>
    <row r="3874" spans="1:45" x14ac:dyDescent="0.2">
      <c r="A3874" t="s">
        <v>1876</v>
      </c>
      <c r="B3874" s="21" t="s">
        <v>1146</v>
      </c>
      <c r="C3874" s="21" t="s">
        <v>1149</v>
      </c>
      <c r="D3874" s="21" t="s">
        <v>1857</v>
      </c>
      <c r="E3874" s="21" t="s">
        <v>1875</v>
      </c>
      <c r="G3874" s="27" t="s">
        <v>153</v>
      </c>
      <c r="H3874" s="21" t="s">
        <v>1165</v>
      </c>
      <c r="I3874" s="21" t="s">
        <v>3222</v>
      </c>
      <c r="M3874" t="s">
        <v>1157</v>
      </c>
      <c r="O3874">
        <v>1998</v>
      </c>
      <c r="P3874">
        <v>2001</v>
      </c>
      <c r="Q3874" t="s">
        <v>1329</v>
      </c>
      <c r="R3874">
        <f>365*3</f>
        <v>1095</v>
      </c>
      <c r="S3874">
        <v>7</v>
      </c>
      <c r="T3874">
        <v>-5</v>
      </c>
      <c r="U3874" s="21" t="s">
        <v>1246</v>
      </c>
      <c r="V3874" s="9" t="s">
        <v>3223</v>
      </c>
      <c r="W3874">
        <v>21</v>
      </c>
      <c r="X3874" s="9" t="s">
        <v>1333</v>
      </c>
      <c r="Z3874" s="9" t="s">
        <v>3201</v>
      </c>
      <c r="AA3874" t="s">
        <v>3228</v>
      </c>
      <c r="AB3874">
        <v>101.15</v>
      </c>
      <c r="AD3874" t="s">
        <v>1165</v>
      </c>
      <c r="AF3874" t="s">
        <v>153</v>
      </c>
      <c r="AG3874" t="s">
        <v>3228</v>
      </c>
      <c r="AH3874" t="s">
        <v>3226</v>
      </c>
      <c r="AI3874" s="21" t="s">
        <v>1165</v>
      </c>
      <c r="AJ3874" s="21" t="s">
        <v>1148</v>
      </c>
      <c r="AK3874">
        <v>76</v>
      </c>
      <c r="AN3874" s="21">
        <v>4</v>
      </c>
      <c r="AO3874" s="21">
        <v>50</v>
      </c>
      <c r="AP3874" s="21">
        <v>28</v>
      </c>
      <c r="AQ3874" s="22" t="s">
        <v>3224</v>
      </c>
      <c r="AR3874" s="21" t="s">
        <v>3231</v>
      </c>
      <c r="AS3874" t="s">
        <v>3227</v>
      </c>
    </row>
    <row r="3875" spans="1:45" x14ac:dyDescent="0.2">
      <c r="A3875" t="s">
        <v>1876</v>
      </c>
      <c r="B3875" s="21" t="s">
        <v>1146</v>
      </c>
      <c r="C3875" s="21" t="s">
        <v>1149</v>
      </c>
      <c r="D3875" s="21" t="s">
        <v>1857</v>
      </c>
      <c r="E3875" s="21" t="s">
        <v>1875</v>
      </c>
      <c r="G3875" s="27" t="s">
        <v>153</v>
      </c>
      <c r="H3875" s="21" t="s">
        <v>1165</v>
      </c>
      <c r="I3875" s="21" t="s">
        <v>3222</v>
      </c>
      <c r="M3875" t="s">
        <v>1157</v>
      </c>
      <c r="O3875">
        <v>1998</v>
      </c>
      <c r="P3875">
        <v>2001</v>
      </c>
      <c r="Q3875" t="s">
        <v>1329</v>
      </c>
      <c r="R3875">
        <f>365*3</f>
        <v>1095</v>
      </c>
      <c r="S3875">
        <v>7</v>
      </c>
      <c r="T3875">
        <v>-5</v>
      </c>
      <c r="U3875" s="21" t="s">
        <v>3229</v>
      </c>
      <c r="X3875" s="9" t="s">
        <v>3223</v>
      </c>
      <c r="Z3875" s="9"/>
      <c r="AD3875" t="s">
        <v>1165</v>
      </c>
      <c r="AF3875" t="s">
        <v>1165</v>
      </c>
      <c r="AI3875" s="21" t="s">
        <v>1165</v>
      </c>
      <c r="AJ3875" s="21" t="s">
        <v>1148</v>
      </c>
      <c r="AK3875">
        <v>70.8</v>
      </c>
      <c r="AN3875" s="21">
        <v>4</v>
      </c>
      <c r="AO3875" s="21">
        <v>50</v>
      </c>
      <c r="AP3875" s="21">
        <v>28</v>
      </c>
      <c r="AQ3875" s="22" t="s">
        <v>3224</v>
      </c>
      <c r="AR3875" s="21" t="s">
        <v>3231</v>
      </c>
      <c r="AS3875" t="s">
        <v>3227</v>
      </c>
    </row>
    <row r="3876" spans="1:45" x14ac:dyDescent="0.2">
      <c r="A3876" t="s">
        <v>1876</v>
      </c>
      <c r="B3876" s="21" t="s">
        <v>1146</v>
      </c>
      <c r="C3876" s="21" t="s">
        <v>1149</v>
      </c>
      <c r="D3876" s="21" t="s">
        <v>1857</v>
      </c>
      <c r="E3876" s="21" t="s">
        <v>1875</v>
      </c>
      <c r="G3876" s="27" t="s">
        <v>153</v>
      </c>
      <c r="H3876" s="21" t="s">
        <v>1165</v>
      </c>
      <c r="I3876" s="21" t="s">
        <v>3222</v>
      </c>
      <c r="M3876" t="s">
        <v>1157</v>
      </c>
      <c r="O3876">
        <v>1998</v>
      </c>
      <c r="P3876">
        <v>2001</v>
      </c>
      <c r="Q3876" t="s">
        <v>1329</v>
      </c>
      <c r="R3876">
        <f>365*3</f>
        <v>1095</v>
      </c>
      <c r="S3876">
        <v>9</v>
      </c>
      <c r="T3876">
        <v>-5</v>
      </c>
      <c r="U3876" s="21" t="s">
        <v>1246</v>
      </c>
      <c r="V3876" s="9" t="s">
        <v>3223</v>
      </c>
      <c r="W3876">
        <v>35</v>
      </c>
      <c r="X3876" s="9" t="s">
        <v>1333</v>
      </c>
      <c r="Z3876" s="9" t="s">
        <v>3201</v>
      </c>
      <c r="AD3876" t="s">
        <v>1165</v>
      </c>
      <c r="AF3876" t="s">
        <v>153</v>
      </c>
      <c r="AG3876" t="s">
        <v>1160</v>
      </c>
      <c r="AH3876" t="s">
        <v>3226</v>
      </c>
      <c r="AI3876" s="21" t="s">
        <v>1165</v>
      </c>
      <c r="AJ3876" s="21" t="s">
        <v>1148</v>
      </c>
      <c r="AK3876">
        <v>61.8</v>
      </c>
      <c r="AN3876" s="21">
        <v>4</v>
      </c>
      <c r="AO3876" s="21">
        <v>50</v>
      </c>
      <c r="AP3876" s="21">
        <v>28</v>
      </c>
      <c r="AQ3876" s="22" t="s">
        <v>3224</v>
      </c>
      <c r="AR3876" s="21" t="s">
        <v>3231</v>
      </c>
      <c r="AS3876" t="s">
        <v>3227</v>
      </c>
    </row>
    <row r="3877" spans="1:45" x14ac:dyDescent="0.2">
      <c r="A3877" t="s">
        <v>1876</v>
      </c>
      <c r="B3877" s="21" t="s">
        <v>1146</v>
      </c>
      <c r="C3877" s="21" t="s">
        <v>1149</v>
      </c>
      <c r="D3877" s="21" t="s">
        <v>1857</v>
      </c>
      <c r="E3877" s="21" t="s">
        <v>1875</v>
      </c>
      <c r="G3877" s="27" t="s">
        <v>153</v>
      </c>
      <c r="H3877" s="21" t="s">
        <v>1165</v>
      </c>
      <c r="I3877" s="21" t="s">
        <v>3222</v>
      </c>
      <c r="M3877" t="s">
        <v>1157</v>
      </c>
      <c r="O3877">
        <v>1998</v>
      </c>
      <c r="P3877">
        <v>2001</v>
      </c>
      <c r="Q3877" t="s">
        <v>1329</v>
      </c>
      <c r="R3877">
        <f>365*3</f>
        <v>1095</v>
      </c>
      <c r="S3877">
        <v>9</v>
      </c>
      <c r="T3877">
        <v>-5</v>
      </c>
      <c r="U3877" s="21" t="s">
        <v>1246</v>
      </c>
      <c r="V3877" s="9" t="s">
        <v>3223</v>
      </c>
      <c r="W3877">
        <v>21</v>
      </c>
      <c r="X3877" s="9" t="s">
        <v>1333</v>
      </c>
      <c r="Z3877" s="9" t="s">
        <v>3201</v>
      </c>
      <c r="AA3877" t="s">
        <v>3228</v>
      </c>
      <c r="AB3877">
        <v>101.15</v>
      </c>
      <c r="AD3877" t="s">
        <v>1165</v>
      </c>
      <c r="AF3877" t="s">
        <v>153</v>
      </c>
      <c r="AG3877" t="s">
        <v>3228</v>
      </c>
      <c r="AH3877" t="s">
        <v>3226</v>
      </c>
      <c r="AI3877" s="21" t="s">
        <v>1165</v>
      </c>
      <c r="AJ3877" s="21" t="s">
        <v>1148</v>
      </c>
      <c r="AK3877">
        <v>72.599999999999994</v>
      </c>
      <c r="AN3877" s="21">
        <v>4</v>
      </c>
      <c r="AO3877" s="21">
        <v>50</v>
      </c>
      <c r="AP3877" s="21">
        <v>28</v>
      </c>
      <c r="AQ3877" s="22" t="s">
        <v>3224</v>
      </c>
      <c r="AR3877" s="21" t="s">
        <v>3231</v>
      </c>
      <c r="AS3877" t="s">
        <v>3227</v>
      </c>
    </row>
    <row r="3878" spans="1:45" x14ac:dyDescent="0.2">
      <c r="A3878" t="s">
        <v>1876</v>
      </c>
      <c r="B3878" s="21" t="s">
        <v>1146</v>
      </c>
      <c r="C3878" s="21" t="s">
        <v>1149</v>
      </c>
      <c r="D3878" s="21" t="s">
        <v>1857</v>
      </c>
      <c r="E3878" s="21" t="s">
        <v>1875</v>
      </c>
      <c r="G3878" s="27" t="s">
        <v>153</v>
      </c>
      <c r="H3878" s="21" t="s">
        <v>1165</v>
      </c>
      <c r="I3878" s="21" t="s">
        <v>3222</v>
      </c>
      <c r="M3878" t="s">
        <v>1157</v>
      </c>
      <c r="O3878">
        <v>1998</v>
      </c>
      <c r="P3878">
        <v>2001</v>
      </c>
      <c r="Q3878" t="s">
        <v>1329</v>
      </c>
      <c r="R3878">
        <f>365*3</f>
        <v>1095</v>
      </c>
      <c r="S3878">
        <v>9</v>
      </c>
      <c r="T3878">
        <v>-5</v>
      </c>
      <c r="U3878" s="21" t="s">
        <v>3229</v>
      </c>
      <c r="X3878" s="9" t="s">
        <v>3223</v>
      </c>
      <c r="Z3878" s="9"/>
      <c r="AD3878" t="s">
        <v>1165</v>
      </c>
      <c r="AF3878" t="s">
        <v>1165</v>
      </c>
      <c r="AI3878" s="21" t="s">
        <v>1165</v>
      </c>
      <c r="AJ3878" s="21" t="s">
        <v>1148</v>
      </c>
      <c r="AK3878">
        <v>70</v>
      </c>
      <c r="AN3878" s="21">
        <v>4</v>
      </c>
      <c r="AO3878" s="21">
        <v>50</v>
      </c>
      <c r="AP3878" s="21">
        <v>28</v>
      </c>
      <c r="AQ3878" s="22" t="s">
        <v>3224</v>
      </c>
      <c r="AR3878" s="21" t="s">
        <v>3231</v>
      </c>
      <c r="AS3878" t="s">
        <v>3227</v>
      </c>
    </row>
    <row r="3879" spans="1:45" x14ac:dyDescent="0.2">
      <c r="A3879" t="s">
        <v>1887</v>
      </c>
      <c r="B3879" s="21" t="s">
        <v>1146</v>
      </c>
      <c r="C3879" s="21" t="s">
        <v>1149</v>
      </c>
      <c r="D3879" s="21" t="s">
        <v>265</v>
      </c>
      <c r="E3879" s="21" t="s">
        <v>3233</v>
      </c>
      <c r="G3879" s="27" t="s">
        <v>153</v>
      </c>
      <c r="H3879" s="21" t="s">
        <v>1165</v>
      </c>
      <c r="I3879" s="21" t="s">
        <v>3234</v>
      </c>
      <c r="M3879" t="s">
        <v>1145</v>
      </c>
      <c r="O3879">
        <v>2009</v>
      </c>
      <c r="U3879" s="21" t="s">
        <v>3237</v>
      </c>
      <c r="X3879" s="9" t="s">
        <v>3236</v>
      </c>
      <c r="Y3879" t="s">
        <v>3239</v>
      </c>
      <c r="AD3879" t="s">
        <v>153</v>
      </c>
      <c r="AE3879" t="s">
        <v>3235</v>
      </c>
      <c r="AF3879" t="s">
        <v>153</v>
      </c>
      <c r="AG3879" t="s">
        <v>3238</v>
      </c>
      <c r="AH3879">
        <f>24*60</f>
        <v>1440</v>
      </c>
      <c r="AI3879" s="21" t="s">
        <v>153</v>
      </c>
      <c r="AJ3879" s="21" t="s">
        <v>1148</v>
      </c>
      <c r="AK3879">
        <v>41.6</v>
      </c>
      <c r="AN3879" s="21">
        <v>3</v>
      </c>
      <c r="AO3879" s="21">
        <v>30</v>
      </c>
      <c r="AP3879" s="21">
        <v>30</v>
      </c>
      <c r="AQ3879" s="22" t="s">
        <v>3092</v>
      </c>
      <c r="AR3879" s="21" t="s">
        <v>3240</v>
      </c>
    </row>
    <row r="3880" spans="1:45" x14ac:dyDescent="0.2">
      <c r="A3880" t="s">
        <v>1887</v>
      </c>
      <c r="B3880" s="21" t="s">
        <v>1146</v>
      </c>
      <c r="C3880" s="21" t="s">
        <v>1149</v>
      </c>
      <c r="D3880" s="21" t="s">
        <v>265</v>
      </c>
      <c r="E3880" s="21" t="s">
        <v>3233</v>
      </c>
      <c r="G3880" s="27" t="s">
        <v>153</v>
      </c>
      <c r="H3880" s="21" t="s">
        <v>1165</v>
      </c>
      <c r="I3880" s="21" t="s">
        <v>3234</v>
      </c>
      <c r="M3880" t="s">
        <v>1145</v>
      </c>
      <c r="O3880">
        <v>2009</v>
      </c>
      <c r="U3880" s="21" t="s">
        <v>3237</v>
      </c>
      <c r="X3880" s="9" t="s">
        <v>3236</v>
      </c>
      <c r="AD3880" t="s">
        <v>153</v>
      </c>
      <c r="AE3880" t="s">
        <v>3235</v>
      </c>
      <c r="AF3880" t="s">
        <v>153</v>
      </c>
      <c r="AG3880" t="s">
        <v>3030</v>
      </c>
      <c r="AH3880">
        <f>24*60</f>
        <v>1440</v>
      </c>
      <c r="AI3880" s="21" t="s">
        <v>153</v>
      </c>
      <c r="AJ3880" s="21" t="s">
        <v>1148</v>
      </c>
      <c r="AK3880">
        <v>33.49</v>
      </c>
      <c r="AN3880" s="21">
        <v>3</v>
      </c>
      <c r="AO3880" s="21">
        <v>30</v>
      </c>
      <c r="AP3880" s="21">
        <v>30</v>
      </c>
      <c r="AQ3880" s="22" t="s">
        <v>3092</v>
      </c>
      <c r="AR3880" s="21" t="s">
        <v>3240</v>
      </c>
    </row>
    <row r="3881" spans="1:45" x14ac:dyDescent="0.2">
      <c r="A3881" t="s">
        <v>1887</v>
      </c>
      <c r="B3881" s="21" t="s">
        <v>1146</v>
      </c>
      <c r="C3881" s="21" t="s">
        <v>1149</v>
      </c>
      <c r="D3881" s="21" t="s">
        <v>265</v>
      </c>
      <c r="E3881" s="21" t="s">
        <v>3233</v>
      </c>
      <c r="G3881" s="27" t="s">
        <v>153</v>
      </c>
      <c r="H3881" s="21" t="s">
        <v>1165</v>
      </c>
      <c r="I3881" s="21" t="s">
        <v>3234</v>
      </c>
      <c r="M3881" t="s">
        <v>1145</v>
      </c>
      <c r="O3881">
        <v>2009</v>
      </c>
      <c r="U3881" s="21" t="s">
        <v>3237</v>
      </c>
      <c r="X3881" s="9" t="s">
        <v>3236</v>
      </c>
      <c r="Y3881" t="s">
        <v>3241</v>
      </c>
      <c r="AD3881" t="s">
        <v>153</v>
      </c>
      <c r="AE3881" t="s">
        <v>3235</v>
      </c>
      <c r="AF3881" t="s">
        <v>153</v>
      </c>
      <c r="AG3881" t="s">
        <v>3238</v>
      </c>
      <c r="AH3881">
        <f>24*60</f>
        <v>1440</v>
      </c>
      <c r="AI3881" s="21" t="s">
        <v>153</v>
      </c>
      <c r="AJ3881" s="21" t="s">
        <v>1148</v>
      </c>
      <c r="AK3881">
        <v>25.33</v>
      </c>
      <c r="AN3881" s="21">
        <v>3</v>
      </c>
      <c r="AO3881" s="21">
        <v>30</v>
      </c>
      <c r="AP3881" s="21">
        <v>30</v>
      </c>
      <c r="AQ3881" s="22" t="s">
        <v>3092</v>
      </c>
      <c r="AR3881" s="21" t="s">
        <v>3240</v>
      </c>
    </row>
    <row r="3882" spans="1:45" x14ac:dyDescent="0.2">
      <c r="A3882" t="s">
        <v>1887</v>
      </c>
      <c r="B3882" s="21" t="s">
        <v>1146</v>
      </c>
      <c r="C3882" s="21" t="s">
        <v>1149</v>
      </c>
      <c r="D3882" s="21" t="s">
        <v>265</v>
      </c>
      <c r="E3882" s="21" t="s">
        <v>3233</v>
      </c>
      <c r="G3882" s="27" t="s">
        <v>153</v>
      </c>
      <c r="H3882" s="21" t="s">
        <v>1165</v>
      </c>
      <c r="I3882" s="21" t="s">
        <v>3234</v>
      </c>
      <c r="M3882" t="s">
        <v>1145</v>
      </c>
      <c r="O3882">
        <v>2009</v>
      </c>
      <c r="U3882" s="21" t="s">
        <v>3242</v>
      </c>
      <c r="X3882" s="9" t="s">
        <v>3236</v>
      </c>
      <c r="AA3882" t="s">
        <v>1159</v>
      </c>
      <c r="AB3882">
        <v>50</v>
      </c>
      <c r="AC3882">
        <v>1</v>
      </c>
      <c r="AD3882" t="s">
        <v>153</v>
      </c>
      <c r="AE3882" t="s">
        <v>3235</v>
      </c>
      <c r="AF3882" t="s">
        <v>153</v>
      </c>
      <c r="AG3882" t="s">
        <v>1159</v>
      </c>
      <c r="AH3882">
        <f>24*60</f>
        <v>1440</v>
      </c>
      <c r="AI3882" s="21" t="s">
        <v>153</v>
      </c>
      <c r="AJ3882" s="21" t="s">
        <v>1148</v>
      </c>
      <c r="AK3882">
        <v>40.22</v>
      </c>
      <c r="AN3882" s="21">
        <v>3</v>
      </c>
      <c r="AO3882" s="21">
        <v>30</v>
      </c>
      <c r="AP3882" s="21">
        <v>30</v>
      </c>
      <c r="AQ3882" s="22" t="s">
        <v>3092</v>
      </c>
      <c r="AR3882" s="21" t="s">
        <v>3240</v>
      </c>
    </row>
    <row r="3883" spans="1:45" x14ac:dyDescent="0.2">
      <c r="A3883" t="s">
        <v>1887</v>
      </c>
      <c r="B3883" s="21" t="s">
        <v>1146</v>
      </c>
      <c r="C3883" s="21" t="s">
        <v>1149</v>
      </c>
      <c r="D3883" s="21" t="s">
        <v>265</v>
      </c>
      <c r="E3883" s="21" t="s">
        <v>3233</v>
      </c>
      <c r="G3883" s="27" t="s">
        <v>153</v>
      </c>
      <c r="H3883" s="21" t="s">
        <v>1165</v>
      </c>
      <c r="I3883" s="21" t="s">
        <v>3234</v>
      </c>
      <c r="M3883" t="s">
        <v>1145</v>
      </c>
      <c r="O3883">
        <v>2009</v>
      </c>
      <c r="U3883" s="21" t="s">
        <v>3242</v>
      </c>
      <c r="X3883" s="9" t="s">
        <v>3236</v>
      </c>
      <c r="AA3883" t="s">
        <v>1159</v>
      </c>
      <c r="AB3883">
        <v>100</v>
      </c>
      <c r="AC3883">
        <v>1</v>
      </c>
      <c r="AD3883" t="s">
        <v>153</v>
      </c>
      <c r="AE3883" t="s">
        <v>3235</v>
      </c>
      <c r="AF3883" t="s">
        <v>153</v>
      </c>
      <c r="AG3883" t="s">
        <v>1159</v>
      </c>
      <c r="AH3883">
        <f t="shared" ref="AH3883:AH3887" si="59">24*60</f>
        <v>1440</v>
      </c>
      <c r="AI3883" s="21" t="s">
        <v>153</v>
      </c>
      <c r="AJ3883" s="21" t="s">
        <v>1148</v>
      </c>
      <c r="AK3883">
        <v>42.32</v>
      </c>
      <c r="AN3883" s="21">
        <v>3</v>
      </c>
      <c r="AO3883" s="21">
        <v>30</v>
      </c>
      <c r="AP3883" s="21">
        <v>30</v>
      </c>
      <c r="AQ3883" s="22" t="s">
        <v>3092</v>
      </c>
      <c r="AR3883" s="21" t="s">
        <v>3240</v>
      </c>
    </row>
    <row r="3884" spans="1:45" x14ac:dyDescent="0.2">
      <c r="A3884" t="s">
        <v>1887</v>
      </c>
      <c r="B3884" s="21" t="s">
        <v>1146</v>
      </c>
      <c r="C3884" s="21" t="s">
        <v>1149</v>
      </c>
      <c r="D3884" s="21" t="s">
        <v>265</v>
      </c>
      <c r="E3884" s="21" t="s">
        <v>3233</v>
      </c>
      <c r="G3884" s="27" t="s">
        <v>153</v>
      </c>
      <c r="H3884" s="21" t="s">
        <v>1165</v>
      </c>
      <c r="I3884" s="21" t="s">
        <v>3234</v>
      </c>
      <c r="M3884" t="s">
        <v>1145</v>
      </c>
      <c r="O3884">
        <v>2009</v>
      </c>
      <c r="U3884" s="21" t="s">
        <v>3242</v>
      </c>
      <c r="X3884" s="9" t="s">
        <v>3236</v>
      </c>
      <c r="AA3884" t="s">
        <v>1159</v>
      </c>
      <c r="AB3884">
        <v>150</v>
      </c>
      <c r="AC3884">
        <v>1</v>
      </c>
      <c r="AD3884" t="s">
        <v>153</v>
      </c>
      <c r="AE3884" t="s">
        <v>3235</v>
      </c>
      <c r="AF3884" t="s">
        <v>153</v>
      </c>
      <c r="AG3884" t="s">
        <v>1159</v>
      </c>
      <c r="AH3884">
        <f t="shared" si="59"/>
        <v>1440</v>
      </c>
      <c r="AI3884" s="21" t="s">
        <v>153</v>
      </c>
      <c r="AJ3884" s="21" t="s">
        <v>1148</v>
      </c>
      <c r="AK3884">
        <v>17.88</v>
      </c>
      <c r="AN3884" s="21">
        <v>3</v>
      </c>
      <c r="AO3884" s="21">
        <v>30</v>
      </c>
      <c r="AP3884" s="21">
        <v>30</v>
      </c>
      <c r="AQ3884" s="22" t="s">
        <v>3092</v>
      </c>
      <c r="AR3884" s="21" t="s">
        <v>3240</v>
      </c>
    </row>
    <row r="3885" spans="1:45" x14ac:dyDescent="0.2">
      <c r="A3885" t="s">
        <v>1887</v>
      </c>
      <c r="B3885" s="21" t="s">
        <v>1146</v>
      </c>
      <c r="C3885" s="21" t="s">
        <v>1149</v>
      </c>
      <c r="D3885" s="21" t="s">
        <v>265</v>
      </c>
      <c r="E3885" s="21" t="s">
        <v>3233</v>
      </c>
      <c r="G3885" s="27" t="s">
        <v>153</v>
      </c>
      <c r="H3885" s="21" t="s">
        <v>1165</v>
      </c>
      <c r="I3885" s="21" t="s">
        <v>3234</v>
      </c>
      <c r="M3885" t="s">
        <v>1145</v>
      </c>
      <c r="O3885">
        <v>2009</v>
      </c>
      <c r="U3885" s="21" t="s">
        <v>3242</v>
      </c>
      <c r="X3885" s="9" t="s">
        <v>3236</v>
      </c>
      <c r="AA3885" t="s">
        <v>3243</v>
      </c>
      <c r="AB3885">
        <v>50</v>
      </c>
      <c r="AC3885">
        <v>1</v>
      </c>
      <c r="AD3885" t="s">
        <v>153</v>
      </c>
      <c r="AE3885" t="s">
        <v>3235</v>
      </c>
      <c r="AF3885" t="s">
        <v>153</v>
      </c>
      <c r="AG3885" t="s">
        <v>3243</v>
      </c>
      <c r="AH3885">
        <f>24*60</f>
        <v>1440</v>
      </c>
      <c r="AI3885" s="21" t="s">
        <v>153</v>
      </c>
      <c r="AJ3885" s="21" t="s">
        <v>1148</v>
      </c>
      <c r="AK3885">
        <v>34.79</v>
      </c>
      <c r="AN3885" s="21">
        <v>3</v>
      </c>
      <c r="AO3885" s="21">
        <v>30</v>
      </c>
      <c r="AP3885" s="21">
        <v>30</v>
      </c>
      <c r="AQ3885" s="22" t="s">
        <v>3092</v>
      </c>
      <c r="AR3885" s="21" t="s">
        <v>3240</v>
      </c>
    </row>
    <row r="3886" spans="1:45" x14ac:dyDescent="0.2">
      <c r="A3886" t="s">
        <v>1887</v>
      </c>
      <c r="B3886" s="21" t="s">
        <v>1146</v>
      </c>
      <c r="C3886" s="21" t="s">
        <v>1149</v>
      </c>
      <c r="D3886" s="21" t="s">
        <v>265</v>
      </c>
      <c r="E3886" s="21" t="s">
        <v>3233</v>
      </c>
      <c r="G3886" s="27" t="s">
        <v>153</v>
      </c>
      <c r="H3886" s="21" t="s">
        <v>1165</v>
      </c>
      <c r="I3886" s="21" t="s">
        <v>3234</v>
      </c>
      <c r="M3886" t="s">
        <v>1145</v>
      </c>
      <c r="O3886">
        <v>2009</v>
      </c>
      <c r="U3886" s="21" t="s">
        <v>3242</v>
      </c>
      <c r="X3886" s="9" t="s">
        <v>3236</v>
      </c>
      <c r="AA3886" t="s">
        <v>3243</v>
      </c>
      <c r="AB3886">
        <v>100</v>
      </c>
      <c r="AC3886">
        <v>1</v>
      </c>
      <c r="AD3886" t="s">
        <v>153</v>
      </c>
      <c r="AE3886" t="s">
        <v>3235</v>
      </c>
      <c r="AF3886" t="s">
        <v>153</v>
      </c>
      <c r="AG3886" t="s">
        <v>3243</v>
      </c>
      <c r="AH3886">
        <f t="shared" si="59"/>
        <v>1440</v>
      </c>
      <c r="AI3886" s="21" t="s">
        <v>153</v>
      </c>
      <c r="AJ3886" s="21" t="s">
        <v>1148</v>
      </c>
      <c r="AK3886">
        <v>41.38</v>
      </c>
      <c r="AN3886" s="21">
        <v>3</v>
      </c>
      <c r="AO3886" s="21">
        <v>30</v>
      </c>
      <c r="AP3886" s="21">
        <v>30</v>
      </c>
      <c r="AQ3886" s="22" t="s">
        <v>3092</v>
      </c>
      <c r="AR3886" s="21" t="s">
        <v>3240</v>
      </c>
    </row>
    <row r="3887" spans="1:45" x14ac:dyDescent="0.2">
      <c r="A3887" t="s">
        <v>1887</v>
      </c>
      <c r="B3887" s="21" t="s">
        <v>1146</v>
      </c>
      <c r="C3887" s="21" t="s">
        <v>1149</v>
      </c>
      <c r="D3887" s="21" t="s">
        <v>265</v>
      </c>
      <c r="E3887" s="21" t="s">
        <v>3233</v>
      </c>
      <c r="G3887" s="27" t="s">
        <v>153</v>
      </c>
      <c r="H3887" s="21" t="s">
        <v>1165</v>
      </c>
      <c r="I3887" s="21" t="s">
        <v>3234</v>
      </c>
      <c r="M3887" t="s">
        <v>1145</v>
      </c>
      <c r="O3887">
        <v>2009</v>
      </c>
      <c r="U3887" s="21" t="s">
        <v>3242</v>
      </c>
      <c r="X3887" s="9" t="s">
        <v>3236</v>
      </c>
      <c r="AA3887" t="s">
        <v>3243</v>
      </c>
      <c r="AB3887">
        <v>150</v>
      </c>
      <c r="AC3887">
        <v>1</v>
      </c>
      <c r="AD3887" t="s">
        <v>153</v>
      </c>
      <c r="AE3887" t="s">
        <v>3235</v>
      </c>
      <c r="AF3887" t="s">
        <v>153</v>
      </c>
      <c r="AG3887" t="s">
        <v>3243</v>
      </c>
      <c r="AH3887">
        <f t="shared" si="59"/>
        <v>1440</v>
      </c>
      <c r="AI3887" s="21" t="s">
        <v>153</v>
      </c>
      <c r="AJ3887" s="21" t="s">
        <v>1148</v>
      </c>
      <c r="AK3887">
        <v>24.26</v>
      </c>
      <c r="AN3887" s="21">
        <v>3</v>
      </c>
      <c r="AO3887" s="21">
        <v>30</v>
      </c>
      <c r="AP3887" s="21">
        <v>30</v>
      </c>
      <c r="AQ3887" s="22" t="s">
        <v>3092</v>
      </c>
      <c r="AR3887" s="21" t="s">
        <v>3240</v>
      </c>
    </row>
    <row r="3888" spans="1:45" x14ac:dyDescent="0.2">
      <c r="A3888" t="s">
        <v>1887</v>
      </c>
      <c r="B3888" s="21" t="s">
        <v>1146</v>
      </c>
      <c r="C3888" s="21" t="s">
        <v>1149</v>
      </c>
      <c r="D3888" s="21" t="s">
        <v>265</v>
      </c>
      <c r="E3888" s="21" t="s">
        <v>3233</v>
      </c>
      <c r="G3888" s="27" t="s">
        <v>153</v>
      </c>
      <c r="H3888" s="21" t="s">
        <v>1165</v>
      </c>
      <c r="I3888" s="21" t="s">
        <v>3234</v>
      </c>
      <c r="M3888" t="s">
        <v>1145</v>
      </c>
      <c r="O3888">
        <v>2009</v>
      </c>
      <c r="U3888" s="21" t="s">
        <v>1158</v>
      </c>
      <c r="V3888" s="9" t="s">
        <v>1217</v>
      </c>
      <c r="W3888">
        <v>20</v>
      </c>
      <c r="X3888" s="9" t="s">
        <v>3236</v>
      </c>
      <c r="Y3888" t="s">
        <v>3244</v>
      </c>
      <c r="AD3888" t="s">
        <v>153</v>
      </c>
      <c r="AE3888" t="s">
        <v>3235</v>
      </c>
      <c r="AF3888" t="s">
        <v>1165</v>
      </c>
      <c r="AI3888" s="21" t="s">
        <v>153</v>
      </c>
      <c r="AJ3888" s="21" t="s">
        <v>1148</v>
      </c>
      <c r="AK3888">
        <v>30.57</v>
      </c>
      <c r="AN3888" s="21">
        <v>3</v>
      </c>
      <c r="AO3888" s="21">
        <v>30</v>
      </c>
      <c r="AP3888" s="21">
        <v>30</v>
      </c>
      <c r="AQ3888" s="22" t="s">
        <v>3092</v>
      </c>
      <c r="AR3888" s="21" t="s">
        <v>3240</v>
      </c>
    </row>
    <row r="3889" spans="1:44" x14ac:dyDescent="0.2">
      <c r="A3889" t="s">
        <v>1887</v>
      </c>
      <c r="B3889" s="21" t="s">
        <v>1146</v>
      </c>
      <c r="C3889" s="21" t="s">
        <v>1149</v>
      </c>
      <c r="D3889" s="21" t="s">
        <v>265</v>
      </c>
      <c r="E3889" s="21" t="s">
        <v>3233</v>
      </c>
      <c r="G3889" s="27" t="s">
        <v>153</v>
      </c>
      <c r="H3889" s="21" t="s">
        <v>1165</v>
      </c>
      <c r="I3889" s="21" t="s">
        <v>3234</v>
      </c>
      <c r="M3889" t="s">
        <v>1145</v>
      </c>
      <c r="O3889">
        <v>2009</v>
      </c>
      <c r="U3889" s="21" t="s">
        <v>1158</v>
      </c>
      <c r="V3889" s="9" t="s">
        <v>3245</v>
      </c>
      <c r="W3889">
        <v>20</v>
      </c>
      <c r="X3889" s="9" t="s">
        <v>3236</v>
      </c>
      <c r="Y3889" t="s">
        <v>3244</v>
      </c>
      <c r="AD3889" t="s">
        <v>153</v>
      </c>
      <c r="AE3889" t="s">
        <v>3235</v>
      </c>
      <c r="AF3889" t="s">
        <v>1165</v>
      </c>
      <c r="AI3889" s="21" t="s">
        <v>153</v>
      </c>
      <c r="AJ3889" s="21" t="s">
        <v>1148</v>
      </c>
      <c r="AK3889">
        <v>28.74</v>
      </c>
      <c r="AN3889" s="21">
        <v>3</v>
      </c>
      <c r="AO3889" s="21">
        <v>30</v>
      </c>
      <c r="AP3889" s="21">
        <v>30</v>
      </c>
      <c r="AQ3889" s="22" t="s">
        <v>3092</v>
      </c>
      <c r="AR3889" s="21" t="s">
        <v>3240</v>
      </c>
    </row>
    <row r="3890" spans="1:44" x14ac:dyDescent="0.2">
      <c r="A3890" t="s">
        <v>1887</v>
      </c>
      <c r="B3890" s="21" t="s">
        <v>1146</v>
      </c>
      <c r="C3890" s="21" t="s">
        <v>1149</v>
      </c>
      <c r="D3890" s="21" t="s">
        <v>265</v>
      </c>
      <c r="E3890" s="21" t="s">
        <v>3233</v>
      </c>
      <c r="G3890" s="27" t="s">
        <v>153</v>
      </c>
      <c r="H3890" s="21" t="s">
        <v>1165</v>
      </c>
      <c r="I3890" s="21" t="s">
        <v>3234</v>
      </c>
      <c r="M3890" t="s">
        <v>1145</v>
      </c>
      <c r="O3890">
        <v>2009</v>
      </c>
      <c r="U3890" s="21" t="s">
        <v>1158</v>
      </c>
      <c r="V3890" s="9" t="s">
        <v>3246</v>
      </c>
      <c r="W3890" s="9" t="s">
        <v>3247</v>
      </c>
      <c r="X3890" s="9" t="s">
        <v>3236</v>
      </c>
      <c r="Y3890" t="s">
        <v>3244</v>
      </c>
      <c r="AD3890" t="s">
        <v>153</v>
      </c>
      <c r="AE3890" t="s">
        <v>3235</v>
      </c>
      <c r="AF3890" t="s">
        <v>1165</v>
      </c>
      <c r="AI3890" s="21" t="s">
        <v>153</v>
      </c>
      <c r="AJ3890" s="21" t="s">
        <v>1148</v>
      </c>
      <c r="AK3890">
        <v>41.11</v>
      </c>
      <c r="AN3890" s="21">
        <v>3</v>
      </c>
      <c r="AO3890" s="21">
        <v>30</v>
      </c>
      <c r="AP3890" s="21">
        <v>30</v>
      </c>
      <c r="AQ3890" s="22" t="s">
        <v>3092</v>
      </c>
      <c r="AR3890" s="21" t="s">
        <v>3240</v>
      </c>
    </row>
    <row r="3891" spans="1:44" x14ac:dyDescent="0.2">
      <c r="A3891" t="s">
        <v>2004</v>
      </c>
      <c r="B3891" s="21" t="s">
        <v>1146</v>
      </c>
      <c r="C3891" s="21" t="s">
        <v>1149</v>
      </c>
      <c r="D3891" s="21" t="s">
        <v>2002</v>
      </c>
      <c r="E3891" s="21" t="s">
        <v>2003</v>
      </c>
      <c r="F3891" s="21" t="s">
        <v>3250</v>
      </c>
      <c r="G3891" s="27" t="s">
        <v>1165</v>
      </c>
      <c r="H3891" s="21" t="s">
        <v>1165</v>
      </c>
      <c r="I3891" s="21" t="s">
        <v>3251</v>
      </c>
      <c r="J3891">
        <v>41.05</v>
      </c>
      <c r="K3891">
        <v>39.21</v>
      </c>
      <c r="M3891" t="s">
        <v>1145</v>
      </c>
      <c r="Q3891" t="s">
        <v>3253</v>
      </c>
      <c r="R3891">
        <f>3*7</f>
        <v>21</v>
      </c>
      <c r="U3891" s="21" t="s">
        <v>1147</v>
      </c>
      <c r="X3891" s="9" t="s">
        <v>1201</v>
      </c>
      <c r="Z3891">
        <v>12</v>
      </c>
      <c r="AD3891" t="s">
        <v>1165</v>
      </c>
      <c r="AF3891" t="s">
        <v>1165</v>
      </c>
      <c r="AI3891" s="21" t="s">
        <v>1165</v>
      </c>
      <c r="AJ3891" s="21" t="s">
        <v>1148</v>
      </c>
      <c r="AK3891">
        <v>19.565000000000001</v>
      </c>
      <c r="AL3891" t="s">
        <v>1263</v>
      </c>
      <c r="AM3891">
        <f>20.411-18.575</f>
        <v>1.8360000000000021</v>
      </c>
      <c r="AN3891" s="21">
        <v>5</v>
      </c>
      <c r="AO3891" s="21">
        <v>50</v>
      </c>
      <c r="AP3891" s="21">
        <v>30</v>
      </c>
      <c r="AQ3891" s="22" t="s">
        <v>3252</v>
      </c>
      <c r="AR3891" s="21" t="s">
        <v>1207</v>
      </c>
    </row>
    <row r="3892" spans="1:44" x14ac:dyDescent="0.2">
      <c r="A3892" t="s">
        <v>2004</v>
      </c>
      <c r="B3892" s="21" t="s">
        <v>1146</v>
      </c>
      <c r="C3892" s="21" t="s">
        <v>1149</v>
      </c>
      <c r="D3892" s="21" t="s">
        <v>2002</v>
      </c>
      <c r="E3892" s="21" t="s">
        <v>2003</v>
      </c>
      <c r="F3892" s="21" t="s">
        <v>3250</v>
      </c>
      <c r="G3892" s="27" t="s">
        <v>1165</v>
      </c>
      <c r="H3892" s="21" t="s">
        <v>1165</v>
      </c>
      <c r="I3892" s="21" t="s">
        <v>3251</v>
      </c>
      <c r="J3892">
        <v>41.05</v>
      </c>
      <c r="K3892">
        <v>39.21</v>
      </c>
      <c r="M3892" t="s">
        <v>1145</v>
      </c>
      <c r="Q3892" t="s">
        <v>3253</v>
      </c>
      <c r="R3892">
        <f>3*7</f>
        <v>21</v>
      </c>
      <c r="U3892" s="21" t="s">
        <v>3254</v>
      </c>
      <c r="X3892" s="9" t="s">
        <v>1201</v>
      </c>
      <c r="Z3892">
        <v>12</v>
      </c>
      <c r="AD3892" t="s">
        <v>153</v>
      </c>
      <c r="AE3892" t="s">
        <v>3255</v>
      </c>
      <c r="AF3892" t="s">
        <v>1165</v>
      </c>
      <c r="AI3892" s="21" t="s">
        <v>1165</v>
      </c>
      <c r="AJ3892" s="21" t="s">
        <v>1148</v>
      </c>
      <c r="AK3892">
        <v>56.256</v>
      </c>
      <c r="AL3892" t="s">
        <v>1263</v>
      </c>
      <c r="AM3892">
        <f>63.696-48.623</f>
        <v>15.073</v>
      </c>
      <c r="AN3892" s="21">
        <v>5</v>
      </c>
      <c r="AO3892" s="21">
        <v>50</v>
      </c>
      <c r="AP3892" s="21">
        <v>30</v>
      </c>
      <c r="AQ3892" s="22" t="s">
        <v>3016</v>
      </c>
      <c r="AR3892" s="21" t="s">
        <v>1207</v>
      </c>
    </row>
    <row r="3893" spans="1:44" x14ac:dyDescent="0.2">
      <c r="A3893" t="s">
        <v>2004</v>
      </c>
      <c r="B3893" s="21" t="s">
        <v>1146</v>
      </c>
      <c r="C3893" s="21" t="s">
        <v>1149</v>
      </c>
      <c r="D3893" s="21" t="s">
        <v>2002</v>
      </c>
      <c r="E3893" s="21" t="s">
        <v>2003</v>
      </c>
      <c r="F3893" s="21" t="s">
        <v>3250</v>
      </c>
      <c r="G3893" s="27" t="s">
        <v>1165</v>
      </c>
      <c r="H3893" s="21" t="s">
        <v>1165</v>
      </c>
      <c r="I3893" s="21" t="s">
        <v>3251</v>
      </c>
      <c r="J3893">
        <v>41.05</v>
      </c>
      <c r="K3893">
        <v>39.21</v>
      </c>
      <c r="M3893" t="s">
        <v>1145</v>
      </c>
      <c r="Q3893" t="s">
        <v>3253</v>
      </c>
      <c r="R3893">
        <f>3*7</f>
        <v>21</v>
      </c>
      <c r="U3893" s="21" t="s">
        <v>1246</v>
      </c>
      <c r="V3893" s="9" t="s">
        <v>1247</v>
      </c>
      <c r="W3893">
        <f>14</f>
        <v>14</v>
      </c>
      <c r="X3893" s="9" t="s">
        <v>1201</v>
      </c>
      <c r="Z3893">
        <v>12</v>
      </c>
      <c r="AD3893" t="s">
        <v>1165</v>
      </c>
      <c r="AF3893" t="s">
        <v>1165</v>
      </c>
      <c r="AI3893" s="21" t="s">
        <v>1165</v>
      </c>
      <c r="AJ3893" s="21" t="s">
        <v>1148</v>
      </c>
      <c r="AK3893">
        <v>92.608999999999995</v>
      </c>
      <c r="AL3893" t="s">
        <v>1263</v>
      </c>
      <c r="AM3893">
        <f>95.58-89.493</f>
        <v>6.0870000000000033</v>
      </c>
      <c r="AN3893" s="21">
        <v>5</v>
      </c>
      <c r="AO3893" s="21">
        <v>50</v>
      </c>
      <c r="AP3893" s="21">
        <v>30</v>
      </c>
      <c r="AQ3893" s="22" t="s">
        <v>3016</v>
      </c>
      <c r="AR3893" s="21" t="s">
        <v>1207</v>
      </c>
    </row>
    <row r="3894" spans="1:44" x14ac:dyDescent="0.2">
      <c r="A3894" t="s">
        <v>2004</v>
      </c>
      <c r="B3894" s="21" t="s">
        <v>1146</v>
      </c>
      <c r="C3894" s="21" t="s">
        <v>1149</v>
      </c>
      <c r="D3894" s="21" t="s">
        <v>2002</v>
      </c>
      <c r="E3894" s="21" t="s">
        <v>2003</v>
      </c>
      <c r="F3894" s="21" t="s">
        <v>3250</v>
      </c>
      <c r="G3894" s="27" t="s">
        <v>1165</v>
      </c>
      <c r="H3894" s="21" t="s">
        <v>1165</v>
      </c>
      <c r="I3894" s="21" t="s">
        <v>3251</v>
      </c>
      <c r="J3894">
        <v>41.05</v>
      </c>
      <c r="K3894">
        <v>39.21</v>
      </c>
      <c r="M3894" t="s">
        <v>1145</v>
      </c>
      <c r="Q3894" t="s">
        <v>3253</v>
      </c>
      <c r="R3894">
        <f>3*7</f>
        <v>21</v>
      </c>
      <c r="U3894" s="21" t="s">
        <v>1246</v>
      </c>
      <c r="V3894" s="9" t="s">
        <v>1247</v>
      </c>
      <c r="W3894">
        <v>21</v>
      </c>
      <c r="X3894" s="9" t="s">
        <v>1201</v>
      </c>
      <c r="Z3894">
        <v>12</v>
      </c>
      <c r="AD3894" t="s">
        <v>1165</v>
      </c>
      <c r="AF3894" t="s">
        <v>1165</v>
      </c>
      <c r="AI3894" s="21" t="s">
        <v>1165</v>
      </c>
      <c r="AJ3894" s="21" t="s">
        <v>1148</v>
      </c>
      <c r="AK3894">
        <v>93.043000000000006</v>
      </c>
      <c r="AL3894" t="s">
        <v>1263</v>
      </c>
      <c r="AM3894">
        <f>95.29-90.652</f>
        <v>4.6380000000000052</v>
      </c>
      <c r="AN3894" s="21">
        <v>5</v>
      </c>
      <c r="AO3894" s="21">
        <v>50</v>
      </c>
      <c r="AP3894" s="21">
        <v>30</v>
      </c>
      <c r="AQ3894" s="22" t="s">
        <v>3016</v>
      </c>
      <c r="AR3894" s="21" t="s">
        <v>1207</v>
      </c>
    </row>
    <row r="3895" spans="1:44" x14ac:dyDescent="0.2">
      <c r="A3895" t="s">
        <v>2004</v>
      </c>
      <c r="B3895" s="21" t="s">
        <v>1146</v>
      </c>
      <c r="C3895" s="21" t="s">
        <v>1149</v>
      </c>
      <c r="D3895" s="21" t="s">
        <v>2002</v>
      </c>
      <c r="E3895" s="21" t="s">
        <v>2003</v>
      </c>
      <c r="F3895" s="21" t="s">
        <v>3250</v>
      </c>
      <c r="G3895" s="27" t="s">
        <v>1165</v>
      </c>
      <c r="H3895" s="21" t="s">
        <v>1165</v>
      </c>
      <c r="I3895" s="21" t="s">
        <v>3251</v>
      </c>
      <c r="J3895">
        <v>41.05</v>
      </c>
      <c r="K3895">
        <v>39.21</v>
      </c>
      <c r="M3895" t="s">
        <v>1145</v>
      </c>
      <c r="Q3895" t="s">
        <v>3253</v>
      </c>
      <c r="R3895">
        <f>3*7</f>
        <v>21</v>
      </c>
      <c r="U3895" s="21" t="s">
        <v>1246</v>
      </c>
      <c r="V3895" s="9" t="s">
        <v>1247</v>
      </c>
      <c r="W3895">
        <v>28</v>
      </c>
      <c r="X3895" s="9" t="s">
        <v>1201</v>
      </c>
      <c r="Z3895">
        <v>12</v>
      </c>
      <c r="AD3895" t="s">
        <v>1165</v>
      </c>
      <c r="AF3895" t="s">
        <v>1165</v>
      </c>
      <c r="AI3895" s="21" t="s">
        <v>1165</v>
      </c>
      <c r="AJ3895" s="21" t="s">
        <v>1148</v>
      </c>
      <c r="AK3895">
        <v>97.608999999999995</v>
      </c>
      <c r="AL3895" t="s">
        <v>1263</v>
      </c>
      <c r="AM3895">
        <f>99.348-95.966</f>
        <v>3.382000000000005</v>
      </c>
      <c r="AN3895" s="21">
        <v>5</v>
      </c>
      <c r="AO3895" s="21">
        <v>50</v>
      </c>
      <c r="AP3895" s="21">
        <v>30</v>
      </c>
      <c r="AQ3895" s="22" t="s">
        <v>3016</v>
      </c>
      <c r="AR3895" s="21" t="s">
        <v>1207</v>
      </c>
    </row>
    <row r="3896" spans="1:44" x14ac:dyDescent="0.2">
      <c r="A3896" t="s">
        <v>2004</v>
      </c>
      <c r="B3896" s="21" t="s">
        <v>1146</v>
      </c>
      <c r="C3896" s="21" t="s">
        <v>1149</v>
      </c>
      <c r="D3896" s="21" t="s">
        <v>2002</v>
      </c>
      <c r="E3896" s="21" t="s">
        <v>2003</v>
      </c>
      <c r="F3896" s="21" t="s">
        <v>3250</v>
      </c>
      <c r="G3896" s="27" t="s">
        <v>1165</v>
      </c>
      <c r="H3896" s="21" t="s">
        <v>1165</v>
      </c>
      <c r="I3896" s="21" t="s">
        <v>1213</v>
      </c>
      <c r="J3896">
        <v>41.38</v>
      </c>
      <c r="K3896">
        <v>36.21</v>
      </c>
      <c r="M3896" t="s">
        <v>1145</v>
      </c>
      <c r="Q3896" t="s">
        <v>3253</v>
      </c>
      <c r="R3896">
        <f>3*7</f>
        <v>21</v>
      </c>
      <c r="U3896" s="21" t="s">
        <v>1147</v>
      </c>
      <c r="X3896" s="9" t="s">
        <v>1201</v>
      </c>
      <c r="Z3896">
        <v>12</v>
      </c>
      <c r="AD3896" t="s">
        <v>1165</v>
      </c>
      <c r="AF3896" t="s">
        <v>1165</v>
      </c>
      <c r="AI3896" s="21" t="s">
        <v>1165</v>
      </c>
      <c r="AJ3896" s="21" t="s">
        <v>1148</v>
      </c>
      <c r="AK3896">
        <v>6.3040000000000003</v>
      </c>
      <c r="AL3896" t="s">
        <v>1263</v>
      </c>
      <c r="AM3896">
        <f>7.464-5.242</f>
        <v>2.2220000000000004</v>
      </c>
      <c r="AN3896" s="21">
        <v>5</v>
      </c>
      <c r="AO3896" s="21">
        <v>50</v>
      </c>
      <c r="AP3896" s="21">
        <v>30</v>
      </c>
      <c r="AQ3896" s="22" t="s">
        <v>3252</v>
      </c>
      <c r="AR3896" s="21" t="s">
        <v>1207</v>
      </c>
    </row>
    <row r="3897" spans="1:44" x14ac:dyDescent="0.2">
      <c r="A3897" t="s">
        <v>2004</v>
      </c>
      <c r="B3897" s="21" t="s">
        <v>1146</v>
      </c>
      <c r="C3897" s="21" t="s">
        <v>1149</v>
      </c>
      <c r="D3897" s="21" t="s">
        <v>2002</v>
      </c>
      <c r="E3897" s="21" t="s">
        <v>2003</v>
      </c>
      <c r="F3897" s="21" t="s">
        <v>3250</v>
      </c>
      <c r="G3897" s="27" t="s">
        <v>1165</v>
      </c>
      <c r="H3897" s="21" t="s">
        <v>1165</v>
      </c>
      <c r="I3897" s="21" t="s">
        <v>1213</v>
      </c>
      <c r="J3897">
        <v>41.38</v>
      </c>
      <c r="K3897">
        <v>36.21</v>
      </c>
      <c r="M3897" t="s">
        <v>1145</v>
      </c>
      <c r="Q3897" t="s">
        <v>3253</v>
      </c>
      <c r="R3897">
        <f>3*7</f>
        <v>21</v>
      </c>
      <c r="U3897" s="21" t="s">
        <v>3254</v>
      </c>
      <c r="X3897" s="9" t="s">
        <v>1201</v>
      </c>
      <c r="Z3897">
        <v>12</v>
      </c>
      <c r="AD3897" t="s">
        <v>153</v>
      </c>
      <c r="AE3897" t="s">
        <v>3255</v>
      </c>
      <c r="AF3897" t="s">
        <v>1165</v>
      </c>
      <c r="AI3897" s="21" t="s">
        <v>1165</v>
      </c>
      <c r="AJ3897" s="21" t="s">
        <v>1148</v>
      </c>
      <c r="AK3897">
        <v>49.3</v>
      </c>
      <c r="AL3897" t="s">
        <v>1263</v>
      </c>
      <c r="AM3897">
        <f>57.609-40.314</f>
        <v>17.295000000000002</v>
      </c>
      <c r="AN3897" s="21">
        <v>5</v>
      </c>
      <c r="AO3897" s="21">
        <v>50</v>
      </c>
      <c r="AP3897" s="21">
        <v>30</v>
      </c>
      <c r="AQ3897" s="22" t="s">
        <v>3016</v>
      </c>
      <c r="AR3897" s="21" t="s">
        <v>1207</v>
      </c>
    </row>
    <row r="3898" spans="1:44" x14ac:dyDescent="0.2">
      <c r="A3898" t="s">
        <v>2004</v>
      </c>
      <c r="B3898" s="21" t="s">
        <v>1146</v>
      </c>
      <c r="C3898" s="21" t="s">
        <v>1149</v>
      </c>
      <c r="D3898" s="21" t="s">
        <v>2002</v>
      </c>
      <c r="E3898" s="21" t="s">
        <v>2003</v>
      </c>
      <c r="F3898" s="21" t="s">
        <v>3250</v>
      </c>
      <c r="G3898" s="27" t="s">
        <v>1165</v>
      </c>
      <c r="H3898" s="21" t="s">
        <v>1165</v>
      </c>
      <c r="I3898" s="21" t="s">
        <v>1213</v>
      </c>
      <c r="J3898">
        <v>41.38</v>
      </c>
      <c r="K3898">
        <v>36.21</v>
      </c>
      <c r="M3898" t="s">
        <v>1145</v>
      </c>
      <c r="Q3898" t="s">
        <v>3253</v>
      </c>
      <c r="R3898">
        <f>3*7</f>
        <v>21</v>
      </c>
      <c r="U3898" s="21" t="s">
        <v>1246</v>
      </c>
      <c r="V3898" s="9" t="s">
        <v>1247</v>
      </c>
      <c r="W3898">
        <f>14</f>
        <v>14</v>
      </c>
      <c r="X3898" s="9" t="s">
        <v>1201</v>
      </c>
      <c r="Z3898">
        <v>12</v>
      </c>
      <c r="AD3898" t="s">
        <v>1165</v>
      </c>
      <c r="AF3898" t="s">
        <v>1165</v>
      </c>
      <c r="AI3898" s="21" t="s">
        <v>1165</v>
      </c>
      <c r="AJ3898" s="21" t="s">
        <v>1148</v>
      </c>
      <c r="AK3898">
        <v>84.203000000000003</v>
      </c>
      <c r="AL3898" t="s">
        <v>1263</v>
      </c>
      <c r="AM3898">
        <f>86.884-81.087</f>
        <v>5.796999999999997</v>
      </c>
      <c r="AN3898" s="21">
        <v>5</v>
      </c>
      <c r="AO3898" s="21">
        <v>50</v>
      </c>
      <c r="AP3898" s="21">
        <v>30</v>
      </c>
      <c r="AQ3898" s="22" t="s">
        <v>3016</v>
      </c>
      <c r="AR3898" s="21" t="s">
        <v>1207</v>
      </c>
    </row>
    <row r="3899" spans="1:44" x14ac:dyDescent="0.2">
      <c r="A3899" t="s">
        <v>2004</v>
      </c>
      <c r="B3899" s="21" t="s">
        <v>1146</v>
      </c>
      <c r="C3899" s="21" t="s">
        <v>1149</v>
      </c>
      <c r="D3899" s="21" t="s">
        <v>2002</v>
      </c>
      <c r="E3899" s="21" t="s">
        <v>2003</v>
      </c>
      <c r="F3899" s="21" t="s">
        <v>3250</v>
      </c>
      <c r="G3899" s="27" t="s">
        <v>1165</v>
      </c>
      <c r="H3899" s="21" t="s">
        <v>1165</v>
      </c>
      <c r="I3899" s="21" t="s">
        <v>1213</v>
      </c>
      <c r="J3899">
        <v>41.38</v>
      </c>
      <c r="K3899">
        <v>36.21</v>
      </c>
      <c r="M3899" t="s">
        <v>1145</v>
      </c>
      <c r="Q3899" t="s">
        <v>3253</v>
      </c>
      <c r="R3899">
        <f>3*7</f>
        <v>21</v>
      </c>
      <c r="U3899" s="21" t="s">
        <v>1246</v>
      </c>
      <c r="V3899" s="9" t="s">
        <v>1247</v>
      </c>
      <c r="W3899">
        <v>21</v>
      </c>
      <c r="X3899" s="9" t="s">
        <v>1201</v>
      </c>
      <c r="Z3899">
        <v>12</v>
      </c>
      <c r="AD3899" t="s">
        <v>1165</v>
      </c>
      <c r="AF3899" t="s">
        <v>1165</v>
      </c>
      <c r="AI3899" s="21" t="s">
        <v>1165</v>
      </c>
      <c r="AJ3899" s="21" t="s">
        <v>1148</v>
      </c>
      <c r="AK3899">
        <v>86.980999999999995</v>
      </c>
      <c r="AL3899" t="s">
        <v>1263</v>
      </c>
      <c r="AM3899">
        <f>89.3-84.662</f>
        <v>4.637999999999991</v>
      </c>
      <c r="AN3899" s="21">
        <v>5</v>
      </c>
      <c r="AO3899" s="21">
        <v>50</v>
      </c>
      <c r="AP3899" s="21">
        <v>30</v>
      </c>
      <c r="AQ3899" s="22" t="s">
        <v>3016</v>
      </c>
      <c r="AR3899" s="21" t="s">
        <v>1207</v>
      </c>
    </row>
    <row r="3900" spans="1:44" x14ac:dyDescent="0.2">
      <c r="A3900" t="s">
        <v>2004</v>
      </c>
      <c r="B3900" s="21" t="s">
        <v>1146</v>
      </c>
      <c r="C3900" s="21" t="s">
        <v>1149</v>
      </c>
      <c r="D3900" s="21" t="s">
        <v>2002</v>
      </c>
      <c r="E3900" s="21" t="s">
        <v>2003</v>
      </c>
      <c r="F3900" s="21" t="s">
        <v>3250</v>
      </c>
      <c r="G3900" s="27" t="s">
        <v>1165</v>
      </c>
      <c r="H3900" s="21" t="s">
        <v>1165</v>
      </c>
      <c r="I3900" s="21" t="s">
        <v>1213</v>
      </c>
      <c r="J3900">
        <v>41.38</v>
      </c>
      <c r="K3900">
        <v>36.21</v>
      </c>
      <c r="M3900" t="s">
        <v>1145</v>
      </c>
      <c r="Q3900" t="s">
        <v>3253</v>
      </c>
      <c r="R3900">
        <f>3*7</f>
        <v>21</v>
      </c>
      <c r="U3900" s="21" t="s">
        <v>1246</v>
      </c>
      <c r="V3900" s="9" t="s">
        <v>1247</v>
      </c>
      <c r="W3900">
        <v>28</v>
      </c>
      <c r="X3900" s="9" t="s">
        <v>1201</v>
      </c>
      <c r="Z3900">
        <v>12</v>
      </c>
      <c r="AD3900" t="s">
        <v>1165</v>
      </c>
      <c r="AF3900" t="s">
        <v>1165</v>
      </c>
      <c r="AI3900" s="21" t="s">
        <v>1165</v>
      </c>
      <c r="AJ3900" s="21" t="s">
        <v>1148</v>
      </c>
      <c r="AK3900">
        <v>94.492999999999995</v>
      </c>
      <c r="AL3900" t="s">
        <v>1263</v>
      </c>
      <c r="AM3900">
        <f>95.676-92.778</f>
        <v>2.8979999999999961</v>
      </c>
      <c r="AN3900" s="21">
        <v>5</v>
      </c>
      <c r="AO3900" s="21">
        <v>50</v>
      </c>
      <c r="AP3900" s="21">
        <v>30</v>
      </c>
      <c r="AQ3900" s="22" t="s">
        <v>3016</v>
      </c>
      <c r="AR3900" s="21" t="s">
        <v>1207</v>
      </c>
    </row>
    <row r="3901" spans="1:44" x14ac:dyDescent="0.2">
      <c r="A3901" t="s">
        <v>2004</v>
      </c>
      <c r="B3901" s="21" t="s">
        <v>1146</v>
      </c>
      <c r="C3901" s="21" t="s">
        <v>1149</v>
      </c>
      <c r="D3901" s="21" t="s">
        <v>2002</v>
      </c>
      <c r="E3901" s="21" t="s">
        <v>2003</v>
      </c>
      <c r="F3901" s="21" t="s">
        <v>3250</v>
      </c>
      <c r="G3901" s="27" t="s">
        <v>1165</v>
      </c>
      <c r="H3901" s="21" t="s">
        <v>1165</v>
      </c>
      <c r="I3901" s="21" t="s">
        <v>3256</v>
      </c>
      <c r="J3901">
        <v>41.09</v>
      </c>
      <c r="K3901">
        <v>26.64</v>
      </c>
      <c r="M3901" t="s">
        <v>1145</v>
      </c>
      <c r="Q3901" t="s">
        <v>3253</v>
      </c>
      <c r="R3901">
        <f>3*7</f>
        <v>21</v>
      </c>
      <c r="U3901" s="21" t="s">
        <v>1147</v>
      </c>
      <c r="X3901" s="9" t="s">
        <v>1201</v>
      </c>
      <c r="Z3901">
        <v>12</v>
      </c>
      <c r="AD3901" t="s">
        <v>1165</v>
      </c>
      <c r="AF3901" t="s">
        <v>1165</v>
      </c>
      <c r="AI3901" s="21" t="s">
        <v>1165</v>
      </c>
      <c r="AJ3901" s="21" t="s">
        <v>1148</v>
      </c>
      <c r="AK3901">
        <v>4.42</v>
      </c>
      <c r="AL3901" t="s">
        <v>1263</v>
      </c>
      <c r="AM3901">
        <f>5.483-3.357</f>
        <v>2.1259999999999994</v>
      </c>
      <c r="AN3901" s="21">
        <v>5</v>
      </c>
      <c r="AO3901" s="21">
        <v>50</v>
      </c>
      <c r="AP3901" s="21">
        <v>30</v>
      </c>
      <c r="AQ3901" s="22" t="s">
        <v>3252</v>
      </c>
      <c r="AR3901" s="21" t="s">
        <v>1207</v>
      </c>
    </row>
    <row r="3902" spans="1:44" x14ac:dyDescent="0.2">
      <c r="A3902" t="s">
        <v>2004</v>
      </c>
      <c r="B3902" s="21" t="s">
        <v>1146</v>
      </c>
      <c r="C3902" s="21" t="s">
        <v>1149</v>
      </c>
      <c r="D3902" s="21" t="s">
        <v>2002</v>
      </c>
      <c r="E3902" s="21" t="s">
        <v>2003</v>
      </c>
      <c r="F3902" s="21" t="s">
        <v>3250</v>
      </c>
      <c r="G3902" s="27" t="s">
        <v>1165</v>
      </c>
      <c r="H3902" s="21" t="s">
        <v>1165</v>
      </c>
      <c r="I3902" s="21" t="s">
        <v>3256</v>
      </c>
      <c r="J3902">
        <v>41.09</v>
      </c>
      <c r="K3902">
        <v>26.64</v>
      </c>
      <c r="M3902" t="s">
        <v>1145</v>
      </c>
      <c r="Q3902" t="s">
        <v>3253</v>
      </c>
      <c r="R3902">
        <f>3*7</f>
        <v>21</v>
      </c>
      <c r="U3902" s="21" t="s">
        <v>3254</v>
      </c>
      <c r="X3902" s="9" t="s">
        <v>1201</v>
      </c>
      <c r="Z3902">
        <v>12</v>
      </c>
      <c r="AD3902" t="s">
        <v>153</v>
      </c>
      <c r="AE3902" t="s">
        <v>3255</v>
      </c>
      <c r="AF3902" t="s">
        <v>1165</v>
      </c>
      <c r="AI3902" s="21" t="s">
        <v>1165</v>
      </c>
      <c r="AJ3902" s="21" t="s">
        <v>1148</v>
      </c>
      <c r="AK3902">
        <v>50.725000000000001</v>
      </c>
      <c r="AL3902" t="s">
        <v>1263</v>
      </c>
      <c r="AM3902">
        <f>56.691-44.517</f>
        <v>12.173999999999999</v>
      </c>
      <c r="AN3902" s="21">
        <v>5</v>
      </c>
      <c r="AO3902" s="21">
        <v>50</v>
      </c>
      <c r="AP3902" s="21">
        <v>30</v>
      </c>
      <c r="AQ3902" s="22" t="s">
        <v>3016</v>
      </c>
      <c r="AR3902" s="21" t="s">
        <v>1207</v>
      </c>
    </row>
    <row r="3903" spans="1:44" x14ac:dyDescent="0.2">
      <c r="A3903" t="s">
        <v>2004</v>
      </c>
      <c r="B3903" s="21" t="s">
        <v>1146</v>
      </c>
      <c r="C3903" s="21" t="s">
        <v>1149</v>
      </c>
      <c r="D3903" s="21" t="s">
        <v>2002</v>
      </c>
      <c r="E3903" s="21" t="s">
        <v>2003</v>
      </c>
      <c r="F3903" s="21" t="s">
        <v>3250</v>
      </c>
      <c r="G3903" s="27" t="s">
        <v>1165</v>
      </c>
      <c r="H3903" s="21" t="s">
        <v>1165</v>
      </c>
      <c r="I3903" s="21" t="s">
        <v>3256</v>
      </c>
      <c r="J3903">
        <v>41.09</v>
      </c>
      <c r="K3903">
        <v>26.64</v>
      </c>
      <c r="M3903" t="s">
        <v>1145</v>
      </c>
      <c r="Q3903" t="s">
        <v>3253</v>
      </c>
      <c r="R3903">
        <f>3*7</f>
        <v>21</v>
      </c>
      <c r="U3903" s="21" t="s">
        <v>1246</v>
      </c>
      <c r="V3903" s="9" t="s">
        <v>1247</v>
      </c>
      <c r="W3903">
        <f>14</f>
        <v>14</v>
      </c>
      <c r="X3903" s="9" t="s">
        <v>1201</v>
      </c>
      <c r="Z3903">
        <v>12</v>
      </c>
      <c r="AD3903" t="s">
        <v>1165</v>
      </c>
      <c r="AF3903" t="s">
        <v>1165</v>
      </c>
      <c r="AI3903" s="21" t="s">
        <v>1165</v>
      </c>
      <c r="AJ3903" s="21" t="s">
        <v>1148</v>
      </c>
      <c r="AK3903">
        <v>55.362000000000002</v>
      </c>
      <c r="AL3903" t="s">
        <v>1263</v>
      </c>
      <c r="AM3903">
        <f>58.816-51.57</f>
        <v>7.2460000000000022</v>
      </c>
      <c r="AN3903" s="21">
        <v>5</v>
      </c>
      <c r="AO3903" s="21">
        <v>50</v>
      </c>
      <c r="AP3903" s="21">
        <v>30</v>
      </c>
      <c r="AQ3903" s="22" t="s">
        <v>3016</v>
      </c>
      <c r="AR3903" s="21" t="s">
        <v>1207</v>
      </c>
    </row>
    <row r="3904" spans="1:44" x14ac:dyDescent="0.2">
      <c r="A3904" t="s">
        <v>2004</v>
      </c>
      <c r="B3904" s="21" t="s">
        <v>1146</v>
      </c>
      <c r="C3904" s="21" t="s">
        <v>1149</v>
      </c>
      <c r="D3904" s="21" t="s">
        <v>2002</v>
      </c>
      <c r="E3904" s="21" t="s">
        <v>2003</v>
      </c>
      <c r="F3904" s="21" t="s">
        <v>3250</v>
      </c>
      <c r="G3904" s="27" t="s">
        <v>1165</v>
      </c>
      <c r="H3904" s="21" t="s">
        <v>1165</v>
      </c>
      <c r="I3904" s="21" t="s">
        <v>3256</v>
      </c>
      <c r="J3904">
        <v>41.09</v>
      </c>
      <c r="K3904">
        <v>26.64</v>
      </c>
      <c r="M3904" t="s">
        <v>1145</v>
      </c>
      <c r="Q3904" t="s">
        <v>3253</v>
      </c>
      <c r="R3904">
        <f>3*7</f>
        <v>21</v>
      </c>
      <c r="U3904" s="21" t="s">
        <v>1246</v>
      </c>
      <c r="V3904" s="9" t="s">
        <v>1247</v>
      </c>
      <c r="W3904">
        <v>21</v>
      </c>
      <c r="X3904" s="9" t="s">
        <v>1201</v>
      </c>
      <c r="Z3904">
        <v>12</v>
      </c>
      <c r="AD3904" t="s">
        <v>1165</v>
      </c>
      <c r="AF3904" t="s">
        <v>1165</v>
      </c>
      <c r="AI3904" s="21" t="s">
        <v>1165</v>
      </c>
      <c r="AJ3904" s="21" t="s">
        <v>1148</v>
      </c>
      <c r="AK3904">
        <v>71.231999999999999</v>
      </c>
      <c r="AL3904" t="s">
        <v>1263</v>
      </c>
      <c r="AM3904">
        <f>73.696-69.058</f>
        <v>4.637999999999991</v>
      </c>
      <c r="AN3904" s="21">
        <v>5</v>
      </c>
      <c r="AO3904" s="21">
        <v>50</v>
      </c>
      <c r="AP3904" s="21">
        <v>30</v>
      </c>
      <c r="AQ3904" s="22" t="s">
        <v>3016</v>
      </c>
      <c r="AR3904" s="21" t="s">
        <v>1207</v>
      </c>
    </row>
    <row r="3905" spans="1:44" x14ac:dyDescent="0.2">
      <c r="A3905" t="s">
        <v>2004</v>
      </c>
      <c r="B3905" s="21" t="s">
        <v>1146</v>
      </c>
      <c r="C3905" s="21" t="s">
        <v>1149</v>
      </c>
      <c r="D3905" s="21" t="s">
        <v>2002</v>
      </c>
      <c r="E3905" s="21" t="s">
        <v>2003</v>
      </c>
      <c r="F3905" s="21" t="s">
        <v>3250</v>
      </c>
      <c r="G3905" s="27" t="s">
        <v>1165</v>
      </c>
      <c r="H3905" s="21" t="s">
        <v>1165</v>
      </c>
      <c r="I3905" s="21" t="s">
        <v>3256</v>
      </c>
      <c r="J3905">
        <v>41.09</v>
      </c>
      <c r="K3905">
        <v>26.64</v>
      </c>
      <c r="M3905" t="s">
        <v>1145</v>
      </c>
      <c r="Q3905" t="s">
        <v>3253</v>
      </c>
      <c r="R3905">
        <f>3*7</f>
        <v>21</v>
      </c>
      <c r="U3905" s="21" t="s">
        <v>1246</v>
      </c>
      <c r="V3905" s="9" t="s">
        <v>1247</v>
      </c>
      <c r="W3905">
        <v>28</v>
      </c>
      <c r="X3905" s="9" t="s">
        <v>1201</v>
      </c>
      <c r="Z3905">
        <v>12</v>
      </c>
      <c r="AD3905" t="s">
        <v>1165</v>
      </c>
      <c r="AF3905" t="s">
        <v>1165</v>
      </c>
      <c r="AI3905" s="21" t="s">
        <v>1165</v>
      </c>
      <c r="AJ3905" s="21" t="s">
        <v>1148</v>
      </c>
      <c r="AK3905">
        <v>93.912999999999997</v>
      </c>
      <c r="AL3905" t="s">
        <v>1263</v>
      </c>
      <c r="AM3905">
        <f>97.174-90.942</f>
        <v>6.2320000000000135</v>
      </c>
      <c r="AN3905" s="21">
        <v>5</v>
      </c>
      <c r="AO3905" s="21">
        <v>50</v>
      </c>
      <c r="AP3905" s="21">
        <v>30</v>
      </c>
      <c r="AQ3905" s="22" t="s">
        <v>3016</v>
      </c>
      <c r="AR3905" s="21" t="s">
        <v>1207</v>
      </c>
    </row>
    <row r="3906" spans="1:44" x14ac:dyDescent="0.2">
      <c r="A3906" t="s">
        <v>2004</v>
      </c>
      <c r="B3906" s="21" t="s">
        <v>1146</v>
      </c>
      <c r="C3906" s="21" t="s">
        <v>1149</v>
      </c>
      <c r="D3906" s="21" t="s">
        <v>2002</v>
      </c>
      <c r="E3906" s="21" t="s">
        <v>2003</v>
      </c>
      <c r="F3906" s="21" t="s">
        <v>3250</v>
      </c>
      <c r="G3906" s="27" t="s">
        <v>1165</v>
      </c>
      <c r="H3906" s="21" t="s">
        <v>1165</v>
      </c>
      <c r="I3906" s="21" t="s">
        <v>3257</v>
      </c>
      <c r="J3906">
        <v>41.14</v>
      </c>
      <c r="K3906">
        <v>27.87</v>
      </c>
      <c r="M3906" t="s">
        <v>1145</v>
      </c>
      <c r="Q3906" t="s">
        <v>3253</v>
      </c>
      <c r="R3906">
        <f>3*7</f>
        <v>21</v>
      </c>
      <c r="U3906" s="21" t="s">
        <v>1147</v>
      </c>
      <c r="X3906" s="9" t="s">
        <v>1201</v>
      </c>
      <c r="Z3906">
        <v>12</v>
      </c>
      <c r="AD3906" t="s">
        <v>1165</v>
      </c>
      <c r="AF3906" t="s">
        <v>1165</v>
      </c>
      <c r="AI3906" s="21" t="s">
        <v>1165</v>
      </c>
      <c r="AJ3906" s="21" t="s">
        <v>1148</v>
      </c>
      <c r="AK3906">
        <v>3.5510000000000002</v>
      </c>
      <c r="AL3906" t="s">
        <v>1263</v>
      </c>
      <c r="AM3906">
        <f>4.13-2.681</f>
        <v>1.4489999999999998</v>
      </c>
      <c r="AN3906" s="21">
        <v>5</v>
      </c>
      <c r="AO3906" s="21">
        <v>50</v>
      </c>
      <c r="AP3906" s="21">
        <v>30</v>
      </c>
      <c r="AQ3906" s="22" t="s">
        <v>3252</v>
      </c>
      <c r="AR3906" s="21" t="s">
        <v>1207</v>
      </c>
    </row>
    <row r="3907" spans="1:44" x14ac:dyDescent="0.2">
      <c r="A3907" t="s">
        <v>2004</v>
      </c>
      <c r="B3907" s="21" t="s">
        <v>1146</v>
      </c>
      <c r="C3907" s="21" t="s">
        <v>1149</v>
      </c>
      <c r="D3907" s="21" t="s">
        <v>2002</v>
      </c>
      <c r="E3907" s="21" t="s">
        <v>2003</v>
      </c>
      <c r="F3907" s="21" t="s">
        <v>3250</v>
      </c>
      <c r="G3907" s="27" t="s">
        <v>1165</v>
      </c>
      <c r="H3907" s="21" t="s">
        <v>1165</v>
      </c>
      <c r="I3907" s="21" t="s">
        <v>3257</v>
      </c>
      <c r="J3907">
        <v>41.14</v>
      </c>
      <c r="K3907">
        <v>27.87</v>
      </c>
      <c r="M3907" t="s">
        <v>1145</v>
      </c>
      <c r="Q3907" t="s">
        <v>3253</v>
      </c>
      <c r="R3907">
        <f>3*7</f>
        <v>21</v>
      </c>
      <c r="U3907" s="21" t="s">
        <v>3254</v>
      </c>
      <c r="X3907" s="9" t="s">
        <v>1201</v>
      </c>
      <c r="Z3907">
        <v>12</v>
      </c>
      <c r="AD3907" t="s">
        <v>153</v>
      </c>
      <c r="AE3907" t="s">
        <v>3255</v>
      </c>
      <c r="AF3907" t="s">
        <v>1165</v>
      </c>
      <c r="AI3907" s="21" t="s">
        <v>1165</v>
      </c>
      <c r="AJ3907" s="21" t="s">
        <v>1148</v>
      </c>
      <c r="AK3907">
        <v>52.246000000000002</v>
      </c>
      <c r="AL3907" t="s">
        <v>1263</v>
      </c>
      <c r="AM3907">
        <f>56.449-47.754</f>
        <v>8.6950000000000003</v>
      </c>
      <c r="AN3907" s="21">
        <v>5</v>
      </c>
      <c r="AO3907" s="21">
        <v>50</v>
      </c>
      <c r="AP3907" s="21">
        <v>30</v>
      </c>
      <c r="AQ3907" s="22" t="s">
        <v>3016</v>
      </c>
      <c r="AR3907" s="21" t="s">
        <v>1207</v>
      </c>
    </row>
    <row r="3908" spans="1:44" x14ac:dyDescent="0.2">
      <c r="A3908" t="s">
        <v>2004</v>
      </c>
      <c r="B3908" s="21" t="s">
        <v>1146</v>
      </c>
      <c r="C3908" s="21" t="s">
        <v>1149</v>
      </c>
      <c r="D3908" s="21" t="s">
        <v>2002</v>
      </c>
      <c r="E3908" s="21" t="s">
        <v>2003</v>
      </c>
      <c r="F3908" s="21" t="s">
        <v>3250</v>
      </c>
      <c r="G3908" s="27" t="s">
        <v>1165</v>
      </c>
      <c r="H3908" s="21" t="s">
        <v>1165</v>
      </c>
      <c r="I3908" s="21" t="s">
        <v>3257</v>
      </c>
      <c r="J3908">
        <v>41.14</v>
      </c>
      <c r="K3908">
        <v>27.87</v>
      </c>
      <c r="M3908" t="s">
        <v>1145</v>
      </c>
      <c r="Q3908" t="s">
        <v>3253</v>
      </c>
      <c r="R3908">
        <f>3*7</f>
        <v>21</v>
      </c>
      <c r="U3908" s="21" t="s">
        <v>1246</v>
      </c>
      <c r="V3908" s="9" t="s">
        <v>1247</v>
      </c>
      <c r="W3908">
        <f>14</f>
        <v>14</v>
      </c>
      <c r="X3908" s="9" t="s">
        <v>1201</v>
      </c>
      <c r="Z3908">
        <v>12</v>
      </c>
      <c r="AD3908" t="s">
        <v>1165</v>
      </c>
      <c r="AF3908" t="s">
        <v>1165</v>
      </c>
      <c r="AI3908" s="21" t="s">
        <v>1165</v>
      </c>
      <c r="AJ3908" s="21" t="s">
        <v>1148</v>
      </c>
      <c r="AK3908">
        <v>57.970999999999997</v>
      </c>
      <c r="AL3908" t="s">
        <v>1263</v>
      </c>
      <c r="AM3908">
        <f>61.377-54.855</f>
        <v>6.5220000000000056</v>
      </c>
      <c r="AN3908" s="21">
        <v>5</v>
      </c>
      <c r="AO3908" s="21">
        <v>50</v>
      </c>
      <c r="AP3908" s="21">
        <v>30</v>
      </c>
      <c r="AQ3908" s="22" t="s">
        <v>3016</v>
      </c>
      <c r="AR3908" s="21" t="s">
        <v>1207</v>
      </c>
    </row>
    <row r="3909" spans="1:44" x14ac:dyDescent="0.2">
      <c r="A3909" t="s">
        <v>2004</v>
      </c>
      <c r="B3909" s="21" t="s">
        <v>1146</v>
      </c>
      <c r="C3909" s="21" t="s">
        <v>1149</v>
      </c>
      <c r="D3909" s="21" t="s">
        <v>2002</v>
      </c>
      <c r="E3909" s="21" t="s">
        <v>2003</v>
      </c>
      <c r="F3909" s="21" t="s">
        <v>3250</v>
      </c>
      <c r="G3909" s="27" t="s">
        <v>1165</v>
      </c>
      <c r="H3909" s="21" t="s">
        <v>1165</v>
      </c>
      <c r="I3909" s="21" t="s">
        <v>3257</v>
      </c>
      <c r="J3909">
        <v>41.14</v>
      </c>
      <c r="K3909">
        <v>27.87</v>
      </c>
      <c r="M3909" t="s">
        <v>1145</v>
      </c>
      <c r="Q3909" t="s">
        <v>3253</v>
      </c>
      <c r="R3909">
        <f>3*7</f>
        <v>21</v>
      </c>
      <c r="U3909" s="21" t="s">
        <v>1246</v>
      </c>
      <c r="V3909" s="9" t="s">
        <v>1247</v>
      </c>
      <c r="W3909">
        <v>21</v>
      </c>
      <c r="X3909" s="9" t="s">
        <v>1201</v>
      </c>
      <c r="Z3909">
        <v>12</v>
      </c>
      <c r="AD3909" t="s">
        <v>1165</v>
      </c>
      <c r="AF3909" t="s">
        <v>1165</v>
      </c>
      <c r="AI3909" s="21" t="s">
        <v>1165</v>
      </c>
      <c r="AJ3909" s="21" t="s">
        <v>1148</v>
      </c>
      <c r="AK3909">
        <v>73.260999999999996</v>
      </c>
      <c r="AL3909" t="s">
        <v>1263</v>
      </c>
      <c r="AM3909">
        <f>75.435-71.087</f>
        <v>4.347999999999999</v>
      </c>
      <c r="AN3909" s="21">
        <v>5</v>
      </c>
      <c r="AO3909" s="21">
        <v>50</v>
      </c>
      <c r="AP3909" s="21">
        <v>30</v>
      </c>
      <c r="AQ3909" s="22" t="s">
        <v>3016</v>
      </c>
      <c r="AR3909" s="21" t="s">
        <v>1207</v>
      </c>
    </row>
    <row r="3910" spans="1:44" x14ac:dyDescent="0.2">
      <c r="A3910" t="s">
        <v>2004</v>
      </c>
      <c r="B3910" s="21" t="s">
        <v>1146</v>
      </c>
      <c r="C3910" s="21" t="s">
        <v>1149</v>
      </c>
      <c r="D3910" s="21" t="s">
        <v>2002</v>
      </c>
      <c r="E3910" s="21" t="s">
        <v>2003</v>
      </c>
      <c r="F3910" s="21" t="s">
        <v>3250</v>
      </c>
      <c r="G3910" s="27" t="s">
        <v>1165</v>
      </c>
      <c r="H3910" s="21" t="s">
        <v>1165</v>
      </c>
      <c r="I3910" s="21" t="s">
        <v>3257</v>
      </c>
      <c r="J3910">
        <v>41.14</v>
      </c>
      <c r="K3910">
        <v>27.87</v>
      </c>
      <c r="M3910" t="s">
        <v>1145</v>
      </c>
      <c r="Q3910" t="s">
        <v>3253</v>
      </c>
      <c r="R3910">
        <f>3*7</f>
        <v>21</v>
      </c>
      <c r="U3910" s="21" t="s">
        <v>1246</v>
      </c>
      <c r="V3910" s="9" t="s">
        <v>1247</v>
      </c>
      <c r="W3910">
        <v>28</v>
      </c>
      <c r="X3910" s="9" t="s">
        <v>1201</v>
      </c>
      <c r="Z3910">
        <v>12</v>
      </c>
      <c r="AD3910" t="s">
        <v>1165</v>
      </c>
      <c r="AF3910" t="s">
        <v>1165</v>
      </c>
      <c r="AI3910" s="21" t="s">
        <v>1165</v>
      </c>
      <c r="AJ3910" s="21" t="s">
        <v>1148</v>
      </c>
      <c r="AK3910">
        <v>93.695999999999998</v>
      </c>
      <c r="AL3910" t="s">
        <v>1263</v>
      </c>
      <c r="AM3910">
        <f>96.594-90.652</f>
        <v>5.9419999999999931</v>
      </c>
      <c r="AN3910" s="21">
        <v>5</v>
      </c>
      <c r="AO3910" s="21">
        <v>50</v>
      </c>
      <c r="AP3910" s="21">
        <v>30</v>
      </c>
      <c r="AQ3910" s="22" t="s">
        <v>3016</v>
      </c>
      <c r="AR3910" s="21" t="s">
        <v>1207</v>
      </c>
    </row>
    <row r="3911" spans="1:44" x14ac:dyDescent="0.2">
      <c r="A3911" t="s">
        <v>2004</v>
      </c>
      <c r="B3911" s="21" t="s">
        <v>1146</v>
      </c>
      <c r="C3911" s="21" t="s">
        <v>1149</v>
      </c>
      <c r="D3911" s="21" t="s">
        <v>2002</v>
      </c>
      <c r="E3911" s="21" t="s">
        <v>2003</v>
      </c>
      <c r="F3911" s="21" t="s">
        <v>3250</v>
      </c>
      <c r="G3911" s="27" t="s">
        <v>1165</v>
      </c>
      <c r="H3911" s="21" t="s">
        <v>1165</v>
      </c>
      <c r="I3911" s="21" t="s">
        <v>3251</v>
      </c>
      <c r="J3911">
        <v>41.05</v>
      </c>
      <c r="K3911">
        <v>39.21</v>
      </c>
      <c r="M3911" t="s">
        <v>1145</v>
      </c>
      <c r="Q3911" t="s">
        <v>3253</v>
      </c>
      <c r="R3911">
        <f>3*7</f>
        <v>21</v>
      </c>
      <c r="U3911" s="21" t="s">
        <v>1147</v>
      </c>
      <c r="X3911" s="9" t="s">
        <v>1201</v>
      </c>
      <c r="Z3911">
        <v>12</v>
      </c>
      <c r="AD3911" t="s">
        <v>1165</v>
      </c>
      <c r="AF3911" t="s">
        <v>1165</v>
      </c>
      <c r="AI3911" s="21" t="s">
        <v>1165</v>
      </c>
      <c r="AJ3911" s="21" t="s">
        <v>1148</v>
      </c>
      <c r="AK3911">
        <v>50</v>
      </c>
      <c r="AN3911" s="21">
        <v>5</v>
      </c>
      <c r="AO3911" s="21">
        <v>50</v>
      </c>
      <c r="AP3911" s="21">
        <v>15.108000000000001</v>
      </c>
      <c r="AQ3911" s="22" t="s">
        <v>3252</v>
      </c>
      <c r="AR3911" s="21" t="s">
        <v>1279</v>
      </c>
    </row>
    <row r="3912" spans="1:44" x14ac:dyDescent="0.2">
      <c r="A3912" t="s">
        <v>2004</v>
      </c>
      <c r="B3912" s="21" t="s">
        <v>1146</v>
      </c>
      <c r="C3912" s="21" t="s">
        <v>1149</v>
      </c>
      <c r="D3912" s="21" t="s">
        <v>2002</v>
      </c>
      <c r="E3912" s="21" t="s">
        <v>2003</v>
      </c>
      <c r="F3912" s="21" t="s">
        <v>3250</v>
      </c>
      <c r="G3912" s="27" t="s">
        <v>1165</v>
      </c>
      <c r="H3912" s="21" t="s">
        <v>1165</v>
      </c>
      <c r="I3912" s="21" t="s">
        <v>3251</v>
      </c>
      <c r="J3912">
        <v>41.05</v>
      </c>
      <c r="K3912">
        <v>39.21</v>
      </c>
      <c r="M3912" t="s">
        <v>1145</v>
      </c>
      <c r="Q3912" t="s">
        <v>3253</v>
      </c>
      <c r="R3912">
        <f>3*7</f>
        <v>21</v>
      </c>
      <c r="U3912" s="21" t="s">
        <v>3254</v>
      </c>
      <c r="X3912" s="9" t="s">
        <v>1201</v>
      </c>
      <c r="Z3912">
        <v>12</v>
      </c>
      <c r="AD3912" t="s">
        <v>153</v>
      </c>
      <c r="AE3912" t="s">
        <v>3255</v>
      </c>
      <c r="AF3912" t="s">
        <v>1165</v>
      </c>
      <c r="AI3912" s="21" t="s">
        <v>1165</v>
      </c>
      <c r="AJ3912" s="21" t="s">
        <v>1148</v>
      </c>
      <c r="AK3912">
        <v>50</v>
      </c>
      <c r="AN3912" s="21">
        <v>5</v>
      </c>
      <c r="AO3912" s="21">
        <v>50</v>
      </c>
      <c r="AP3912" s="21">
        <v>7.2649999999999997</v>
      </c>
      <c r="AQ3912" s="22" t="s">
        <v>3016</v>
      </c>
      <c r="AR3912" s="21" t="s">
        <v>1279</v>
      </c>
    </row>
    <row r="3913" spans="1:44" x14ac:dyDescent="0.2">
      <c r="A3913" t="s">
        <v>2004</v>
      </c>
      <c r="B3913" s="21" t="s">
        <v>1146</v>
      </c>
      <c r="C3913" s="21" t="s">
        <v>1149</v>
      </c>
      <c r="D3913" s="21" t="s">
        <v>2002</v>
      </c>
      <c r="E3913" s="21" t="s">
        <v>2003</v>
      </c>
      <c r="F3913" s="21" t="s">
        <v>3250</v>
      </c>
      <c r="G3913" s="27" t="s">
        <v>1165</v>
      </c>
      <c r="H3913" s="21" t="s">
        <v>1165</v>
      </c>
      <c r="I3913" s="21" t="s">
        <v>3251</v>
      </c>
      <c r="J3913">
        <v>41.05</v>
      </c>
      <c r="K3913">
        <v>39.21</v>
      </c>
      <c r="M3913" t="s">
        <v>1145</v>
      </c>
      <c r="Q3913" t="s">
        <v>3253</v>
      </c>
      <c r="R3913">
        <f>3*7</f>
        <v>21</v>
      </c>
      <c r="U3913" s="21" t="s">
        <v>1246</v>
      </c>
      <c r="V3913" s="9" t="s">
        <v>1247</v>
      </c>
      <c r="W3913">
        <f>14</f>
        <v>14</v>
      </c>
      <c r="X3913" s="9" t="s">
        <v>1201</v>
      </c>
      <c r="Z3913">
        <v>12</v>
      </c>
      <c r="AD3913" t="s">
        <v>1165</v>
      </c>
      <c r="AF3913" t="s">
        <v>1165</v>
      </c>
      <c r="AI3913" s="21" t="s">
        <v>1165</v>
      </c>
      <c r="AJ3913" s="21" t="s">
        <v>1148</v>
      </c>
      <c r="AK3913">
        <v>50</v>
      </c>
      <c r="AN3913" s="21">
        <v>5</v>
      </c>
      <c r="AO3913" s="21">
        <v>50</v>
      </c>
      <c r="AP3913" s="21">
        <v>6.5069999999999997</v>
      </c>
      <c r="AQ3913" s="22" t="s">
        <v>3016</v>
      </c>
      <c r="AR3913" s="21" t="s">
        <v>1279</v>
      </c>
    </row>
    <row r="3914" spans="1:44" x14ac:dyDescent="0.2">
      <c r="A3914" t="s">
        <v>2004</v>
      </c>
      <c r="B3914" s="21" t="s">
        <v>1146</v>
      </c>
      <c r="C3914" s="21" t="s">
        <v>1149</v>
      </c>
      <c r="D3914" s="21" t="s">
        <v>2002</v>
      </c>
      <c r="E3914" s="21" t="s">
        <v>2003</v>
      </c>
      <c r="F3914" s="21" t="s">
        <v>3250</v>
      </c>
      <c r="G3914" s="27" t="s">
        <v>1165</v>
      </c>
      <c r="H3914" s="21" t="s">
        <v>1165</v>
      </c>
      <c r="I3914" s="21" t="s">
        <v>3251</v>
      </c>
      <c r="J3914">
        <v>41.05</v>
      </c>
      <c r="K3914">
        <v>39.21</v>
      </c>
      <c r="M3914" t="s">
        <v>1145</v>
      </c>
      <c r="Q3914" t="s">
        <v>3253</v>
      </c>
      <c r="R3914">
        <f>3*7</f>
        <v>21</v>
      </c>
      <c r="U3914" s="21" t="s">
        <v>1246</v>
      </c>
      <c r="V3914" s="9" t="s">
        <v>1247</v>
      </c>
      <c r="W3914">
        <v>21</v>
      </c>
      <c r="X3914" s="9" t="s">
        <v>1201</v>
      </c>
      <c r="Z3914">
        <v>12</v>
      </c>
      <c r="AD3914" t="s">
        <v>1165</v>
      </c>
      <c r="AF3914" t="s">
        <v>1165</v>
      </c>
      <c r="AI3914" s="21" t="s">
        <v>1165</v>
      </c>
      <c r="AJ3914" s="21" t="s">
        <v>1148</v>
      </c>
      <c r="AK3914">
        <v>50</v>
      </c>
      <c r="AN3914" s="21">
        <v>5</v>
      </c>
      <c r="AO3914" s="21">
        <v>50</v>
      </c>
      <c r="AP3914" s="21">
        <v>5.5389999999999997</v>
      </c>
      <c r="AQ3914" s="22" t="s">
        <v>3016</v>
      </c>
      <c r="AR3914" s="21" t="s">
        <v>1279</v>
      </c>
    </row>
    <row r="3915" spans="1:44" x14ac:dyDescent="0.2">
      <c r="A3915" t="s">
        <v>2004</v>
      </c>
      <c r="B3915" s="21" t="s">
        <v>1146</v>
      </c>
      <c r="C3915" s="21" t="s">
        <v>1149</v>
      </c>
      <c r="D3915" s="21" t="s">
        <v>2002</v>
      </c>
      <c r="E3915" s="21" t="s">
        <v>2003</v>
      </c>
      <c r="F3915" s="21" t="s">
        <v>3250</v>
      </c>
      <c r="G3915" s="27" t="s">
        <v>1165</v>
      </c>
      <c r="H3915" s="21" t="s">
        <v>1165</v>
      </c>
      <c r="I3915" s="21" t="s">
        <v>3251</v>
      </c>
      <c r="J3915">
        <v>41.05</v>
      </c>
      <c r="K3915">
        <v>39.21</v>
      </c>
      <c r="M3915" t="s">
        <v>1145</v>
      </c>
      <c r="Q3915" t="s">
        <v>3253</v>
      </c>
      <c r="R3915">
        <f>3*7</f>
        <v>21</v>
      </c>
      <c r="U3915" s="21" t="s">
        <v>1246</v>
      </c>
      <c r="V3915" s="9" t="s">
        <v>1247</v>
      </c>
      <c r="W3915">
        <v>28</v>
      </c>
      <c r="X3915" s="9" t="s">
        <v>1201</v>
      </c>
      <c r="Z3915">
        <v>12</v>
      </c>
      <c r="AD3915" t="s">
        <v>1165</v>
      </c>
      <c r="AF3915" t="s">
        <v>1165</v>
      </c>
      <c r="AI3915" s="21" t="s">
        <v>1165</v>
      </c>
      <c r="AJ3915" s="21" t="s">
        <v>1148</v>
      </c>
      <c r="AK3915">
        <v>50</v>
      </c>
      <c r="AN3915" s="21">
        <v>5</v>
      </c>
      <c r="AO3915" s="21">
        <v>50</v>
      </c>
      <c r="AP3915" s="21">
        <v>3.84</v>
      </c>
      <c r="AQ3915" s="22" t="s">
        <v>3016</v>
      </c>
      <c r="AR3915" s="21" t="s">
        <v>1279</v>
      </c>
    </row>
    <row r="3916" spans="1:44" x14ac:dyDescent="0.2">
      <c r="A3916" t="s">
        <v>2004</v>
      </c>
      <c r="B3916" s="21" t="s">
        <v>1146</v>
      </c>
      <c r="C3916" s="21" t="s">
        <v>1149</v>
      </c>
      <c r="D3916" s="21" t="s">
        <v>2002</v>
      </c>
      <c r="E3916" s="21" t="s">
        <v>2003</v>
      </c>
      <c r="F3916" s="21" t="s">
        <v>3250</v>
      </c>
      <c r="G3916" s="27" t="s">
        <v>1165</v>
      </c>
      <c r="H3916" s="21" t="s">
        <v>1165</v>
      </c>
      <c r="I3916" s="21" t="s">
        <v>1213</v>
      </c>
      <c r="J3916">
        <v>41.38</v>
      </c>
      <c r="K3916">
        <v>36.21</v>
      </c>
      <c r="M3916" t="s">
        <v>1145</v>
      </c>
      <c r="Q3916" t="s">
        <v>3253</v>
      </c>
      <c r="R3916">
        <f>3*7</f>
        <v>21</v>
      </c>
      <c r="U3916" s="21" t="s">
        <v>1147</v>
      </c>
      <c r="X3916" s="9" t="s">
        <v>1201</v>
      </c>
      <c r="Z3916">
        <v>12</v>
      </c>
      <c r="AD3916" t="s">
        <v>1165</v>
      </c>
      <c r="AF3916" t="s">
        <v>1165</v>
      </c>
      <c r="AI3916" s="21" t="s">
        <v>1165</v>
      </c>
      <c r="AJ3916" s="21" t="s">
        <v>1148</v>
      </c>
      <c r="AK3916">
        <v>50</v>
      </c>
      <c r="AN3916" s="21">
        <v>5</v>
      </c>
      <c r="AO3916" s="21">
        <v>50</v>
      </c>
      <c r="AP3916" s="21">
        <v>14.627000000000001</v>
      </c>
      <c r="AQ3916" s="22" t="s">
        <v>3252</v>
      </c>
      <c r="AR3916" s="21" t="s">
        <v>1279</v>
      </c>
    </row>
    <row r="3917" spans="1:44" x14ac:dyDescent="0.2">
      <c r="A3917" t="s">
        <v>2004</v>
      </c>
      <c r="B3917" s="21" t="s">
        <v>1146</v>
      </c>
      <c r="C3917" s="21" t="s">
        <v>1149</v>
      </c>
      <c r="D3917" s="21" t="s">
        <v>2002</v>
      </c>
      <c r="E3917" s="21" t="s">
        <v>2003</v>
      </c>
      <c r="F3917" s="21" t="s">
        <v>3250</v>
      </c>
      <c r="G3917" s="27" t="s">
        <v>1165</v>
      </c>
      <c r="H3917" s="21" t="s">
        <v>1165</v>
      </c>
      <c r="I3917" s="21" t="s">
        <v>1213</v>
      </c>
      <c r="J3917">
        <v>41.38</v>
      </c>
      <c r="K3917">
        <v>36.21</v>
      </c>
      <c r="M3917" t="s">
        <v>1145</v>
      </c>
      <c r="Q3917" t="s">
        <v>3253</v>
      </c>
      <c r="R3917">
        <f>3*7</f>
        <v>21</v>
      </c>
      <c r="U3917" s="21" t="s">
        <v>3254</v>
      </c>
      <c r="X3917" s="9" t="s">
        <v>1201</v>
      </c>
      <c r="Z3917">
        <v>12</v>
      </c>
      <c r="AD3917" t="s">
        <v>153</v>
      </c>
      <c r="AE3917" t="s">
        <v>3255</v>
      </c>
      <c r="AF3917" t="s">
        <v>1165</v>
      </c>
      <c r="AI3917" s="21" t="s">
        <v>1165</v>
      </c>
      <c r="AJ3917" s="21" t="s">
        <v>1148</v>
      </c>
      <c r="AK3917">
        <v>50</v>
      </c>
      <c r="AN3917" s="21">
        <v>5</v>
      </c>
      <c r="AO3917" s="21">
        <v>50</v>
      </c>
      <c r="AP3917" s="21">
        <v>7.5</v>
      </c>
      <c r="AQ3917" s="22" t="s">
        <v>3016</v>
      </c>
      <c r="AR3917" s="21" t="s">
        <v>1279</v>
      </c>
    </row>
    <row r="3918" spans="1:44" x14ac:dyDescent="0.2">
      <c r="A3918" t="s">
        <v>2004</v>
      </c>
      <c r="B3918" s="21" t="s">
        <v>1146</v>
      </c>
      <c r="C3918" s="21" t="s">
        <v>1149</v>
      </c>
      <c r="D3918" s="21" t="s">
        <v>2002</v>
      </c>
      <c r="E3918" s="21" t="s">
        <v>2003</v>
      </c>
      <c r="F3918" s="21" t="s">
        <v>3250</v>
      </c>
      <c r="G3918" s="27" t="s">
        <v>1165</v>
      </c>
      <c r="H3918" s="21" t="s">
        <v>1165</v>
      </c>
      <c r="I3918" s="21" t="s">
        <v>1213</v>
      </c>
      <c r="J3918">
        <v>41.38</v>
      </c>
      <c r="K3918">
        <v>36.21</v>
      </c>
      <c r="M3918" t="s">
        <v>1145</v>
      </c>
      <c r="Q3918" t="s">
        <v>3253</v>
      </c>
      <c r="R3918">
        <f>3*7</f>
        <v>21</v>
      </c>
      <c r="U3918" s="21" t="s">
        <v>1246</v>
      </c>
      <c r="V3918" s="9" t="s">
        <v>1247</v>
      </c>
      <c r="W3918">
        <f>14</f>
        <v>14</v>
      </c>
      <c r="X3918" s="9" t="s">
        <v>1201</v>
      </c>
      <c r="Z3918">
        <v>12</v>
      </c>
      <c r="AD3918" t="s">
        <v>1165</v>
      </c>
      <c r="AF3918" t="s">
        <v>1165</v>
      </c>
      <c r="AI3918" s="21" t="s">
        <v>1165</v>
      </c>
      <c r="AJ3918" s="21" t="s">
        <v>1148</v>
      </c>
      <c r="AK3918">
        <v>50</v>
      </c>
      <c r="AN3918" s="21">
        <v>5</v>
      </c>
      <c r="AO3918" s="21">
        <v>50</v>
      </c>
      <c r="AP3918" s="21">
        <v>6.931</v>
      </c>
      <c r="AQ3918" s="22" t="s">
        <v>3016</v>
      </c>
      <c r="AR3918" s="21" t="s">
        <v>1279</v>
      </c>
    </row>
    <row r="3919" spans="1:44" x14ac:dyDescent="0.2">
      <c r="A3919" t="s">
        <v>2004</v>
      </c>
      <c r="B3919" s="21" t="s">
        <v>1146</v>
      </c>
      <c r="C3919" s="21" t="s">
        <v>1149</v>
      </c>
      <c r="D3919" s="21" t="s">
        <v>2002</v>
      </c>
      <c r="E3919" s="21" t="s">
        <v>2003</v>
      </c>
      <c r="F3919" s="21" t="s">
        <v>3250</v>
      </c>
      <c r="G3919" s="27" t="s">
        <v>1165</v>
      </c>
      <c r="H3919" s="21" t="s">
        <v>1165</v>
      </c>
      <c r="I3919" s="21" t="s">
        <v>1213</v>
      </c>
      <c r="J3919">
        <v>41.38</v>
      </c>
      <c r="K3919">
        <v>36.21</v>
      </c>
      <c r="M3919" t="s">
        <v>1145</v>
      </c>
      <c r="Q3919" t="s">
        <v>3253</v>
      </c>
      <c r="R3919">
        <f>3*7</f>
        <v>21</v>
      </c>
      <c r="U3919" s="21" t="s">
        <v>1246</v>
      </c>
      <c r="V3919" s="9" t="s">
        <v>1247</v>
      </c>
      <c r="W3919">
        <v>21</v>
      </c>
      <c r="X3919" s="9" t="s">
        <v>1201</v>
      </c>
      <c r="Z3919">
        <v>12</v>
      </c>
      <c r="AD3919" t="s">
        <v>1165</v>
      </c>
      <c r="AF3919" t="s">
        <v>1165</v>
      </c>
      <c r="AI3919" s="21" t="s">
        <v>1165</v>
      </c>
      <c r="AJ3919" s="21" t="s">
        <v>1148</v>
      </c>
      <c r="AK3919">
        <v>50</v>
      </c>
      <c r="AN3919" s="21">
        <v>5</v>
      </c>
      <c r="AO3919" s="21">
        <v>50</v>
      </c>
      <c r="AP3919" s="21">
        <v>5.2649999999999997</v>
      </c>
      <c r="AQ3919" s="22" t="s">
        <v>3016</v>
      </c>
      <c r="AR3919" s="21" t="s">
        <v>1279</v>
      </c>
    </row>
    <row r="3920" spans="1:44" x14ac:dyDescent="0.2">
      <c r="A3920" t="s">
        <v>2004</v>
      </c>
      <c r="B3920" s="21" t="s">
        <v>1146</v>
      </c>
      <c r="C3920" s="21" t="s">
        <v>1149</v>
      </c>
      <c r="D3920" s="21" t="s">
        <v>2002</v>
      </c>
      <c r="E3920" s="21" t="s">
        <v>2003</v>
      </c>
      <c r="F3920" s="21" t="s">
        <v>3250</v>
      </c>
      <c r="G3920" s="27" t="s">
        <v>1165</v>
      </c>
      <c r="H3920" s="21" t="s">
        <v>1165</v>
      </c>
      <c r="I3920" s="21" t="s">
        <v>1213</v>
      </c>
      <c r="J3920">
        <v>41.38</v>
      </c>
      <c r="K3920">
        <v>36.21</v>
      </c>
      <c r="M3920" t="s">
        <v>1145</v>
      </c>
      <c r="Q3920" t="s">
        <v>3253</v>
      </c>
      <c r="R3920">
        <f>3*7</f>
        <v>21</v>
      </c>
      <c r="U3920" s="21" t="s">
        <v>1246</v>
      </c>
      <c r="V3920" s="9" t="s">
        <v>1247</v>
      </c>
      <c r="W3920">
        <v>28</v>
      </c>
      <c r="X3920" s="9" t="s">
        <v>1201</v>
      </c>
      <c r="Z3920">
        <v>12</v>
      </c>
      <c r="AD3920" t="s">
        <v>1165</v>
      </c>
      <c r="AF3920" t="s">
        <v>1165</v>
      </c>
      <c r="AI3920" s="21" t="s">
        <v>1165</v>
      </c>
      <c r="AJ3920" s="21" t="s">
        <v>1148</v>
      </c>
      <c r="AK3920">
        <v>50</v>
      </c>
      <c r="AN3920" s="21">
        <v>5</v>
      </c>
      <c r="AO3920" s="21">
        <v>50</v>
      </c>
      <c r="AP3920" s="21">
        <v>3.99</v>
      </c>
      <c r="AQ3920" s="22" t="s">
        <v>3016</v>
      </c>
      <c r="AR3920" s="21" t="s">
        <v>1279</v>
      </c>
    </row>
    <row r="3921" spans="1:45" x14ac:dyDescent="0.2">
      <c r="A3921" t="s">
        <v>2004</v>
      </c>
      <c r="B3921" s="21" t="s">
        <v>1146</v>
      </c>
      <c r="C3921" s="21" t="s">
        <v>1149</v>
      </c>
      <c r="D3921" s="21" t="s">
        <v>2002</v>
      </c>
      <c r="E3921" s="21" t="s">
        <v>2003</v>
      </c>
      <c r="F3921" s="21" t="s">
        <v>3250</v>
      </c>
      <c r="G3921" s="27" t="s">
        <v>1165</v>
      </c>
      <c r="H3921" s="21" t="s">
        <v>1165</v>
      </c>
      <c r="I3921" s="21" t="s">
        <v>3256</v>
      </c>
      <c r="J3921">
        <v>41.09</v>
      </c>
      <c r="K3921">
        <v>26.64</v>
      </c>
      <c r="M3921" t="s">
        <v>1145</v>
      </c>
      <c r="Q3921" t="s">
        <v>3253</v>
      </c>
      <c r="R3921">
        <f>3*7</f>
        <v>21</v>
      </c>
      <c r="U3921" s="21" t="s">
        <v>1147</v>
      </c>
      <c r="X3921" s="9" t="s">
        <v>1201</v>
      </c>
      <c r="Z3921">
        <v>12</v>
      </c>
      <c r="AD3921" t="s">
        <v>1165</v>
      </c>
      <c r="AF3921" t="s">
        <v>1165</v>
      </c>
      <c r="AI3921" s="21" t="s">
        <v>1165</v>
      </c>
      <c r="AJ3921" s="21" t="s">
        <v>1148</v>
      </c>
      <c r="AK3921">
        <v>50</v>
      </c>
      <c r="AN3921" s="21">
        <v>5</v>
      </c>
      <c r="AO3921" s="21">
        <v>50</v>
      </c>
      <c r="AP3921" s="21">
        <v>17.568999999999999</v>
      </c>
      <c r="AQ3921" s="22" t="s">
        <v>3252</v>
      </c>
      <c r="AR3921" s="21" t="s">
        <v>1279</v>
      </c>
    </row>
    <row r="3922" spans="1:45" x14ac:dyDescent="0.2">
      <c r="A3922" t="s">
        <v>2004</v>
      </c>
      <c r="B3922" s="21" t="s">
        <v>1146</v>
      </c>
      <c r="C3922" s="21" t="s">
        <v>1149</v>
      </c>
      <c r="D3922" s="21" t="s">
        <v>2002</v>
      </c>
      <c r="E3922" s="21" t="s">
        <v>2003</v>
      </c>
      <c r="F3922" s="21" t="s">
        <v>3250</v>
      </c>
      <c r="G3922" s="27" t="s">
        <v>1165</v>
      </c>
      <c r="H3922" s="21" t="s">
        <v>1165</v>
      </c>
      <c r="I3922" s="21" t="s">
        <v>3256</v>
      </c>
      <c r="J3922">
        <v>41.09</v>
      </c>
      <c r="K3922">
        <v>26.64</v>
      </c>
      <c r="M3922" t="s">
        <v>1145</v>
      </c>
      <c r="Q3922" t="s">
        <v>3253</v>
      </c>
      <c r="R3922">
        <f>3*7</f>
        <v>21</v>
      </c>
      <c r="U3922" s="21" t="s">
        <v>3254</v>
      </c>
      <c r="X3922" s="9" t="s">
        <v>1201</v>
      </c>
      <c r="Z3922">
        <v>12</v>
      </c>
      <c r="AD3922" t="s">
        <v>153</v>
      </c>
      <c r="AE3922" t="s">
        <v>3255</v>
      </c>
      <c r="AF3922" t="s">
        <v>1165</v>
      </c>
      <c r="AI3922" s="21" t="s">
        <v>1165</v>
      </c>
      <c r="AJ3922" s="21" t="s">
        <v>1148</v>
      </c>
      <c r="AK3922">
        <v>50</v>
      </c>
      <c r="AN3922" s="21">
        <v>5</v>
      </c>
      <c r="AO3922" s="21">
        <v>50</v>
      </c>
      <c r="AP3922" s="21">
        <v>7.9710000000000001</v>
      </c>
      <c r="AQ3922" s="22" t="s">
        <v>3016</v>
      </c>
      <c r="AR3922" s="21" t="s">
        <v>1279</v>
      </c>
    </row>
    <row r="3923" spans="1:45" x14ac:dyDescent="0.2">
      <c r="A3923" t="s">
        <v>2004</v>
      </c>
      <c r="B3923" s="21" t="s">
        <v>1146</v>
      </c>
      <c r="C3923" s="21" t="s">
        <v>1149</v>
      </c>
      <c r="D3923" s="21" t="s">
        <v>2002</v>
      </c>
      <c r="E3923" s="21" t="s">
        <v>2003</v>
      </c>
      <c r="F3923" s="21" t="s">
        <v>3250</v>
      </c>
      <c r="G3923" s="27" t="s">
        <v>1165</v>
      </c>
      <c r="H3923" s="21" t="s">
        <v>1165</v>
      </c>
      <c r="I3923" s="21" t="s">
        <v>3256</v>
      </c>
      <c r="J3923">
        <v>41.09</v>
      </c>
      <c r="K3923">
        <v>26.64</v>
      </c>
      <c r="M3923" t="s">
        <v>1145</v>
      </c>
      <c r="Q3923" t="s">
        <v>3253</v>
      </c>
      <c r="R3923">
        <f>3*7</f>
        <v>21</v>
      </c>
      <c r="U3923" s="21" t="s">
        <v>1246</v>
      </c>
      <c r="V3923" s="9" t="s">
        <v>1247</v>
      </c>
      <c r="W3923">
        <f>14</f>
        <v>14</v>
      </c>
      <c r="X3923" s="9" t="s">
        <v>1201</v>
      </c>
      <c r="Z3923">
        <v>12</v>
      </c>
      <c r="AD3923" t="s">
        <v>1165</v>
      </c>
      <c r="AF3923" t="s">
        <v>1165</v>
      </c>
      <c r="AI3923" s="21" t="s">
        <v>1165</v>
      </c>
      <c r="AJ3923" s="21" t="s">
        <v>1148</v>
      </c>
      <c r="AK3923">
        <v>50</v>
      </c>
      <c r="AN3923" s="21">
        <v>5</v>
      </c>
      <c r="AO3923" s="21">
        <v>50</v>
      </c>
      <c r="AP3923" s="21">
        <v>7.9509999999999996</v>
      </c>
      <c r="AQ3923" s="22" t="s">
        <v>3016</v>
      </c>
      <c r="AR3923" s="21" t="s">
        <v>1279</v>
      </c>
    </row>
    <row r="3924" spans="1:45" x14ac:dyDescent="0.2">
      <c r="A3924" t="s">
        <v>2004</v>
      </c>
      <c r="B3924" s="21" t="s">
        <v>1146</v>
      </c>
      <c r="C3924" s="21" t="s">
        <v>1149</v>
      </c>
      <c r="D3924" s="21" t="s">
        <v>2002</v>
      </c>
      <c r="E3924" s="21" t="s">
        <v>2003</v>
      </c>
      <c r="F3924" s="21" t="s">
        <v>3250</v>
      </c>
      <c r="G3924" s="27" t="s">
        <v>1165</v>
      </c>
      <c r="H3924" s="21" t="s">
        <v>1165</v>
      </c>
      <c r="I3924" s="21" t="s">
        <v>3256</v>
      </c>
      <c r="J3924">
        <v>41.09</v>
      </c>
      <c r="K3924">
        <v>26.64</v>
      </c>
      <c r="M3924" t="s">
        <v>1145</v>
      </c>
      <c r="Q3924" t="s">
        <v>3253</v>
      </c>
      <c r="R3924">
        <f>3*7</f>
        <v>21</v>
      </c>
      <c r="U3924" s="21" t="s">
        <v>1246</v>
      </c>
      <c r="V3924" s="9" t="s">
        <v>1247</v>
      </c>
      <c r="W3924">
        <v>21</v>
      </c>
      <c r="X3924" s="9" t="s">
        <v>1201</v>
      </c>
      <c r="Z3924">
        <v>12</v>
      </c>
      <c r="AD3924" t="s">
        <v>1165</v>
      </c>
      <c r="AF3924" t="s">
        <v>1165</v>
      </c>
      <c r="AI3924" s="21" t="s">
        <v>1165</v>
      </c>
      <c r="AJ3924" s="21" t="s">
        <v>1148</v>
      </c>
      <c r="AK3924">
        <v>50</v>
      </c>
      <c r="AN3924" s="21">
        <v>5</v>
      </c>
      <c r="AO3924" s="21">
        <v>50</v>
      </c>
      <c r="AP3924" s="21">
        <v>6.1269999999999998</v>
      </c>
      <c r="AQ3924" s="22" t="s">
        <v>3016</v>
      </c>
      <c r="AR3924" s="21" t="s">
        <v>1279</v>
      </c>
    </row>
    <row r="3925" spans="1:45" x14ac:dyDescent="0.2">
      <c r="A3925" t="s">
        <v>2004</v>
      </c>
      <c r="B3925" s="21" t="s">
        <v>1146</v>
      </c>
      <c r="C3925" s="21" t="s">
        <v>1149</v>
      </c>
      <c r="D3925" s="21" t="s">
        <v>2002</v>
      </c>
      <c r="E3925" s="21" t="s">
        <v>2003</v>
      </c>
      <c r="F3925" s="21" t="s">
        <v>3250</v>
      </c>
      <c r="G3925" s="27" t="s">
        <v>1165</v>
      </c>
      <c r="H3925" s="21" t="s">
        <v>1165</v>
      </c>
      <c r="I3925" s="21" t="s">
        <v>3256</v>
      </c>
      <c r="J3925">
        <v>41.09</v>
      </c>
      <c r="K3925">
        <v>26.64</v>
      </c>
      <c r="M3925" t="s">
        <v>1145</v>
      </c>
      <c r="Q3925" t="s">
        <v>3253</v>
      </c>
      <c r="R3925">
        <f>3*7</f>
        <v>21</v>
      </c>
      <c r="U3925" s="21" t="s">
        <v>1246</v>
      </c>
      <c r="V3925" s="9" t="s">
        <v>1247</v>
      </c>
      <c r="W3925">
        <v>28</v>
      </c>
      <c r="X3925" s="9" t="s">
        <v>1201</v>
      </c>
      <c r="Z3925">
        <v>12</v>
      </c>
      <c r="AD3925" t="s">
        <v>1165</v>
      </c>
      <c r="AF3925" t="s">
        <v>1165</v>
      </c>
      <c r="AI3925" s="21" t="s">
        <v>1165</v>
      </c>
      <c r="AJ3925" s="21" t="s">
        <v>1148</v>
      </c>
      <c r="AK3925">
        <v>50</v>
      </c>
      <c r="AN3925" s="21">
        <v>5</v>
      </c>
      <c r="AO3925" s="21">
        <v>50</v>
      </c>
      <c r="AP3925" s="21">
        <v>4.8529999999999998</v>
      </c>
      <c r="AQ3925" s="22" t="s">
        <v>3016</v>
      </c>
      <c r="AR3925" s="21" t="s">
        <v>1279</v>
      </c>
    </row>
    <row r="3926" spans="1:45" x14ac:dyDescent="0.2">
      <c r="A3926" t="s">
        <v>2004</v>
      </c>
      <c r="B3926" s="21" t="s">
        <v>1146</v>
      </c>
      <c r="C3926" s="21" t="s">
        <v>1149</v>
      </c>
      <c r="D3926" s="21" t="s">
        <v>2002</v>
      </c>
      <c r="E3926" s="21" t="s">
        <v>2003</v>
      </c>
      <c r="F3926" s="21" t="s">
        <v>3250</v>
      </c>
      <c r="G3926" s="27" t="s">
        <v>1165</v>
      </c>
      <c r="H3926" s="21" t="s">
        <v>1165</v>
      </c>
      <c r="I3926" s="21" t="s">
        <v>3257</v>
      </c>
      <c r="J3926">
        <v>41.14</v>
      </c>
      <c r="K3926">
        <v>27.87</v>
      </c>
      <c r="M3926" t="s">
        <v>1145</v>
      </c>
      <c r="Q3926" t="s">
        <v>3253</v>
      </c>
      <c r="R3926">
        <f>3*7</f>
        <v>21</v>
      </c>
      <c r="U3926" s="21" t="s">
        <v>1147</v>
      </c>
      <c r="X3926" s="9" t="s">
        <v>1201</v>
      </c>
      <c r="Z3926">
        <v>12</v>
      </c>
      <c r="AD3926" t="s">
        <v>1165</v>
      </c>
      <c r="AF3926" t="s">
        <v>1165</v>
      </c>
      <c r="AI3926" s="21" t="s">
        <v>1165</v>
      </c>
      <c r="AJ3926" s="21" t="s">
        <v>1148</v>
      </c>
      <c r="AK3926">
        <v>50</v>
      </c>
      <c r="AN3926" s="21">
        <v>5</v>
      </c>
      <c r="AO3926" s="21">
        <v>50</v>
      </c>
      <c r="AP3926" s="21">
        <v>16.843</v>
      </c>
      <c r="AQ3926" s="22" t="s">
        <v>3252</v>
      </c>
      <c r="AR3926" s="21" t="s">
        <v>1279</v>
      </c>
    </row>
    <row r="3927" spans="1:45" x14ac:dyDescent="0.2">
      <c r="A3927" t="s">
        <v>2004</v>
      </c>
      <c r="B3927" s="21" t="s">
        <v>1146</v>
      </c>
      <c r="C3927" s="21" t="s">
        <v>1149</v>
      </c>
      <c r="D3927" s="21" t="s">
        <v>2002</v>
      </c>
      <c r="E3927" s="21" t="s">
        <v>2003</v>
      </c>
      <c r="F3927" s="21" t="s">
        <v>3250</v>
      </c>
      <c r="G3927" s="27" t="s">
        <v>1165</v>
      </c>
      <c r="H3927" s="21" t="s">
        <v>1165</v>
      </c>
      <c r="I3927" s="21" t="s">
        <v>3257</v>
      </c>
      <c r="J3927">
        <v>41.14</v>
      </c>
      <c r="K3927">
        <v>27.87</v>
      </c>
      <c r="M3927" t="s">
        <v>1145</v>
      </c>
      <c r="Q3927" t="s">
        <v>3253</v>
      </c>
      <c r="R3927">
        <f>3*7</f>
        <v>21</v>
      </c>
      <c r="U3927" s="21" t="s">
        <v>3254</v>
      </c>
      <c r="X3927" s="9" t="s">
        <v>1201</v>
      </c>
      <c r="Z3927">
        <v>12</v>
      </c>
      <c r="AD3927" t="s">
        <v>153</v>
      </c>
      <c r="AE3927" t="s">
        <v>3255</v>
      </c>
      <c r="AF3927" t="s">
        <v>1165</v>
      </c>
      <c r="AI3927" s="21" t="s">
        <v>1165</v>
      </c>
      <c r="AJ3927" s="21" t="s">
        <v>1148</v>
      </c>
      <c r="AK3927">
        <v>50</v>
      </c>
      <c r="AN3927" s="21">
        <v>5</v>
      </c>
      <c r="AO3927" s="21">
        <v>50</v>
      </c>
      <c r="AP3927" s="21">
        <v>8.52</v>
      </c>
      <c r="AQ3927" s="22" t="s">
        <v>3016</v>
      </c>
      <c r="AR3927" s="21" t="s">
        <v>1279</v>
      </c>
    </row>
    <row r="3928" spans="1:45" x14ac:dyDescent="0.2">
      <c r="A3928" t="s">
        <v>2004</v>
      </c>
      <c r="B3928" s="21" t="s">
        <v>1146</v>
      </c>
      <c r="C3928" s="21" t="s">
        <v>1149</v>
      </c>
      <c r="D3928" s="21" t="s">
        <v>2002</v>
      </c>
      <c r="E3928" s="21" t="s">
        <v>2003</v>
      </c>
      <c r="F3928" s="21" t="s">
        <v>3250</v>
      </c>
      <c r="G3928" s="27" t="s">
        <v>1165</v>
      </c>
      <c r="H3928" s="21" t="s">
        <v>1165</v>
      </c>
      <c r="I3928" s="21" t="s">
        <v>3257</v>
      </c>
      <c r="J3928">
        <v>41.14</v>
      </c>
      <c r="K3928">
        <v>27.87</v>
      </c>
      <c r="M3928" t="s">
        <v>1145</v>
      </c>
      <c r="Q3928" t="s">
        <v>3253</v>
      </c>
      <c r="R3928">
        <f>3*7</f>
        <v>21</v>
      </c>
      <c r="U3928" s="21" t="s">
        <v>1246</v>
      </c>
      <c r="V3928" s="9" t="s">
        <v>1247</v>
      </c>
      <c r="W3928">
        <f>14</f>
        <v>14</v>
      </c>
      <c r="X3928" s="9" t="s">
        <v>1201</v>
      </c>
      <c r="Z3928">
        <v>12</v>
      </c>
      <c r="AD3928" t="s">
        <v>1165</v>
      </c>
      <c r="AF3928" t="s">
        <v>1165</v>
      </c>
      <c r="AI3928" s="21" t="s">
        <v>1165</v>
      </c>
      <c r="AJ3928" s="21" t="s">
        <v>1148</v>
      </c>
      <c r="AK3928">
        <v>50</v>
      </c>
      <c r="AN3928" s="21">
        <v>5</v>
      </c>
      <c r="AO3928" s="21">
        <v>50</v>
      </c>
      <c r="AP3928" s="21">
        <v>7.8529999999999998</v>
      </c>
      <c r="AQ3928" s="22" t="s">
        <v>3016</v>
      </c>
      <c r="AR3928" s="21" t="s">
        <v>1279</v>
      </c>
    </row>
    <row r="3929" spans="1:45" x14ac:dyDescent="0.2">
      <c r="A3929" t="s">
        <v>2004</v>
      </c>
      <c r="B3929" s="21" t="s">
        <v>1146</v>
      </c>
      <c r="C3929" s="21" t="s">
        <v>1149</v>
      </c>
      <c r="D3929" s="21" t="s">
        <v>2002</v>
      </c>
      <c r="E3929" s="21" t="s">
        <v>2003</v>
      </c>
      <c r="F3929" s="21" t="s">
        <v>3250</v>
      </c>
      <c r="G3929" s="27" t="s">
        <v>1165</v>
      </c>
      <c r="H3929" s="21" t="s">
        <v>1165</v>
      </c>
      <c r="I3929" s="21" t="s">
        <v>3257</v>
      </c>
      <c r="J3929">
        <v>41.14</v>
      </c>
      <c r="K3929">
        <v>27.87</v>
      </c>
      <c r="M3929" t="s">
        <v>1145</v>
      </c>
      <c r="Q3929" t="s">
        <v>3253</v>
      </c>
      <c r="R3929">
        <f>3*7</f>
        <v>21</v>
      </c>
      <c r="U3929" s="21" t="s">
        <v>1246</v>
      </c>
      <c r="V3929" s="9" t="s">
        <v>1247</v>
      </c>
      <c r="W3929">
        <v>21</v>
      </c>
      <c r="X3929" s="9" t="s">
        <v>1201</v>
      </c>
      <c r="Z3929">
        <v>12</v>
      </c>
      <c r="AD3929" t="s">
        <v>1165</v>
      </c>
      <c r="AF3929" t="s">
        <v>1165</v>
      </c>
      <c r="AI3929" s="21" t="s">
        <v>1165</v>
      </c>
      <c r="AJ3929" s="21" t="s">
        <v>1148</v>
      </c>
      <c r="AK3929">
        <v>50</v>
      </c>
      <c r="AN3929" s="21">
        <v>5</v>
      </c>
      <c r="AO3929" s="21">
        <v>50</v>
      </c>
      <c r="AP3929" s="21">
        <v>6.52</v>
      </c>
      <c r="AQ3929" s="22" t="s">
        <v>3016</v>
      </c>
      <c r="AR3929" s="21" t="s">
        <v>1279</v>
      </c>
    </row>
    <row r="3930" spans="1:45" x14ac:dyDescent="0.2">
      <c r="A3930" t="s">
        <v>2004</v>
      </c>
      <c r="B3930" s="21" t="s">
        <v>1146</v>
      </c>
      <c r="C3930" s="21" t="s">
        <v>1149</v>
      </c>
      <c r="D3930" s="21" t="s">
        <v>2002</v>
      </c>
      <c r="E3930" s="21" t="s">
        <v>2003</v>
      </c>
      <c r="F3930" s="21" t="s">
        <v>3250</v>
      </c>
      <c r="G3930" s="27" t="s">
        <v>1165</v>
      </c>
      <c r="H3930" s="21" t="s">
        <v>1165</v>
      </c>
      <c r="I3930" s="21" t="s">
        <v>3257</v>
      </c>
      <c r="J3930">
        <v>41.14</v>
      </c>
      <c r="K3930">
        <v>27.87</v>
      </c>
      <c r="M3930" t="s">
        <v>1145</v>
      </c>
      <c r="Q3930" t="s">
        <v>3253</v>
      </c>
      <c r="R3930">
        <f>3*7</f>
        <v>21</v>
      </c>
      <c r="U3930" s="21" t="s">
        <v>1246</v>
      </c>
      <c r="V3930" s="9" t="s">
        <v>1247</v>
      </c>
      <c r="W3930">
        <v>28</v>
      </c>
      <c r="X3930" s="9" t="s">
        <v>1201</v>
      </c>
      <c r="Z3930">
        <v>12</v>
      </c>
      <c r="AD3930" t="s">
        <v>1165</v>
      </c>
      <c r="AF3930" t="s">
        <v>1165</v>
      </c>
      <c r="AI3930" s="21" t="s">
        <v>1165</v>
      </c>
      <c r="AJ3930" s="21" t="s">
        <v>1148</v>
      </c>
      <c r="AK3930">
        <v>50</v>
      </c>
      <c r="AN3930" s="21">
        <v>5</v>
      </c>
      <c r="AO3930" s="21">
        <v>50</v>
      </c>
      <c r="AP3930" s="21">
        <v>4.01</v>
      </c>
      <c r="AQ3930" s="22" t="s">
        <v>3016</v>
      </c>
      <c r="AR3930" s="21" t="s">
        <v>1279</v>
      </c>
    </row>
    <row r="3931" spans="1:45" x14ac:dyDescent="0.2">
      <c r="A3931" t="s">
        <v>2004</v>
      </c>
      <c r="B3931" s="21" t="s">
        <v>1146</v>
      </c>
      <c r="C3931" s="21" t="s">
        <v>1149</v>
      </c>
      <c r="D3931" s="21" t="s">
        <v>2002</v>
      </c>
      <c r="E3931" s="21" t="s">
        <v>2003</v>
      </c>
      <c r="F3931" s="21" t="s">
        <v>3250</v>
      </c>
      <c r="G3931" s="27" t="s">
        <v>1165</v>
      </c>
      <c r="H3931" s="21" t="s">
        <v>1165</v>
      </c>
      <c r="I3931" s="21" t="s">
        <v>3251</v>
      </c>
      <c r="J3931">
        <v>41.05</v>
      </c>
      <c r="K3931">
        <v>39.21</v>
      </c>
      <c r="M3931" t="s">
        <v>1145</v>
      </c>
      <c r="Q3931" t="s">
        <v>3253</v>
      </c>
      <c r="R3931">
        <f>3*7</f>
        <v>21</v>
      </c>
      <c r="U3931" s="21" t="s">
        <v>1147</v>
      </c>
      <c r="X3931" s="9" t="s">
        <v>1201</v>
      </c>
      <c r="Z3931">
        <v>12</v>
      </c>
      <c r="AD3931" t="s">
        <v>1165</v>
      </c>
      <c r="AF3931" t="s">
        <v>1165</v>
      </c>
      <c r="AI3931" s="21" t="s">
        <v>1165</v>
      </c>
      <c r="AJ3931" s="21" t="s">
        <v>3258</v>
      </c>
      <c r="AK3931">
        <v>0.16200000000000001</v>
      </c>
      <c r="AL3931" t="s">
        <v>1263</v>
      </c>
      <c r="AM3931">
        <f>0.17-0.154</f>
        <v>1.6000000000000014E-2</v>
      </c>
      <c r="AN3931" s="21">
        <v>5</v>
      </c>
      <c r="AO3931" s="21">
        <v>50</v>
      </c>
      <c r="AP3931" s="21">
        <v>30</v>
      </c>
      <c r="AQ3931" s="22" t="s">
        <v>3252</v>
      </c>
      <c r="AR3931" s="21" t="s">
        <v>1262</v>
      </c>
      <c r="AS3931" s="21" t="s">
        <v>3259</v>
      </c>
    </row>
    <row r="3932" spans="1:45" x14ac:dyDescent="0.2">
      <c r="A3932" t="s">
        <v>2004</v>
      </c>
      <c r="B3932" s="21" t="s">
        <v>1146</v>
      </c>
      <c r="C3932" s="21" t="s">
        <v>1149</v>
      </c>
      <c r="D3932" s="21" t="s">
        <v>2002</v>
      </c>
      <c r="E3932" s="21" t="s">
        <v>2003</v>
      </c>
      <c r="F3932" s="21" t="s">
        <v>3250</v>
      </c>
      <c r="G3932" s="27" t="s">
        <v>1165</v>
      </c>
      <c r="H3932" s="21" t="s">
        <v>1165</v>
      </c>
      <c r="I3932" s="21" t="s">
        <v>3251</v>
      </c>
      <c r="J3932">
        <v>41.05</v>
      </c>
      <c r="K3932">
        <v>39.21</v>
      </c>
      <c r="M3932" t="s">
        <v>1145</v>
      </c>
      <c r="Q3932" t="s">
        <v>3253</v>
      </c>
      <c r="R3932">
        <f>3*7</f>
        <v>21</v>
      </c>
      <c r="U3932" s="21" t="s">
        <v>3254</v>
      </c>
      <c r="X3932" s="9" t="s">
        <v>1201</v>
      </c>
      <c r="Z3932">
        <v>12</v>
      </c>
      <c r="AD3932" t="s">
        <v>153</v>
      </c>
      <c r="AE3932" t="s">
        <v>3255</v>
      </c>
      <c r="AF3932" t="s">
        <v>1165</v>
      </c>
      <c r="AI3932" s="21" t="s">
        <v>1165</v>
      </c>
      <c r="AJ3932" s="21" t="s">
        <v>3258</v>
      </c>
      <c r="AK3932">
        <v>0.46600000000000003</v>
      </c>
      <c r="AL3932" t="s">
        <v>1263</v>
      </c>
      <c r="AM3932">
        <f>0.53-0.405</f>
        <v>0.125</v>
      </c>
      <c r="AN3932" s="21">
        <v>5</v>
      </c>
      <c r="AO3932" s="21">
        <v>50</v>
      </c>
      <c r="AP3932" s="21">
        <v>30</v>
      </c>
      <c r="AQ3932" s="22" t="s">
        <v>3016</v>
      </c>
      <c r="AR3932" s="21" t="s">
        <v>1262</v>
      </c>
      <c r="AS3932" s="21" t="s">
        <v>3259</v>
      </c>
    </row>
    <row r="3933" spans="1:45" x14ac:dyDescent="0.2">
      <c r="A3933" t="s">
        <v>2004</v>
      </c>
      <c r="B3933" s="21" t="s">
        <v>1146</v>
      </c>
      <c r="C3933" s="21" t="s">
        <v>1149</v>
      </c>
      <c r="D3933" s="21" t="s">
        <v>2002</v>
      </c>
      <c r="E3933" s="21" t="s">
        <v>2003</v>
      </c>
      <c r="F3933" s="21" t="s">
        <v>3250</v>
      </c>
      <c r="G3933" s="27" t="s">
        <v>1165</v>
      </c>
      <c r="H3933" s="21" t="s">
        <v>1165</v>
      </c>
      <c r="I3933" s="21" t="s">
        <v>3251</v>
      </c>
      <c r="J3933">
        <v>41.05</v>
      </c>
      <c r="K3933">
        <v>39.21</v>
      </c>
      <c r="M3933" t="s">
        <v>1145</v>
      </c>
      <c r="Q3933" t="s">
        <v>3253</v>
      </c>
      <c r="R3933">
        <f>3*7</f>
        <v>21</v>
      </c>
      <c r="U3933" s="21" t="s">
        <v>1246</v>
      </c>
      <c r="V3933" s="9" t="s">
        <v>1247</v>
      </c>
      <c r="W3933">
        <f>14</f>
        <v>14</v>
      </c>
      <c r="X3933" s="9" t="s">
        <v>1201</v>
      </c>
      <c r="Z3933">
        <v>12</v>
      </c>
      <c r="AD3933" t="s">
        <v>1165</v>
      </c>
      <c r="AF3933" t="s">
        <v>1165</v>
      </c>
      <c r="AI3933" s="21" t="s">
        <v>1165</v>
      </c>
      <c r="AJ3933" s="21" t="s">
        <v>3258</v>
      </c>
      <c r="AK3933">
        <v>0.77300000000000002</v>
      </c>
      <c r="AL3933" t="s">
        <v>1263</v>
      </c>
      <c r="AM3933">
        <f>0.797-0.746</f>
        <v>5.1000000000000045E-2</v>
      </c>
      <c r="AN3933" s="21">
        <v>5</v>
      </c>
      <c r="AO3933" s="21">
        <v>50</v>
      </c>
      <c r="AP3933" s="21">
        <v>30</v>
      </c>
      <c r="AQ3933" s="22" t="s">
        <v>3016</v>
      </c>
      <c r="AR3933" s="21" t="s">
        <v>1262</v>
      </c>
      <c r="AS3933" s="21" t="s">
        <v>3259</v>
      </c>
    </row>
    <row r="3934" spans="1:45" x14ac:dyDescent="0.2">
      <c r="A3934" t="s">
        <v>2004</v>
      </c>
      <c r="B3934" s="21" t="s">
        <v>1146</v>
      </c>
      <c r="C3934" s="21" t="s">
        <v>1149</v>
      </c>
      <c r="D3934" s="21" t="s">
        <v>2002</v>
      </c>
      <c r="E3934" s="21" t="s">
        <v>2003</v>
      </c>
      <c r="F3934" s="21" t="s">
        <v>3250</v>
      </c>
      <c r="G3934" s="27" t="s">
        <v>1165</v>
      </c>
      <c r="H3934" s="21" t="s">
        <v>1165</v>
      </c>
      <c r="I3934" s="21" t="s">
        <v>3251</v>
      </c>
      <c r="J3934">
        <v>41.05</v>
      </c>
      <c r="K3934">
        <v>39.21</v>
      </c>
      <c r="M3934" t="s">
        <v>1145</v>
      </c>
      <c r="Q3934" t="s">
        <v>3253</v>
      </c>
      <c r="R3934">
        <f>3*7</f>
        <v>21</v>
      </c>
      <c r="U3934" s="21" t="s">
        <v>1246</v>
      </c>
      <c r="V3934" s="9" t="s">
        <v>1247</v>
      </c>
      <c r="W3934">
        <v>21</v>
      </c>
      <c r="X3934" s="9" t="s">
        <v>1201</v>
      </c>
      <c r="Z3934">
        <v>12</v>
      </c>
      <c r="AD3934" t="s">
        <v>1165</v>
      </c>
      <c r="AF3934" t="s">
        <v>1165</v>
      </c>
      <c r="AI3934" s="21" t="s">
        <v>1165</v>
      </c>
      <c r="AJ3934" s="21" t="s">
        <v>3258</v>
      </c>
      <c r="AK3934">
        <v>0.77500000000000002</v>
      </c>
      <c r="AL3934" t="s">
        <v>1263</v>
      </c>
      <c r="AM3934">
        <f>0.795-0.755</f>
        <v>4.0000000000000036E-2</v>
      </c>
      <c r="AN3934" s="21">
        <v>5</v>
      </c>
      <c r="AO3934" s="21">
        <v>50</v>
      </c>
      <c r="AP3934" s="21">
        <v>30</v>
      </c>
      <c r="AQ3934" s="22" t="s">
        <v>3016</v>
      </c>
      <c r="AR3934" s="21" t="s">
        <v>1262</v>
      </c>
      <c r="AS3934" s="21" t="s">
        <v>3259</v>
      </c>
    </row>
    <row r="3935" spans="1:45" x14ac:dyDescent="0.2">
      <c r="A3935" t="s">
        <v>2004</v>
      </c>
      <c r="B3935" s="21" t="s">
        <v>1146</v>
      </c>
      <c r="C3935" s="21" t="s">
        <v>1149</v>
      </c>
      <c r="D3935" s="21" t="s">
        <v>2002</v>
      </c>
      <c r="E3935" s="21" t="s">
        <v>2003</v>
      </c>
      <c r="F3935" s="21" t="s">
        <v>3250</v>
      </c>
      <c r="G3935" s="27" t="s">
        <v>1165</v>
      </c>
      <c r="H3935" s="21" t="s">
        <v>1165</v>
      </c>
      <c r="I3935" s="21" t="s">
        <v>3251</v>
      </c>
      <c r="J3935">
        <v>41.05</v>
      </c>
      <c r="K3935">
        <v>39.21</v>
      </c>
      <c r="M3935" t="s">
        <v>1145</v>
      </c>
      <c r="Q3935" t="s">
        <v>3253</v>
      </c>
      <c r="R3935">
        <f>3*7</f>
        <v>21</v>
      </c>
      <c r="U3935" s="21" t="s">
        <v>1246</v>
      </c>
      <c r="V3935" s="9" t="s">
        <v>1247</v>
      </c>
      <c r="W3935">
        <v>28</v>
      </c>
      <c r="X3935" s="9" t="s">
        <v>1201</v>
      </c>
      <c r="Z3935">
        <v>12</v>
      </c>
      <c r="AD3935" t="s">
        <v>1165</v>
      </c>
      <c r="AF3935" t="s">
        <v>1165</v>
      </c>
      <c r="AI3935" s="21" t="s">
        <v>1165</v>
      </c>
      <c r="AJ3935" s="21" t="s">
        <v>3258</v>
      </c>
      <c r="AK3935">
        <v>0.81200000000000006</v>
      </c>
      <c r="AL3935" t="s">
        <v>1263</v>
      </c>
      <c r="AM3935">
        <f>0.827-0.8</f>
        <v>2.6999999999999913E-2</v>
      </c>
      <c r="AN3935" s="21">
        <v>5</v>
      </c>
      <c r="AO3935" s="21">
        <v>50</v>
      </c>
      <c r="AP3935" s="21">
        <v>30</v>
      </c>
      <c r="AQ3935" s="22" t="s">
        <v>3016</v>
      </c>
      <c r="AR3935" s="21" t="s">
        <v>1262</v>
      </c>
      <c r="AS3935" s="21" t="s">
        <v>3259</v>
      </c>
    </row>
    <row r="3936" spans="1:45" x14ac:dyDescent="0.2">
      <c r="A3936" t="s">
        <v>2004</v>
      </c>
      <c r="B3936" s="21" t="s">
        <v>1146</v>
      </c>
      <c r="C3936" s="21" t="s">
        <v>1149</v>
      </c>
      <c r="D3936" s="21" t="s">
        <v>2002</v>
      </c>
      <c r="E3936" s="21" t="s">
        <v>2003</v>
      </c>
      <c r="F3936" s="21" t="s">
        <v>3250</v>
      </c>
      <c r="G3936" s="27" t="s">
        <v>1165</v>
      </c>
      <c r="H3936" s="21" t="s">
        <v>1165</v>
      </c>
      <c r="I3936" s="21" t="s">
        <v>1213</v>
      </c>
      <c r="J3936">
        <v>41.38</v>
      </c>
      <c r="K3936">
        <v>36.21</v>
      </c>
      <c r="M3936" t="s">
        <v>1145</v>
      </c>
      <c r="Q3936" t="s">
        <v>3253</v>
      </c>
      <c r="R3936">
        <f>3*7</f>
        <v>21</v>
      </c>
      <c r="U3936" s="21" t="s">
        <v>1147</v>
      </c>
      <c r="X3936" s="9" t="s">
        <v>1201</v>
      </c>
      <c r="Z3936">
        <v>12</v>
      </c>
      <c r="AD3936" t="s">
        <v>1165</v>
      </c>
      <c r="AF3936" t="s">
        <v>1165</v>
      </c>
      <c r="AI3936" s="21" t="s">
        <v>1165</v>
      </c>
      <c r="AJ3936" s="21" t="s">
        <v>3258</v>
      </c>
      <c r="AK3936">
        <v>5.2999999999999999E-2</v>
      </c>
      <c r="AL3936" t="s">
        <v>1263</v>
      </c>
      <c r="AM3936">
        <f>0.062-0.044</f>
        <v>1.8000000000000002E-2</v>
      </c>
      <c r="AN3936" s="21">
        <v>5</v>
      </c>
      <c r="AO3936" s="21">
        <v>50</v>
      </c>
      <c r="AP3936" s="21">
        <v>30</v>
      </c>
      <c r="AQ3936" s="22" t="s">
        <v>3252</v>
      </c>
      <c r="AR3936" s="21" t="s">
        <v>1262</v>
      </c>
      <c r="AS3936" s="21" t="s">
        <v>3259</v>
      </c>
    </row>
    <row r="3937" spans="1:45" x14ac:dyDescent="0.2">
      <c r="A3937" t="s">
        <v>2004</v>
      </c>
      <c r="B3937" s="21" t="s">
        <v>1146</v>
      </c>
      <c r="C3937" s="21" t="s">
        <v>1149</v>
      </c>
      <c r="D3937" s="21" t="s">
        <v>2002</v>
      </c>
      <c r="E3937" s="21" t="s">
        <v>2003</v>
      </c>
      <c r="F3937" s="21" t="s">
        <v>3250</v>
      </c>
      <c r="G3937" s="27" t="s">
        <v>1165</v>
      </c>
      <c r="H3937" s="21" t="s">
        <v>1165</v>
      </c>
      <c r="I3937" s="21" t="s">
        <v>1213</v>
      </c>
      <c r="J3937">
        <v>41.38</v>
      </c>
      <c r="K3937">
        <v>36.21</v>
      </c>
      <c r="M3937" t="s">
        <v>1145</v>
      </c>
      <c r="Q3937" t="s">
        <v>3253</v>
      </c>
      <c r="R3937">
        <f>3*7</f>
        <v>21</v>
      </c>
      <c r="U3937" s="21" t="s">
        <v>3254</v>
      </c>
      <c r="X3937" s="9" t="s">
        <v>1201</v>
      </c>
      <c r="Z3937">
        <v>12</v>
      </c>
      <c r="AD3937" t="s">
        <v>153</v>
      </c>
      <c r="AE3937" t="s">
        <v>3255</v>
      </c>
      <c r="AF3937" t="s">
        <v>1165</v>
      </c>
      <c r="AI3937" s="21" t="s">
        <v>1165</v>
      </c>
      <c r="AJ3937" s="21" t="s">
        <v>3258</v>
      </c>
      <c r="AK3937">
        <v>0.40699999999999997</v>
      </c>
      <c r="AL3937" t="s">
        <v>1263</v>
      </c>
      <c r="AM3937">
        <f>0.443-0.376</f>
        <v>6.7000000000000004E-2</v>
      </c>
      <c r="AN3937" s="21">
        <v>5</v>
      </c>
      <c r="AO3937" s="21">
        <v>50</v>
      </c>
      <c r="AP3937" s="21">
        <v>30</v>
      </c>
      <c r="AQ3937" s="22" t="s">
        <v>3016</v>
      </c>
      <c r="AR3937" s="21" t="s">
        <v>1262</v>
      </c>
      <c r="AS3937" s="21" t="s">
        <v>3259</v>
      </c>
    </row>
    <row r="3938" spans="1:45" x14ac:dyDescent="0.2">
      <c r="A3938" t="s">
        <v>2004</v>
      </c>
      <c r="B3938" s="21" t="s">
        <v>1146</v>
      </c>
      <c r="C3938" s="21" t="s">
        <v>1149</v>
      </c>
      <c r="D3938" s="21" t="s">
        <v>2002</v>
      </c>
      <c r="E3938" s="21" t="s">
        <v>2003</v>
      </c>
      <c r="F3938" s="21" t="s">
        <v>3250</v>
      </c>
      <c r="G3938" s="27" t="s">
        <v>1165</v>
      </c>
      <c r="H3938" s="21" t="s">
        <v>1165</v>
      </c>
      <c r="I3938" s="21" t="s">
        <v>1213</v>
      </c>
      <c r="J3938">
        <v>41.38</v>
      </c>
      <c r="K3938">
        <v>36.21</v>
      </c>
      <c r="M3938" t="s">
        <v>1145</v>
      </c>
      <c r="Q3938" t="s">
        <v>3253</v>
      </c>
      <c r="R3938">
        <f>3*7</f>
        <v>21</v>
      </c>
      <c r="U3938" s="21" t="s">
        <v>1246</v>
      </c>
      <c r="V3938" s="9" t="s">
        <v>1247</v>
      </c>
      <c r="W3938">
        <f>14</f>
        <v>14</v>
      </c>
      <c r="X3938" s="9" t="s">
        <v>1201</v>
      </c>
      <c r="Z3938">
        <v>12</v>
      </c>
      <c r="AD3938" t="s">
        <v>1165</v>
      </c>
      <c r="AF3938" t="s">
        <v>1165</v>
      </c>
      <c r="AI3938" s="21" t="s">
        <v>1165</v>
      </c>
      <c r="AJ3938" s="21" t="s">
        <v>3258</v>
      </c>
      <c r="AK3938">
        <v>0.70199999999999996</v>
      </c>
      <c r="AL3938" t="s">
        <v>1263</v>
      </c>
      <c r="AM3938">
        <f>0.724-0.678</f>
        <v>4.599999999999993E-2</v>
      </c>
      <c r="AN3938" s="21">
        <v>5</v>
      </c>
      <c r="AO3938" s="21">
        <v>50</v>
      </c>
      <c r="AP3938" s="21">
        <v>30</v>
      </c>
      <c r="AQ3938" s="22" t="s">
        <v>3016</v>
      </c>
      <c r="AR3938" s="21" t="s">
        <v>1262</v>
      </c>
      <c r="AS3938" s="21" t="s">
        <v>3259</v>
      </c>
    </row>
    <row r="3939" spans="1:45" x14ac:dyDescent="0.2">
      <c r="A3939" t="s">
        <v>2004</v>
      </c>
      <c r="B3939" s="21" t="s">
        <v>1146</v>
      </c>
      <c r="C3939" s="21" t="s">
        <v>1149</v>
      </c>
      <c r="D3939" s="21" t="s">
        <v>2002</v>
      </c>
      <c r="E3939" s="21" t="s">
        <v>2003</v>
      </c>
      <c r="F3939" s="21" t="s">
        <v>3250</v>
      </c>
      <c r="G3939" s="27" t="s">
        <v>1165</v>
      </c>
      <c r="H3939" s="21" t="s">
        <v>1165</v>
      </c>
      <c r="I3939" s="21" t="s">
        <v>1213</v>
      </c>
      <c r="J3939">
        <v>41.38</v>
      </c>
      <c r="K3939">
        <v>36.21</v>
      </c>
      <c r="M3939" t="s">
        <v>1145</v>
      </c>
      <c r="Q3939" t="s">
        <v>3253</v>
      </c>
      <c r="R3939">
        <f>3*7</f>
        <v>21</v>
      </c>
      <c r="U3939" s="21" t="s">
        <v>1246</v>
      </c>
      <c r="V3939" s="9" t="s">
        <v>1247</v>
      </c>
      <c r="W3939">
        <v>21</v>
      </c>
      <c r="X3939" s="9" t="s">
        <v>1201</v>
      </c>
      <c r="Z3939">
        <v>12</v>
      </c>
      <c r="AD3939" t="s">
        <v>1165</v>
      </c>
      <c r="AF3939" t="s">
        <v>1165</v>
      </c>
      <c r="AI3939" s="21" t="s">
        <v>1165</v>
      </c>
      <c r="AJ3939" s="21" t="s">
        <v>3258</v>
      </c>
      <c r="AK3939">
        <v>0.72599999999999998</v>
      </c>
      <c r="AL3939" t="s">
        <v>1263</v>
      </c>
      <c r="AM3939">
        <f>0.744-0.708</f>
        <v>3.6000000000000032E-2</v>
      </c>
      <c r="AN3939" s="21">
        <v>5</v>
      </c>
      <c r="AO3939" s="21">
        <v>50</v>
      </c>
      <c r="AP3939" s="21">
        <v>30</v>
      </c>
      <c r="AQ3939" s="22" t="s">
        <v>3016</v>
      </c>
      <c r="AR3939" s="21" t="s">
        <v>1262</v>
      </c>
      <c r="AS3939" s="21" t="s">
        <v>3259</v>
      </c>
    </row>
    <row r="3940" spans="1:45" x14ac:dyDescent="0.2">
      <c r="A3940" t="s">
        <v>2004</v>
      </c>
      <c r="B3940" s="21" t="s">
        <v>1146</v>
      </c>
      <c r="C3940" s="21" t="s">
        <v>1149</v>
      </c>
      <c r="D3940" s="21" t="s">
        <v>2002</v>
      </c>
      <c r="E3940" s="21" t="s">
        <v>2003</v>
      </c>
      <c r="F3940" s="21" t="s">
        <v>3250</v>
      </c>
      <c r="G3940" s="27" t="s">
        <v>1165</v>
      </c>
      <c r="H3940" s="21" t="s">
        <v>1165</v>
      </c>
      <c r="I3940" s="21" t="s">
        <v>1213</v>
      </c>
      <c r="J3940">
        <v>41.38</v>
      </c>
      <c r="K3940">
        <v>36.21</v>
      </c>
      <c r="M3940" t="s">
        <v>1145</v>
      </c>
      <c r="Q3940" t="s">
        <v>3253</v>
      </c>
      <c r="R3940">
        <f>3*7</f>
        <v>21</v>
      </c>
      <c r="U3940" s="21" t="s">
        <v>1246</v>
      </c>
      <c r="V3940" s="9" t="s">
        <v>1247</v>
      </c>
      <c r="W3940">
        <v>28</v>
      </c>
      <c r="X3940" s="9" t="s">
        <v>1201</v>
      </c>
      <c r="Z3940">
        <v>12</v>
      </c>
      <c r="AD3940" t="s">
        <v>1165</v>
      </c>
      <c r="AF3940" t="s">
        <v>1165</v>
      </c>
      <c r="AI3940" s="21" t="s">
        <v>1165</v>
      </c>
      <c r="AJ3940" s="21" t="s">
        <v>3258</v>
      </c>
      <c r="AK3940">
        <v>0.78700000000000003</v>
      </c>
      <c r="AL3940" t="s">
        <v>1263</v>
      </c>
      <c r="AM3940">
        <f>0.799-0.773</f>
        <v>2.6000000000000023E-2</v>
      </c>
      <c r="AN3940" s="21">
        <v>5</v>
      </c>
      <c r="AO3940" s="21">
        <v>50</v>
      </c>
      <c r="AP3940" s="21">
        <v>30</v>
      </c>
      <c r="AQ3940" s="22" t="s">
        <v>3016</v>
      </c>
      <c r="AR3940" s="21" t="s">
        <v>1262</v>
      </c>
      <c r="AS3940" s="21" t="s">
        <v>3259</v>
      </c>
    </row>
    <row r="3941" spans="1:45" x14ac:dyDescent="0.2">
      <c r="A3941" t="s">
        <v>2004</v>
      </c>
      <c r="B3941" s="21" t="s">
        <v>1146</v>
      </c>
      <c r="C3941" s="21" t="s">
        <v>1149</v>
      </c>
      <c r="D3941" s="21" t="s">
        <v>2002</v>
      </c>
      <c r="E3941" s="21" t="s">
        <v>2003</v>
      </c>
      <c r="F3941" s="21" t="s">
        <v>3250</v>
      </c>
      <c r="G3941" s="27" t="s">
        <v>1165</v>
      </c>
      <c r="H3941" s="21" t="s">
        <v>1165</v>
      </c>
      <c r="I3941" s="21" t="s">
        <v>3256</v>
      </c>
      <c r="J3941">
        <v>41.09</v>
      </c>
      <c r="K3941">
        <v>26.64</v>
      </c>
      <c r="M3941" t="s">
        <v>1145</v>
      </c>
      <c r="Q3941" t="s">
        <v>3253</v>
      </c>
      <c r="R3941">
        <f>3*7</f>
        <v>21</v>
      </c>
      <c r="U3941" s="21" t="s">
        <v>1147</v>
      </c>
      <c r="X3941" s="9" t="s">
        <v>1201</v>
      </c>
      <c r="Z3941">
        <v>12</v>
      </c>
      <c r="AD3941" t="s">
        <v>1165</v>
      </c>
      <c r="AF3941" t="s">
        <v>1165</v>
      </c>
      <c r="AI3941" s="21" t="s">
        <v>1165</v>
      </c>
      <c r="AJ3941" s="21" t="s">
        <v>3258</v>
      </c>
      <c r="AK3941">
        <v>3.7999999999999999E-2</v>
      </c>
      <c r="AL3941" t="s">
        <v>1263</v>
      </c>
      <c r="AM3941">
        <f>0.048-0.029</f>
        <v>1.9E-2</v>
      </c>
      <c r="AN3941" s="21">
        <v>5</v>
      </c>
      <c r="AO3941" s="21">
        <v>50</v>
      </c>
      <c r="AP3941" s="21">
        <v>30</v>
      </c>
      <c r="AQ3941" s="22" t="s">
        <v>3252</v>
      </c>
      <c r="AR3941" s="21" t="s">
        <v>1262</v>
      </c>
      <c r="AS3941" s="21" t="s">
        <v>3259</v>
      </c>
    </row>
    <row r="3942" spans="1:45" x14ac:dyDescent="0.2">
      <c r="A3942" t="s">
        <v>2004</v>
      </c>
      <c r="B3942" s="21" t="s">
        <v>1146</v>
      </c>
      <c r="C3942" s="21" t="s">
        <v>1149</v>
      </c>
      <c r="D3942" s="21" t="s">
        <v>2002</v>
      </c>
      <c r="E3942" s="21" t="s">
        <v>2003</v>
      </c>
      <c r="F3942" s="21" t="s">
        <v>3250</v>
      </c>
      <c r="G3942" s="27" t="s">
        <v>1165</v>
      </c>
      <c r="H3942" s="21" t="s">
        <v>1165</v>
      </c>
      <c r="I3942" s="21" t="s">
        <v>3256</v>
      </c>
      <c r="J3942">
        <v>41.09</v>
      </c>
      <c r="K3942">
        <v>26.64</v>
      </c>
      <c r="M3942" t="s">
        <v>1145</v>
      </c>
      <c r="Q3942" t="s">
        <v>3253</v>
      </c>
      <c r="R3942">
        <f>3*7</f>
        <v>21</v>
      </c>
      <c r="U3942" s="21" t="s">
        <v>3254</v>
      </c>
      <c r="X3942" s="9" t="s">
        <v>1201</v>
      </c>
      <c r="Z3942">
        <v>12</v>
      </c>
      <c r="AD3942" t="s">
        <v>153</v>
      </c>
      <c r="AE3942" t="s">
        <v>3255</v>
      </c>
      <c r="AF3942" t="s">
        <v>1165</v>
      </c>
      <c r="AI3942" s="21" t="s">
        <v>1165</v>
      </c>
      <c r="AJ3942" s="21" t="s">
        <v>3258</v>
      </c>
      <c r="AK3942">
        <v>0.41899999999999998</v>
      </c>
      <c r="AL3942" t="s">
        <v>1263</v>
      </c>
      <c r="AM3942">
        <f>0.45-0.394</f>
        <v>5.5999999999999994E-2</v>
      </c>
      <c r="AN3942" s="21">
        <v>5</v>
      </c>
      <c r="AO3942" s="21">
        <v>50</v>
      </c>
      <c r="AP3942" s="21">
        <v>30</v>
      </c>
      <c r="AQ3942" s="22" t="s">
        <v>3016</v>
      </c>
      <c r="AR3942" s="21" t="s">
        <v>1262</v>
      </c>
      <c r="AS3942" s="21" t="s">
        <v>3259</v>
      </c>
    </row>
    <row r="3943" spans="1:45" x14ac:dyDescent="0.2">
      <c r="A3943" t="s">
        <v>2004</v>
      </c>
      <c r="B3943" s="21" t="s">
        <v>1146</v>
      </c>
      <c r="C3943" s="21" t="s">
        <v>1149</v>
      </c>
      <c r="D3943" s="21" t="s">
        <v>2002</v>
      </c>
      <c r="E3943" s="21" t="s">
        <v>2003</v>
      </c>
      <c r="F3943" s="21" t="s">
        <v>3250</v>
      </c>
      <c r="G3943" s="27" t="s">
        <v>1165</v>
      </c>
      <c r="H3943" s="21" t="s">
        <v>1165</v>
      </c>
      <c r="I3943" s="21" t="s">
        <v>3256</v>
      </c>
      <c r="J3943">
        <v>41.09</v>
      </c>
      <c r="K3943">
        <v>26.64</v>
      </c>
      <c r="M3943" t="s">
        <v>1145</v>
      </c>
      <c r="Q3943" t="s">
        <v>3253</v>
      </c>
      <c r="R3943">
        <f>3*7</f>
        <v>21</v>
      </c>
      <c r="U3943" s="21" t="s">
        <v>1246</v>
      </c>
      <c r="V3943" s="9" t="s">
        <v>1247</v>
      </c>
      <c r="W3943">
        <f>14</f>
        <v>14</v>
      </c>
      <c r="X3943" s="9" t="s">
        <v>1201</v>
      </c>
      <c r="Z3943">
        <v>12</v>
      </c>
      <c r="AD3943" t="s">
        <v>1165</v>
      </c>
      <c r="AF3943" t="s">
        <v>1165</v>
      </c>
      <c r="AI3943" s="21" t="s">
        <v>1165</v>
      </c>
      <c r="AJ3943" s="21" t="s">
        <v>3258</v>
      </c>
      <c r="AK3943">
        <v>0.46300000000000002</v>
      </c>
      <c r="AL3943" t="s">
        <v>1263</v>
      </c>
      <c r="AM3943">
        <f>0.491-0.433</f>
        <v>5.7999999999999996E-2</v>
      </c>
      <c r="AN3943" s="21">
        <v>5</v>
      </c>
      <c r="AO3943" s="21">
        <v>50</v>
      </c>
      <c r="AP3943" s="21">
        <v>30</v>
      </c>
      <c r="AQ3943" s="22" t="s">
        <v>3016</v>
      </c>
      <c r="AR3943" s="21" t="s">
        <v>1262</v>
      </c>
      <c r="AS3943" s="21" t="s">
        <v>3259</v>
      </c>
    </row>
    <row r="3944" spans="1:45" x14ac:dyDescent="0.2">
      <c r="A3944" t="s">
        <v>2004</v>
      </c>
      <c r="B3944" s="21" t="s">
        <v>1146</v>
      </c>
      <c r="C3944" s="21" t="s">
        <v>1149</v>
      </c>
      <c r="D3944" s="21" t="s">
        <v>2002</v>
      </c>
      <c r="E3944" s="21" t="s">
        <v>2003</v>
      </c>
      <c r="F3944" s="21" t="s">
        <v>3250</v>
      </c>
      <c r="G3944" s="27" t="s">
        <v>1165</v>
      </c>
      <c r="H3944" s="21" t="s">
        <v>1165</v>
      </c>
      <c r="I3944" s="21" t="s">
        <v>3256</v>
      </c>
      <c r="J3944">
        <v>41.09</v>
      </c>
      <c r="K3944">
        <v>26.64</v>
      </c>
      <c r="M3944" t="s">
        <v>1145</v>
      </c>
      <c r="Q3944" t="s">
        <v>3253</v>
      </c>
      <c r="R3944">
        <f>3*7</f>
        <v>21</v>
      </c>
      <c r="U3944" s="21" t="s">
        <v>1246</v>
      </c>
      <c r="V3944" s="9" t="s">
        <v>1247</v>
      </c>
      <c r="W3944">
        <v>21</v>
      </c>
      <c r="X3944" s="9" t="s">
        <v>1201</v>
      </c>
      <c r="Z3944">
        <v>12</v>
      </c>
      <c r="AD3944" t="s">
        <v>1165</v>
      </c>
      <c r="AF3944" t="s">
        <v>1165</v>
      </c>
      <c r="AI3944" s="21" t="s">
        <v>1165</v>
      </c>
      <c r="AJ3944" s="21" t="s">
        <v>3258</v>
      </c>
      <c r="AK3944">
        <v>0.59699999999999998</v>
      </c>
      <c r="AL3944" t="s">
        <v>1263</v>
      </c>
      <c r="AM3944">
        <f>0.614-0.574</f>
        <v>4.0000000000000036E-2</v>
      </c>
      <c r="AN3944" s="21">
        <v>5</v>
      </c>
      <c r="AO3944" s="21">
        <v>50</v>
      </c>
      <c r="AP3944" s="21">
        <v>30</v>
      </c>
      <c r="AQ3944" s="22" t="s">
        <v>3016</v>
      </c>
      <c r="AR3944" s="21" t="s">
        <v>1262</v>
      </c>
      <c r="AS3944" s="21" t="s">
        <v>3259</v>
      </c>
    </row>
    <row r="3945" spans="1:45" x14ac:dyDescent="0.2">
      <c r="A3945" t="s">
        <v>2004</v>
      </c>
      <c r="B3945" s="21" t="s">
        <v>1146</v>
      </c>
      <c r="C3945" s="21" t="s">
        <v>1149</v>
      </c>
      <c r="D3945" s="21" t="s">
        <v>2002</v>
      </c>
      <c r="E3945" s="21" t="s">
        <v>2003</v>
      </c>
      <c r="F3945" s="21" t="s">
        <v>3250</v>
      </c>
      <c r="G3945" s="27" t="s">
        <v>1165</v>
      </c>
      <c r="H3945" s="21" t="s">
        <v>1165</v>
      </c>
      <c r="I3945" s="21" t="s">
        <v>3256</v>
      </c>
      <c r="J3945">
        <v>41.09</v>
      </c>
      <c r="K3945">
        <v>26.64</v>
      </c>
      <c r="M3945" t="s">
        <v>1145</v>
      </c>
      <c r="Q3945" t="s">
        <v>3253</v>
      </c>
      <c r="R3945">
        <f>3*7</f>
        <v>21</v>
      </c>
      <c r="U3945" s="21" t="s">
        <v>1246</v>
      </c>
      <c r="V3945" s="9" t="s">
        <v>1247</v>
      </c>
      <c r="W3945">
        <v>28</v>
      </c>
      <c r="X3945" s="9" t="s">
        <v>1201</v>
      </c>
      <c r="Z3945">
        <v>12</v>
      </c>
      <c r="AD3945" t="s">
        <v>1165</v>
      </c>
      <c r="AF3945" t="s">
        <v>1165</v>
      </c>
      <c r="AI3945" s="21" t="s">
        <v>1165</v>
      </c>
      <c r="AJ3945" s="21" t="s">
        <v>3258</v>
      </c>
      <c r="AK3945">
        <v>0.78400000000000003</v>
      </c>
      <c r="AL3945" t="s">
        <v>1263</v>
      </c>
      <c r="AM3945">
        <f>0.809-0.759</f>
        <v>5.0000000000000044E-2</v>
      </c>
      <c r="AN3945" s="21">
        <v>5</v>
      </c>
      <c r="AO3945" s="21">
        <v>50</v>
      </c>
      <c r="AP3945" s="21">
        <v>30</v>
      </c>
      <c r="AQ3945" s="22" t="s">
        <v>3016</v>
      </c>
      <c r="AR3945" s="21" t="s">
        <v>1262</v>
      </c>
      <c r="AS3945" s="21" t="s">
        <v>3259</v>
      </c>
    </row>
    <row r="3946" spans="1:45" x14ac:dyDescent="0.2">
      <c r="A3946" t="s">
        <v>2004</v>
      </c>
      <c r="B3946" s="21" t="s">
        <v>1146</v>
      </c>
      <c r="C3946" s="21" t="s">
        <v>1149</v>
      </c>
      <c r="D3946" s="21" t="s">
        <v>2002</v>
      </c>
      <c r="E3946" s="21" t="s">
        <v>2003</v>
      </c>
      <c r="F3946" s="21" t="s">
        <v>3250</v>
      </c>
      <c r="G3946" s="27" t="s">
        <v>1165</v>
      </c>
      <c r="H3946" s="21" t="s">
        <v>1165</v>
      </c>
      <c r="I3946" s="21" t="s">
        <v>3257</v>
      </c>
      <c r="J3946">
        <v>41.14</v>
      </c>
      <c r="K3946">
        <v>27.87</v>
      </c>
      <c r="M3946" t="s">
        <v>1145</v>
      </c>
      <c r="Q3946" t="s">
        <v>3253</v>
      </c>
      <c r="R3946">
        <f>3*7</f>
        <v>21</v>
      </c>
      <c r="U3946" s="21" t="s">
        <v>1147</v>
      </c>
      <c r="X3946" s="9" t="s">
        <v>1201</v>
      </c>
      <c r="Z3946">
        <v>12</v>
      </c>
      <c r="AD3946" t="s">
        <v>1165</v>
      </c>
      <c r="AF3946" t="s">
        <v>1165</v>
      </c>
      <c r="AI3946" s="21" t="s">
        <v>1165</v>
      </c>
      <c r="AJ3946" s="21" t="s">
        <v>3258</v>
      </c>
      <c r="AK3946">
        <v>2.9000000000000001E-2</v>
      </c>
      <c r="AL3946" t="s">
        <v>1263</v>
      </c>
      <c r="AM3946">
        <f>0.035-0.021</f>
        <v>1.4000000000000002E-2</v>
      </c>
      <c r="AN3946" s="21">
        <v>5</v>
      </c>
      <c r="AO3946" s="21">
        <v>50</v>
      </c>
      <c r="AP3946" s="21">
        <v>30</v>
      </c>
      <c r="AQ3946" s="22" t="s">
        <v>3252</v>
      </c>
      <c r="AR3946" s="21" t="s">
        <v>1262</v>
      </c>
      <c r="AS3946" s="21" t="s">
        <v>3259</v>
      </c>
    </row>
    <row r="3947" spans="1:45" x14ac:dyDescent="0.2">
      <c r="A3947" t="s">
        <v>2004</v>
      </c>
      <c r="B3947" s="21" t="s">
        <v>1146</v>
      </c>
      <c r="C3947" s="21" t="s">
        <v>1149</v>
      </c>
      <c r="D3947" s="21" t="s">
        <v>2002</v>
      </c>
      <c r="E3947" s="21" t="s">
        <v>2003</v>
      </c>
      <c r="F3947" s="21" t="s">
        <v>3250</v>
      </c>
      <c r="G3947" s="27" t="s">
        <v>1165</v>
      </c>
      <c r="H3947" s="21" t="s">
        <v>1165</v>
      </c>
      <c r="I3947" s="21" t="s">
        <v>3257</v>
      </c>
      <c r="J3947">
        <v>41.14</v>
      </c>
      <c r="K3947">
        <v>27.87</v>
      </c>
      <c r="M3947" t="s">
        <v>1145</v>
      </c>
      <c r="Q3947" t="s">
        <v>3253</v>
      </c>
      <c r="R3947">
        <f>3*7</f>
        <v>21</v>
      </c>
      <c r="U3947" s="21" t="s">
        <v>3254</v>
      </c>
      <c r="X3947" s="9" t="s">
        <v>1201</v>
      </c>
      <c r="Z3947">
        <v>12</v>
      </c>
      <c r="AD3947" t="s">
        <v>153</v>
      </c>
      <c r="AE3947" t="s">
        <v>3255</v>
      </c>
      <c r="AF3947" t="s">
        <v>1165</v>
      </c>
      <c r="AI3947" s="21" t="s">
        <v>1165</v>
      </c>
      <c r="AJ3947" s="21" t="s">
        <v>3258</v>
      </c>
      <c r="AK3947">
        <v>0.432</v>
      </c>
      <c r="AL3947" t="s">
        <v>1263</v>
      </c>
      <c r="AM3947">
        <f>0.473-0.397</f>
        <v>7.5999999999999956E-2</v>
      </c>
      <c r="AN3947" s="21">
        <v>5</v>
      </c>
      <c r="AO3947" s="21">
        <v>50</v>
      </c>
      <c r="AP3947" s="21">
        <v>30</v>
      </c>
      <c r="AQ3947" s="22" t="s">
        <v>3016</v>
      </c>
      <c r="AR3947" s="21" t="s">
        <v>1262</v>
      </c>
      <c r="AS3947" s="21" t="s">
        <v>3259</v>
      </c>
    </row>
    <row r="3948" spans="1:45" x14ac:dyDescent="0.2">
      <c r="A3948" t="s">
        <v>2004</v>
      </c>
      <c r="B3948" s="21" t="s">
        <v>1146</v>
      </c>
      <c r="C3948" s="21" t="s">
        <v>1149</v>
      </c>
      <c r="D3948" s="21" t="s">
        <v>2002</v>
      </c>
      <c r="E3948" s="21" t="s">
        <v>2003</v>
      </c>
      <c r="F3948" s="21" t="s">
        <v>3250</v>
      </c>
      <c r="G3948" s="27" t="s">
        <v>1165</v>
      </c>
      <c r="H3948" s="21" t="s">
        <v>1165</v>
      </c>
      <c r="I3948" s="21" t="s">
        <v>3257</v>
      </c>
      <c r="J3948">
        <v>41.14</v>
      </c>
      <c r="K3948">
        <v>27.87</v>
      </c>
      <c r="M3948" t="s">
        <v>1145</v>
      </c>
      <c r="Q3948" t="s">
        <v>3253</v>
      </c>
      <c r="R3948">
        <f>3*7</f>
        <v>21</v>
      </c>
      <c r="U3948" s="21" t="s">
        <v>1246</v>
      </c>
      <c r="V3948" s="9" t="s">
        <v>1247</v>
      </c>
      <c r="W3948">
        <f>14</f>
        <v>14</v>
      </c>
      <c r="X3948" s="9" t="s">
        <v>1201</v>
      </c>
      <c r="Z3948">
        <v>12</v>
      </c>
      <c r="AD3948" t="s">
        <v>1165</v>
      </c>
      <c r="AF3948" t="s">
        <v>1165</v>
      </c>
      <c r="AI3948" s="21" t="s">
        <v>1165</v>
      </c>
      <c r="AJ3948" s="21" t="s">
        <v>3258</v>
      </c>
      <c r="AK3948">
        <v>0.48499999999999999</v>
      </c>
      <c r="AL3948" t="s">
        <v>1263</v>
      </c>
      <c r="AM3948">
        <f>0.511-0.457</f>
        <v>5.3999999999999992E-2</v>
      </c>
      <c r="AN3948" s="21">
        <v>5</v>
      </c>
      <c r="AO3948" s="21">
        <v>50</v>
      </c>
      <c r="AP3948" s="21">
        <v>30</v>
      </c>
      <c r="AQ3948" s="22" t="s">
        <v>3016</v>
      </c>
      <c r="AR3948" s="21" t="s">
        <v>1262</v>
      </c>
      <c r="AS3948" s="21" t="s">
        <v>3259</v>
      </c>
    </row>
    <row r="3949" spans="1:45" x14ac:dyDescent="0.2">
      <c r="A3949" t="s">
        <v>2004</v>
      </c>
      <c r="B3949" s="21" t="s">
        <v>1146</v>
      </c>
      <c r="C3949" s="21" t="s">
        <v>1149</v>
      </c>
      <c r="D3949" s="21" t="s">
        <v>2002</v>
      </c>
      <c r="E3949" s="21" t="s">
        <v>2003</v>
      </c>
      <c r="F3949" s="21" t="s">
        <v>3250</v>
      </c>
      <c r="G3949" s="27" t="s">
        <v>1165</v>
      </c>
      <c r="H3949" s="21" t="s">
        <v>1165</v>
      </c>
      <c r="I3949" s="21" t="s">
        <v>3257</v>
      </c>
      <c r="J3949">
        <v>41.14</v>
      </c>
      <c r="K3949">
        <v>27.87</v>
      </c>
      <c r="M3949" t="s">
        <v>1145</v>
      </c>
      <c r="Q3949" t="s">
        <v>3253</v>
      </c>
      <c r="R3949">
        <f>3*7</f>
        <v>21</v>
      </c>
      <c r="U3949" s="21" t="s">
        <v>1246</v>
      </c>
      <c r="V3949" s="9" t="s">
        <v>1247</v>
      </c>
      <c r="W3949">
        <v>21</v>
      </c>
      <c r="X3949" s="9" t="s">
        <v>1201</v>
      </c>
      <c r="Z3949">
        <v>12</v>
      </c>
      <c r="AD3949" t="s">
        <v>1165</v>
      </c>
      <c r="AF3949" t="s">
        <v>1165</v>
      </c>
      <c r="AI3949" s="21" t="s">
        <v>1165</v>
      </c>
      <c r="AJ3949" s="21" t="s">
        <v>3258</v>
      </c>
      <c r="AK3949">
        <v>0.60799999999999998</v>
      </c>
      <c r="AL3949" t="s">
        <v>1263</v>
      </c>
      <c r="AM3949">
        <f>0.627-0.592</f>
        <v>3.5000000000000031E-2</v>
      </c>
      <c r="AN3949" s="21">
        <v>5</v>
      </c>
      <c r="AO3949" s="21">
        <v>50</v>
      </c>
      <c r="AP3949" s="21">
        <v>30</v>
      </c>
      <c r="AQ3949" s="22" t="s">
        <v>3016</v>
      </c>
      <c r="AR3949" s="21" t="s">
        <v>1262</v>
      </c>
      <c r="AS3949" s="21" t="s">
        <v>3259</v>
      </c>
    </row>
    <row r="3950" spans="1:45" x14ac:dyDescent="0.2">
      <c r="A3950" t="s">
        <v>2004</v>
      </c>
      <c r="B3950" s="21" t="s">
        <v>1146</v>
      </c>
      <c r="C3950" s="21" t="s">
        <v>1149</v>
      </c>
      <c r="D3950" s="21" t="s">
        <v>2002</v>
      </c>
      <c r="E3950" s="21" t="s">
        <v>2003</v>
      </c>
      <c r="F3950" s="21" t="s">
        <v>3250</v>
      </c>
      <c r="G3950" s="27" t="s">
        <v>1165</v>
      </c>
      <c r="H3950" s="21" t="s">
        <v>1165</v>
      </c>
      <c r="I3950" s="21" t="s">
        <v>3257</v>
      </c>
      <c r="J3950">
        <v>41.14</v>
      </c>
      <c r="K3950">
        <v>27.87</v>
      </c>
      <c r="M3950" t="s">
        <v>1145</v>
      </c>
      <c r="Q3950" t="s">
        <v>3253</v>
      </c>
      <c r="R3950">
        <f>3*7</f>
        <v>21</v>
      </c>
      <c r="U3950" s="21" t="s">
        <v>1246</v>
      </c>
      <c r="V3950" s="9" t="s">
        <v>1247</v>
      </c>
      <c r="W3950">
        <v>28</v>
      </c>
      <c r="X3950" s="9" t="s">
        <v>1201</v>
      </c>
      <c r="Z3950">
        <v>12</v>
      </c>
      <c r="AD3950" t="s">
        <v>1165</v>
      </c>
      <c r="AF3950" t="s">
        <v>1165</v>
      </c>
      <c r="AI3950" s="21" t="s">
        <v>1165</v>
      </c>
      <c r="AJ3950" s="21" t="s">
        <v>3258</v>
      </c>
      <c r="AK3950">
        <v>0.78200000000000003</v>
      </c>
      <c r="AL3950" t="s">
        <v>1263</v>
      </c>
      <c r="AM3950">
        <f>0.804-0.756</f>
        <v>4.8000000000000043E-2</v>
      </c>
      <c r="AN3950" s="21">
        <v>5</v>
      </c>
      <c r="AO3950" s="21">
        <v>50</v>
      </c>
      <c r="AP3950" s="21">
        <v>30</v>
      </c>
      <c r="AQ3950" s="22" t="s">
        <v>3016</v>
      </c>
      <c r="AR3950" s="21" t="s">
        <v>1262</v>
      </c>
      <c r="AS3950" s="21" t="s">
        <v>3259</v>
      </c>
    </row>
    <row r="3951" spans="1:45" x14ac:dyDescent="0.2">
      <c r="A3951" t="s">
        <v>2013</v>
      </c>
      <c r="B3951" s="21" t="s">
        <v>1146</v>
      </c>
      <c r="C3951" s="21" t="s">
        <v>1149</v>
      </c>
      <c r="D3951" s="21" t="s">
        <v>3260</v>
      </c>
      <c r="E3951" s="21" t="s">
        <v>3261</v>
      </c>
      <c r="G3951" s="14" t="s">
        <v>3267</v>
      </c>
      <c r="H3951" s="21" t="s">
        <v>1165</v>
      </c>
      <c r="I3951" s="21" t="s">
        <v>3262</v>
      </c>
      <c r="M3951" t="s">
        <v>3034</v>
      </c>
      <c r="O3951">
        <v>2009</v>
      </c>
      <c r="Q3951" t="s">
        <v>3263</v>
      </c>
      <c r="S3951" t="s">
        <v>3265</v>
      </c>
      <c r="T3951" t="s">
        <v>3264</v>
      </c>
      <c r="U3951" s="21" t="s">
        <v>1151</v>
      </c>
      <c r="X3951" s="9" t="s">
        <v>1217</v>
      </c>
      <c r="Z3951">
        <v>12</v>
      </c>
      <c r="AD3951" t="s">
        <v>1165</v>
      </c>
      <c r="AF3951" t="s">
        <v>1165</v>
      </c>
      <c r="AI3951" s="21" t="s">
        <v>1165</v>
      </c>
      <c r="AJ3951" s="21" t="s">
        <v>1148</v>
      </c>
      <c r="AK3951">
        <v>0</v>
      </c>
      <c r="AL3951" t="s">
        <v>1277</v>
      </c>
      <c r="AM3951">
        <v>0</v>
      </c>
      <c r="AN3951" s="21">
        <v>4</v>
      </c>
      <c r="AO3951" s="21">
        <v>25</v>
      </c>
      <c r="AP3951" s="21">
        <v>1</v>
      </c>
      <c r="AQ3951" s="22" t="s">
        <v>3252</v>
      </c>
      <c r="AR3951" s="21" t="s">
        <v>3266</v>
      </c>
    </row>
    <row r="3952" spans="1:45" x14ac:dyDescent="0.2">
      <c r="A3952" t="s">
        <v>2013</v>
      </c>
      <c r="B3952" s="21" t="s">
        <v>1146</v>
      </c>
      <c r="C3952" s="21" t="s">
        <v>1149</v>
      </c>
      <c r="D3952" s="21" t="s">
        <v>3260</v>
      </c>
      <c r="E3952" s="21" t="s">
        <v>3261</v>
      </c>
      <c r="G3952" s="14" t="s">
        <v>3267</v>
      </c>
      <c r="H3952" s="21" t="s">
        <v>1165</v>
      </c>
      <c r="I3952" s="21" t="s">
        <v>3262</v>
      </c>
      <c r="M3952" t="s">
        <v>3034</v>
      </c>
      <c r="O3952">
        <v>2009</v>
      </c>
      <c r="Q3952" t="s">
        <v>3263</v>
      </c>
      <c r="S3952" t="s">
        <v>3265</v>
      </c>
      <c r="T3952" t="s">
        <v>3264</v>
      </c>
      <c r="U3952" s="21" t="s">
        <v>1151</v>
      </c>
      <c r="X3952" s="9" t="s">
        <v>1217</v>
      </c>
      <c r="Z3952">
        <v>12</v>
      </c>
      <c r="AD3952" t="s">
        <v>1165</v>
      </c>
      <c r="AF3952" t="s">
        <v>1165</v>
      </c>
      <c r="AI3952" s="21" t="s">
        <v>1165</v>
      </c>
      <c r="AJ3952" s="21" t="s">
        <v>1148</v>
      </c>
      <c r="AK3952">
        <v>0</v>
      </c>
      <c r="AL3952" t="s">
        <v>1277</v>
      </c>
      <c r="AM3952">
        <v>0</v>
      </c>
      <c r="AN3952" s="21">
        <v>4</v>
      </c>
      <c r="AO3952" s="21">
        <v>25</v>
      </c>
      <c r="AP3952" s="21">
        <v>2</v>
      </c>
      <c r="AQ3952" s="22" t="s">
        <v>3252</v>
      </c>
      <c r="AR3952" s="21" t="s">
        <v>3266</v>
      </c>
    </row>
    <row r="3953" spans="1:44" x14ac:dyDescent="0.2">
      <c r="A3953" t="s">
        <v>2013</v>
      </c>
      <c r="B3953" s="21" t="s">
        <v>1146</v>
      </c>
      <c r="C3953" s="21" t="s">
        <v>1149</v>
      </c>
      <c r="D3953" s="21" t="s">
        <v>3260</v>
      </c>
      <c r="E3953" s="21" t="s">
        <v>3261</v>
      </c>
      <c r="G3953" s="14" t="s">
        <v>3267</v>
      </c>
      <c r="H3953" s="21" t="s">
        <v>1165</v>
      </c>
      <c r="I3953" s="21" t="s">
        <v>3262</v>
      </c>
      <c r="M3953" t="s">
        <v>3034</v>
      </c>
      <c r="O3953">
        <v>2009</v>
      </c>
      <c r="Q3953" t="s">
        <v>3263</v>
      </c>
      <c r="S3953" t="s">
        <v>3265</v>
      </c>
      <c r="T3953" t="s">
        <v>3264</v>
      </c>
      <c r="U3953" s="21" t="s">
        <v>1151</v>
      </c>
      <c r="X3953" s="9" t="s">
        <v>1217</v>
      </c>
      <c r="Z3953">
        <v>12</v>
      </c>
      <c r="AD3953" t="s">
        <v>1165</v>
      </c>
      <c r="AF3953" t="s">
        <v>1165</v>
      </c>
      <c r="AI3953" s="21" t="s">
        <v>1165</v>
      </c>
      <c r="AJ3953" s="21" t="s">
        <v>1148</v>
      </c>
      <c r="AK3953">
        <v>0</v>
      </c>
      <c r="AL3953" t="s">
        <v>1277</v>
      </c>
      <c r="AM3953">
        <v>0</v>
      </c>
      <c r="AN3953" s="21">
        <v>4</v>
      </c>
      <c r="AO3953" s="21">
        <v>25</v>
      </c>
      <c r="AP3953" s="21">
        <v>3</v>
      </c>
      <c r="AQ3953" s="22" t="s">
        <v>3252</v>
      </c>
      <c r="AR3953" s="21" t="s">
        <v>3266</v>
      </c>
    </row>
    <row r="3954" spans="1:44" x14ac:dyDescent="0.2">
      <c r="A3954" t="s">
        <v>2013</v>
      </c>
      <c r="B3954" s="21" t="s">
        <v>1146</v>
      </c>
      <c r="C3954" s="21" t="s">
        <v>1149</v>
      </c>
      <c r="D3954" s="21" t="s">
        <v>3260</v>
      </c>
      <c r="E3954" s="21" t="s">
        <v>3261</v>
      </c>
      <c r="G3954" s="14" t="s">
        <v>3267</v>
      </c>
      <c r="H3954" s="21" t="s">
        <v>1165</v>
      </c>
      <c r="I3954" s="21" t="s">
        <v>3262</v>
      </c>
      <c r="M3954" t="s">
        <v>3034</v>
      </c>
      <c r="O3954">
        <v>2009</v>
      </c>
      <c r="Q3954" t="s">
        <v>3263</v>
      </c>
      <c r="S3954" t="s">
        <v>3265</v>
      </c>
      <c r="T3954" t="s">
        <v>3264</v>
      </c>
      <c r="U3954" s="21" t="s">
        <v>1151</v>
      </c>
      <c r="X3954" s="9" t="s">
        <v>1217</v>
      </c>
      <c r="Z3954">
        <v>12</v>
      </c>
      <c r="AD3954" t="s">
        <v>1165</v>
      </c>
      <c r="AF3954" t="s">
        <v>1165</v>
      </c>
      <c r="AI3954" s="21" t="s">
        <v>1165</v>
      </c>
      <c r="AJ3954" s="21" t="s">
        <v>1148</v>
      </c>
      <c r="AK3954">
        <v>0</v>
      </c>
      <c r="AL3954" t="s">
        <v>1277</v>
      </c>
      <c r="AM3954">
        <v>0</v>
      </c>
      <c r="AN3954" s="21">
        <v>4</v>
      </c>
      <c r="AO3954" s="21">
        <v>25</v>
      </c>
      <c r="AP3954" s="21">
        <v>4</v>
      </c>
      <c r="AQ3954" s="22" t="s">
        <v>3252</v>
      </c>
      <c r="AR3954" s="21" t="s">
        <v>3266</v>
      </c>
    </row>
    <row r="3955" spans="1:44" x14ac:dyDescent="0.2">
      <c r="A3955" t="s">
        <v>2013</v>
      </c>
      <c r="B3955" s="21" t="s">
        <v>1146</v>
      </c>
      <c r="C3955" s="21" t="s">
        <v>1149</v>
      </c>
      <c r="D3955" s="21" t="s">
        <v>3260</v>
      </c>
      <c r="E3955" s="21" t="s">
        <v>3261</v>
      </c>
      <c r="G3955" s="14" t="s">
        <v>3267</v>
      </c>
      <c r="H3955" s="21" t="s">
        <v>1165</v>
      </c>
      <c r="I3955" s="21" t="s">
        <v>3262</v>
      </c>
      <c r="M3955" t="s">
        <v>3034</v>
      </c>
      <c r="O3955">
        <v>2009</v>
      </c>
      <c r="Q3955" t="s">
        <v>3263</v>
      </c>
      <c r="S3955" t="s">
        <v>3265</v>
      </c>
      <c r="T3955" t="s">
        <v>3264</v>
      </c>
      <c r="U3955" s="21" t="s">
        <v>1151</v>
      </c>
      <c r="X3955" s="9" t="s">
        <v>1217</v>
      </c>
      <c r="Z3955">
        <v>12</v>
      </c>
      <c r="AD3955" t="s">
        <v>1165</v>
      </c>
      <c r="AF3955" t="s">
        <v>1165</v>
      </c>
      <c r="AI3955" s="21" t="s">
        <v>1165</v>
      </c>
      <c r="AJ3955" s="21" t="s">
        <v>1148</v>
      </c>
      <c r="AK3955">
        <v>0</v>
      </c>
      <c r="AL3955" t="s">
        <v>1277</v>
      </c>
      <c r="AM3955">
        <v>0</v>
      </c>
      <c r="AN3955" s="21">
        <v>4</v>
      </c>
      <c r="AO3955" s="21">
        <v>25</v>
      </c>
      <c r="AP3955" s="21">
        <v>5</v>
      </c>
      <c r="AQ3955" s="22" t="s">
        <v>3252</v>
      </c>
      <c r="AR3955" s="21" t="s">
        <v>3266</v>
      </c>
    </row>
    <row r="3956" spans="1:44" x14ac:dyDescent="0.2">
      <c r="A3956" t="s">
        <v>2013</v>
      </c>
      <c r="B3956" s="21" t="s">
        <v>1146</v>
      </c>
      <c r="C3956" s="21" t="s">
        <v>1149</v>
      </c>
      <c r="D3956" s="21" t="s">
        <v>3260</v>
      </c>
      <c r="E3956" s="21" t="s">
        <v>3261</v>
      </c>
      <c r="G3956" s="14" t="s">
        <v>3267</v>
      </c>
      <c r="H3956" s="21" t="s">
        <v>1165</v>
      </c>
      <c r="I3956" s="21" t="s">
        <v>3262</v>
      </c>
      <c r="M3956" t="s">
        <v>3034</v>
      </c>
      <c r="O3956">
        <v>2009</v>
      </c>
      <c r="Q3956" t="s">
        <v>3263</v>
      </c>
      <c r="S3956" t="s">
        <v>3265</v>
      </c>
      <c r="T3956" t="s">
        <v>3264</v>
      </c>
      <c r="U3956" s="21" t="s">
        <v>1151</v>
      </c>
      <c r="X3956" s="9" t="s">
        <v>1217</v>
      </c>
      <c r="Z3956">
        <v>12</v>
      </c>
      <c r="AD3956" t="s">
        <v>1165</v>
      </c>
      <c r="AF3956" t="s">
        <v>1165</v>
      </c>
      <c r="AI3956" s="21" t="s">
        <v>1165</v>
      </c>
      <c r="AJ3956" s="21" t="s">
        <v>1148</v>
      </c>
      <c r="AK3956">
        <v>0</v>
      </c>
      <c r="AL3956" t="s">
        <v>1277</v>
      </c>
      <c r="AM3956">
        <v>0</v>
      </c>
      <c r="AN3956" s="21">
        <v>4</v>
      </c>
      <c r="AO3956" s="21">
        <v>25</v>
      </c>
      <c r="AP3956" s="21">
        <v>6</v>
      </c>
      <c r="AQ3956" s="22" t="s">
        <v>3252</v>
      </c>
      <c r="AR3956" s="21" t="s">
        <v>3266</v>
      </c>
    </row>
    <row r="3957" spans="1:44" x14ac:dyDescent="0.2">
      <c r="A3957" t="s">
        <v>2013</v>
      </c>
      <c r="B3957" s="21" t="s">
        <v>1146</v>
      </c>
      <c r="C3957" s="21" t="s">
        <v>1149</v>
      </c>
      <c r="D3957" s="21" t="s">
        <v>3260</v>
      </c>
      <c r="E3957" s="21" t="s">
        <v>3261</v>
      </c>
      <c r="G3957" s="14" t="s">
        <v>3267</v>
      </c>
      <c r="H3957" s="21" t="s">
        <v>1165</v>
      </c>
      <c r="I3957" s="21" t="s">
        <v>3262</v>
      </c>
      <c r="M3957" t="s">
        <v>3034</v>
      </c>
      <c r="O3957">
        <v>2009</v>
      </c>
      <c r="Q3957" t="s">
        <v>3263</v>
      </c>
      <c r="S3957" t="s">
        <v>3265</v>
      </c>
      <c r="T3957" t="s">
        <v>3264</v>
      </c>
      <c r="U3957" s="21" t="s">
        <v>1151</v>
      </c>
      <c r="X3957" s="9" t="s">
        <v>1217</v>
      </c>
      <c r="Z3957">
        <v>12</v>
      </c>
      <c r="AD3957" t="s">
        <v>1165</v>
      </c>
      <c r="AF3957" t="s">
        <v>1165</v>
      </c>
      <c r="AI3957" s="21" t="s">
        <v>1165</v>
      </c>
      <c r="AJ3957" s="21" t="s">
        <v>1148</v>
      </c>
      <c r="AK3957">
        <v>0</v>
      </c>
      <c r="AL3957" t="s">
        <v>1277</v>
      </c>
      <c r="AM3957">
        <v>0</v>
      </c>
      <c r="AN3957" s="21">
        <v>4</v>
      </c>
      <c r="AO3957" s="21">
        <v>25</v>
      </c>
      <c r="AP3957" s="21">
        <v>7</v>
      </c>
      <c r="AQ3957" s="22" t="s">
        <v>3252</v>
      </c>
      <c r="AR3957" s="21" t="s">
        <v>3266</v>
      </c>
    </row>
    <row r="3958" spans="1:44" x14ac:dyDescent="0.2">
      <c r="A3958" t="s">
        <v>2013</v>
      </c>
      <c r="B3958" s="21" t="s">
        <v>1146</v>
      </c>
      <c r="C3958" s="21" t="s">
        <v>1149</v>
      </c>
      <c r="D3958" s="21" t="s">
        <v>3260</v>
      </c>
      <c r="E3958" s="21" t="s">
        <v>3261</v>
      </c>
      <c r="G3958" s="14" t="s">
        <v>3267</v>
      </c>
      <c r="H3958" s="21" t="s">
        <v>1165</v>
      </c>
      <c r="I3958" s="21" t="s">
        <v>3262</v>
      </c>
      <c r="M3958" t="s">
        <v>3034</v>
      </c>
      <c r="O3958">
        <v>2009</v>
      </c>
      <c r="Q3958" t="s">
        <v>3263</v>
      </c>
      <c r="S3958" t="s">
        <v>3265</v>
      </c>
      <c r="T3958" t="s">
        <v>3264</v>
      </c>
      <c r="U3958" s="21" t="s">
        <v>1151</v>
      </c>
      <c r="X3958" s="9" t="s">
        <v>1217</v>
      </c>
      <c r="Z3958">
        <v>12</v>
      </c>
      <c r="AD3958" t="s">
        <v>1165</v>
      </c>
      <c r="AF3958" t="s">
        <v>1165</v>
      </c>
      <c r="AI3958" s="21" t="s">
        <v>1165</v>
      </c>
      <c r="AJ3958" s="21" t="s">
        <v>1148</v>
      </c>
      <c r="AK3958">
        <v>0</v>
      </c>
      <c r="AL3958" t="s">
        <v>1277</v>
      </c>
      <c r="AM3958">
        <v>0</v>
      </c>
      <c r="AN3958" s="21">
        <v>4</v>
      </c>
      <c r="AO3958" s="21">
        <v>25</v>
      </c>
      <c r="AP3958" s="21">
        <v>8</v>
      </c>
      <c r="AQ3958" s="22" t="s">
        <v>3252</v>
      </c>
      <c r="AR3958" s="21" t="s">
        <v>3266</v>
      </c>
    </row>
    <row r="3959" spans="1:44" x14ac:dyDescent="0.2">
      <c r="A3959" t="s">
        <v>2013</v>
      </c>
      <c r="B3959" s="21" t="s">
        <v>1146</v>
      </c>
      <c r="C3959" s="21" t="s">
        <v>1149</v>
      </c>
      <c r="D3959" s="21" t="s">
        <v>3260</v>
      </c>
      <c r="E3959" s="21" t="s">
        <v>3261</v>
      </c>
      <c r="G3959" s="14" t="s">
        <v>3267</v>
      </c>
      <c r="H3959" s="21" t="s">
        <v>1165</v>
      </c>
      <c r="I3959" s="21" t="s">
        <v>3262</v>
      </c>
      <c r="M3959" t="s">
        <v>3034</v>
      </c>
      <c r="O3959">
        <v>2009</v>
      </c>
      <c r="Q3959" t="s">
        <v>3263</v>
      </c>
      <c r="S3959" t="s">
        <v>3265</v>
      </c>
      <c r="T3959" t="s">
        <v>3264</v>
      </c>
      <c r="U3959" s="21" t="s">
        <v>1151</v>
      </c>
      <c r="X3959" s="9" t="s">
        <v>1217</v>
      </c>
      <c r="Z3959">
        <v>12</v>
      </c>
      <c r="AD3959" t="s">
        <v>1165</v>
      </c>
      <c r="AF3959" t="s">
        <v>1165</v>
      </c>
      <c r="AI3959" s="21" t="s">
        <v>1165</v>
      </c>
      <c r="AJ3959" s="21" t="s">
        <v>1148</v>
      </c>
      <c r="AK3959">
        <v>0</v>
      </c>
      <c r="AL3959" t="s">
        <v>1277</v>
      </c>
      <c r="AM3959">
        <v>0</v>
      </c>
      <c r="AN3959" s="21">
        <v>4</v>
      </c>
      <c r="AO3959" s="21">
        <v>25</v>
      </c>
      <c r="AP3959" s="21">
        <v>9</v>
      </c>
      <c r="AQ3959" s="22" t="s">
        <v>3252</v>
      </c>
      <c r="AR3959" s="21" t="s">
        <v>3266</v>
      </c>
    </row>
    <row r="3960" spans="1:44" x14ac:dyDescent="0.2">
      <c r="A3960" t="s">
        <v>2013</v>
      </c>
      <c r="B3960" s="21" t="s">
        <v>1146</v>
      </c>
      <c r="C3960" s="21" t="s">
        <v>1149</v>
      </c>
      <c r="D3960" s="21" t="s">
        <v>3260</v>
      </c>
      <c r="E3960" s="21" t="s">
        <v>3261</v>
      </c>
      <c r="G3960" s="14" t="s">
        <v>3267</v>
      </c>
      <c r="H3960" s="21" t="s">
        <v>1165</v>
      </c>
      <c r="I3960" s="21" t="s">
        <v>3262</v>
      </c>
      <c r="M3960" t="s">
        <v>3034</v>
      </c>
      <c r="O3960">
        <v>2009</v>
      </c>
      <c r="Q3960" t="s">
        <v>3263</v>
      </c>
      <c r="S3960" t="s">
        <v>3265</v>
      </c>
      <c r="T3960" t="s">
        <v>3264</v>
      </c>
      <c r="U3960" s="21" t="s">
        <v>1151</v>
      </c>
      <c r="X3960" s="9" t="s">
        <v>1217</v>
      </c>
      <c r="Z3960">
        <v>12</v>
      </c>
      <c r="AD3960" t="s">
        <v>1165</v>
      </c>
      <c r="AF3960" t="s">
        <v>1165</v>
      </c>
      <c r="AI3960" s="21" t="s">
        <v>1165</v>
      </c>
      <c r="AJ3960" s="21" t="s">
        <v>1148</v>
      </c>
      <c r="AK3960">
        <v>0</v>
      </c>
      <c r="AL3960" t="s">
        <v>1277</v>
      </c>
      <c r="AM3960">
        <v>0</v>
      </c>
      <c r="AN3960" s="21">
        <v>4</v>
      </c>
      <c r="AO3960" s="21">
        <v>25</v>
      </c>
      <c r="AP3960" s="21">
        <v>10</v>
      </c>
      <c r="AQ3960" s="22" t="s">
        <v>3252</v>
      </c>
      <c r="AR3960" s="21" t="s">
        <v>3266</v>
      </c>
    </row>
    <row r="3961" spans="1:44" x14ac:dyDescent="0.2">
      <c r="A3961" t="s">
        <v>2013</v>
      </c>
      <c r="B3961" s="21" t="s">
        <v>1146</v>
      </c>
      <c r="C3961" s="21" t="s">
        <v>1149</v>
      </c>
      <c r="D3961" s="21" t="s">
        <v>3260</v>
      </c>
      <c r="E3961" s="21" t="s">
        <v>3261</v>
      </c>
      <c r="G3961" s="14" t="s">
        <v>3267</v>
      </c>
      <c r="H3961" s="21" t="s">
        <v>1165</v>
      </c>
      <c r="I3961" s="21" t="s">
        <v>3262</v>
      </c>
      <c r="M3961" t="s">
        <v>3034</v>
      </c>
      <c r="O3961">
        <v>2009</v>
      </c>
      <c r="Q3961" t="s">
        <v>3263</v>
      </c>
      <c r="S3961" t="s">
        <v>3265</v>
      </c>
      <c r="T3961" t="s">
        <v>3264</v>
      </c>
      <c r="U3961" s="21" t="s">
        <v>1151</v>
      </c>
      <c r="X3961" s="9" t="s">
        <v>1217</v>
      </c>
      <c r="Z3961">
        <v>12</v>
      </c>
      <c r="AD3961" t="s">
        <v>1165</v>
      </c>
      <c r="AF3961" t="s">
        <v>1165</v>
      </c>
      <c r="AI3961" s="21" t="s">
        <v>1165</v>
      </c>
      <c r="AJ3961" s="21" t="s">
        <v>1148</v>
      </c>
      <c r="AK3961">
        <v>0</v>
      </c>
      <c r="AL3961" t="s">
        <v>1277</v>
      </c>
      <c r="AM3961">
        <v>0</v>
      </c>
      <c r="AN3961" s="21">
        <v>4</v>
      </c>
      <c r="AO3961" s="21">
        <v>25</v>
      </c>
      <c r="AP3961" s="21">
        <v>11</v>
      </c>
      <c r="AQ3961" s="22" t="s">
        <v>3252</v>
      </c>
      <c r="AR3961" s="21" t="s">
        <v>3266</v>
      </c>
    </row>
    <row r="3962" spans="1:44" x14ac:dyDescent="0.2">
      <c r="A3962" t="s">
        <v>2013</v>
      </c>
      <c r="B3962" s="21" t="s">
        <v>1146</v>
      </c>
      <c r="C3962" s="21" t="s">
        <v>1149</v>
      </c>
      <c r="D3962" s="21" t="s">
        <v>3260</v>
      </c>
      <c r="E3962" s="21" t="s">
        <v>3261</v>
      </c>
      <c r="G3962" s="14" t="s">
        <v>3267</v>
      </c>
      <c r="H3962" s="21" t="s">
        <v>1165</v>
      </c>
      <c r="I3962" s="21" t="s">
        <v>3262</v>
      </c>
      <c r="M3962" t="s">
        <v>3034</v>
      </c>
      <c r="O3962">
        <v>2009</v>
      </c>
      <c r="Q3962" t="s">
        <v>3263</v>
      </c>
      <c r="S3962" t="s">
        <v>3265</v>
      </c>
      <c r="T3962" t="s">
        <v>3264</v>
      </c>
      <c r="U3962" s="21" t="s">
        <v>1151</v>
      </c>
      <c r="X3962" s="9" t="s">
        <v>1217</v>
      </c>
      <c r="Z3962">
        <v>12</v>
      </c>
      <c r="AD3962" t="s">
        <v>1165</v>
      </c>
      <c r="AF3962" t="s">
        <v>1165</v>
      </c>
      <c r="AI3962" s="21" t="s">
        <v>1165</v>
      </c>
      <c r="AJ3962" s="21" t="s">
        <v>1148</v>
      </c>
      <c r="AK3962">
        <v>0</v>
      </c>
      <c r="AL3962" t="s">
        <v>1277</v>
      </c>
      <c r="AM3962">
        <v>0</v>
      </c>
      <c r="AN3962" s="21">
        <v>4</v>
      </c>
      <c r="AO3962" s="21">
        <v>25</v>
      </c>
      <c r="AP3962" s="21">
        <v>12</v>
      </c>
      <c r="AQ3962" s="22" t="s">
        <v>3252</v>
      </c>
      <c r="AR3962" s="21" t="s">
        <v>3266</v>
      </c>
    </row>
    <row r="3963" spans="1:44" x14ac:dyDescent="0.2">
      <c r="A3963" t="s">
        <v>2013</v>
      </c>
      <c r="B3963" s="21" t="s">
        <v>1146</v>
      </c>
      <c r="C3963" s="21" t="s">
        <v>1149</v>
      </c>
      <c r="D3963" s="21" t="s">
        <v>3260</v>
      </c>
      <c r="E3963" s="21" t="s">
        <v>3261</v>
      </c>
      <c r="G3963" s="14" t="s">
        <v>3267</v>
      </c>
      <c r="H3963" s="21" t="s">
        <v>1165</v>
      </c>
      <c r="I3963" s="21" t="s">
        <v>3262</v>
      </c>
      <c r="M3963" t="s">
        <v>3034</v>
      </c>
      <c r="O3963">
        <v>2009</v>
      </c>
      <c r="Q3963" t="s">
        <v>3263</v>
      </c>
      <c r="S3963" t="s">
        <v>3265</v>
      </c>
      <c r="T3963" t="s">
        <v>3264</v>
      </c>
      <c r="U3963" s="21" t="s">
        <v>1151</v>
      </c>
      <c r="X3963" s="9" t="s">
        <v>1217</v>
      </c>
      <c r="Z3963">
        <v>12</v>
      </c>
      <c r="AD3963" t="s">
        <v>1165</v>
      </c>
      <c r="AF3963" t="s">
        <v>1165</v>
      </c>
      <c r="AI3963" s="21" t="s">
        <v>1165</v>
      </c>
      <c r="AJ3963" s="21" t="s">
        <v>1148</v>
      </c>
      <c r="AK3963">
        <v>0</v>
      </c>
      <c r="AL3963" t="s">
        <v>1277</v>
      </c>
      <c r="AM3963">
        <v>0</v>
      </c>
      <c r="AN3963" s="21">
        <v>4</v>
      </c>
      <c r="AO3963" s="21">
        <v>25</v>
      </c>
      <c r="AP3963" s="21">
        <v>13</v>
      </c>
      <c r="AQ3963" s="22" t="s">
        <v>3252</v>
      </c>
      <c r="AR3963" s="21" t="s">
        <v>3266</v>
      </c>
    </row>
    <row r="3964" spans="1:44" x14ac:dyDescent="0.2">
      <c r="A3964" t="s">
        <v>2013</v>
      </c>
      <c r="B3964" s="21" t="s">
        <v>1146</v>
      </c>
      <c r="C3964" s="21" t="s">
        <v>1149</v>
      </c>
      <c r="D3964" s="21" t="s">
        <v>3260</v>
      </c>
      <c r="E3964" s="21" t="s">
        <v>3261</v>
      </c>
      <c r="G3964" s="14" t="s">
        <v>3267</v>
      </c>
      <c r="H3964" s="21" t="s">
        <v>1165</v>
      </c>
      <c r="I3964" s="21" t="s">
        <v>3262</v>
      </c>
      <c r="M3964" t="s">
        <v>3034</v>
      </c>
      <c r="O3964">
        <v>2009</v>
      </c>
      <c r="Q3964" t="s">
        <v>3263</v>
      </c>
      <c r="S3964" t="s">
        <v>3265</v>
      </c>
      <c r="T3964" t="s">
        <v>3264</v>
      </c>
      <c r="U3964" s="21" t="s">
        <v>1151</v>
      </c>
      <c r="X3964" s="9" t="s">
        <v>1217</v>
      </c>
      <c r="Z3964">
        <v>12</v>
      </c>
      <c r="AD3964" t="s">
        <v>1165</v>
      </c>
      <c r="AF3964" t="s">
        <v>1165</v>
      </c>
      <c r="AI3964" s="21" t="s">
        <v>1165</v>
      </c>
      <c r="AJ3964" s="21" t="s">
        <v>1148</v>
      </c>
      <c r="AK3964">
        <v>0</v>
      </c>
      <c r="AL3964" t="s">
        <v>1277</v>
      </c>
      <c r="AM3964">
        <v>0</v>
      </c>
      <c r="AN3964" s="21">
        <v>4</v>
      </c>
      <c r="AO3964" s="21">
        <v>25</v>
      </c>
      <c r="AP3964" s="21">
        <v>14</v>
      </c>
      <c r="AQ3964" s="22" t="s">
        <v>3252</v>
      </c>
      <c r="AR3964" s="21" t="s">
        <v>3266</v>
      </c>
    </row>
    <row r="3965" spans="1:44" x14ac:dyDescent="0.2">
      <c r="A3965" t="s">
        <v>2013</v>
      </c>
      <c r="B3965" s="21" t="s">
        <v>1146</v>
      </c>
      <c r="C3965" s="21" t="s">
        <v>1149</v>
      </c>
      <c r="D3965" s="21" t="s">
        <v>3260</v>
      </c>
      <c r="E3965" s="21" t="s">
        <v>3261</v>
      </c>
      <c r="G3965" s="14" t="s">
        <v>3267</v>
      </c>
      <c r="H3965" s="21" t="s">
        <v>1165</v>
      </c>
      <c r="I3965" s="21" t="s">
        <v>3262</v>
      </c>
      <c r="M3965" t="s">
        <v>3034</v>
      </c>
      <c r="O3965">
        <v>2009</v>
      </c>
      <c r="Q3965" t="s">
        <v>3263</v>
      </c>
      <c r="S3965" t="s">
        <v>3265</v>
      </c>
      <c r="T3965" t="s">
        <v>3264</v>
      </c>
      <c r="U3965" s="21" t="s">
        <v>1151</v>
      </c>
      <c r="X3965" s="9" t="s">
        <v>1217</v>
      </c>
      <c r="Z3965">
        <v>12</v>
      </c>
      <c r="AD3965" t="s">
        <v>1165</v>
      </c>
      <c r="AF3965" t="s">
        <v>1165</v>
      </c>
      <c r="AI3965" s="21" t="s">
        <v>1165</v>
      </c>
      <c r="AJ3965" s="21" t="s">
        <v>1148</v>
      </c>
      <c r="AK3965">
        <v>0</v>
      </c>
      <c r="AL3965" t="s">
        <v>1277</v>
      </c>
      <c r="AM3965">
        <v>0</v>
      </c>
      <c r="AN3965" s="21">
        <v>4</v>
      </c>
      <c r="AO3965" s="21">
        <v>25</v>
      </c>
      <c r="AP3965" s="21">
        <v>15</v>
      </c>
      <c r="AQ3965" s="22" t="s">
        <v>3252</v>
      </c>
      <c r="AR3965" s="21" t="s">
        <v>3266</v>
      </c>
    </row>
    <row r="3966" spans="1:44" x14ac:dyDescent="0.2">
      <c r="A3966" t="s">
        <v>2013</v>
      </c>
      <c r="B3966" s="21" t="s">
        <v>1146</v>
      </c>
      <c r="C3966" s="21" t="s">
        <v>1149</v>
      </c>
      <c r="D3966" s="21" t="s">
        <v>3260</v>
      </c>
      <c r="E3966" s="21" t="s">
        <v>3261</v>
      </c>
      <c r="G3966" s="14" t="s">
        <v>3267</v>
      </c>
      <c r="H3966" s="21" t="s">
        <v>1165</v>
      </c>
      <c r="I3966" s="21" t="s">
        <v>3262</v>
      </c>
      <c r="M3966" t="s">
        <v>3034</v>
      </c>
      <c r="O3966">
        <v>2009</v>
      </c>
      <c r="Q3966" t="s">
        <v>3263</v>
      </c>
      <c r="S3966" t="s">
        <v>3265</v>
      </c>
      <c r="T3966" t="s">
        <v>3264</v>
      </c>
      <c r="U3966" s="21" t="s">
        <v>1151</v>
      </c>
      <c r="X3966" s="9" t="s">
        <v>1217</v>
      </c>
      <c r="Z3966">
        <v>12</v>
      </c>
      <c r="AD3966" t="s">
        <v>1165</v>
      </c>
      <c r="AF3966" t="s">
        <v>1165</v>
      </c>
      <c r="AI3966" s="21" t="s">
        <v>1165</v>
      </c>
      <c r="AJ3966" s="21" t="s">
        <v>1148</v>
      </c>
      <c r="AK3966">
        <v>0</v>
      </c>
      <c r="AL3966" t="s">
        <v>1277</v>
      </c>
      <c r="AM3966">
        <v>0</v>
      </c>
      <c r="AN3966" s="21">
        <v>4</v>
      </c>
      <c r="AO3966" s="21">
        <v>25</v>
      </c>
      <c r="AP3966" s="21">
        <v>16</v>
      </c>
      <c r="AQ3966" s="22" t="s">
        <v>3252</v>
      </c>
      <c r="AR3966" s="21" t="s">
        <v>3266</v>
      </c>
    </row>
    <row r="3967" spans="1:44" x14ac:dyDescent="0.2">
      <c r="A3967" t="s">
        <v>2013</v>
      </c>
      <c r="B3967" s="21" t="s">
        <v>1146</v>
      </c>
      <c r="C3967" s="21" t="s">
        <v>1149</v>
      </c>
      <c r="D3967" s="21" t="s">
        <v>3260</v>
      </c>
      <c r="E3967" s="21" t="s">
        <v>3261</v>
      </c>
      <c r="G3967" s="14" t="s">
        <v>3267</v>
      </c>
      <c r="H3967" s="21" t="s">
        <v>1165</v>
      </c>
      <c r="I3967" s="21" t="s">
        <v>3262</v>
      </c>
      <c r="M3967" t="s">
        <v>3034</v>
      </c>
      <c r="O3967">
        <v>2009</v>
      </c>
      <c r="Q3967" t="s">
        <v>3263</v>
      </c>
      <c r="S3967" t="s">
        <v>3265</v>
      </c>
      <c r="T3967" t="s">
        <v>3264</v>
      </c>
      <c r="U3967" s="21" t="s">
        <v>1151</v>
      </c>
      <c r="X3967" s="9" t="s">
        <v>1217</v>
      </c>
      <c r="Z3967">
        <v>12</v>
      </c>
      <c r="AD3967" t="s">
        <v>1165</v>
      </c>
      <c r="AF3967" t="s">
        <v>1165</v>
      </c>
      <c r="AI3967" s="21" t="s">
        <v>1165</v>
      </c>
      <c r="AJ3967" s="21" t="s">
        <v>1148</v>
      </c>
      <c r="AK3967">
        <v>0</v>
      </c>
      <c r="AL3967" t="s">
        <v>1277</v>
      </c>
      <c r="AM3967">
        <v>0</v>
      </c>
      <c r="AN3967" s="21">
        <v>4</v>
      </c>
      <c r="AO3967" s="21">
        <v>25</v>
      </c>
      <c r="AP3967" s="21">
        <v>17</v>
      </c>
      <c r="AQ3967" s="22" t="s">
        <v>3252</v>
      </c>
      <c r="AR3967" s="21" t="s">
        <v>3266</v>
      </c>
    </row>
    <row r="3968" spans="1:44" x14ac:dyDescent="0.2">
      <c r="A3968" t="s">
        <v>2013</v>
      </c>
      <c r="B3968" s="21" t="s">
        <v>1146</v>
      </c>
      <c r="C3968" s="21" t="s">
        <v>1149</v>
      </c>
      <c r="D3968" s="21" t="s">
        <v>3260</v>
      </c>
      <c r="E3968" s="21" t="s">
        <v>3261</v>
      </c>
      <c r="G3968" s="14" t="s">
        <v>3267</v>
      </c>
      <c r="H3968" s="21" t="s">
        <v>1165</v>
      </c>
      <c r="I3968" s="21" t="s">
        <v>3262</v>
      </c>
      <c r="M3968" t="s">
        <v>3034</v>
      </c>
      <c r="O3968">
        <v>2009</v>
      </c>
      <c r="Q3968" t="s">
        <v>3263</v>
      </c>
      <c r="S3968" t="s">
        <v>3265</v>
      </c>
      <c r="T3968" t="s">
        <v>3264</v>
      </c>
      <c r="U3968" s="21" t="s">
        <v>1151</v>
      </c>
      <c r="X3968" s="9" t="s">
        <v>1217</v>
      </c>
      <c r="Z3968">
        <v>12</v>
      </c>
      <c r="AD3968" t="s">
        <v>1165</v>
      </c>
      <c r="AF3968" t="s">
        <v>1165</v>
      </c>
      <c r="AI3968" s="21" t="s">
        <v>1165</v>
      </c>
      <c r="AJ3968" s="21" t="s">
        <v>1148</v>
      </c>
      <c r="AK3968">
        <v>0</v>
      </c>
      <c r="AL3968" t="s">
        <v>1277</v>
      </c>
      <c r="AM3968">
        <v>0</v>
      </c>
      <c r="AN3968" s="21">
        <v>4</v>
      </c>
      <c r="AO3968" s="21">
        <v>25</v>
      </c>
      <c r="AP3968" s="21">
        <v>18</v>
      </c>
      <c r="AQ3968" s="22" t="s">
        <v>3252</v>
      </c>
      <c r="AR3968" s="21" t="s">
        <v>3266</v>
      </c>
    </row>
    <row r="3969" spans="1:44" x14ac:dyDescent="0.2">
      <c r="A3969" t="s">
        <v>2013</v>
      </c>
      <c r="B3969" s="21" t="s">
        <v>1146</v>
      </c>
      <c r="C3969" s="21" t="s">
        <v>1149</v>
      </c>
      <c r="D3969" s="21" t="s">
        <v>3260</v>
      </c>
      <c r="E3969" s="21" t="s">
        <v>3261</v>
      </c>
      <c r="G3969" s="14" t="s">
        <v>3267</v>
      </c>
      <c r="H3969" s="21" t="s">
        <v>1165</v>
      </c>
      <c r="I3969" s="21" t="s">
        <v>3262</v>
      </c>
      <c r="M3969" t="s">
        <v>3034</v>
      </c>
      <c r="O3969">
        <v>2009</v>
      </c>
      <c r="Q3969" t="s">
        <v>3263</v>
      </c>
      <c r="S3969" t="s">
        <v>3265</v>
      </c>
      <c r="T3969" t="s">
        <v>3264</v>
      </c>
      <c r="U3969" s="21" t="s">
        <v>1151</v>
      </c>
      <c r="X3969" s="9" t="s">
        <v>1217</v>
      </c>
      <c r="Z3969">
        <v>12</v>
      </c>
      <c r="AD3969" t="s">
        <v>1165</v>
      </c>
      <c r="AF3969" t="s">
        <v>1165</v>
      </c>
      <c r="AI3969" s="21" t="s">
        <v>1165</v>
      </c>
      <c r="AJ3969" s="21" t="s">
        <v>1148</v>
      </c>
      <c r="AK3969">
        <v>0</v>
      </c>
      <c r="AL3969" t="s">
        <v>1277</v>
      </c>
      <c r="AM3969">
        <v>0</v>
      </c>
      <c r="AN3969" s="21">
        <v>4</v>
      </c>
      <c r="AO3969" s="21">
        <v>25</v>
      </c>
      <c r="AP3969" s="21">
        <v>19</v>
      </c>
      <c r="AQ3969" s="22" t="s">
        <v>3252</v>
      </c>
      <c r="AR3969" s="21" t="s">
        <v>3266</v>
      </c>
    </row>
    <row r="3970" spans="1:44" x14ac:dyDescent="0.2">
      <c r="A3970" t="s">
        <v>2013</v>
      </c>
      <c r="B3970" s="21" t="s">
        <v>1146</v>
      </c>
      <c r="C3970" s="21" t="s">
        <v>1149</v>
      </c>
      <c r="D3970" s="21" t="s">
        <v>3260</v>
      </c>
      <c r="E3970" s="21" t="s">
        <v>3261</v>
      </c>
      <c r="G3970" s="14" t="s">
        <v>3267</v>
      </c>
      <c r="H3970" s="21" t="s">
        <v>1165</v>
      </c>
      <c r="I3970" s="21" t="s">
        <v>3262</v>
      </c>
      <c r="M3970" t="s">
        <v>3034</v>
      </c>
      <c r="O3970">
        <v>2009</v>
      </c>
      <c r="Q3970" t="s">
        <v>3263</v>
      </c>
      <c r="S3970" t="s">
        <v>3265</v>
      </c>
      <c r="T3970" t="s">
        <v>3264</v>
      </c>
      <c r="U3970" s="21" t="s">
        <v>1151</v>
      </c>
      <c r="X3970" s="9" t="s">
        <v>1217</v>
      </c>
      <c r="Z3970">
        <v>12</v>
      </c>
      <c r="AD3970" t="s">
        <v>1165</v>
      </c>
      <c r="AF3970" t="s">
        <v>1165</v>
      </c>
      <c r="AI3970" s="21" t="s">
        <v>1165</v>
      </c>
      <c r="AJ3970" s="21" t="s">
        <v>1148</v>
      </c>
      <c r="AK3970">
        <v>0</v>
      </c>
      <c r="AL3970" t="s">
        <v>1277</v>
      </c>
      <c r="AM3970">
        <v>0</v>
      </c>
      <c r="AN3970" s="21">
        <v>4</v>
      </c>
      <c r="AO3970" s="21">
        <v>25</v>
      </c>
      <c r="AP3970" s="21">
        <v>20</v>
      </c>
      <c r="AQ3970" s="22" t="s">
        <v>3252</v>
      </c>
      <c r="AR3970" s="21" t="s">
        <v>3266</v>
      </c>
    </row>
    <row r="3971" spans="1:44" x14ac:dyDescent="0.2">
      <c r="A3971" t="s">
        <v>2013</v>
      </c>
      <c r="B3971" s="21" t="s">
        <v>1146</v>
      </c>
      <c r="C3971" s="21" t="s">
        <v>1149</v>
      </c>
      <c r="D3971" s="21" t="s">
        <v>3260</v>
      </c>
      <c r="E3971" s="21" t="s">
        <v>3261</v>
      </c>
      <c r="G3971" s="14" t="s">
        <v>3267</v>
      </c>
      <c r="H3971" s="21" t="s">
        <v>1165</v>
      </c>
      <c r="I3971" s="21" t="s">
        <v>3262</v>
      </c>
      <c r="M3971" t="s">
        <v>3034</v>
      </c>
      <c r="O3971">
        <v>2009</v>
      </c>
      <c r="Q3971" t="s">
        <v>3263</v>
      </c>
      <c r="S3971" t="s">
        <v>3265</v>
      </c>
      <c r="T3971" t="s">
        <v>3264</v>
      </c>
      <c r="U3971" s="21" t="s">
        <v>1151</v>
      </c>
      <c r="X3971" s="9" t="s">
        <v>1217</v>
      </c>
      <c r="Z3971">
        <v>12</v>
      </c>
      <c r="AD3971" t="s">
        <v>1165</v>
      </c>
      <c r="AF3971" t="s">
        <v>1165</v>
      </c>
      <c r="AI3971" s="21" t="s">
        <v>1165</v>
      </c>
      <c r="AJ3971" s="21" t="s">
        <v>1148</v>
      </c>
      <c r="AK3971">
        <v>0</v>
      </c>
      <c r="AL3971" t="s">
        <v>1277</v>
      </c>
      <c r="AM3971">
        <v>0</v>
      </c>
      <c r="AN3971" s="21">
        <v>4</v>
      </c>
      <c r="AO3971" s="21">
        <v>25</v>
      </c>
      <c r="AP3971" s="21">
        <v>21</v>
      </c>
      <c r="AQ3971" s="22" t="s">
        <v>3252</v>
      </c>
      <c r="AR3971" s="21" t="s">
        <v>3266</v>
      </c>
    </row>
    <row r="3972" spans="1:44" x14ac:dyDescent="0.2">
      <c r="A3972" t="s">
        <v>2013</v>
      </c>
      <c r="B3972" s="21" t="s">
        <v>1146</v>
      </c>
      <c r="C3972" s="21" t="s">
        <v>1149</v>
      </c>
      <c r="D3972" s="21" t="s">
        <v>3260</v>
      </c>
      <c r="E3972" s="21" t="s">
        <v>3261</v>
      </c>
      <c r="G3972" s="14" t="s">
        <v>3267</v>
      </c>
      <c r="H3972" s="21" t="s">
        <v>1165</v>
      </c>
      <c r="I3972" s="21" t="s">
        <v>3262</v>
      </c>
      <c r="M3972" t="s">
        <v>3034</v>
      </c>
      <c r="O3972">
        <v>2009</v>
      </c>
      <c r="Q3972" t="s">
        <v>3263</v>
      </c>
      <c r="S3972" t="s">
        <v>3265</v>
      </c>
      <c r="T3972" t="s">
        <v>3264</v>
      </c>
      <c r="U3972" s="21" t="s">
        <v>1151</v>
      </c>
      <c r="X3972" s="9" t="s">
        <v>1217</v>
      </c>
      <c r="Z3972">
        <v>12</v>
      </c>
      <c r="AD3972" t="s">
        <v>1165</v>
      </c>
      <c r="AF3972" t="s">
        <v>1165</v>
      </c>
      <c r="AI3972" s="21" t="s">
        <v>1165</v>
      </c>
      <c r="AJ3972" s="21" t="s">
        <v>1148</v>
      </c>
      <c r="AK3972">
        <v>0</v>
      </c>
      <c r="AL3972" t="s">
        <v>1277</v>
      </c>
      <c r="AM3972">
        <v>0</v>
      </c>
      <c r="AN3972" s="21">
        <v>4</v>
      </c>
      <c r="AO3972" s="21">
        <v>25</v>
      </c>
      <c r="AP3972" s="21">
        <v>22</v>
      </c>
      <c r="AQ3972" s="22" t="s">
        <v>3252</v>
      </c>
      <c r="AR3972" s="21" t="s">
        <v>3266</v>
      </c>
    </row>
    <row r="3973" spans="1:44" x14ac:dyDescent="0.2">
      <c r="A3973" t="s">
        <v>2013</v>
      </c>
      <c r="B3973" s="21" t="s">
        <v>1146</v>
      </c>
      <c r="C3973" s="21" t="s">
        <v>1149</v>
      </c>
      <c r="D3973" s="21" t="s">
        <v>3260</v>
      </c>
      <c r="E3973" s="21" t="s">
        <v>3261</v>
      </c>
      <c r="G3973" s="14" t="s">
        <v>3267</v>
      </c>
      <c r="H3973" s="21" t="s">
        <v>1165</v>
      </c>
      <c r="I3973" s="21" t="s">
        <v>3262</v>
      </c>
      <c r="M3973" t="s">
        <v>3034</v>
      </c>
      <c r="O3973">
        <v>2009</v>
      </c>
      <c r="Q3973" t="s">
        <v>3263</v>
      </c>
      <c r="S3973" t="s">
        <v>3265</v>
      </c>
      <c r="T3973" t="s">
        <v>3264</v>
      </c>
      <c r="U3973" s="21" t="s">
        <v>1151</v>
      </c>
      <c r="X3973" s="9" t="s">
        <v>1217</v>
      </c>
      <c r="Z3973">
        <v>12</v>
      </c>
      <c r="AD3973" t="s">
        <v>1165</v>
      </c>
      <c r="AF3973" t="s">
        <v>1165</v>
      </c>
      <c r="AI3973" s="21" t="s">
        <v>1165</v>
      </c>
      <c r="AJ3973" s="21" t="s">
        <v>1148</v>
      </c>
      <c r="AK3973">
        <v>0</v>
      </c>
      <c r="AL3973" t="s">
        <v>1277</v>
      </c>
      <c r="AM3973">
        <v>0</v>
      </c>
      <c r="AN3973" s="21">
        <v>4</v>
      </c>
      <c r="AO3973" s="21">
        <v>25</v>
      </c>
      <c r="AP3973" s="21">
        <v>23</v>
      </c>
      <c r="AQ3973" s="22" t="s">
        <v>3252</v>
      </c>
      <c r="AR3973" s="21" t="s">
        <v>3266</v>
      </c>
    </row>
    <row r="3974" spans="1:44" x14ac:dyDescent="0.2">
      <c r="A3974" t="s">
        <v>2013</v>
      </c>
      <c r="B3974" s="21" t="s">
        <v>1146</v>
      </c>
      <c r="C3974" s="21" t="s">
        <v>1149</v>
      </c>
      <c r="D3974" s="21" t="s">
        <v>3260</v>
      </c>
      <c r="E3974" s="21" t="s">
        <v>3261</v>
      </c>
      <c r="G3974" s="14" t="s">
        <v>3267</v>
      </c>
      <c r="H3974" s="21" t="s">
        <v>1165</v>
      </c>
      <c r="I3974" s="21" t="s">
        <v>3262</v>
      </c>
      <c r="M3974" t="s">
        <v>3034</v>
      </c>
      <c r="O3974">
        <v>2009</v>
      </c>
      <c r="Q3974" t="s">
        <v>3263</v>
      </c>
      <c r="S3974" t="s">
        <v>3265</v>
      </c>
      <c r="T3974" t="s">
        <v>3264</v>
      </c>
      <c r="U3974" s="21" t="s">
        <v>1151</v>
      </c>
      <c r="X3974" s="9" t="s">
        <v>1217</v>
      </c>
      <c r="Z3974">
        <v>12</v>
      </c>
      <c r="AD3974" t="s">
        <v>1165</v>
      </c>
      <c r="AF3974" t="s">
        <v>1165</v>
      </c>
      <c r="AI3974" s="21" t="s">
        <v>1165</v>
      </c>
      <c r="AJ3974" s="21" t="s">
        <v>1148</v>
      </c>
      <c r="AK3974">
        <v>0</v>
      </c>
      <c r="AL3974" t="s">
        <v>1277</v>
      </c>
      <c r="AM3974">
        <v>0</v>
      </c>
      <c r="AN3974" s="21">
        <v>4</v>
      </c>
      <c r="AO3974" s="21">
        <v>25</v>
      </c>
      <c r="AP3974" s="21">
        <v>24</v>
      </c>
      <c r="AQ3974" s="22" t="s">
        <v>3252</v>
      </c>
      <c r="AR3974" s="21" t="s">
        <v>3266</v>
      </c>
    </row>
    <row r="3975" spans="1:44" x14ac:dyDescent="0.2">
      <c r="A3975" t="s">
        <v>2013</v>
      </c>
      <c r="B3975" s="21" t="s">
        <v>1146</v>
      </c>
      <c r="C3975" s="21" t="s">
        <v>1149</v>
      </c>
      <c r="D3975" s="21" t="s">
        <v>3260</v>
      </c>
      <c r="E3975" s="21" t="s">
        <v>3261</v>
      </c>
      <c r="G3975" s="14" t="s">
        <v>3267</v>
      </c>
      <c r="H3975" s="21" t="s">
        <v>1165</v>
      </c>
      <c r="I3975" s="21" t="s">
        <v>3262</v>
      </c>
      <c r="M3975" t="s">
        <v>3034</v>
      </c>
      <c r="O3975">
        <v>2009</v>
      </c>
      <c r="Q3975" t="s">
        <v>3263</v>
      </c>
      <c r="S3975" t="s">
        <v>3265</v>
      </c>
      <c r="T3975" t="s">
        <v>3264</v>
      </c>
      <c r="U3975" s="21" t="s">
        <v>1151</v>
      </c>
      <c r="X3975" s="9" t="s">
        <v>1217</v>
      </c>
      <c r="Z3975">
        <v>12</v>
      </c>
      <c r="AD3975" t="s">
        <v>1165</v>
      </c>
      <c r="AF3975" t="s">
        <v>1165</v>
      </c>
      <c r="AI3975" s="21" t="s">
        <v>1165</v>
      </c>
      <c r="AJ3975" s="21" t="s">
        <v>1148</v>
      </c>
      <c r="AK3975">
        <v>0</v>
      </c>
      <c r="AL3975" t="s">
        <v>1277</v>
      </c>
      <c r="AM3975">
        <v>0</v>
      </c>
      <c r="AN3975" s="21">
        <v>4</v>
      </c>
      <c r="AO3975" s="21">
        <v>25</v>
      </c>
      <c r="AP3975" s="21">
        <v>25</v>
      </c>
      <c r="AQ3975" s="22" t="s">
        <v>3252</v>
      </c>
      <c r="AR3975" s="21" t="s">
        <v>3266</v>
      </c>
    </row>
    <row r="3976" spans="1:44" x14ac:dyDescent="0.2">
      <c r="A3976" t="s">
        <v>2013</v>
      </c>
      <c r="B3976" s="21" t="s">
        <v>1146</v>
      </c>
      <c r="C3976" s="21" t="s">
        <v>1149</v>
      </c>
      <c r="D3976" s="21" t="s">
        <v>3260</v>
      </c>
      <c r="E3976" s="21" t="s">
        <v>3261</v>
      </c>
      <c r="G3976" s="14" t="s">
        <v>3267</v>
      </c>
      <c r="H3976" s="21" t="s">
        <v>1165</v>
      </c>
      <c r="I3976" s="21" t="s">
        <v>3262</v>
      </c>
      <c r="M3976" t="s">
        <v>3034</v>
      </c>
      <c r="O3976">
        <v>2009</v>
      </c>
      <c r="Q3976" t="s">
        <v>3263</v>
      </c>
      <c r="S3976" t="s">
        <v>3265</v>
      </c>
      <c r="T3976" t="s">
        <v>3264</v>
      </c>
      <c r="U3976" s="21" t="s">
        <v>1151</v>
      </c>
      <c r="X3976" s="9" t="s">
        <v>1217</v>
      </c>
      <c r="Z3976">
        <v>12</v>
      </c>
      <c r="AD3976" t="s">
        <v>1165</v>
      </c>
      <c r="AF3976" t="s">
        <v>1165</v>
      </c>
      <c r="AI3976" s="21" t="s">
        <v>1165</v>
      </c>
      <c r="AJ3976" s="21" t="s">
        <v>1148</v>
      </c>
      <c r="AK3976">
        <v>0</v>
      </c>
      <c r="AL3976" t="s">
        <v>1277</v>
      </c>
      <c r="AM3976">
        <v>0</v>
      </c>
      <c r="AN3976" s="21">
        <v>4</v>
      </c>
      <c r="AO3976" s="21">
        <v>25</v>
      </c>
      <c r="AP3976" s="21">
        <v>26</v>
      </c>
      <c r="AQ3976" s="22" t="s">
        <v>3252</v>
      </c>
      <c r="AR3976" s="21" t="s">
        <v>3266</v>
      </c>
    </row>
    <row r="3977" spans="1:44" x14ac:dyDescent="0.2">
      <c r="A3977" t="s">
        <v>2013</v>
      </c>
      <c r="B3977" s="21" t="s">
        <v>1146</v>
      </c>
      <c r="C3977" s="21" t="s">
        <v>1149</v>
      </c>
      <c r="D3977" s="21" t="s">
        <v>3260</v>
      </c>
      <c r="E3977" s="21" t="s">
        <v>3261</v>
      </c>
      <c r="G3977" s="14" t="s">
        <v>3267</v>
      </c>
      <c r="H3977" s="21" t="s">
        <v>1165</v>
      </c>
      <c r="I3977" s="21" t="s">
        <v>3262</v>
      </c>
      <c r="M3977" t="s">
        <v>3034</v>
      </c>
      <c r="O3977">
        <v>2009</v>
      </c>
      <c r="Q3977" t="s">
        <v>3263</v>
      </c>
      <c r="S3977" t="s">
        <v>3265</v>
      </c>
      <c r="T3977" t="s">
        <v>3264</v>
      </c>
      <c r="U3977" s="21" t="s">
        <v>1151</v>
      </c>
      <c r="X3977" s="9" t="s">
        <v>1217</v>
      </c>
      <c r="Z3977">
        <v>12</v>
      </c>
      <c r="AD3977" t="s">
        <v>1165</v>
      </c>
      <c r="AF3977" t="s">
        <v>1165</v>
      </c>
      <c r="AI3977" s="21" t="s">
        <v>1165</v>
      </c>
      <c r="AJ3977" s="21" t="s">
        <v>1148</v>
      </c>
      <c r="AK3977">
        <v>0</v>
      </c>
      <c r="AL3977" t="s">
        <v>1277</v>
      </c>
      <c r="AM3977">
        <v>0</v>
      </c>
      <c r="AN3977" s="21">
        <v>4</v>
      </c>
      <c r="AO3977" s="21">
        <v>25</v>
      </c>
      <c r="AP3977" s="21">
        <v>27</v>
      </c>
      <c r="AQ3977" s="22" t="s">
        <v>3252</v>
      </c>
      <c r="AR3977" s="21" t="s">
        <v>3266</v>
      </c>
    </row>
    <row r="3978" spans="1:44" x14ac:dyDescent="0.2">
      <c r="A3978" t="s">
        <v>2013</v>
      </c>
      <c r="B3978" s="21" t="s">
        <v>1146</v>
      </c>
      <c r="C3978" s="21" t="s">
        <v>1149</v>
      </c>
      <c r="D3978" s="21" t="s">
        <v>3260</v>
      </c>
      <c r="E3978" s="21" t="s">
        <v>3261</v>
      </c>
      <c r="G3978" s="14" t="s">
        <v>3267</v>
      </c>
      <c r="H3978" s="21" t="s">
        <v>1165</v>
      </c>
      <c r="I3978" s="21" t="s">
        <v>3262</v>
      </c>
      <c r="M3978" t="s">
        <v>3034</v>
      </c>
      <c r="O3978">
        <v>2009</v>
      </c>
      <c r="Q3978" t="s">
        <v>3263</v>
      </c>
      <c r="S3978" t="s">
        <v>3265</v>
      </c>
      <c r="T3978" t="s">
        <v>3264</v>
      </c>
      <c r="U3978" s="21" t="s">
        <v>1151</v>
      </c>
      <c r="X3978" s="9" t="s">
        <v>1217</v>
      </c>
      <c r="Z3978">
        <v>12</v>
      </c>
      <c r="AD3978" t="s">
        <v>1165</v>
      </c>
      <c r="AF3978" t="s">
        <v>1165</v>
      </c>
      <c r="AI3978" s="21" t="s">
        <v>1165</v>
      </c>
      <c r="AJ3978" s="21" t="s">
        <v>1148</v>
      </c>
      <c r="AK3978">
        <v>0</v>
      </c>
      <c r="AL3978" t="s">
        <v>1277</v>
      </c>
      <c r="AM3978">
        <v>0</v>
      </c>
      <c r="AN3978" s="21">
        <v>4</v>
      </c>
      <c r="AO3978" s="21">
        <v>25</v>
      </c>
      <c r="AP3978" s="21">
        <v>28</v>
      </c>
      <c r="AQ3978" s="22" t="s">
        <v>3252</v>
      </c>
      <c r="AR3978" s="21" t="s">
        <v>3266</v>
      </c>
    </row>
    <row r="3979" spans="1:44" x14ac:dyDescent="0.2">
      <c r="A3979" t="s">
        <v>2013</v>
      </c>
      <c r="B3979" s="21" t="s">
        <v>1146</v>
      </c>
      <c r="C3979" s="21" t="s">
        <v>1149</v>
      </c>
      <c r="D3979" s="21" t="s">
        <v>3260</v>
      </c>
      <c r="E3979" s="21" t="s">
        <v>3261</v>
      </c>
      <c r="G3979" s="14" t="s">
        <v>3267</v>
      </c>
      <c r="H3979" s="21" t="s">
        <v>1165</v>
      </c>
      <c r="I3979" s="21" t="s">
        <v>3262</v>
      </c>
      <c r="M3979" t="s">
        <v>3034</v>
      </c>
      <c r="O3979">
        <v>2009</v>
      </c>
      <c r="Q3979" t="s">
        <v>3263</v>
      </c>
      <c r="S3979" t="s">
        <v>3265</v>
      </c>
      <c r="T3979" t="s">
        <v>3264</v>
      </c>
      <c r="U3979" s="21" t="s">
        <v>1151</v>
      </c>
      <c r="X3979" s="9" t="s">
        <v>1217</v>
      </c>
      <c r="Z3979">
        <v>12</v>
      </c>
      <c r="AD3979" t="s">
        <v>1165</v>
      </c>
      <c r="AF3979" t="s">
        <v>1165</v>
      </c>
      <c r="AI3979" s="21" t="s">
        <v>1165</v>
      </c>
      <c r="AJ3979" s="21" t="s">
        <v>1148</v>
      </c>
      <c r="AK3979">
        <v>0</v>
      </c>
      <c r="AL3979" t="s">
        <v>1277</v>
      </c>
      <c r="AM3979">
        <v>0</v>
      </c>
      <c r="AN3979" s="21">
        <v>4</v>
      </c>
      <c r="AO3979" s="21">
        <v>25</v>
      </c>
      <c r="AP3979" s="21">
        <v>29</v>
      </c>
      <c r="AQ3979" s="22" t="s">
        <v>3252</v>
      </c>
      <c r="AR3979" s="21" t="s">
        <v>3266</v>
      </c>
    </row>
    <row r="3980" spans="1:44" x14ac:dyDescent="0.2">
      <c r="A3980" t="s">
        <v>2013</v>
      </c>
      <c r="B3980" s="21" t="s">
        <v>1146</v>
      </c>
      <c r="C3980" s="21" t="s">
        <v>1149</v>
      </c>
      <c r="D3980" s="21" t="s">
        <v>3260</v>
      </c>
      <c r="E3980" s="21" t="s">
        <v>3261</v>
      </c>
      <c r="G3980" s="14" t="s">
        <v>3267</v>
      </c>
      <c r="H3980" s="21" t="s">
        <v>1165</v>
      </c>
      <c r="I3980" s="21" t="s">
        <v>3262</v>
      </c>
      <c r="M3980" t="s">
        <v>3034</v>
      </c>
      <c r="O3980">
        <v>2009</v>
      </c>
      <c r="Q3980" t="s">
        <v>3263</v>
      </c>
      <c r="S3980" t="s">
        <v>3265</v>
      </c>
      <c r="T3980" t="s">
        <v>3264</v>
      </c>
      <c r="U3980" s="21" t="s">
        <v>1151</v>
      </c>
      <c r="X3980" s="9" t="s">
        <v>1217</v>
      </c>
      <c r="Z3980">
        <v>12</v>
      </c>
      <c r="AD3980" t="s">
        <v>1165</v>
      </c>
      <c r="AF3980" t="s">
        <v>1165</v>
      </c>
      <c r="AI3980" s="21" t="s">
        <v>1165</v>
      </c>
      <c r="AJ3980" s="21" t="s">
        <v>1148</v>
      </c>
      <c r="AK3980">
        <v>0</v>
      </c>
      <c r="AL3980" t="s">
        <v>1277</v>
      </c>
      <c r="AM3980">
        <v>0</v>
      </c>
      <c r="AN3980" s="21">
        <v>4</v>
      </c>
      <c r="AO3980" s="21">
        <v>25</v>
      </c>
      <c r="AP3980" s="21">
        <v>30</v>
      </c>
      <c r="AQ3980" s="22" t="s">
        <v>3252</v>
      </c>
      <c r="AR3980" s="21" t="s">
        <v>3266</v>
      </c>
    </row>
    <row r="3982" spans="1:44" x14ac:dyDescent="0.2">
      <c r="A3982" t="s">
        <v>2013</v>
      </c>
      <c r="B3982" s="21" t="s">
        <v>1146</v>
      </c>
      <c r="C3982" s="21" t="s">
        <v>1149</v>
      </c>
      <c r="D3982" s="21" t="s">
        <v>3260</v>
      </c>
      <c r="E3982" s="21" t="s">
        <v>3261</v>
      </c>
      <c r="G3982" s="14" t="s">
        <v>3267</v>
      </c>
      <c r="H3982" s="21" t="s">
        <v>1165</v>
      </c>
      <c r="I3982" s="21" t="s">
        <v>3262</v>
      </c>
      <c r="M3982" t="s">
        <v>3034</v>
      </c>
      <c r="O3982">
        <v>2009</v>
      </c>
      <c r="Q3982" t="s">
        <v>3263</v>
      </c>
      <c r="S3982" t="s">
        <v>3265</v>
      </c>
      <c r="T3982" t="s">
        <v>3264</v>
      </c>
      <c r="U3982" s="21" t="s">
        <v>1151</v>
      </c>
      <c r="X3982" s="9" t="s">
        <v>1290</v>
      </c>
      <c r="Z3982">
        <v>12</v>
      </c>
      <c r="AD3982" t="s">
        <v>1165</v>
      </c>
      <c r="AF3982" t="s">
        <v>1165</v>
      </c>
      <c r="AI3982" s="21" t="s">
        <v>1165</v>
      </c>
      <c r="AJ3982" s="21" t="s">
        <v>1148</v>
      </c>
      <c r="AK3982">
        <v>0</v>
      </c>
      <c r="AL3982" t="s">
        <v>1277</v>
      </c>
      <c r="AM3982">
        <v>0</v>
      </c>
      <c r="AN3982" s="21">
        <v>4</v>
      </c>
      <c r="AO3982" s="21">
        <v>25</v>
      </c>
      <c r="AP3982" s="21">
        <v>1</v>
      </c>
      <c r="AQ3982" s="22" t="s">
        <v>3252</v>
      </c>
      <c r="AR3982" s="21" t="s">
        <v>3266</v>
      </c>
    </row>
    <row r="3983" spans="1:44" x14ac:dyDescent="0.2">
      <c r="A3983" t="s">
        <v>2013</v>
      </c>
      <c r="B3983" s="21" t="s">
        <v>1146</v>
      </c>
      <c r="C3983" s="21" t="s">
        <v>1149</v>
      </c>
      <c r="D3983" s="21" t="s">
        <v>3260</v>
      </c>
      <c r="E3983" s="21" t="s">
        <v>3261</v>
      </c>
      <c r="G3983" s="14" t="s">
        <v>3267</v>
      </c>
      <c r="H3983" s="21" t="s">
        <v>1165</v>
      </c>
      <c r="I3983" s="21" t="s">
        <v>3262</v>
      </c>
      <c r="M3983" t="s">
        <v>3034</v>
      </c>
      <c r="O3983">
        <v>2009</v>
      </c>
      <c r="Q3983" t="s">
        <v>3263</v>
      </c>
      <c r="S3983" t="s">
        <v>3265</v>
      </c>
      <c r="T3983" t="s">
        <v>3264</v>
      </c>
      <c r="U3983" s="21" t="s">
        <v>1151</v>
      </c>
      <c r="X3983" s="9" t="s">
        <v>1290</v>
      </c>
      <c r="Z3983">
        <v>12</v>
      </c>
      <c r="AD3983" t="s">
        <v>1165</v>
      </c>
      <c r="AF3983" t="s">
        <v>1165</v>
      </c>
      <c r="AI3983" s="21" t="s">
        <v>1165</v>
      </c>
      <c r="AJ3983" s="21" t="s">
        <v>1148</v>
      </c>
      <c r="AK3983">
        <v>0</v>
      </c>
      <c r="AL3983" t="s">
        <v>1277</v>
      </c>
      <c r="AM3983">
        <v>0</v>
      </c>
      <c r="AN3983" s="21">
        <v>4</v>
      </c>
      <c r="AO3983" s="21">
        <v>25</v>
      </c>
      <c r="AP3983" s="21">
        <v>2</v>
      </c>
      <c r="AQ3983" s="22" t="s">
        <v>3252</v>
      </c>
      <c r="AR3983" s="21" t="s">
        <v>3266</v>
      </c>
    </row>
    <row r="3984" spans="1:44" x14ac:dyDescent="0.2">
      <c r="A3984" t="s">
        <v>2013</v>
      </c>
      <c r="B3984" s="21" t="s">
        <v>1146</v>
      </c>
      <c r="C3984" s="21" t="s">
        <v>1149</v>
      </c>
      <c r="D3984" s="21" t="s">
        <v>3260</v>
      </c>
      <c r="E3984" s="21" t="s">
        <v>3261</v>
      </c>
      <c r="G3984" s="14" t="s">
        <v>3267</v>
      </c>
      <c r="H3984" s="21" t="s">
        <v>1165</v>
      </c>
      <c r="I3984" s="21" t="s">
        <v>3262</v>
      </c>
      <c r="M3984" t="s">
        <v>3034</v>
      </c>
      <c r="O3984">
        <v>2009</v>
      </c>
      <c r="Q3984" t="s">
        <v>3263</v>
      </c>
      <c r="S3984" t="s">
        <v>3265</v>
      </c>
      <c r="T3984" t="s">
        <v>3264</v>
      </c>
      <c r="U3984" s="21" t="s">
        <v>1151</v>
      </c>
      <c r="X3984" s="9" t="s">
        <v>1290</v>
      </c>
      <c r="Z3984">
        <v>12</v>
      </c>
      <c r="AD3984" t="s">
        <v>1165</v>
      </c>
      <c r="AF3984" t="s">
        <v>1165</v>
      </c>
      <c r="AI3984" s="21" t="s">
        <v>1165</v>
      </c>
      <c r="AJ3984" s="21" t="s">
        <v>1148</v>
      </c>
      <c r="AK3984">
        <v>0</v>
      </c>
      <c r="AL3984" t="s">
        <v>1277</v>
      </c>
      <c r="AM3984">
        <v>0</v>
      </c>
      <c r="AN3984" s="21">
        <v>4</v>
      </c>
      <c r="AO3984" s="21">
        <v>25</v>
      </c>
      <c r="AP3984" s="21">
        <v>3</v>
      </c>
      <c r="AQ3984" s="22" t="s">
        <v>3252</v>
      </c>
      <c r="AR3984" s="21" t="s">
        <v>3266</v>
      </c>
    </row>
    <row r="3985" spans="1:44" x14ac:dyDescent="0.2">
      <c r="A3985" t="s">
        <v>2013</v>
      </c>
      <c r="B3985" s="21" t="s">
        <v>1146</v>
      </c>
      <c r="C3985" s="21" t="s">
        <v>1149</v>
      </c>
      <c r="D3985" s="21" t="s">
        <v>3260</v>
      </c>
      <c r="E3985" s="21" t="s">
        <v>3261</v>
      </c>
      <c r="G3985" s="14" t="s">
        <v>3267</v>
      </c>
      <c r="H3985" s="21" t="s">
        <v>1165</v>
      </c>
      <c r="I3985" s="21" t="s">
        <v>3262</v>
      </c>
      <c r="M3985" t="s">
        <v>3034</v>
      </c>
      <c r="O3985">
        <v>2009</v>
      </c>
      <c r="Q3985" t="s">
        <v>3263</v>
      </c>
      <c r="S3985" t="s">
        <v>3265</v>
      </c>
      <c r="T3985" t="s">
        <v>3264</v>
      </c>
      <c r="U3985" s="21" t="s">
        <v>1151</v>
      </c>
      <c r="X3985" s="9" t="s">
        <v>1290</v>
      </c>
      <c r="Z3985">
        <v>12</v>
      </c>
      <c r="AD3985" t="s">
        <v>1165</v>
      </c>
      <c r="AF3985" t="s">
        <v>1165</v>
      </c>
      <c r="AI3985" s="21" t="s">
        <v>1165</v>
      </c>
      <c r="AJ3985" s="21" t="s">
        <v>1148</v>
      </c>
      <c r="AK3985">
        <v>0</v>
      </c>
      <c r="AL3985" t="s">
        <v>1277</v>
      </c>
      <c r="AM3985">
        <v>0</v>
      </c>
      <c r="AN3985" s="21">
        <v>4</v>
      </c>
      <c r="AO3985" s="21">
        <v>25</v>
      </c>
      <c r="AP3985" s="21">
        <v>4</v>
      </c>
      <c r="AQ3985" s="22" t="s">
        <v>3252</v>
      </c>
      <c r="AR3985" s="21" t="s">
        <v>3266</v>
      </c>
    </row>
    <row r="3986" spans="1:44" x14ac:dyDescent="0.2">
      <c r="A3986" t="s">
        <v>2013</v>
      </c>
      <c r="B3986" s="21" t="s">
        <v>1146</v>
      </c>
      <c r="C3986" s="21" t="s">
        <v>1149</v>
      </c>
      <c r="D3986" s="21" t="s">
        <v>3260</v>
      </c>
      <c r="E3986" s="21" t="s">
        <v>3261</v>
      </c>
      <c r="G3986" s="14" t="s">
        <v>3267</v>
      </c>
      <c r="H3986" s="21" t="s">
        <v>1165</v>
      </c>
      <c r="I3986" s="21" t="s">
        <v>3262</v>
      </c>
      <c r="M3986" t="s">
        <v>3034</v>
      </c>
      <c r="O3986">
        <v>2009</v>
      </c>
      <c r="Q3986" t="s">
        <v>3263</v>
      </c>
      <c r="S3986" t="s">
        <v>3265</v>
      </c>
      <c r="T3986" t="s">
        <v>3264</v>
      </c>
      <c r="U3986" s="21" t="s">
        <v>1151</v>
      </c>
      <c r="X3986" s="9" t="s">
        <v>1290</v>
      </c>
      <c r="Z3986">
        <v>12</v>
      </c>
      <c r="AD3986" t="s">
        <v>1165</v>
      </c>
      <c r="AF3986" t="s">
        <v>1165</v>
      </c>
      <c r="AI3986" s="21" t="s">
        <v>1165</v>
      </c>
      <c r="AJ3986" s="21" t="s">
        <v>1148</v>
      </c>
      <c r="AK3986">
        <v>0</v>
      </c>
      <c r="AL3986" t="s">
        <v>1277</v>
      </c>
      <c r="AM3986">
        <v>0</v>
      </c>
      <c r="AN3986" s="21">
        <v>4</v>
      </c>
      <c r="AO3986" s="21">
        <v>25</v>
      </c>
      <c r="AP3986" s="21">
        <v>5</v>
      </c>
      <c r="AQ3986" s="22" t="s">
        <v>3252</v>
      </c>
      <c r="AR3986" s="21" t="s">
        <v>3266</v>
      </c>
    </row>
    <row r="3987" spans="1:44" x14ac:dyDescent="0.2">
      <c r="A3987" t="s">
        <v>2013</v>
      </c>
      <c r="B3987" s="21" t="s">
        <v>1146</v>
      </c>
      <c r="C3987" s="21" t="s">
        <v>1149</v>
      </c>
      <c r="D3987" s="21" t="s">
        <v>3260</v>
      </c>
      <c r="E3987" s="21" t="s">
        <v>3261</v>
      </c>
      <c r="G3987" s="14" t="s">
        <v>3267</v>
      </c>
      <c r="H3987" s="21" t="s">
        <v>1165</v>
      </c>
      <c r="I3987" s="21" t="s">
        <v>3262</v>
      </c>
      <c r="M3987" t="s">
        <v>3034</v>
      </c>
      <c r="O3987">
        <v>2009</v>
      </c>
      <c r="Q3987" t="s">
        <v>3263</v>
      </c>
      <c r="S3987" t="s">
        <v>3265</v>
      </c>
      <c r="T3987" t="s">
        <v>3264</v>
      </c>
      <c r="U3987" s="21" t="s">
        <v>1151</v>
      </c>
      <c r="X3987" s="9" t="s">
        <v>1290</v>
      </c>
      <c r="Z3987">
        <v>12</v>
      </c>
      <c r="AD3987" t="s">
        <v>1165</v>
      </c>
      <c r="AF3987" t="s">
        <v>1165</v>
      </c>
      <c r="AI3987" s="21" t="s">
        <v>1165</v>
      </c>
      <c r="AJ3987" s="21" t="s">
        <v>1148</v>
      </c>
      <c r="AK3987">
        <v>0</v>
      </c>
      <c r="AL3987" t="s">
        <v>1277</v>
      </c>
      <c r="AM3987">
        <v>0</v>
      </c>
      <c r="AN3987" s="21">
        <v>4</v>
      </c>
      <c r="AO3987" s="21">
        <v>25</v>
      </c>
      <c r="AP3987" s="21">
        <v>6</v>
      </c>
      <c r="AQ3987" s="22" t="s">
        <v>3252</v>
      </c>
      <c r="AR3987" s="21" t="s">
        <v>3266</v>
      </c>
    </row>
    <row r="3988" spans="1:44" x14ac:dyDescent="0.2">
      <c r="A3988" t="s">
        <v>2013</v>
      </c>
      <c r="B3988" s="21" t="s">
        <v>1146</v>
      </c>
      <c r="C3988" s="21" t="s">
        <v>1149</v>
      </c>
      <c r="D3988" s="21" t="s">
        <v>3260</v>
      </c>
      <c r="E3988" s="21" t="s">
        <v>3261</v>
      </c>
      <c r="G3988" s="14" t="s">
        <v>3267</v>
      </c>
      <c r="H3988" s="21" t="s">
        <v>1165</v>
      </c>
      <c r="I3988" s="21" t="s">
        <v>3262</v>
      </c>
      <c r="M3988" t="s">
        <v>3034</v>
      </c>
      <c r="O3988">
        <v>2009</v>
      </c>
      <c r="Q3988" t="s">
        <v>3263</v>
      </c>
      <c r="S3988" t="s">
        <v>3265</v>
      </c>
      <c r="T3988" t="s">
        <v>3264</v>
      </c>
      <c r="U3988" s="21" t="s">
        <v>1151</v>
      </c>
      <c r="X3988" s="9" t="s">
        <v>1290</v>
      </c>
      <c r="Z3988">
        <v>12</v>
      </c>
      <c r="AD3988" t="s">
        <v>1165</v>
      </c>
      <c r="AF3988" t="s">
        <v>1165</v>
      </c>
      <c r="AI3988" s="21" t="s">
        <v>1165</v>
      </c>
      <c r="AJ3988" s="21" t="s">
        <v>1148</v>
      </c>
      <c r="AK3988">
        <v>0</v>
      </c>
      <c r="AL3988" t="s">
        <v>1277</v>
      </c>
      <c r="AM3988">
        <v>0</v>
      </c>
      <c r="AN3988" s="21">
        <v>4</v>
      </c>
      <c r="AO3988" s="21">
        <v>25</v>
      </c>
      <c r="AP3988" s="21">
        <v>7</v>
      </c>
      <c r="AQ3988" s="22" t="s">
        <v>3252</v>
      </c>
      <c r="AR3988" s="21" t="s">
        <v>3266</v>
      </c>
    </row>
    <row r="3989" spans="1:44" x14ac:dyDescent="0.2">
      <c r="A3989" t="s">
        <v>2013</v>
      </c>
      <c r="B3989" s="21" t="s">
        <v>1146</v>
      </c>
      <c r="C3989" s="21" t="s">
        <v>1149</v>
      </c>
      <c r="D3989" s="21" t="s">
        <v>3260</v>
      </c>
      <c r="E3989" s="21" t="s">
        <v>3261</v>
      </c>
      <c r="G3989" s="14" t="s">
        <v>3267</v>
      </c>
      <c r="H3989" s="21" t="s">
        <v>1165</v>
      </c>
      <c r="I3989" s="21" t="s">
        <v>3262</v>
      </c>
      <c r="M3989" t="s">
        <v>3034</v>
      </c>
      <c r="O3989">
        <v>2009</v>
      </c>
      <c r="Q3989" t="s">
        <v>3263</v>
      </c>
      <c r="S3989" t="s">
        <v>3265</v>
      </c>
      <c r="T3989" t="s">
        <v>3264</v>
      </c>
      <c r="U3989" s="21" t="s">
        <v>1151</v>
      </c>
      <c r="X3989" s="9" t="s">
        <v>1290</v>
      </c>
      <c r="Z3989">
        <v>12</v>
      </c>
      <c r="AD3989" t="s">
        <v>1165</v>
      </c>
      <c r="AF3989" t="s">
        <v>1165</v>
      </c>
      <c r="AI3989" s="21" t="s">
        <v>1165</v>
      </c>
      <c r="AJ3989" s="21" t="s">
        <v>1148</v>
      </c>
      <c r="AK3989">
        <v>0</v>
      </c>
      <c r="AL3989" t="s">
        <v>1277</v>
      </c>
      <c r="AM3989">
        <v>0</v>
      </c>
      <c r="AN3989" s="21">
        <v>4</v>
      </c>
      <c r="AO3989" s="21">
        <v>25</v>
      </c>
      <c r="AP3989" s="21">
        <v>8</v>
      </c>
      <c r="AQ3989" s="22" t="s">
        <v>3252</v>
      </c>
      <c r="AR3989" s="21" t="s">
        <v>3266</v>
      </c>
    </row>
    <row r="3990" spans="1:44" x14ac:dyDescent="0.2">
      <c r="A3990" t="s">
        <v>2013</v>
      </c>
      <c r="B3990" s="21" t="s">
        <v>1146</v>
      </c>
      <c r="C3990" s="21" t="s">
        <v>1149</v>
      </c>
      <c r="D3990" s="21" t="s">
        <v>3260</v>
      </c>
      <c r="E3990" s="21" t="s">
        <v>3261</v>
      </c>
      <c r="G3990" s="14" t="s">
        <v>3267</v>
      </c>
      <c r="H3990" s="21" t="s">
        <v>1165</v>
      </c>
      <c r="I3990" s="21" t="s">
        <v>3262</v>
      </c>
      <c r="M3990" t="s">
        <v>3034</v>
      </c>
      <c r="O3990">
        <v>2009</v>
      </c>
      <c r="Q3990" t="s">
        <v>3263</v>
      </c>
      <c r="S3990" t="s">
        <v>3265</v>
      </c>
      <c r="T3990" t="s">
        <v>3264</v>
      </c>
      <c r="U3990" s="21" t="s">
        <v>1151</v>
      </c>
      <c r="X3990" s="9" t="s">
        <v>1290</v>
      </c>
      <c r="Z3990">
        <v>12</v>
      </c>
      <c r="AD3990" t="s">
        <v>1165</v>
      </c>
      <c r="AF3990" t="s">
        <v>1165</v>
      </c>
      <c r="AI3990" s="21" t="s">
        <v>1165</v>
      </c>
      <c r="AJ3990" s="21" t="s">
        <v>1148</v>
      </c>
      <c r="AK3990">
        <v>0</v>
      </c>
      <c r="AL3990" t="s">
        <v>1277</v>
      </c>
      <c r="AM3990">
        <v>0</v>
      </c>
      <c r="AN3990" s="21">
        <v>4</v>
      </c>
      <c r="AO3990" s="21">
        <v>25</v>
      </c>
      <c r="AP3990" s="21">
        <v>9</v>
      </c>
      <c r="AQ3990" s="22" t="s">
        <v>3252</v>
      </c>
      <c r="AR3990" s="21" t="s">
        <v>3266</v>
      </c>
    </row>
    <row r="3991" spans="1:44" x14ac:dyDescent="0.2">
      <c r="A3991" t="s">
        <v>2013</v>
      </c>
      <c r="B3991" s="21" t="s">
        <v>1146</v>
      </c>
      <c r="C3991" s="21" t="s">
        <v>1149</v>
      </c>
      <c r="D3991" s="21" t="s">
        <v>3260</v>
      </c>
      <c r="E3991" s="21" t="s">
        <v>3261</v>
      </c>
      <c r="G3991" s="14" t="s">
        <v>3267</v>
      </c>
      <c r="H3991" s="21" t="s">
        <v>1165</v>
      </c>
      <c r="I3991" s="21" t="s">
        <v>3262</v>
      </c>
      <c r="M3991" t="s">
        <v>3034</v>
      </c>
      <c r="O3991">
        <v>2009</v>
      </c>
      <c r="Q3991" t="s">
        <v>3263</v>
      </c>
      <c r="S3991" t="s">
        <v>3265</v>
      </c>
      <c r="T3991" t="s">
        <v>3264</v>
      </c>
      <c r="U3991" s="21" t="s">
        <v>1151</v>
      </c>
      <c r="X3991" s="9" t="s">
        <v>1290</v>
      </c>
      <c r="Z3991">
        <v>12</v>
      </c>
      <c r="AD3991" t="s">
        <v>1165</v>
      </c>
      <c r="AF3991" t="s">
        <v>1165</v>
      </c>
      <c r="AI3991" s="21" t="s">
        <v>1165</v>
      </c>
      <c r="AJ3991" s="21" t="s">
        <v>1148</v>
      </c>
      <c r="AK3991">
        <v>0</v>
      </c>
      <c r="AL3991" t="s">
        <v>1277</v>
      </c>
      <c r="AM3991">
        <v>0</v>
      </c>
      <c r="AN3991" s="21">
        <v>4</v>
      </c>
      <c r="AO3991" s="21">
        <v>25</v>
      </c>
      <c r="AP3991" s="21">
        <v>10</v>
      </c>
      <c r="AQ3991" s="22" t="s">
        <v>3252</v>
      </c>
      <c r="AR3991" s="21" t="s">
        <v>3266</v>
      </c>
    </row>
    <row r="3992" spans="1:44" x14ac:dyDescent="0.2">
      <c r="A3992" t="s">
        <v>2013</v>
      </c>
      <c r="B3992" s="21" t="s">
        <v>1146</v>
      </c>
      <c r="C3992" s="21" t="s">
        <v>1149</v>
      </c>
      <c r="D3992" s="21" t="s">
        <v>3260</v>
      </c>
      <c r="E3992" s="21" t="s">
        <v>3261</v>
      </c>
      <c r="G3992" s="14" t="s">
        <v>3267</v>
      </c>
      <c r="H3992" s="21" t="s">
        <v>1165</v>
      </c>
      <c r="I3992" s="21" t="s">
        <v>3262</v>
      </c>
      <c r="M3992" t="s">
        <v>3034</v>
      </c>
      <c r="O3992">
        <v>2009</v>
      </c>
      <c r="Q3992" t="s">
        <v>3263</v>
      </c>
      <c r="S3992" t="s">
        <v>3265</v>
      </c>
      <c r="T3992" t="s">
        <v>3264</v>
      </c>
      <c r="U3992" s="21" t="s">
        <v>1151</v>
      </c>
      <c r="X3992" s="9" t="s">
        <v>1290</v>
      </c>
      <c r="Z3992">
        <v>12</v>
      </c>
      <c r="AD3992" t="s">
        <v>1165</v>
      </c>
      <c r="AF3992" t="s">
        <v>1165</v>
      </c>
      <c r="AI3992" s="21" t="s">
        <v>1165</v>
      </c>
      <c r="AJ3992" s="21" t="s">
        <v>1148</v>
      </c>
      <c r="AK3992">
        <v>0</v>
      </c>
      <c r="AL3992" t="s">
        <v>1277</v>
      </c>
      <c r="AM3992">
        <v>0</v>
      </c>
      <c r="AN3992" s="21">
        <v>4</v>
      </c>
      <c r="AO3992" s="21">
        <v>25</v>
      </c>
      <c r="AP3992" s="21">
        <v>11</v>
      </c>
      <c r="AQ3992" s="22" t="s">
        <v>3252</v>
      </c>
      <c r="AR3992" s="21" t="s">
        <v>3266</v>
      </c>
    </row>
    <row r="3993" spans="1:44" x14ac:dyDescent="0.2">
      <c r="A3993" t="s">
        <v>2013</v>
      </c>
      <c r="B3993" s="21" t="s">
        <v>1146</v>
      </c>
      <c r="C3993" s="21" t="s">
        <v>1149</v>
      </c>
      <c r="D3993" s="21" t="s">
        <v>3260</v>
      </c>
      <c r="E3993" s="21" t="s">
        <v>3261</v>
      </c>
      <c r="G3993" s="14" t="s">
        <v>3267</v>
      </c>
      <c r="H3993" s="21" t="s">
        <v>1165</v>
      </c>
      <c r="I3993" s="21" t="s">
        <v>3262</v>
      </c>
      <c r="M3993" t="s">
        <v>3034</v>
      </c>
      <c r="O3993">
        <v>2009</v>
      </c>
      <c r="Q3993" t="s">
        <v>3263</v>
      </c>
      <c r="S3993" t="s">
        <v>3265</v>
      </c>
      <c r="T3993" t="s">
        <v>3264</v>
      </c>
      <c r="U3993" s="21" t="s">
        <v>1151</v>
      </c>
      <c r="X3993" s="9" t="s">
        <v>1290</v>
      </c>
      <c r="Z3993">
        <v>12</v>
      </c>
      <c r="AD3993" t="s">
        <v>1165</v>
      </c>
      <c r="AF3993" t="s">
        <v>1165</v>
      </c>
      <c r="AI3993" s="21" t="s">
        <v>1165</v>
      </c>
      <c r="AJ3993" s="21" t="s">
        <v>1148</v>
      </c>
      <c r="AK3993">
        <v>0</v>
      </c>
      <c r="AL3993" t="s">
        <v>1277</v>
      </c>
      <c r="AM3993">
        <v>0</v>
      </c>
      <c r="AN3993" s="21">
        <v>4</v>
      </c>
      <c r="AO3993" s="21">
        <v>25</v>
      </c>
      <c r="AP3993" s="21">
        <v>12</v>
      </c>
      <c r="AQ3993" s="22" t="s">
        <v>3252</v>
      </c>
      <c r="AR3993" s="21" t="s">
        <v>3266</v>
      </c>
    </row>
    <row r="3994" spans="1:44" x14ac:dyDescent="0.2">
      <c r="A3994" t="s">
        <v>2013</v>
      </c>
      <c r="B3994" s="21" t="s">
        <v>1146</v>
      </c>
      <c r="C3994" s="21" t="s">
        <v>1149</v>
      </c>
      <c r="D3994" s="21" t="s">
        <v>3260</v>
      </c>
      <c r="E3994" s="21" t="s">
        <v>3261</v>
      </c>
      <c r="G3994" s="14" t="s">
        <v>3267</v>
      </c>
      <c r="H3994" s="21" t="s">
        <v>1165</v>
      </c>
      <c r="I3994" s="21" t="s">
        <v>3262</v>
      </c>
      <c r="M3994" t="s">
        <v>3034</v>
      </c>
      <c r="O3994">
        <v>2009</v>
      </c>
      <c r="Q3994" t="s">
        <v>3263</v>
      </c>
      <c r="S3994" t="s">
        <v>3265</v>
      </c>
      <c r="T3994" t="s">
        <v>3264</v>
      </c>
      <c r="U3994" s="21" t="s">
        <v>1151</v>
      </c>
      <c r="X3994" s="9" t="s">
        <v>1290</v>
      </c>
      <c r="Z3994">
        <v>12</v>
      </c>
      <c r="AD3994" t="s">
        <v>1165</v>
      </c>
      <c r="AF3994" t="s">
        <v>1165</v>
      </c>
      <c r="AI3994" s="21" t="s">
        <v>1165</v>
      </c>
      <c r="AJ3994" s="21" t="s">
        <v>1148</v>
      </c>
      <c r="AK3994">
        <v>0</v>
      </c>
      <c r="AL3994" t="s">
        <v>1277</v>
      </c>
      <c r="AM3994">
        <v>0</v>
      </c>
      <c r="AN3994" s="21">
        <v>4</v>
      </c>
      <c r="AO3994" s="21">
        <v>25</v>
      </c>
      <c r="AP3994" s="21">
        <v>13</v>
      </c>
      <c r="AQ3994" s="22" t="s">
        <v>3252</v>
      </c>
      <c r="AR3994" s="21" t="s">
        <v>3266</v>
      </c>
    </row>
    <row r="3995" spans="1:44" x14ac:dyDescent="0.2">
      <c r="A3995" t="s">
        <v>2013</v>
      </c>
      <c r="B3995" s="21" t="s">
        <v>1146</v>
      </c>
      <c r="C3995" s="21" t="s">
        <v>1149</v>
      </c>
      <c r="D3995" s="21" t="s">
        <v>3260</v>
      </c>
      <c r="E3995" s="21" t="s">
        <v>3261</v>
      </c>
      <c r="G3995" s="14" t="s">
        <v>3267</v>
      </c>
      <c r="H3995" s="21" t="s">
        <v>1165</v>
      </c>
      <c r="I3995" s="21" t="s">
        <v>3262</v>
      </c>
      <c r="M3995" t="s">
        <v>3034</v>
      </c>
      <c r="O3995">
        <v>2009</v>
      </c>
      <c r="Q3995" t="s">
        <v>3263</v>
      </c>
      <c r="S3995" t="s">
        <v>3265</v>
      </c>
      <c r="T3995" t="s">
        <v>3264</v>
      </c>
      <c r="U3995" s="21" t="s">
        <v>1151</v>
      </c>
      <c r="X3995" s="9" t="s">
        <v>1290</v>
      </c>
      <c r="Z3995">
        <v>12</v>
      </c>
      <c r="AD3995" t="s">
        <v>1165</v>
      </c>
      <c r="AF3995" t="s">
        <v>1165</v>
      </c>
      <c r="AI3995" s="21" t="s">
        <v>1165</v>
      </c>
      <c r="AJ3995" s="21" t="s">
        <v>1148</v>
      </c>
      <c r="AK3995">
        <v>0</v>
      </c>
      <c r="AL3995" t="s">
        <v>1277</v>
      </c>
      <c r="AM3995">
        <v>0</v>
      </c>
      <c r="AN3995" s="21">
        <v>4</v>
      </c>
      <c r="AO3995" s="21">
        <v>25</v>
      </c>
      <c r="AP3995" s="21">
        <v>14</v>
      </c>
      <c r="AQ3995" s="22" t="s">
        <v>3252</v>
      </c>
      <c r="AR3995" s="21" t="s">
        <v>3266</v>
      </c>
    </row>
    <row r="3996" spans="1:44" x14ac:dyDescent="0.2">
      <c r="A3996" t="s">
        <v>2013</v>
      </c>
      <c r="B3996" s="21" t="s">
        <v>1146</v>
      </c>
      <c r="C3996" s="21" t="s">
        <v>1149</v>
      </c>
      <c r="D3996" s="21" t="s">
        <v>3260</v>
      </c>
      <c r="E3996" s="21" t="s">
        <v>3261</v>
      </c>
      <c r="G3996" s="14" t="s">
        <v>3267</v>
      </c>
      <c r="H3996" s="21" t="s">
        <v>1165</v>
      </c>
      <c r="I3996" s="21" t="s">
        <v>3262</v>
      </c>
      <c r="M3996" t="s">
        <v>3034</v>
      </c>
      <c r="O3996">
        <v>2009</v>
      </c>
      <c r="Q3996" t="s">
        <v>3263</v>
      </c>
      <c r="S3996" t="s">
        <v>3265</v>
      </c>
      <c r="T3996" t="s">
        <v>3264</v>
      </c>
      <c r="U3996" s="21" t="s">
        <v>1151</v>
      </c>
      <c r="X3996" s="9" t="s">
        <v>1290</v>
      </c>
      <c r="Z3996">
        <v>12</v>
      </c>
      <c r="AD3996" t="s">
        <v>1165</v>
      </c>
      <c r="AF3996" t="s">
        <v>1165</v>
      </c>
      <c r="AI3996" s="21" t="s">
        <v>1165</v>
      </c>
      <c r="AJ3996" s="21" t="s">
        <v>1148</v>
      </c>
      <c r="AK3996">
        <v>0</v>
      </c>
      <c r="AL3996" t="s">
        <v>1277</v>
      </c>
      <c r="AM3996">
        <v>0</v>
      </c>
      <c r="AN3996" s="21">
        <v>4</v>
      </c>
      <c r="AO3996" s="21">
        <v>25</v>
      </c>
      <c r="AP3996" s="21">
        <v>15</v>
      </c>
      <c r="AQ3996" s="22" t="s">
        <v>3252</v>
      </c>
      <c r="AR3996" s="21" t="s">
        <v>3266</v>
      </c>
    </row>
    <row r="3997" spans="1:44" x14ac:dyDescent="0.2">
      <c r="A3997" t="s">
        <v>2013</v>
      </c>
      <c r="B3997" s="21" t="s">
        <v>1146</v>
      </c>
      <c r="C3997" s="21" t="s">
        <v>1149</v>
      </c>
      <c r="D3997" s="21" t="s">
        <v>3260</v>
      </c>
      <c r="E3997" s="21" t="s">
        <v>3261</v>
      </c>
      <c r="G3997" s="14" t="s">
        <v>3267</v>
      </c>
      <c r="H3997" s="21" t="s">
        <v>1165</v>
      </c>
      <c r="I3997" s="21" t="s">
        <v>3262</v>
      </c>
      <c r="M3997" t="s">
        <v>3034</v>
      </c>
      <c r="O3997">
        <v>2009</v>
      </c>
      <c r="Q3997" t="s">
        <v>3263</v>
      </c>
      <c r="S3997" t="s">
        <v>3265</v>
      </c>
      <c r="T3997" t="s">
        <v>3264</v>
      </c>
      <c r="U3997" s="21" t="s">
        <v>1151</v>
      </c>
      <c r="X3997" s="9" t="s">
        <v>1290</v>
      </c>
      <c r="Z3997">
        <v>12</v>
      </c>
      <c r="AD3997" t="s">
        <v>1165</v>
      </c>
      <c r="AF3997" t="s">
        <v>1165</v>
      </c>
      <c r="AI3997" s="21" t="s">
        <v>1165</v>
      </c>
      <c r="AJ3997" s="21" t="s">
        <v>1148</v>
      </c>
      <c r="AK3997">
        <v>0</v>
      </c>
      <c r="AL3997" t="s">
        <v>1277</v>
      </c>
      <c r="AM3997">
        <v>0</v>
      </c>
      <c r="AN3997" s="21">
        <v>4</v>
      </c>
      <c r="AO3997" s="21">
        <v>25</v>
      </c>
      <c r="AP3997" s="21">
        <v>16</v>
      </c>
      <c r="AQ3997" s="22" t="s">
        <v>3252</v>
      </c>
      <c r="AR3997" s="21" t="s">
        <v>3266</v>
      </c>
    </row>
    <row r="3998" spans="1:44" x14ac:dyDescent="0.2">
      <c r="A3998" t="s">
        <v>2013</v>
      </c>
      <c r="B3998" s="21" t="s">
        <v>1146</v>
      </c>
      <c r="C3998" s="21" t="s">
        <v>1149</v>
      </c>
      <c r="D3998" s="21" t="s">
        <v>3260</v>
      </c>
      <c r="E3998" s="21" t="s">
        <v>3261</v>
      </c>
      <c r="G3998" s="14" t="s">
        <v>3267</v>
      </c>
      <c r="H3998" s="21" t="s">
        <v>1165</v>
      </c>
      <c r="I3998" s="21" t="s">
        <v>3262</v>
      </c>
      <c r="M3998" t="s">
        <v>3034</v>
      </c>
      <c r="O3998">
        <v>2009</v>
      </c>
      <c r="Q3998" t="s">
        <v>3263</v>
      </c>
      <c r="S3998" t="s">
        <v>3265</v>
      </c>
      <c r="T3998" t="s">
        <v>3264</v>
      </c>
      <c r="U3998" s="21" t="s">
        <v>1151</v>
      </c>
      <c r="X3998" s="9" t="s">
        <v>1290</v>
      </c>
      <c r="Z3998">
        <v>12</v>
      </c>
      <c r="AD3998" t="s">
        <v>1165</v>
      </c>
      <c r="AF3998" t="s">
        <v>1165</v>
      </c>
      <c r="AI3998" s="21" t="s">
        <v>1165</v>
      </c>
      <c r="AJ3998" s="21" t="s">
        <v>1148</v>
      </c>
      <c r="AK3998">
        <v>0</v>
      </c>
      <c r="AL3998" t="s">
        <v>1277</v>
      </c>
      <c r="AM3998">
        <v>0</v>
      </c>
      <c r="AN3998" s="21">
        <v>4</v>
      </c>
      <c r="AO3998" s="21">
        <v>25</v>
      </c>
      <c r="AP3998" s="21">
        <v>17</v>
      </c>
      <c r="AQ3998" s="22" t="s">
        <v>3252</v>
      </c>
      <c r="AR3998" s="21" t="s">
        <v>3266</v>
      </c>
    </row>
    <row r="3999" spans="1:44" x14ac:dyDescent="0.2">
      <c r="A3999" t="s">
        <v>2013</v>
      </c>
      <c r="B3999" s="21" t="s">
        <v>1146</v>
      </c>
      <c r="C3999" s="21" t="s">
        <v>1149</v>
      </c>
      <c r="D3999" s="21" t="s">
        <v>3260</v>
      </c>
      <c r="E3999" s="21" t="s">
        <v>3261</v>
      </c>
      <c r="G3999" s="14" t="s">
        <v>3267</v>
      </c>
      <c r="H3999" s="21" t="s">
        <v>1165</v>
      </c>
      <c r="I3999" s="21" t="s">
        <v>3262</v>
      </c>
      <c r="M3999" t="s">
        <v>3034</v>
      </c>
      <c r="O3999">
        <v>2009</v>
      </c>
      <c r="Q3999" t="s">
        <v>3263</v>
      </c>
      <c r="S3999" t="s">
        <v>3265</v>
      </c>
      <c r="T3999" t="s">
        <v>3264</v>
      </c>
      <c r="U3999" s="21" t="s">
        <v>1151</v>
      </c>
      <c r="X3999" s="9" t="s">
        <v>1290</v>
      </c>
      <c r="Z3999">
        <v>12</v>
      </c>
      <c r="AD3999" t="s">
        <v>1165</v>
      </c>
      <c r="AF3999" t="s">
        <v>1165</v>
      </c>
      <c r="AI3999" s="21" t="s">
        <v>1165</v>
      </c>
      <c r="AJ3999" s="21" t="s">
        <v>1148</v>
      </c>
      <c r="AK3999">
        <v>0</v>
      </c>
      <c r="AL3999" t="s">
        <v>1277</v>
      </c>
      <c r="AM3999">
        <v>0</v>
      </c>
      <c r="AN3999" s="21">
        <v>4</v>
      </c>
      <c r="AO3999" s="21">
        <v>25</v>
      </c>
      <c r="AP3999" s="21">
        <v>18</v>
      </c>
      <c r="AQ3999" s="22" t="s">
        <v>3252</v>
      </c>
      <c r="AR3999" s="21" t="s">
        <v>3266</v>
      </c>
    </row>
    <row r="4000" spans="1:44" x14ac:dyDescent="0.2">
      <c r="A4000" t="s">
        <v>2013</v>
      </c>
      <c r="B4000" s="21" t="s">
        <v>1146</v>
      </c>
      <c r="C4000" s="21" t="s">
        <v>1149</v>
      </c>
      <c r="D4000" s="21" t="s">
        <v>3260</v>
      </c>
      <c r="E4000" s="21" t="s">
        <v>3261</v>
      </c>
      <c r="G4000" s="14" t="s">
        <v>3267</v>
      </c>
      <c r="H4000" s="21" t="s">
        <v>1165</v>
      </c>
      <c r="I4000" s="21" t="s">
        <v>3262</v>
      </c>
      <c r="M4000" t="s">
        <v>3034</v>
      </c>
      <c r="O4000">
        <v>2009</v>
      </c>
      <c r="Q4000" t="s">
        <v>3263</v>
      </c>
      <c r="S4000" t="s">
        <v>3265</v>
      </c>
      <c r="T4000" t="s">
        <v>3264</v>
      </c>
      <c r="U4000" s="21" t="s">
        <v>1151</v>
      </c>
      <c r="X4000" s="9" t="s">
        <v>1290</v>
      </c>
      <c r="Z4000">
        <v>12</v>
      </c>
      <c r="AD4000" t="s">
        <v>1165</v>
      </c>
      <c r="AF4000" t="s">
        <v>1165</v>
      </c>
      <c r="AI4000" s="21" t="s">
        <v>1165</v>
      </c>
      <c r="AJ4000" s="21" t="s">
        <v>1148</v>
      </c>
      <c r="AK4000">
        <v>0</v>
      </c>
      <c r="AL4000" t="s">
        <v>1277</v>
      </c>
      <c r="AM4000">
        <v>0</v>
      </c>
      <c r="AN4000" s="21">
        <v>4</v>
      </c>
      <c r="AO4000" s="21">
        <v>25</v>
      </c>
      <c r="AP4000" s="21">
        <v>19</v>
      </c>
      <c r="AQ4000" s="22" t="s">
        <v>3252</v>
      </c>
      <c r="AR4000" s="21" t="s">
        <v>3266</v>
      </c>
    </row>
    <row r="4001" spans="1:44" x14ac:dyDescent="0.2">
      <c r="A4001" t="s">
        <v>2013</v>
      </c>
      <c r="B4001" s="21" t="s">
        <v>1146</v>
      </c>
      <c r="C4001" s="21" t="s">
        <v>1149</v>
      </c>
      <c r="D4001" s="21" t="s">
        <v>3260</v>
      </c>
      <c r="E4001" s="21" t="s">
        <v>3261</v>
      </c>
      <c r="G4001" s="14" t="s">
        <v>3267</v>
      </c>
      <c r="H4001" s="21" t="s">
        <v>1165</v>
      </c>
      <c r="I4001" s="21" t="s">
        <v>3262</v>
      </c>
      <c r="M4001" t="s">
        <v>3034</v>
      </c>
      <c r="O4001">
        <v>2009</v>
      </c>
      <c r="Q4001" t="s">
        <v>3263</v>
      </c>
      <c r="S4001" t="s">
        <v>3265</v>
      </c>
      <c r="T4001" t="s">
        <v>3264</v>
      </c>
      <c r="U4001" s="21" t="s">
        <v>1151</v>
      </c>
      <c r="X4001" s="9" t="s">
        <v>1290</v>
      </c>
      <c r="Z4001">
        <v>12</v>
      </c>
      <c r="AD4001" t="s">
        <v>1165</v>
      </c>
      <c r="AF4001" t="s">
        <v>1165</v>
      </c>
      <c r="AI4001" s="21" t="s">
        <v>1165</v>
      </c>
      <c r="AJ4001" s="21" t="s">
        <v>1148</v>
      </c>
      <c r="AK4001">
        <v>0</v>
      </c>
      <c r="AL4001" t="s">
        <v>1277</v>
      </c>
      <c r="AM4001">
        <v>0</v>
      </c>
      <c r="AN4001" s="21">
        <v>4</v>
      </c>
      <c r="AO4001" s="21">
        <v>25</v>
      </c>
      <c r="AP4001" s="21">
        <v>20</v>
      </c>
      <c r="AQ4001" s="22" t="s">
        <v>3252</v>
      </c>
      <c r="AR4001" s="21" t="s">
        <v>3266</v>
      </c>
    </row>
    <row r="4002" spans="1:44" x14ac:dyDescent="0.2">
      <c r="A4002" t="s">
        <v>2013</v>
      </c>
      <c r="B4002" s="21" t="s">
        <v>1146</v>
      </c>
      <c r="C4002" s="21" t="s">
        <v>1149</v>
      </c>
      <c r="D4002" s="21" t="s">
        <v>3260</v>
      </c>
      <c r="E4002" s="21" t="s">
        <v>3261</v>
      </c>
      <c r="G4002" s="14" t="s">
        <v>3267</v>
      </c>
      <c r="H4002" s="21" t="s">
        <v>1165</v>
      </c>
      <c r="I4002" s="21" t="s">
        <v>3262</v>
      </c>
      <c r="M4002" t="s">
        <v>3034</v>
      </c>
      <c r="O4002">
        <v>2009</v>
      </c>
      <c r="Q4002" t="s">
        <v>3263</v>
      </c>
      <c r="S4002" t="s">
        <v>3265</v>
      </c>
      <c r="T4002" t="s">
        <v>3264</v>
      </c>
      <c r="U4002" s="21" t="s">
        <v>1151</v>
      </c>
      <c r="X4002" s="9" t="s">
        <v>1290</v>
      </c>
      <c r="Z4002">
        <v>12</v>
      </c>
      <c r="AD4002" t="s">
        <v>1165</v>
      </c>
      <c r="AF4002" t="s">
        <v>1165</v>
      </c>
      <c r="AI4002" s="21" t="s">
        <v>1165</v>
      </c>
      <c r="AJ4002" s="21" t="s">
        <v>1148</v>
      </c>
      <c r="AK4002">
        <v>0</v>
      </c>
      <c r="AL4002" t="s">
        <v>1277</v>
      </c>
      <c r="AM4002">
        <v>0</v>
      </c>
      <c r="AN4002" s="21">
        <v>4</v>
      </c>
      <c r="AO4002" s="21">
        <v>25</v>
      </c>
      <c r="AP4002" s="21">
        <v>21</v>
      </c>
      <c r="AQ4002" s="22" t="s">
        <v>3252</v>
      </c>
      <c r="AR4002" s="21" t="s">
        <v>3266</v>
      </c>
    </row>
    <row r="4003" spans="1:44" x14ac:dyDescent="0.2">
      <c r="A4003" t="s">
        <v>2013</v>
      </c>
      <c r="B4003" s="21" t="s">
        <v>1146</v>
      </c>
      <c r="C4003" s="21" t="s">
        <v>1149</v>
      </c>
      <c r="D4003" s="21" t="s">
        <v>3260</v>
      </c>
      <c r="E4003" s="21" t="s">
        <v>3261</v>
      </c>
      <c r="G4003" s="14" t="s">
        <v>3267</v>
      </c>
      <c r="H4003" s="21" t="s">
        <v>1165</v>
      </c>
      <c r="I4003" s="21" t="s">
        <v>3262</v>
      </c>
      <c r="M4003" t="s">
        <v>3034</v>
      </c>
      <c r="O4003">
        <v>2009</v>
      </c>
      <c r="Q4003" t="s">
        <v>3263</v>
      </c>
      <c r="S4003" t="s">
        <v>3265</v>
      </c>
      <c r="T4003" t="s">
        <v>3264</v>
      </c>
      <c r="U4003" s="21" t="s">
        <v>1151</v>
      </c>
      <c r="X4003" s="9" t="s">
        <v>1290</v>
      </c>
      <c r="Z4003">
        <v>12</v>
      </c>
      <c r="AD4003" t="s">
        <v>1165</v>
      </c>
      <c r="AF4003" t="s">
        <v>1165</v>
      </c>
      <c r="AI4003" s="21" t="s">
        <v>1165</v>
      </c>
      <c r="AJ4003" s="21" t="s">
        <v>1148</v>
      </c>
      <c r="AK4003">
        <v>0</v>
      </c>
      <c r="AL4003" t="s">
        <v>1277</v>
      </c>
      <c r="AM4003">
        <v>0</v>
      </c>
      <c r="AN4003" s="21">
        <v>4</v>
      </c>
      <c r="AO4003" s="21">
        <v>25</v>
      </c>
      <c r="AP4003" s="21">
        <v>22</v>
      </c>
      <c r="AQ4003" s="22" t="s">
        <v>3252</v>
      </c>
      <c r="AR4003" s="21" t="s">
        <v>3266</v>
      </c>
    </row>
    <row r="4004" spans="1:44" x14ac:dyDescent="0.2">
      <c r="A4004" t="s">
        <v>2013</v>
      </c>
      <c r="B4004" s="21" t="s">
        <v>1146</v>
      </c>
      <c r="C4004" s="21" t="s">
        <v>1149</v>
      </c>
      <c r="D4004" s="21" t="s">
        <v>3260</v>
      </c>
      <c r="E4004" s="21" t="s">
        <v>3261</v>
      </c>
      <c r="G4004" s="14" t="s">
        <v>3267</v>
      </c>
      <c r="H4004" s="21" t="s">
        <v>1165</v>
      </c>
      <c r="I4004" s="21" t="s">
        <v>3262</v>
      </c>
      <c r="M4004" t="s">
        <v>3034</v>
      </c>
      <c r="O4004">
        <v>2009</v>
      </c>
      <c r="Q4004" t="s">
        <v>3263</v>
      </c>
      <c r="S4004" t="s">
        <v>3265</v>
      </c>
      <c r="T4004" t="s">
        <v>3264</v>
      </c>
      <c r="U4004" s="21" t="s">
        <v>1151</v>
      </c>
      <c r="X4004" s="9" t="s">
        <v>1290</v>
      </c>
      <c r="Z4004">
        <v>12</v>
      </c>
      <c r="AD4004" t="s">
        <v>1165</v>
      </c>
      <c r="AF4004" t="s">
        <v>1165</v>
      </c>
      <c r="AI4004" s="21" t="s">
        <v>1165</v>
      </c>
      <c r="AJ4004" s="21" t="s">
        <v>1148</v>
      </c>
      <c r="AK4004">
        <v>0</v>
      </c>
      <c r="AL4004" t="s">
        <v>1277</v>
      </c>
      <c r="AM4004">
        <v>0</v>
      </c>
      <c r="AN4004" s="21">
        <v>4</v>
      </c>
      <c r="AO4004" s="21">
        <v>25</v>
      </c>
      <c r="AP4004" s="21">
        <v>23</v>
      </c>
      <c r="AQ4004" s="22" t="s">
        <v>3252</v>
      </c>
      <c r="AR4004" s="21" t="s">
        <v>3266</v>
      </c>
    </row>
    <row r="4005" spans="1:44" x14ac:dyDescent="0.2">
      <c r="A4005" t="s">
        <v>2013</v>
      </c>
      <c r="B4005" s="21" t="s">
        <v>1146</v>
      </c>
      <c r="C4005" s="21" t="s">
        <v>1149</v>
      </c>
      <c r="D4005" s="21" t="s">
        <v>3260</v>
      </c>
      <c r="E4005" s="21" t="s">
        <v>3261</v>
      </c>
      <c r="G4005" s="14" t="s">
        <v>3267</v>
      </c>
      <c r="H4005" s="21" t="s">
        <v>1165</v>
      </c>
      <c r="I4005" s="21" t="s">
        <v>3262</v>
      </c>
      <c r="M4005" t="s">
        <v>3034</v>
      </c>
      <c r="O4005">
        <v>2009</v>
      </c>
      <c r="Q4005" t="s">
        <v>3263</v>
      </c>
      <c r="S4005" t="s">
        <v>3265</v>
      </c>
      <c r="T4005" t="s">
        <v>3264</v>
      </c>
      <c r="U4005" s="21" t="s">
        <v>1151</v>
      </c>
      <c r="X4005" s="9" t="s">
        <v>1290</v>
      </c>
      <c r="Z4005">
        <v>12</v>
      </c>
      <c r="AD4005" t="s">
        <v>1165</v>
      </c>
      <c r="AF4005" t="s">
        <v>1165</v>
      </c>
      <c r="AI4005" s="21" t="s">
        <v>1165</v>
      </c>
      <c r="AJ4005" s="21" t="s">
        <v>1148</v>
      </c>
      <c r="AK4005">
        <v>0</v>
      </c>
      <c r="AL4005" t="s">
        <v>1277</v>
      </c>
      <c r="AM4005">
        <v>0</v>
      </c>
      <c r="AN4005" s="21">
        <v>4</v>
      </c>
      <c r="AO4005" s="21">
        <v>25</v>
      </c>
      <c r="AP4005" s="21">
        <v>24</v>
      </c>
      <c r="AQ4005" s="22" t="s">
        <v>3252</v>
      </c>
      <c r="AR4005" s="21" t="s">
        <v>3266</v>
      </c>
    </row>
    <row r="4006" spans="1:44" x14ac:dyDescent="0.2">
      <c r="A4006" t="s">
        <v>2013</v>
      </c>
      <c r="B4006" s="21" t="s">
        <v>1146</v>
      </c>
      <c r="C4006" s="21" t="s">
        <v>1149</v>
      </c>
      <c r="D4006" s="21" t="s">
        <v>3260</v>
      </c>
      <c r="E4006" s="21" t="s">
        <v>3261</v>
      </c>
      <c r="G4006" s="14" t="s">
        <v>3267</v>
      </c>
      <c r="H4006" s="21" t="s">
        <v>1165</v>
      </c>
      <c r="I4006" s="21" t="s">
        <v>3262</v>
      </c>
      <c r="M4006" t="s">
        <v>3034</v>
      </c>
      <c r="O4006">
        <v>2009</v>
      </c>
      <c r="Q4006" t="s">
        <v>3263</v>
      </c>
      <c r="S4006" t="s">
        <v>3265</v>
      </c>
      <c r="T4006" t="s">
        <v>3264</v>
      </c>
      <c r="U4006" s="21" t="s">
        <v>1151</v>
      </c>
      <c r="X4006" s="9" t="s">
        <v>1290</v>
      </c>
      <c r="Z4006">
        <v>12</v>
      </c>
      <c r="AD4006" t="s">
        <v>1165</v>
      </c>
      <c r="AF4006" t="s">
        <v>1165</v>
      </c>
      <c r="AI4006" s="21" t="s">
        <v>1165</v>
      </c>
      <c r="AJ4006" s="21" t="s">
        <v>1148</v>
      </c>
      <c r="AK4006">
        <v>0</v>
      </c>
      <c r="AL4006" t="s">
        <v>1277</v>
      </c>
      <c r="AM4006">
        <v>0</v>
      </c>
      <c r="AN4006" s="21">
        <v>4</v>
      </c>
      <c r="AO4006" s="21">
        <v>25</v>
      </c>
      <c r="AP4006" s="21">
        <v>25</v>
      </c>
      <c r="AQ4006" s="22" t="s">
        <v>3252</v>
      </c>
      <c r="AR4006" s="21" t="s">
        <v>3266</v>
      </c>
    </row>
    <row r="4007" spans="1:44" x14ac:dyDescent="0.2">
      <c r="A4007" t="s">
        <v>2013</v>
      </c>
      <c r="B4007" s="21" t="s">
        <v>1146</v>
      </c>
      <c r="C4007" s="21" t="s">
        <v>1149</v>
      </c>
      <c r="D4007" s="21" t="s">
        <v>3260</v>
      </c>
      <c r="E4007" s="21" t="s">
        <v>3261</v>
      </c>
      <c r="G4007" s="14" t="s">
        <v>3267</v>
      </c>
      <c r="H4007" s="21" t="s">
        <v>1165</v>
      </c>
      <c r="I4007" s="21" t="s">
        <v>3262</v>
      </c>
      <c r="M4007" t="s">
        <v>3034</v>
      </c>
      <c r="O4007">
        <v>2009</v>
      </c>
      <c r="Q4007" t="s">
        <v>3263</v>
      </c>
      <c r="S4007" t="s">
        <v>3265</v>
      </c>
      <c r="T4007" t="s">
        <v>3264</v>
      </c>
      <c r="U4007" s="21" t="s">
        <v>1151</v>
      </c>
      <c r="X4007" s="9" t="s">
        <v>1290</v>
      </c>
      <c r="Z4007">
        <v>12</v>
      </c>
      <c r="AD4007" t="s">
        <v>1165</v>
      </c>
      <c r="AF4007" t="s">
        <v>1165</v>
      </c>
      <c r="AI4007" s="21" t="s">
        <v>1165</v>
      </c>
      <c r="AJ4007" s="21" t="s">
        <v>1148</v>
      </c>
      <c r="AK4007">
        <v>0</v>
      </c>
      <c r="AL4007" t="s">
        <v>1277</v>
      </c>
      <c r="AM4007">
        <v>0</v>
      </c>
      <c r="AN4007" s="21">
        <v>4</v>
      </c>
      <c r="AO4007" s="21">
        <v>25</v>
      </c>
      <c r="AP4007" s="21">
        <v>26</v>
      </c>
      <c r="AQ4007" s="22" t="s">
        <v>3252</v>
      </c>
      <c r="AR4007" s="21" t="s">
        <v>3266</v>
      </c>
    </row>
    <row r="4008" spans="1:44" x14ac:dyDescent="0.2">
      <c r="A4008" t="s">
        <v>2013</v>
      </c>
      <c r="B4008" s="21" t="s">
        <v>1146</v>
      </c>
      <c r="C4008" s="21" t="s">
        <v>1149</v>
      </c>
      <c r="D4008" s="21" t="s">
        <v>3260</v>
      </c>
      <c r="E4008" s="21" t="s">
        <v>3261</v>
      </c>
      <c r="G4008" s="14" t="s">
        <v>3267</v>
      </c>
      <c r="H4008" s="21" t="s">
        <v>1165</v>
      </c>
      <c r="I4008" s="21" t="s">
        <v>3262</v>
      </c>
      <c r="M4008" t="s">
        <v>3034</v>
      </c>
      <c r="O4008">
        <v>2009</v>
      </c>
      <c r="Q4008" t="s">
        <v>3263</v>
      </c>
      <c r="S4008" t="s">
        <v>3265</v>
      </c>
      <c r="T4008" t="s">
        <v>3264</v>
      </c>
      <c r="U4008" s="21" t="s">
        <v>1151</v>
      </c>
      <c r="X4008" s="9" t="s">
        <v>1290</v>
      </c>
      <c r="Z4008">
        <v>12</v>
      </c>
      <c r="AD4008" t="s">
        <v>1165</v>
      </c>
      <c r="AF4008" t="s">
        <v>1165</v>
      </c>
      <c r="AI4008" s="21" t="s">
        <v>1165</v>
      </c>
      <c r="AJ4008" s="21" t="s">
        <v>1148</v>
      </c>
      <c r="AK4008">
        <v>0</v>
      </c>
      <c r="AL4008" t="s">
        <v>1277</v>
      </c>
      <c r="AM4008">
        <v>0</v>
      </c>
      <c r="AN4008" s="21">
        <v>4</v>
      </c>
      <c r="AO4008" s="21">
        <v>25</v>
      </c>
      <c r="AP4008" s="21">
        <v>27</v>
      </c>
      <c r="AQ4008" s="22" t="s">
        <v>3252</v>
      </c>
      <c r="AR4008" s="21" t="s">
        <v>3266</v>
      </c>
    </row>
    <row r="4009" spans="1:44" x14ac:dyDescent="0.2">
      <c r="A4009" t="s">
        <v>2013</v>
      </c>
      <c r="B4009" s="21" t="s">
        <v>1146</v>
      </c>
      <c r="C4009" s="21" t="s">
        <v>1149</v>
      </c>
      <c r="D4009" s="21" t="s">
        <v>3260</v>
      </c>
      <c r="E4009" s="21" t="s">
        <v>3261</v>
      </c>
      <c r="G4009" s="14" t="s">
        <v>3267</v>
      </c>
      <c r="H4009" s="21" t="s">
        <v>1165</v>
      </c>
      <c r="I4009" s="21" t="s">
        <v>3262</v>
      </c>
      <c r="M4009" t="s">
        <v>3034</v>
      </c>
      <c r="O4009">
        <v>2009</v>
      </c>
      <c r="Q4009" t="s">
        <v>3263</v>
      </c>
      <c r="S4009" t="s">
        <v>3265</v>
      </c>
      <c r="T4009" t="s">
        <v>3264</v>
      </c>
      <c r="U4009" s="21" t="s">
        <v>1151</v>
      </c>
      <c r="X4009" s="9" t="s">
        <v>1290</v>
      </c>
      <c r="Z4009">
        <v>12</v>
      </c>
      <c r="AD4009" t="s">
        <v>1165</v>
      </c>
      <c r="AF4009" t="s">
        <v>1165</v>
      </c>
      <c r="AI4009" s="21" t="s">
        <v>1165</v>
      </c>
      <c r="AJ4009" s="21" t="s">
        <v>1148</v>
      </c>
      <c r="AK4009">
        <v>0</v>
      </c>
      <c r="AL4009" t="s">
        <v>1277</v>
      </c>
      <c r="AM4009">
        <v>0</v>
      </c>
      <c r="AN4009" s="21">
        <v>4</v>
      </c>
      <c r="AO4009" s="21">
        <v>25</v>
      </c>
      <c r="AP4009" s="21">
        <v>28</v>
      </c>
      <c r="AQ4009" s="22" t="s">
        <v>3252</v>
      </c>
      <c r="AR4009" s="21" t="s">
        <v>3266</v>
      </c>
    </row>
    <row r="4010" spans="1:44" x14ac:dyDescent="0.2">
      <c r="A4010" t="s">
        <v>2013</v>
      </c>
      <c r="B4010" s="21" t="s">
        <v>1146</v>
      </c>
      <c r="C4010" s="21" t="s">
        <v>1149</v>
      </c>
      <c r="D4010" s="21" t="s">
        <v>3260</v>
      </c>
      <c r="E4010" s="21" t="s">
        <v>3261</v>
      </c>
      <c r="G4010" s="14" t="s">
        <v>3267</v>
      </c>
      <c r="H4010" s="21" t="s">
        <v>1165</v>
      </c>
      <c r="I4010" s="21" t="s">
        <v>3262</v>
      </c>
      <c r="M4010" t="s">
        <v>3034</v>
      </c>
      <c r="O4010">
        <v>2009</v>
      </c>
      <c r="Q4010" t="s">
        <v>3263</v>
      </c>
      <c r="S4010" t="s">
        <v>3265</v>
      </c>
      <c r="T4010" t="s">
        <v>3264</v>
      </c>
      <c r="U4010" s="21" t="s">
        <v>1151</v>
      </c>
      <c r="X4010" s="9" t="s">
        <v>1290</v>
      </c>
      <c r="Z4010">
        <v>12</v>
      </c>
      <c r="AD4010" t="s">
        <v>1165</v>
      </c>
      <c r="AF4010" t="s">
        <v>1165</v>
      </c>
      <c r="AI4010" s="21" t="s">
        <v>1165</v>
      </c>
      <c r="AJ4010" s="21" t="s">
        <v>1148</v>
      </c>
      <c r="AK4010">
        <v>0</v>
      </c>
      <c r="AL4010" t="s">
        <v>1277</v>
      </c>
      <c r="AM4010">
        <v>0</v>
      </c>
      <c r="AN4010" s="21">
        <v>4</v>
      </c>
      <c r="AO4010" s="21">
        <v>25</v>
      </c>
      <c r="AP4010" s="21">
        <v>29</v>
      </c>
      <c r="AQ4010" s="22" t="s">
        <v>3252</v>
      </c>
      <c r="AR4010" s="21" t="s">
        <v>3266</v>
      </c>
    </row>
    <row r="4011" spans="1:44" x14ac:dyDescent="0.2">
      <c r="A4011" t="s">
        <v>2013</v>
      </c>
      <c r="B4011" s="21" t="s">
        <v>1146</v>
      </c>
      <c r="C4011" s="21" t="s">
        <v>1149</v>
      </c>
      <c r="D4011" s="21" t="s">
        <v>3260</v>
      </c>
      <c r="E4011" s="21" t="s">
        <v>3261</v>
      </c>
      <c r="G4011" s="14" t="s">
        <v>3267</v>
      </c>
      <c r="H4011" s="21" t="s">
        <v>1165</v>
      </c>
      <c r="I4011" s="21" t="s">
        <v>3262</v>
      </c>
      <c r="M4011" t="s">
        <v>3034</v>
      </c>
      <c r="O4011">
        <v>2009</v>
      </c>
      <c r="Q4011" t="s">
        <v>3263</v>
      </c>
      <c r="S4011" t="s">
        <v>3265</v>
      </c>
      <c r="T4011" t="s">
        <v>3264</v>
      </c>
      <c r="U4011" s="21" t="s">
        <v>1151</v>
      </c>
      <c r="X4011" s="9" t="s">
        <v>1290</v>
      </c>
      <c r="Z4011">
        <v>12</v>
      </c>
      <c r="AD4011" t="s">
        <v>1165</v>
      </c>
      <c r="AF4011" t="s">
        <v>1165</v>
      </c>
      <c r="AI4011" s="21" t="s">
        <v>1165</v>
      </c>
      <c r="AJ4011" s="21" t="s">
        <v>1148</v>
      </c>
      <c r="AK4011">
        <v>0</v>
      </c>
      <c r="AL4011" t="s">
        <v>1277</v>
      </c>
      <c r="AM4011">
        <v>0</v>
      </c>
      <c r="AN4011" s="21">
        <v>4</v>
      </c>
      <c r="AO4011" s="21">
        <v>25</v>
      </c>
      <c r="AP4011" s="21">
        <v>30</v>
      </c>
      <c r="AQ4011" s="22" t="s">
        <v>3252</v>
      </c>
      <c r="AR4011" s="21" t="s">
        <v>3266</v>
      </c>
    </row>
    <row r="4014" spans="1:44" x14ac:dyDescent="0.2">
      <c r="A4014" t="s">
        <v>2013</v>
      </c>
      <c r="B4014" s="21" t="s">
        <v>1146</v>
      </c>
      <c r="C4014" s="21" t="s">
        <v>1149</v>
      </c>
      <c r="D4014" s="21" t="s">
        <v>3260</v>
      </c>
      <c r="E4014" s="21" t="s">
        <v>3261</v>
      </c>
      <c r="G4014" s="14" t="s">
        <v>3267</v>
      </c>
      <c r="H4014" s="21" t="s">
        <v>1165</v>
      </c>
      <c r="I4014" s="21" t="s">
        <v>3262</v>
      </c>
      <c r="M4014" t="s">
        <v>3034</v>
      </c>
      <c r="O4014">
        <v>2009</v>
      </c>
      <c r="Q4014" t="s">
        <v>3263</v>
      </c>
      <c r="S4014" t="s">
        <v>3265</v>
      </c>
      <c r="T4014" t="s">
        <v>3264</v>
      </c>
      <c r="U4014" s="21" t="s">
        <v>1151</v>
      </c>
      <c r="X4014" s="9" t="s">
        <v>1291</v>
      </c>
      <c r="Z4014">
        <v>12</v>
      </c>
      <c r="AD4014" t="s">
        <v>1165</v>
      </c>
      <c r="AF4014" t="s">
        <v>1165</v>
      </c>
      <c r="AI4014" s="21" t="s">
        <v>1165</v>
      </c>
      <c r="AJ4014" s="21" t="s">
        <v>1148</v>
      </c>
      <c r="AK4014">
        <v>0</v>
      </c>
      <c r="AL4014" t="s">
        <v>1277</v>
      </c>
      <c r="AM4014">
        <v>0</v>
      </c>
      <c r="AN4014" s="21">
        <v>4</v>
      </c>
      <c r="AO4014" s="21">
        <v>25</v>
      </c>
      <c r="AP4014" s="21">
        <v>1</v>
      </c>
      <c r="AQ4014" s="22" t="s">
        <v>3252</v>
      </c>
      <c r="AR4014" s="21" t="s">
        <v>3266</v>
      </c>
    </row>
    <row r="4015" spans="1:44" x14ac:dyDescent="0.2">
      <c r="A4015" t="s">
        <v>2013</v>
      </c>
      <c r="B4015" s="21" t="s">
        <v>1146</v>
      </c>
      <c r="C4015" s="21" t="s">
        <v>1149</v>
      </c>
      <c r="D4015" s="21" t="s">
        <v>3260</v>
      </c>
      <c r="E4015" s="21" t="s">
        <v>3261</v>
      </c>
      <c r="G4015" s="14" t="s">
        <v>3267</v>
      </c>
      <c r="H4015" s="21" t="s">
        <v>1165</v>
      </c>
      <c r="I4015" s="21" t="s">
        <v>3262</v>
      </c>
      <c r="M4015" t="s">
        <v>3034</v>
      </c>
      <c r="O4015">
        <v>2009</v>
      </c>
      <c r="Q4015" t="s">
        <v>3263</v>
      </c>
      <c r="S4015" t="s">
        <v>3265</v>
      </c>
      <c r="T4015" t="s">
        <v>3264</v>
      </c>
      <c r="U4015" s="21" t="s">
        <v>1151</v>
      </c>
      <c r="X4015" s="9" t="s">
        <v>1291</v>
      </c>
      <c r="Z4015">
        <v>12</v>
      </c>
      <c r="AD4015" t="s">
        <v>1165</v>
      </c>
      <c r="AF4015" t="s">
        <v>1165</v>
      </c>
      <c r="AI4015" s="21" t="s">
        <v>1165</v>
      </c>
      <c r="AJ4015" s="21" t="s">
        <v>1148</v>
      </c>
      <c r="AK4015">
        <v>0</v>
      </c>
      <c r="AL4015" t="s">
        <v>1277</v>
      </c>
      <c r="AM4015">
        <v>0</v>
      </c>
      <c r="AN4015" s="21">
        <v>4</v>
      </c>
      <c r="AO4015" s="21">
        <v>25</v>
      </c>
      <c r="AP4015" s="21">
        <v>2</v>
      </c>
      <c r="AQ4015" s="22" t="s">
        <v>3252</v>
      </c>
      <c r="AR4015" s="21" t="s">
        <v>3266</v>
      </c>
    </row>
    <row r="4016" spans="1:44" x14ac:dyDescent="0.2">
      <c r="A4016" t="s">
        <v>2013</v>
      </c>
      <c r="B4016" s="21" t="s">
        <v>1146</v>
      </c>
      <c r="C4016" s="21" t="s">
        <v>1149</v>
      </c>
      <c r="D4016" s="21" t="s">
        <v>3260</v>
      </c>
      <c r="E4016" s="21" t="s">
        <v>3261</v>
      </c>
      <c r="G4016" s="14" t="s">
        <v>3267</v>
      </c>
      <c r="H4016" s="21" t="s">
        <v>1165</v>
      </c>
      <c r="I4016" s="21" t="s">
        <v>3262</v>
      </c>
      <c r="M4016" t="s">
        <v>3034</v>
      </c>
      <c r="O4016">
        <v>2009</v>
      </c>
      <c r="Q4016" t="s">
        <v>3263</v>
      </c>
      <c r="S4016" t="s">
        <v>3265</v>
      </c>
      <c r="T4016" t="s">
        <v>3264</v>
      </c>
      <c r="U4016" s="21" t="s">
        <v>1151</v>
      </c>
      <c r="X4016" s="9" t="s">
        <v>1291</v>
      </c>
      <c r="Z4016">
        <v>12</v>
      </c>
      <c r="AD4016" t="s">
        <v>1165</v>
      </c>
      <c r="AF4016" t="s">
        <v>1165</v>
      </c>
      <c r="AI4016" s="21" t="s">
        <v>1165</v>
      </c>
      <c r="AJ4016" s="21" t="s">
        <v>1148</v>
      </c>
      <c r="AK4016">
        <v>0</v>
      </c>
      <c r="AL4016" t="s">
        <v>1277</v>
      </c>
      <c r="AM4016">
        <v>0</v>
      </c>
      <c r="AN4016" s="21">
        <v>4</v>
      </c>
      <c r="AO4016" s="21">
        <v>25</v>
      </c>
      <c r="AP4016" s="21">
        <v>3</v>
      </c>
      <c r="AQ4016" s="22" t="s">
        <v>3252</v>
      </c>
      <c r="AR4016" s="21" t="s">
        <v>3266</v>
      </c>
    </row>
    <row r="4017" spans="1:44" x14ac:dyDescent="0.2">
      <c r="A4017" t="s">
        <v>2013</v>
      </c>
      <c r="B4017" s="21" t="s">
        <v>1146</v>
      </c>
      <c r="C4017" s="21" t="s">
        <v>1149</v>
      </c>
      <c r="D4017" s="21" t="s">
        <v>3260</v>
      </c>
      <c r="E4017" s="21" t="s">
        <v>3261</v>
      </c>
      <c r="G4017" s="14" t="s">
        <v>3267</v>
      </c>
      <c r="H4017" s="21" t="s">
        <v>1165</v>
      </c>
      <c r="I4017" s="21" t="s">
        <v>3262</v>
      </c>
      <c r="M4017" t="s">
        <v>3034</v>
      </c>
      <c r="O4017">
        <v>2009</v>
      </c>
      <c r="Q4017" t="s">
        <v>3263</v>
      </c>
      <c r="S4017" t="s">
        <v>3265</v>
      </c>
      <c r="T4017" t="s">
        <v>3264</v>
      </c>
      <c r="U4017" s="21" t="s">
        <v>1151</v>
      </c>
      <c r="X4017" s="9" t="s">
        <v>1291</v>
      </c>
      <c r="Z4017">
        <v>12</v>
      </c>
      <c r="AD4017" t="s">
        <v>1165</v>
      </c>
      <c r="AF4017" t="s">
        <v>1165</v>
      </c>
      <c r="AI4017" s="21" t="s">
        <v>1165</v>
      </c>
      <c r="AJ4017" s="21" t="s">
        <v>1148</v>
      </c>
      <c r="AK4017">
        <v>0</v>
      </c>
      <c r="AL4017" t="s">
        <v>1277</v>
      </c>
      <c r="AM4017">
        <v>0</v>
      </c>
      <c r="AN4017" s="21">
        <v>4</v>
      </c>
      <c r="AO4017" s="21">
        <v>25</v>
      </c>
      <c r="AP4017" s="21">
        <v>4</v>
      </c>
      <c r="AQ4017" s="22" t="s">
        <v>3252</v>
      </c>
      <c r="AR4017" s="21" t="s">
        <v>3266</v>
      </c>
    </row>
    <row r="4018" spans="1:44" x14ac:dyDescent="0.2">
      <c r="A4018" t="s">
        <v>2013</v>
      </c>
      <c r="B4018" s="21" t="s">
        <v>1146</v>
      </c>
      <c r="C4018" s="21" t="s">
        <v>1149</v>
      </c>
      <c r="D4018" s="21" t="s">
        <v>3260</v>
      </c>
      <c r="E4018" s="21" t="s">
        <v>3261</v>
      </c>
      <c r="G4018" s="14" t="s">
        <v>3267</v>
      </c>
      <c r="H4018" s="21" t="s">
        <v>1165</v>
      </c>
      <c r="I4018" s="21" t="s">
        <v>3262</v>
      </c>
      <c r="M4018" t="s">
        <v>3034</v>
      </c>
      <c r="O4018">
        <v>2009</v>
      </c>
      <c r="Q4018" t="s">
        <v>3263</v>
      </c>
      <c r="S4018" t="s">
        <v>3265</v>
      </c>
      <c r="T4018" t="s">
        <v>3264</v>
      </c>
      <c r="U4018" s="21" t="s">
        <v>1151</v>
      </c>
      <c r="X4018" s="9" t="s">
        <v>1291</v>
      </c>
      <c r="Z4018">
        <v>12</v>
      </c>
      <c r="AD4018" t="s">
        <v>1165</v>
      </c>
      <c r="AF4018" t="s">
        <v>1165</v>
      </c>
      <c r="AI4018" s="21" t="s">
        <v>1165</v>
      </c>
      <c r="AJ4018" s="21" t="s">
        <v>1148</v>
      </c>
      <c r="AK4018">
        <v>0</v>
      </c>
      <c r="AL4018" t="s">
        <v>1277</v>
      </c>
      <c r="AM4018">
        <v>0</v>
      </c>
      <c r="AN4018" s="21">
        <v>4</v>
      </c>
      <c r="AO4018" s="21">
        <v>25</v>
      </c>
      <c r="AP4018" s="21">
        <v>5</v>
      </c>
      <c r="AQ4018" s="22" t="s">
        <v>3252</v>
      </c>
      <c r="AR4018" s="21" t="s">
        <v>3266</v>
      </c>
    </row>
    <row r="4019" spans="1:44" x14ac:dyDescent="0.2">
      <c r="A4019" t="s">
        <v>2013</v>
      </c>
      <c r="B4019" s="21" t="s">
        <v>1146</v>
      </c>
      <c r="C4019" s="21" t="s">
        <v>1149</v>
      </c>
      <c r="D4019" s="21" t="s">
        <v>3260</v>
      </c>
      <c r="E4019" s="21" t="s">
        <v>3261</v>
      </c>
      <c r="G4019" s="14" t="s">
        <v>3267</v>
      </c>
      <c r="H4019" s="21" t="s">
        <v>1165</v>
      </c>
      <c r="I4019" s="21" t="s">
        <v>3262</v>
      </c>
      <c r="M4019" t="s">
        <v>3034</v>
      </c>
      <c r="O4019">
        <v>2009</v>
      </c>
      <c r="Q4019" t="s">
        <v>3263</v>
      </c>
      <c r="S4019" t="s">
        <v>3265</v>
      </c>
      <c r="T4019" t="s">
        <v>3264</v>
      </c>
      <c r="U4019" s="21" t="s">
        <v>1151</v>
      </c>
      <c r="X4019" s="9" t="s">
        <v>1291</v>
      </c>
      <c r="Z4019">
        <v>12</v>
      </c>
      <c r="AD4019" t="s">
        <v>1165</v>
      </c>
      <c r="AF4019" t="s">
        <v>1165</v>
      </c>
      <c r="AI4019" s="21" t="s">
        <v>1165</v>
      </c>
      <c r="AJ4019" s="21" t="s">
        <v>1148</v>
      </c>
      <c r="AK4019">
        <v>0</v>
      </c>
      <c r="AL4019" t="s">
        <v>1277</v>
      </c>
      <c r="AM4019">
        <v>0</v>
      </c>
      <c r="AN4019" s="21">
        <v>4</v>
      </c>
      <c r="AO4019" s="21">
        <v>25</v>
      </c>
      <c r="AP4019" s="21">
        <v>6</v>
      </c>
      <c r="AQ4019" s="22" t="s">
        <v>3252</v>
      </c>
      <c r="AR4019" s="21" t="s">
        <v>3266</v>
      </c>
    </row>
    <row r="4020" spans="1:44" x14ac:dyDescent="0.2">
      <c r="A4020" t="s">
        <v>2013</v>
      </c>
      <c r="B4020" s="21" t="s">
        <v>1146</v>
      </c>
      <c r="C4020" s="21" t="s">
        <v>1149</v>
      </c>
      <c r="D4020" s="21" t="s">
        <v>3260</v>
      </c>
      <c r="E4020" s="21" t="s">
        <v>3261</v>
      </c>
      <c r="G4020" s="14" t="s">
        <v>3267</v>
      </c>
      <c r="H4020" s="21" t="s">
        <v>1165</v>
      </c>
      <c r="I4020" s="21" t="s">
        <v>3262</v>
      </c>
      <c r="M4020" t="s">
        <v>3034</v>
      </c>
      <c r="O4020">
        <v>2009</v>
      </c>
      <c r="Q4020" t="s">
        <v>3263</v>
      </c>
      <c r="S4020" t="s">
        <v>3265</v>
      </c>
      <c r="T4020" t="s">
        <v>3264</v>
      </c>
      <c r="U4020" s="21" t="s">
        <v>1151</v>
      </c>
      <c r="X4020" s="9" t="s">
        <v>1291</v>
      </c>
      <c r="Z4020">
        <v>12</v>
      </c>
      <c r="AD4020" t="s">
        <v>1165</v>
      </c>
      <c r="AF4020" t="s">
        <v>1165</v>
      </c>
      <c r="AI4020" s="21" t="s">
        <v>1165</v>
      </c>
      <c r="AJ4020" s="21" t="s">
        <v>1148</v>
      </c>
      <c r="AK4020">
        <v>0</v>
      </c>
      <c r="AL4020" t="s">
        <v>1277</v>
      </c>
      <c r="AM4020">
        <v>0</v>
      </c>
      <c r="AN4020" s="21">
        <v>4</v>
      </c>
      <c r="AO4020" s="21">
        <v>25</v>
      </c>
      <c r="AP4020" s="21">
        <v>7</v>
      </c>
      <c r="AQ4020" s="22" t="s">
        <v>3252</v>
      </c>
      <c r="AR4020" s="21" t="s">
        <v>3266</v>
      </c>
    </row>
    <row r="4021" spans="1:44" x14ac:dyDescent="0.2">
      <c r="A4021" t="s">
        <v>2013</v>
      </c>
      <c r="B4021" s="21" t="s">
        <v>1146</v>
      </c>
      <c r="C4021" s="21" t="s">
        <v>1149</v>
      </c>
      <c r="D4021" s="21" t="s">
        <v>3260</v>
      </c>
      <c r="E4021" s="21" t="s">
        <v>3261</v>
      </c>
      <c r="G4021" s="14" t="s">
        <v>3267</v>
      </c>
      <c r="H4021" s="21" t="s">
        <v>1165</v>
      </c>
      <c r="I4021" s="21" t="s">
        <v>3262</v>
      </c>
      <c r="M4021" t="s">
        <v>3034</v>
      </c>
      <c r="O4021">
        <v>2009</v>
      </c>
      <c r="Q4021" t="s">
        <v>3263</v>
      </c>
      <c r="S4021" t="s">
        <v>3265</v>
      </c>
      <c r="T4021" t="s">
        <v>3264</v>
      </c>
      <c r="U4021" s="21" t="s">
        <v>1151</v>
      </c>
      <c r="X4021" s="9" t="s">
        <v>1291</v>
      </c>
      <c r="Z4021">
        <v>12</v>
      </c>
      <c r="AD4021" t="s">
        <v>1165</v>
      </c>
      <c r="AF4021" t="s">
        <v>1165</v>
      </c>
      <c r="AI4021" s="21" t="s">
        <v>1165</v>
      </c>
      <c r="AJ4021" s="21" t="s">
        <v>1148</v>
      </c>
      <c r="AK4021">
        <v>0</v>
      </c>
      <c r="AL4021" t="s">
        <v>1277</v>
      </c>
      <c r="AM4021">
        <v>0</v>
      </c>
      <c r="AN4021" s="21">
        <v>4</v>
      </c>
      <c r="AO4021" s="21">
        <v>25</v>
      </c>
      <c r="AP4021" s="21">
        <v>8</v>
      </c>
      <c r="AQ4021" s="22" t="s">
        <v>3252</v>
      </c>
      <c r="AR4021" s="21" t="s">
        <v>3266</v>
      </c>
    </row>
    <row r="4022" spans="1:44" x14ac:dyDescent="0.2">
      <c r="A4022" t="s">
        <v>2013</v>
      </c>
      <c r="B4022" s="21" t="s">
        <v>1146</v>
      </c>
      <c r="C4022" s="21" t="s">
        <v>1149</v>
      </c>
      <c r="D4022" s="21" t="s">
        <v>3260</v>
      </c>
      <c r="E4022" s="21" t="s">
        <v>3261</v>
      </c>
      <c r="G4022" s="14" t="s">
        <v>3267</v>
      </c>
      <c r="H4022" s="21" t="s">
        <v>1165</v>
      </c>
      <c r="I4022" s="21" t="s">
        <v>3262</v>
      </c>
      <c r="M4022" t="s">
        <v>3034</v>
      </c>
      <c r="O4022">
        <v>2009</v>
      </c>
      <c r="Q4022" t="s">
        <v>3263</v>
      </c>
      <c r="S4022" t="s">
        <v>3265</v>
      </c>
      <c r="T4022" t="s">
        <v>3264</v>
      </c>
      <c r="U4022" s="21" t="s">
        <v>1151</v>
      </c>
      <c r="X4022" s="9" t="s">
        <v>1291</v>
      </c>
      <c r="Z4022">
        <v>12</v>
      </c>
      <c r="AD4022" t="s">
        <v>1165</v>
      </c>
      <c r="AF4022" t="s">
        <v>1165</v>
      </c>
      <c r="AI4022" s="21" t="s">
        <v>1165</v>
      </c>
      <c r="AJ4022" s="21" t="s">
        <v>1148</v>
      </c>
      <c r="AK4022">
        <v>0</v>
      </c>
      <c r="AL4022" t="s">
        <v>1277</v>
      </c>
      <c r="AM4022">
        <v>0</v>
      </c>
      <c r="AN4022" s="21">
        <v>4</v>
      </c>
      <c r="AO4022" s="21">
        <v>25</v>
      </c>
      <c r="AP4022" s="21">
        <v>9</v>
      </c>
      <c r="AQ4022" s="22" t="s">
        <v>3252</v>
      </c>
      <c r="AR4022" s="21" t="s">
        <v>3266</v>
      </c>
    </row>
    <row r="4023" spans="1:44" x14ac:dyDescent="0.2">
      <c r="A4023" t="s">
        <v>2013</v>
      </c>
      <c r="B4023" s="21" t="s">
        <v>1146</v>
      </c>
      <c r="C4023" s="21" t="s">
        <v>1149</v>
      </c>
      <c r="D4023" s="21" t="s">
        <v>3260</v>
      </c>
      <c r="E4023" s="21" t="s">
        <v>3261</v>
      </c>
      <c r="G4023" s="14" t="s">
        <v>3267</v>
      </c>
      <c r="H4023" s="21" t="s">
        <v>1165</v>
      </c>
      <c r="I4023" s="21" t="s">
        <v>3262</v>
      </c>
      <c r="M4023" t="s">
        <v>3034</v>
      </c>
      <c r="O4023">
        <v>2009</v>
      </c>
      <c r="Q4023" t="s">
        <v>3263</v>
      </c>
      <c r="S4023" t="s">
        <v>3265</v>
      </c>
      <c r="T4023" t="s">
        <v>3264</v>
      </c>
      <c r="U4023" s="21" t="s">
        <v>1151</v>
      </c>
      <c r="X4023" s="9" t="s">
        <v>1291</v>
      </c>
      <c r="Z4023">
        <v>12</v>
      </c>
      <c r="AD4023" t="s">
        <v>1165</v>
      </c>
      <c r="AF4023" t="s">
        <v>1165</v>
      </c>
      <c r="AI4023" s="21" t="s">
        <v>1165</v>
      </c>
      <c r="AJ4023" s="21" t="s">
        <v>1148</v>
      </c>
      <c r="AK4023">
        <v>0</v>
      </c>
      <c r="AL4023" t="s">
        <v>1277</v>
      </c>
      <c r="AM4023">
        <v>0</v>
      </c>
      <c r="AN4023" s="21">
        <v>4</v>
      </c>
      <c r="AO4023" s="21">
        <v>25</v>
      </c>
      <c r="AP4023" s="21">
        <v>10</v>
      </c>
      <c r="AQ4023" s="22" t="s">
        <v>3252</v>
      </c>
      <c r="AR4023" s="21" t="s">
        <v>3266</v>
      </c>
    </row>
    <row r="4024" spans="1:44" x14ac:dyDescent="0.2">
      <c r="A4024" t="s">
        <v>2013</v>
      </c>
      <c r="B4024" s="21" t="s">
        <v>1146</v>
      </c>
      <c r="C4024" s="21" t="s">
        <v>1149</v>
      </c>
      <c r="D4024" s="21" t="s">
        <v>3260</v>
      </c>
      <c r="E4024" s="21" t="s">
        <v>3261</v>
      </c>
      <c r="G4024" s="14" t="s">
        <v>3267</v>
      </c>
      <c r="H4024" s="21" t="s">
        <v>1165</v>
      </c>
      <c r="I4024" s="21" t="s">
        <v>3262</v>
      </c>
      <c r="M4024" t="s">
        <v>3034</v>
      </c>
      <c r="O4024">
        <v>2009</v>
      </c>
      <c r="Q4024" t="s">
        <v>3263</v>
      </c>
      <c r="S4024" t="s">
        <v>3265</v>
      </c>
      <c r="T4024" t="s">
        <v>3264</v>
      </c>
      <c r="U4024" s="21" t="s">
        <v>1151</v>
      </c>
      <c r="X4024" s="9" t="s">
        <v>1291</v>
      </c>
      <c r="Z4024">
        <v>12</v>
      </c>
      <c r="AD4024" t="s">
        <v>1165</v>
      </c>
      <c r="AF4024" t="s">
        <v>1165</v>
      </c>
      <c r="AI4024" s="21" t="s">
        <v>1165</v>
      </c>
      <c r="AJ4024" s="21" t="s">
        <v>1148</v>
      </c>
      <c r="AK4024">
        <v>4.8899999999999997</v>
      </c>
      <c r="AL4024" t="s">
        <v>1277</v>
      </c>
      <c r="AM4024">
        <f>9.396</f>
        <v>9.3960000000000008</v>
      </c>
      <c r="AN4024" s="21">
        <v>4</v>
      </c>
      <c r="AO4024" s="21">
        <v>25</v>
      </c>
      <c r="AP4024" s="21">
        <v>11</v>
      </c>
      <c r="AQ4024" s="22" t="s">
        <v>3252</v>
      </c>
      <c r="AR4024" s="21" t="s">
        <v>3266</v>
      </c>
    </row>
    <row r="4025" spans="1:44" x14ac:dyDescent="0.2">
      <c r="A4025" t="s">
        <v>2013</v>
      </c>
      <c r="B4025" s="21" t="s">
        <v>1146</v>
      </c>
      <c r="C4025" s="21" t="s">
        <v>1149</v>
      </c>
      <c r="D4025" s="21" t="s">
        <v>3260</v>
      </c>
      <c r="E4025" s="21" t="s">
        <v>3261</v>
      </c>
      <c r="G4025" s="14" t="s">
        <v>3267</v>
      </c>
      <c r="H4025" s="21" t="s">
        <v>1165</v>
      </c>
      <c r="I4025" s="21" t="s">
        <v>3262</v>
      </c>
      <c r="M4025" t="s">
        <v>3034</v>
      </c>
      <c r="O4025">
        <v>2009</v>
      </c>
      <c r="Q4025" t="s">
        <v>3263</v>
      </c>
      <c r="S4025" t="s">
        <v>3265</v>
      </c>
      <c r="T4025" t="s">
        <v>3264</v>
      </c>
      <c r="U4025" s="21" t="s">
        <v>1151</v>
      </c>
      <c r="X4025" s="9" t="s">
        <v>1291</v>
      </c>
      <c r="Z4025">
        <v>12</v>
      </c>
      <c r="AD4025" t="s">
        <v>1165</v>
      </c>
      <c r="AF4025" t="s">
        <v>1165</v>
      </c>
      <c r="AI4025" s="21" t="s">
        <v>1165</v>
      </c>
      <c r="AJ4025" s="21" t="s">
        <v>1148</v>
      </c>
      <c r="AK4025">
        <v>14.451000000000001</v>
      </c>
      <c r="AL4025" t="s">
        <v>1277</v>
      </c>
      <c r="AM4025">
        <f>20.934-7.967</f>
        <v>12.967000000000002</v>
      </c>
      <c r="AN4025" s="21">
        <v>4</v>
      </c>
      <c r="AO4025" s="21">
        <v>25</v>
      </c>
      <c r="AP4025" s="21">
        <v>12</v>
      </c>
      <c r="AQ4025" s="22" t="s">
        <v>3252</v>
      </c>
      <c r="AR4025" s="21" t="s">
        <v>3266</v>
      </c>
    </row>
    <row r="4026" spans="1:44" x14ac:dyDescent="0.2">
      <c r="A4026" t="s">
        <v>2013</v>
      </c>
      <c r="B4026" s="21" t="s">
        <v>1146</v>
      </c>
      <c r="C4026" s="21" t="s">
        <v>1149</v>
      </c>
      <c r="D4026" s="21" t="s">
        <v>3260</v>
      </c>
      <c r="E4026" s="21" t="s">
        <v>3261</v>
      </c>
      <c r="G4026" s="14" t="s">
        <v>3267</v>
      </c>
      <c r="H4026" s="21" t="s">
        <v>1165</v>
      </c>
      <c r="I4026" s="21" t="s">
        <v>3262</v>
      </c>
      <c r="M4026" t="s">
        <v>3034</v>
      </c>
      <c r="O4026">
        <v>2009</v>
      </c>
      <c r="Q4026" t="s">
        <v>3263</v>
      </c>
      <c r="S4026" t="s">
        <v>3265</v>
      </c>
      <c r="T4026" t="s">
        <v>3264</v>
      </c>
      <c r="U4026" s="21" t="s">
        <v>1151</v>
      </c>
      <c r="X4026" s="9" t="s">
        <v>1291</v>
      </c>
      <c r="Z4026">
        <v>12</v>
      </c>
      <c r="AD4026" t="s">
        <v>1165</v>
      </c>
      <c r="AF4026" t="s">
        <v>1165</v>
      </c>
      <c r="AI4026" s="21" t="s">
        <v>1165</v>
      </c>
      <c r="AJ4026" s="21" t="s">
        <v>1148</v>
      </c>
      <c r="AK4026">
        <v>35.44</v>
      </c>
      <c r="AL4026" t="s">
        <v>1277</v>
      </c>
      <c r="AM4026" t="s">
        <v>3003</v>
      </c>
      <c r="AN4026" s="21">
        <v>4</v>
      </c>
      <c r="AO4026" s="21">
        <v>25</v>
      </c>
      <c r="AP4026" s="21">
        <v>13</v>
      </c>
      <c r="AQ4026" s="22" t="s">
        <v>3252</v>
      </c>
      <c r="AR4026" s="21" t="s">
        <v>3266</v>
      </c>
    </row>
    <row r="4027" spans="1:44" x14ac:dyDescent="0.2">
      <c r="A4027" t="s">
        <v>2013</v>
      </c>
      <c r="B4027" s="21" t="s">
        <v>1146</v>
      </c>
      <c r="C4027" s="21" t="s">
        <v>1149</v>
      </c>
      <c r="D4027" s="21" t="s">
        <v>3260</v>
      </c>
      <c r="E4027" s="21" t="s">
        <v>3261</v>
      </c>
      <c r="G4027" s="14" t="s">
        <v>3267</v>
      </c>
      <c r="H4027" s="21" t="s">
        <v>1165</v>
      </c>
      <c r="I4027" s="21" t="s">
        <v>3262</v>
      </c>
      <c r="M4027" t="s">
        <v>3034</v>
      </c>
      <c r="O4027">
        <v>2009</v>
      </c>
      <c r="Q4027" t="s">
        <v>3263</v>
      </c>
      <c r="S4027" t="s">
        <v>3265</v>
      </c>
      <c r="T4027" t="s">
        <v>3264</v>
      </c>
      <c r="U4027" s="21" t="s">
        <v>1151</v>
      </c>
      <c r="X4027" s="9" t="s">
        <v>1291</v>
      </c>
      <c r="Z4027">
        <v>12</v>
      </c>
      <c r="AD4027" t="s">
        <v>1165</v>
      </c>
      <c r="AF4027" t="s">
        <v>1165</v>
      </c>
      <c r="AI4027" s="21" t="s">
        <v>1165</v>
      </c>
      <c r="AJ4027" s="21" t="s">
        <v>1148</v>
      </c>
      <c r="AK4027">
        <v>58.515999999999998</v>
      </c>
      <c r="AL4027" t="s">
        <v>1277</v>
      </c>
      <c r="AM4027" t="s">
        <v>3003</v>
      </c>
      <c r="AN4027" s="21">
        <v>4</v>
      </c>
      <c r="AO4027" s="21">
        <v>25</v>
      </c>
      <c r="AP4027" s="21">
        <v>14</v>
      </c>
      <c r="AQ4027" s="22" t="s">
        <v>3252</v>
      </c>
      <c r="AR4027" s="21" t="s">
        <v>3266</v>
      </c>
    </row>
    <row r="4028" spans="1:44" x14ac:dyDescent="0.2">
      <c r="A4028" t="s">
        <v>2013</v>
      </c>
      <c r="B4028" s="21" t="s">
        <v>1146</v>
      </c>
      <c r="C4028" s="21" t="s">
        <v>1149</v>
      </c>
      <c r="D4028" s="21" t="s">
        <v>3260</v>
      </c>
      <c r="E4028" s="21" t="s">
        <v>3261</v>
      </c>
      <c r="G4028" s="14" t="s">
        <v>3267</v>
      </c>
      <c r="H4028" s="21" t="s">
        <v>1165</v>
      </c>
      <c r="I4028" s="21" t="s">
        <v>3262</v>
      </c>
      <c r="M4028" t="s">
        <v>3034</v>
      </c>
      <c r="O4028">
        <v>2009</v>
      </c>
      <c r="Q4028" t="s">
        <v>3263</v>
      </c>
      <c r="S4028" t="s">
        <v>3265</v>
      </c>
      <c r="T4028" t="s">
        <v>3264</v>
      </c>
      <c r="U4028" s="21" t="s">
        <v>1151</v>
      </c>
      <c r="X4028" s="9" t="s">
        <v>1291</v>
      </c>
      <c r="Z4028">
        <v>12</v>
      </c>
      <c r="AD4028" t="s">
        <v>1165</v>
      </c>
      <c r="AF4028" t="s">
        <v>1165</v>
      </c>
      <c r="AI4028" s="21" t="s">
        <v>1165</v>
      </c>
      <c r="AJ4028" s="21" t="s">
        <v>1148</v>
      </c>
      <c r="AK4028">
        <v>70.823999999999998</v>
      </c>
      <c r="AL4028" t="s">
        <v>1277</v>
      </c>
      <c r="AM4028" t="s">
        <v>3003</v>
      </c>
      <c r="AN4028" s="21">
        <v>4</v>
      </c>
      <c r="AO4028" s="21">
        <v>25</v>
      </c>
      <c r="AP4028" s="21">
        <v>15</v>
      </c>
      <c r="AQ4028" s="22" t="s">
        <v>3252</v>
      </c>
      <c r="AR4028" s="21" t="s">
        <v>3266</v>
      </c>
    </row>
    <row r="4029" spans="1:44" x14ac:dyDescent="0.2">
      <c r="A4029" t="s">
        <v>2013</v>
      </c>
      <c r="B4029" s="21" t="s">
        <v>1146</v>
      </c>
      <c r="C4029" s="21" t="s">
        <v>1149</v>
      </c>
      <c r="D4029" s="21" t="s">
        <v>3260</v>
      </c>
      <c r="E4029" s="21" t="s">
        <v>3261</v>
      </c>
      <c r="G4029" s="14" t="s">
        <v>3267</v>
      </c>
      <c r="H4029" s="21" t="s">
        <v>1165</v>
      </c>
      <c r="I4029" s="21" t="s">
        <v>3262</v>
      </c>
      <c r="M4029" t="s">
        <v>3034</v>
      </c>
      <c r="O4029">
        <v>2009</v>
      </c>
      <c r="Q4029" t="s">
        <v>3263</v>
      </c>
      <c r="S4029" t="s">
        <v>3265</v>
      </c>
      <c r="T4029" t="s">
        <v>3264</v>
      </c>
      <c r="U4029" s="21" t="s">
        <v>1151</v>
      </c>
      <c r="X4029" s="9" t="s">
        <v>1291</v>
      </c>
      <c r="Z4029">
        <v>12</v>
      </c>
      <c r="AD4029" t="s">
        <v>1165</v>
      </c>
      <c r="AF4029" t="s">
        <v>1165</v>
      </c>
      <c r="AI4029" s="21" t="s">
        <v>1165</v>
      </c>
      <c r="AJ4029" s="21" t="s">
        <v>1148</v>
      </c>
      <c r="AK4029">
        <v>73.022000000000006</v>
      </c>
      <c r="AL4029" t="s">
        <v>1277</v>
      </c>
      <c r="AM4029" t="s">
        <v>3003</v>
      </c>
      <c r="AN4029" s="21">
        <v>4</v>
      </c>
      <c r="AO4029" s="21">
        <v>25</v>
      </c>
      <c r="AP4029" s="21">
        <v>16</v>
      </c>
      <c r="AQ4029" s="22" t="s">
        <v>3252</v>
      </c>
      <c r="AR4029" s="21" t="s">
        <v>3266</v>
      </c>
    </row>
    <row r="4030" spans="1:44" x14ac:dyDescent="0.2">
      <c r="A4030" t="s">
        <v>2013</v>
      </c>
      <c r="B4030" s="21" t="s">
        <v>1146</v>
      </c>
      <c r="C4030" s="21" t="s">
        <v>1149</v>
      </c>
      <c r="D4030" s="21" t="s">
        <v>3260</v>
      </c>
      <c r="E4030" s="21" t="s">
        <v>3261</v>
      </c>
      <c r="G4030" s="14" t="s">
        <v>3267</v>
      </c>
      <c r="H4030" s="21" t="s">
        <v>1165</v>
      </c>
      <c r="I4030" s="21" t="s">
        <v>3262</v>
      </c>
      <c r="M4030" t="s">
        <v>3034</v>
      </c>
      <c r="O4030">
        <v>2009</v>
      </c>
      <c r="Q4030" t="s">
        <v>3263</v>
      </c>
      <c r="S4030" t="s">
        <v>3265</v>
      </c>
      <c r="T4030" t="s">
        <v>3264</v>
      </c>
      <c r="U4030" s="21" t="s">
        <v>1151</v>
      </c>
      <c r="X4030" s="9" t="s">
        <v>1291</v>
      </c>
      <c r="Z4030">
        <v>12</v>
      </c>
      <c r="AD4030" t="s">
        <v>1165</v>
      </c>
      <c r="AF4030" t="s">
        <v>1165</v>
      </c>
      <c r="AI4030" s="21" t="s">
        <v>1165</v>
      </c>
      <c r="AJ4030" s="21" t="s">
        <v>1148</v>
      </c>
      <c r="AK4030">
        <v>75.44</v>
      </c>
      <c r="AL4030" t="s">
        <v>1277</v>
      </c>
      <c r="AM4030" t="s">
        <v>3003</v>
      </c>
      <c r="AN4030" s="21">
        <v>4</v>
      </c>
      <c r="AO4030" s="21">
        <v>25</v>
      </c>
      <c r="AP4030" s="21">
        <v>17</v>
      </c>
      <c r="AQ4030" s="22" t="s">
        <v>3252</v>
      </c>
      <c r="AR4030" s="21" t="s">
        <v>3266</v>
      </c>
    </row>
    <row r="4031" spans="1:44" x14ac:dyDescent="0.2">
      <c r="A4031" t="s">
        <v>2013</v>
      </c>
      <c r="B4031" s="21" t="s">
        <v>1146</v>
      </c>
      <c r="C4031" s="21" t="s">
        <v>1149</v>
      </c>
      <c r="D4031" s="21" t="s">
        <v>3260</v>
      </c>
      <c r="E4031" s="21" t="s">
        <v>3261</v>
      </c>
      <c r="G4031" s="14" t="s">
        <v>3267</v>
      </c>
      <c r="H4031" s="21" t="s">
        <v>1165</v>
      </c>
      <c r="I4031" s="21" t="s">
        <v>3262</v>
      </c>
      <c r="M4031" t="s">
        <v>3034</v>
      </c>
      <c r="O4031">
        <v>2009</v>
      </c>
      <c r="Q4031" t="s">
        <v>3263</v>
      </c>
      <c r="S4031" t="s">
        <v>3265</v>
      </c>
      <c r="T4031" t="s">
        <v>3264</v>
      </c>
      <c r="U4031" s="21" t="s">
        <v>1151</v>
      </c>
      <c r="X4031" s="9" t="s">
        <v>1291</v>
      </c>
      <c r="Z4031">
        <v>12</v>
      </c>
      <c r="AD4031" t="s">
        <v>1165</v>
      </c>
      <c r="AF4031" t="s">
        <v>1165</v>
      </c>
      <c r="AI4031" s="21" t="s">
        <v>1165</v>
      </c>
      <c r="AJ4031" s="21" t="s">
        <v>1148</v>
      </c>
      <c r="AK4031">
        <v>82.856999999999999</v>
      </c>
      <c r="AL4031" t="s">
        <v>1277</v>
      </c>
      <c r="AM4031" t="s">
        <v>3003</v>
      </c>
      <c r="AN4031" s="21">
        <v>4</v>
      </c>
      <c r="AO4031" s="21">
        <v>25</v>
      </c>
      <c r="AP4031" s="21">
        <v>19</v>
      </c>
      <c r="AQ4031" s="22" t="s">
        <v>3252</v>
      </c>
      <c r="AR4031" s="21" t="s">
        <v>3266</v>
      </c>
    </row>
    <row r="4032" spans="1:44" x14ac:dyDescent="0.2">
      <c r="A4032" t="s">
        <v>2013</v>
      </c>
      <c r="B4032" s="21" t="s">
        <v>1146</v>
      </c>
      <c r="C4032" s="21" t="s">
        <v>1149</v>
      </c>
      <c r="D4032" s="21" t="s">
        <v>3260</v>
      </c>
      <c r="E4032" s="21" t="s">
        <v>3261</v>
      </c>
      <c r="G4032" s="14" t="s">
        <v>3267</v>
      </c>
      <c r="H4032" s="21" t="s">
        <v>1165</v>
      </c>
      <c r="I4032" s="21" t="s">
        <v>3262</v>
      </c>
      <c r="M4032" t="s">
        <v>3034</v>
      </c>
      <c r="O4032">
        <v>2009</v>
      </c>
      <c r="Q4032" t="s">
        <v>3263</v>
      </c>
      <c r="S4032" t="s">
        <v>3265</v>
      </c>
      <c r="T4032" t="s">
        <v>3264</v>
      </c>
      <c r="U4032" s="21" t="s">
        <v>1151</v>
      </c>
      <c r="X4032" s="9" t="s">
        <v>1291</v>
      </c>
      <c r="Z4032">
        <v>12</v>
      </c>
      <c r="AD4032" t="s">
        <v>1165</v>
      </c>
      <c r="AF4032" t="s">
        <v>1165</v>
      </c>
      <c r="AI4032" s="21" t="s">
        <v>1165</v>
      </c>
      <c r="AJ4032" s="21" t="s">
        <v>1148</v>
      </c>
      <c r="AK4032">
        <v>84.010999999999996</v>
      </c>
      <c r="AL4032" t="s">
        <v>1277</v>
      </c>
      <c r="AM4032" t="s">
        <v>3003</v>
      </c>
      <c r="AN4032" s="21">
        <v>4</v>
      </c>
      <c r="AO4032" s="21">
        <v>25</v>
      </c>
      <c r="AP4032" s="21">
        <v>20</v>
      </c>
      <c r="AQ4032" s="22" t="s">
        <v>3252</v>
      </c>
      <c r="AR4032" s="21" t="s">
        <v>3266</v>
      </c>
    </row>
    <row r="4033" spans="1:44" x14ac:dyDescent="0.2">
      <c r="A4033" t="s">
        <v>2013</v>
      </c>
      <c r="B4033" s="21" t="s">
        <v>1146</v>
      </c>
      <c r="C4033" s="21" t="s">
        <v>1149</v>
      </c>
      <c r="D4033" s="21" t="s">
        <v>3260</v>
      </c>
      <c r="E4033" s="21" t="s">
        <v>3261</v>
      </c>
      <c r="G4033" s="14" t="s">
        <v>3267</v>
      </c>
      <c r="H4033" s="21" t="s">
        <v>1165</v>
      </c>
      <c r="I4033" s="21" t="s">
        <v>3262</v>
      </c>
      <c r="M4033" t="s">
        <v>3034</v>
      </c>
      <c r="O4033">
        <v>2009</v>
      </c>
      <c r="Q4033" t="s">
        <v>3263</v>
      </c>
      <c r="S4033" t="s">
        <v>3265</v>
      </c>
      <c r="T4033" t="s">
        <v>3264</v>
      </c>
      <c r="U4033" s="21" t="s">
        <v>1151</v>
      </c>
      <c r="X4033" s="9" t="s">
        <v>1291</v>
      </c>
      <c r="Z4033">
        <v>12</v>
      </c>
      <c r="AD4033" t="s">
        <v>1165</v>
      </c>
      <c r="AF4033" t="s">
        <v>1165</v>
      </c>
      <c r="AI4033" s="21" t="s">
        <v>1165</v>
      </c>
      <c r="AJ4033" s="21" t="s">
        <v>1148</v>
      </c>
      <c r="AK4033">
        <v>85.33</v>
      </c>
      <c r="AL4033" t="s">
        <v>1277</v>
      </c>
      <c r="AM4033" t="s">
        <v>3003</v>
      </c>
      <c r="AN4033" s="21">
        <v>4</v>
      </c>
      <c r="AO4033" s="21">
        <v>25</v>
      </c>
      <c r="AP4033" s="21">
        <v>21</v>
      </c>
      <c r="AQ4033" s="22" t="s">
        <v>3252</v>
      </c>
      <c r="AR4033" s="21" t="s">
        <v>3266</v>
      </c>
    </row>
    <row r="4034" spans="1:44" x14ac:dyDescent="0.2">
      <c r="A4034" t="s">
        <v>2013</v>
      </c>
      <c r="B4034" s="21" t="s">
        <v>1146</v>
      </c>
      <c r="C4034" s="21" t="s">
        <v>1149</v>
      </c>
      <c r="D4034" s="21" t="s">
        <v>3260</v>
      </c>
      <c r="E4034" s="21" t="s">
        <v>3261</v>
      </c>
      <c r="G4034" s="14" t="s">
        <v>3267</v>
      </c>
      <c r="H4034" s="21" t="s">
        <v>1165</v>
      </c>
      <c r="I4034" s="21" t="s">
        <v>3262</v>
      </c>
      <c r="M4034" t="s">
        <v>3034</v>
      </c>
      <c r="O4034">
        <v>2009</v>
      </c>
      <c r="Q4034" t="s">
        <v>3263</v>
      </c>
      <c r="S4034" t="s">
        <v>3265</v>
      </c>
      <c r="T4034" t="s">
        <v>3264</v>
      </c>
      <c r="U4034" s="21" t="s">
        <v>1151</v>
      </c>
      <c r="X4034" s="9" t="s">
        <v>1291</v>
      </c>
      <c r="Z4034">
        <v>12</v>
      </c>
      <c r="AD4034" t="s">
        <v>1165</v>
      </c>
      <c r="AF4034" t="s">
        <v>1165</v>
      </c>
      <c r="AI4034" s="21" t="s">
        <v>1165</v>
      </c>
      <c r="AJ4034" s="21" t="s">
        <v>1148</v>
      </c>
      <c r="AK4034">
        <v>85.33</v>
      </c>
      <c r="AL4034" t="s">
        <v>1277</v>
      </c>
      <c r="AM4034" t="s">
        <v>3003</v>
      </c>
      <c r="AN4034" s="21">
        <v>4</v>
      </c>
      <c r="AO4034" s="21">
        <v>25</v>
      </c>
      <c r="AP4034" s="21">
        <v>22</v>
      </c>
      <c r="AQ4034" s="22" t="s">
        <v>3252</v>
      </c>
      <c r="AR4034" s="21" t="s">
        <v>3266</v>
      </c>
    </row>
    <row r="4035" spans="1:44" x14ac:dyDescent="0.2">
      <c r="A4035" t="s">
        <v>2013</v>
      </c>
      <c r="B4035" s="21" t="s">
        <v>1146</v>
      </c>
      <c r="C4035" s="21" t="s">
        <v>1149</v>
      </c>
      <c r="D4035" s="21" t="s">
        <v>3260</v>
      </c>
      <c r="E4035" s="21" t="s">
        <v>3261</v>
      </c>
      <c r="G4035" s="14" t="s">
        <v>3267</v>
      </c>
      <c r="H4035" s="21" t="s">
        <v>1165</v>
      </c>
      <c r="I4035" s="21" t="s">
        <v>3262</v>
      </c>
      <c r="M4035" t="s">
        <v>3034</v>
      </c>
      <c r="O4035">
        <v>2009</v>
      </c>
      <c r="Q4035" t="s">
        <v>3263</v>
      </c>
      <c r="S4035" t="s">
        <v>3265</v>
      </c>
      <c r="T4035" t="s">
        <v>3264</v>
      </c>
      <c r="U4035" s="21" t="s">
        <v>1151</v>
      </c>
      <c r="X4035" s="9" t="s">
        <v>1291</v>
      </c>
      <c r="Z4035">
        <v>12</v>
      </c>
      <c r="AD4035" t="s">
        <v>1165</v>
      </c>
      <c r="AF4035" t="s">
        <v>1165</v>
      </c>
      <c r="AI4035" s="21" t="s">
        <v>1165</v>
      </c>
      <c r="AJ4035" s="21" t="s">
        <v>1148</v>
      </c>
      <c r="AK4035">
        <v>87.856999999999999</v>
      </c>
      <c r="AL4035" t="s">
        <v>1277</v>
      </c>
      <c r="AM4035" t="s">
        <v>3003</v>
      </c>
      <c r="AN4035" s="21">
        <v>4</v>
      </c>
      <c r="AO4035" s="21">
        <v>25</v>
      </c>
      <c r="AP4035" s="21">
        <v>23</v>
      </c>
      <c r="AQ4035" s="22" t="s">
        <v>3252</v>
      </c>
      <c r="AR4035" s="21" t="s">
        <v>3266</v>
      </c>
    </row>
    <row r="4036" spans="1:44" x14ac:dyDescent="0.2">
      <c r="A4036" t="s">
        <v>2013</v>
      </c>
      <c r="B4036" s="21" t="s">
        <v>1146</v>
      </c>
      <c r="C4036" s="21" t="s">
        <v>1149</v>
      </c>
      <c r="D4036" s="21" t="s">
        <v>3260</v>
      </c>
      <c r="E4036" s="21" t="s">
        <v>3261</v>
      </c>
      <c r="G4036" s="14" t="s">
        <v>3267</v>
      </c>
      <c r="H4036" s="21" t="s">
        <v>1165</v>
      </c>
      <c r="I4036" s="21" t="s">
        <v>3262</v>
      </c>
      <c r="M4036" t="s">
        <v>3034</v>
      </c>
      <c r="O4036">
        <v>2009</v>
      </c>
      <c r="Q4036" t="s">
        <v>3263</v>
      </c>
      <c r="S4036" t="s">
        <v>3265</v>
      </c>
      <c r="T4036" t="s">
        <v>3264</v>
      </c>
      <c r="U4036" s="21" t="s">
        <v>1151</v>
      </c>
      <c r="X4036" s="9" t="s">
        <v>1291</v>
      </c>
      <c r="Z4036">
        <v>12</v>
      </c>
      <c r="AD4036" t="s">
        <v>1165</v>
      </c>
      <c r="AF4036" t="s">
        <v>1165</v>
      </c>
      <c r="AI4036" s="21" t="s">
        <v>1165</v>
      </c>
      <c r="AJ4036" s="21" t="s">
        <v>1148</v>
      </c>
      <c r="AK4036">
        <v>88.846000000000004</v>
      </c>
      <c r="AL4036" t="s">
        <v>1277</v>
      </c>
      <c r="AM4036" t="s">
        <v>3003</v>
      </c>
      <c r="AN4036" s="21">
        <v>4</v>
      </c>
      <c r="AO4036" s="21">
        <v>25</v>
      </c>
      <c r="AP4036" s="21">
        <v>24</v>
      </c>
      <c r="AQ4036" s="22" t="s">
        <v>3252</v>
      </c>
      <c r="AR4036" s="21" t="s">
        <v>3266</v>
      </c>
    </row>
    <row r="4037" spans="1:44" x14ac:dyDescent="0.2">
      <c r="A4037" t="s">
        <v>2013</v>
      </c>
      <c r="B4037" s="21" t="s">
        <v>1146</v>
      </c>
      <c r="C4037" s="21" t="s">
        <v>1149</v>
      </c>
      <c r="D4037" s="21" t="s">
        <v>3260</v>
      </c>
      <c r="E4037" s="21" t="s">
        <v>3261</v>
      </c>
      <c r="G4037" s="14" t="s">
        <v>3267</v>
      </c>
      <c r="H4037" s="21" t="s">
        <v>1165</v>
      </c>
      <c r="I4037" s="21" t="s">
        <v>3262</v>
      </c>
      <c r="M4037" t="s">
        <v>3034</v>
      </c>
      <c r="O4037">
        <v>2009</v>
      </c>
      <c r="Q4037" t="s">
        <v>3263</v>
      </c>
      <c r="S4037" t="s">
        <v>3265</v>
      </c>
      <c r="T4037" t="s">
        <v>3264</v>
      </c>
      <c r="U4037" s="21" t="s">
        <v>1151</v>
      </c>
      <c r="X4037" s="9" t="s">
        <v>1291</v>
      </c>
      <c r="Z4037">
        <v>12</v>
      </c>
      <c r="AD4037" t="s">
        <v>1165</v>
      </c>
      <c r="AF4037" t="s">
        <v>1165</v>
      </c>
      <c r="AI4037" s="21" t="s">
        <v>1165</v>
      </c>
      <c r="AJ4037" s="21" t="s">
        <v>1148</v>
      </c>
      <c r="AK4037">
        <v>90.165000000000006</v>
      </c>
      <c r="AL4037" t="s">
        <v>1277</v>
      </c>
      <c r="AM4037" t="s">
        <v>3003</v>
      </c>
      <c r="AN4037" s="21">
        <v>4</v>
      </c>
      <c r="AO4037" s="21">
        <v>25</v>
      </c>
      <c r="AP4037" s="21">
        <v>25</v>
      </c>
      <c r="AQ4037" s="22" t="s">
        <v>3252</v>
      </c>
      <c r="AR4037" s="21" t="s">
        <v>3266</v>
      </c>
    </row>
    <row r="4038" spans="1:44" x14ac:dyDescent="0.2">
      <c r="A4038" t="s">
        <v>2013</v>
      </c>
      <c r="B4038" s="21" t="s">
        <v>1146</v>
      </c>
      <c r="C4038" s="21" t="s">
        <v>1149</v>
      </c>
      <c r="D4038" s="21" t="s">
        <v>3260</v>
      </c>
      <c r="E4038" s="21" t="s">
        <v>3261</v>
      </c>
      <c r="G4038" s="14" t="s">
        <v>3267</v>
      </c>
      <c r="H4038" s="21" t="s">
        <v>1165</v>
      </c>
      <c r="I4038" s="21" t="s">
        <v>3262</v>
      </c>
      <c r="M4038" t="s">
        <v>3034</v>
      </c>
      <c r="O4038">
        <v>2009</v>
      </c>
      <c r="Q4038" t="s">
        <v>3263</v>
      </c>
      <c r="S4038" t="s">
        <v>3265</v>
      </c>
      <c r="T4038" t="s">
        <v>3264</v>
      </c>
      <c r="U4038" s="21" t="s">
        <v>1151</v>
      </c>
      <c r="X4038" s="9" t="s">
        <v>1291</v>
      </c>
      <c r="Z4038">
        <v>12</v>
      </c>
      <c r="AD4038" t="s">
        <v>1165</v>
      </c>
      <c r="AF4038" t="s">
        <v>1165</v>
      </c>
      <c r="AI4038" s="21" t="s">
        <v>1165</v>
      </c>
      <c r="AJ4038" s="21" t="s">
        <v>1148</v>
      </c>
      <c r="AK4038">
        <v>92.691999999999993</v>
      </c>
      <c r="AL4038" t="s">
        <v>1277</v>
      </c>
      <c r="AM4038" t="s">
        <v>3003</v>
      </c>
      <c r="AN4038" s="21">
        <v>4</v>
      </c>
      <c r="AO4038" s="21">
        <v>25</v>
      </c>
      <c r="AP4038" s="21">
        <v>26</v>
      </c>
      <c r="AQ4038" s="22" t="s">
        <v>3252</v>
      </c>
      <c r="AR4038" s="21" t="s">
        <v>3266</v>
      </c>
    </row>
    <row r="4039" spans="1:44" x14ac:dyDescent="0.2">
      <c r="A4039" t="s">
        <v>2013</v>
      </c>
      <c r="B4039" s="21" t="s">
        <v>1146</v>
      </c>
      <c r="C4039" s="21" t="s">
        <v>1149</v>
      </c>
      <c r="D4039" s="21" t="s">
        <v>3260</v>
      </c>
      <c r="E4039" s="21" t="s">
        <v>3261</v>
      </c>
      <c r="G4039" s="14" t="s">
        <v>3267</v>
      </c>
      <c r="H4039" s="21" t="s">
        <v>1165</v>
      </c>
      <c r="I4039" s="21" t="s">
        <v>3262</v>
      </c>
      <c r="M4039" t="s">
        <v>3034</v>
      </c>
      <c r="O4039">
        <v>2009</v>
      </c>
      <c r="Q4039" t="s">
        <v>3263</v>
      </c>
      <c r="S4039" t="s">
        <v>3265</v>
      </c>
      <c r="T4039" t="s">
        <v>3264</v>
      </c>
      <c r="U4039" s="21" t="s">
        <v>1151</v>
      </c>
      <c r="X4039" s="9" t="s">
        <v>1291</v>
      </c>
      <c r="Z4039">
        <v>12</v>
      </c>
      <c r="AD4039" t="s">
        <v>1165</v>
      </c>
      <c r="AF4039" t="s">
        <v>1165</v>
      </c>
      <c r="AI4039" s="21" t="s">
        <v>1165</v>
      </c>
      <c r="AJ4039" s="21" t="s">
        <v>1148</v>
      </c>
      <c r="AK4039">
        <v>93.900999999999996</v>
      </c>
      <c r="AL4039" t="s">
        <v>1277</v>
      </c>
      <c r="AM4039" t="s">
        <v>3003</v>
      </c>
      <c r="AN4039" s="21">
        <v>4</v>
      </c>
      <c r="AO4039" s="21">
        <v>25</v>
      </c>
      <c r="AP4039" s="21">
        <v>27</v>
      </c>
      <c r="AQ4039" s="22" t="s">
        <v>3252</v>
      </c>
      <c r="AR4039" s="21" t="s">
        <v>3266</v>
      </c>
    </row>
    <row r="4040" spans="1:44" x14ac:dyDescent="0.2">
      <c r="A4040" t="s">
        <v>2013</v>
      </c>
      <c r="B4040" s="21" t="s">
        <v>1146</v>
      </c>
      <c r="C4040" s="21" t="s">
        <v>1149</v>
      </c>
      <c r="D4040" s="21" t="s">
        <v>3260</v>
      </c>
      <c r="E4040" s="21" t="s">
        <v>3261</v>
      </c>
      <c r="G4040" s="14" t="s">
        <v>3267</v>
      </c>
      <c r="H4040" s="21" t="s">
        <v>1165</v>
      </c>
      <c r="I4040" s="21" t="s">
        <v>3262</v>
      </c>
      <c r="M4040" t="s">
        <v>3034</v>
      </c>
      <c r="O4040">
        <v>2009</v>
      </c>
      <c r="Q4040" t="s">
        <v>3263</v>
      </c>
      <c r="S4040" t="s">
        <v>3265</v>
      </c>
      <c r="T4040" t="s">
        <v>3264</v>
      </c>
      <c r="U4040" s="21" t="s">
        <v>1151</v>
      </c>
      <c r="X4040" s="9" t="s">
        <v>1291</v>
      </c>
      <c r="Z4040">
        <v>12</v>
      </c>
      <c r="AD4040" t="s">
        <v>1165</v>
      </c>
      <c r="AF4040" t="s">
        <v>1165</v>
      </c>
      <c r="AI4040" s="21" t="s">
        <v>1165</v>
      </c>
      <c r="AJ4040" s="21" t="s">
        <v>1148</v>
      </c>
      <c r="AK4040">
        <v>93.900999999999996</v>
      </c>
      <c r="AL4040" t="s">
        <v>1277</v>
      </c>
      <c r="AM4040" t="s">
        <v>3003</v>
      </c>
      <c r="AN4040" s="21">
        <v>4</v>
      </c>
      <c r="AO4040" s="21">
        <v>25</v>
      </c>
      <c r="AP4040" s="21">
        <v>28</v>
      </c>
      <c r="AQ4040" s="22" t="s">
        <v>3252</v>
      </c>
      <c r="AR4040" s="21" t="s">
        <v>3266</v>
      </c>
    </row>
    <row r="4041" spans="1:44" x14ac:dyDescent="0.2">
      <c r="A4041" t="s">
        <v>2013</v>
      </c>
      <c r="B4041" s="21" t="s">
        <v>1146</v>
      </c>
      <c r="C4041" s="21" t="s">
        <v>1149</v>
      </c>
      <c r="D4041" s="21" t="s">
        <v>3260</v>
      </c>
      <c r="E4041" s="21" t="s">
        <v>3261</v>
      </c>
      <c r="G4041" s="14" t="s">
        <v>3267</v>
      </c>
      <c r="H4041" s="21" t="s">
        <v>1165</v>
      </c>
      <c r="I4041" s="21" t="s">
        <v>3262</v>
      </c>
      <c r="M4041" t="s">
        <v>3034</v>
      </c>
      <c r="O4041">
        <v>2009</v>
      </c>
      <c r="Q4041" t="s">
        <v>3263</v>
      </c>
      <c r="S4041" t="s">
        <v>3265</v>
      </c>
      <c r="T4041" t="s">
        <v>3264</v>
      </c>
      <c r="U4041" s="21" t="s">
        <v>1151</v>
      </c>
      <c r="X4041" s="9" t="s">
        <v>1291</v>
      </c>
      <c r="Z4041">
        <v>12</v>
      </c>
      <c r="AD4041" t="s">
        <v>1165</v>
      </c>
      <c r="AF4041" t="s">
        <v>1165</v>
      </c>
      <c r="AI4041" s="21" t="s">
        <v>1165</v>
      </c>
      <c r="AJ4041" s="21" t="s">
        <v>1148</v>
      </c>
      <c r="AK4041">
        <v>93.790999999999997</v>
      </c>
      <c r="AL4041" t="s">
        <v>1277</v>
      </c>
      <c r="AM4041" t="s">
        <v>3003</v>
      </c>
      <c r="AN4041" s="21">
        <v>4</v>
      </c>
      <c r="AO4041" s="21">
        <v>25</v>
      </c>
      <c r="AP4041" s="21">
        <v>29</v>
      </c>
      <c r="AQ4041" s="22" t="s">
        <v>3252</v>
      </c>
      <c r="AR4041" s="21" t="s">
        <v>3266</v>
      </c>
    </row>
    <row r="4042" spans="1:44" x14ac:dyDescent="0.2">
      <c r="A4042" t="s">
        <v>2013</v>
      </c>
      <c r="B4042" s="21" t="s">
        <v>1146</v>
      </c>
      <c r="C4042" s="21" t="s">
        <v>1149</v>
      </c>
      <c r="D4042" s="21" t="s">
        <v>3260</v>
      </c>
      <c r="E4042" s="21" t="s">
        <v>3261</v>
      </c>
      <c r="G4042" s="14" t="s">
        <v>3267</v>
      </c>
      <c r="H4042" s="21" t="s">
        <v>1165</v>
      </c>
      <c r="I4042" s="21" t="s">
        <v>3262</v>
      </c>
      <c r="M4042" t="s">
        <v>3034</v>
      </c>
      <c r="O4042">
        <v>2009</v>
      </c>
      <c r="Q4042" t="s">
        <v>3263</v>
      </c>
      <c r="S4042" t="s">
        <v>3265</v>
      </c>
      <c r="T4042" t="s">
        <v>3264</v>
      </c>
      <c r="U4042" s="21" t="s">
        <v>1151</v>
      </c>
      <c r="X4042" s="9" t="s">
        <v>1291</v>
      </c>
      <c r="Z4042">
        <v>12</v>
      </c>
      <c r="AD4042" t="s">
        <v>1165</v>
      </c>
      <c r="AF4042" t="s">
        <v>1165</v>
      </c>
      <c r="AI4042" s="21" t="s">
        <v>1165</v>
      </c>
      <c r="AJ4042" s="21" t="s">
        <v>1148</v>
      </c>
      <c r="AK4042">
        <v>93.900999999999996</v>
      </c>
      <c r="AL4042" t="s">
        <v>1277</v>
      </c>
      <c r="AM4042" t="s">
        <v>3003</v>
      </c>
      <c r="AN4042" s="21">
        <v>4</v>
      </c>
      <c r="AO4042" s="21">
        <v>25</v>
      </c>
      <c r="AP4042" s="21">
        <v>30</v>
      </c>
      <c r="AQ4042" s="22" t="s">
        <v>3252</v>
      </c>
      <c r="AR4042" s="21" t="s">
        <v>3266</v>
      </c>
    </row>
    <row r="4045" spans="1:44" x14ac:dyDescent="0.2">
      <c r="A4045" t="s">
        <v>2013</v>
      </c>
      <c r="B4045" s="21" t="s">
        <v>1146</v>
      </c>
      <c r="C4045" s="21" t="s">
        <v>1149</v>
      </c>
      <c r="D4045" s="21" t="s">
        <v>3260</v>
      </c>
      <c r="E4045" s="21" t="s">
        <v>3261</v>
      </c>
      <c r="G4045" s="14" t="s">
        <v>3267</v>
      </c>
      <c r="H4045" s="21" t="s">
        <v>1165</v>
      </c>
      <c r="I4045" s="21" t="s">
        <v>3262</v>
      </c>
      <c r="M4045" t="s">
        <v>3034</v>
      </c>
      <c r="O4045">
        <v>2009</v>
      </c>
      <c r="Q4045" t="s">
        <v>3263</v>
      </c>
      <c r="S4045" t="s">
        <v>3265</v>
      </c>
      <c r="T4045" t="s">
        <v>3264</v>
      </c>
      <c r="U4045" s="21" t="s">
        <v>1151</v>
      </c>
      <c r="X4045" s="9" t="s">
        <v>1292</v>
      </c>
      <c r="Z4045">
        <v>12</v>
      </c>
      <c r="AD4045" t="s">
        <v>1165</v>
      </c>
      <c r="AF4045" t="s">
        <v>1165</v>
      </c>
      <c r="AI4045" s="21" t="s">
        <v>1165</v>
      </c>
      <c r="AJ4045" s="21" t="s">
        <v>1148</v>
      </c>
      <c r="AK4045">
        <v>0</v>
      </c>
      <c r="AL4045" t="s">
        <v>1277</v>
      </c>
      <c r="AM4045">
        <v>0</v>
      </c>
      <c r="AN4045" s="21">
        <v>4</v>
      </c>
      <c r="AO4045" s="21">
        <v>25</v>
      </c>
      <c r="AP4045" s="21">
        <v>1</v>
      </c>
      <c r="AQ4045" s="22" t="s">
        <v>3252</v>
      </c>
      <c r="AR4045" s="21" t="s">
        <v>3266</v>
      </c>
    </row>
    <row r="4046" spans="1:44" x14ac:dyDescent="0.2">
      <c r="A4046" t="s">
        <v>2013</v>
      </c>
      <c r="B4046" s="21" t="s">
        <v>1146</v>
      </c>
      <c r="C4046" s="21" t="s">
        <v>1149</v>
      </c>
      <c r="D4046" s="21" t="s">
        <v>3260</v>
      </c>
      <c r="E4046" s="21" t="s">
        <v>3261</v>
      </c>
      <c r="G4046" s="14" t="s">
        <v>3267</v>
      </c>
      <c r="H4046" s="21" t="s">
        <v>1165</v>
      </c>
      <c r="I4046" s="21" t="s">
        <v>3262</v>
      </c>
      <c r="M4046" t="s">
        <v>3034</v>
      </c>
      <c r="O4046">
        <v>2009</v>
      </c>
      <c r="Q4046" t="s">
        <v>3263</v>
      </c>
      <c r="S4046" t="s">
        <v>3265</v>
      </c>
      <c r="T4046" t="s">
        <v>3264</v>
      </c>
      <c r="U4046" s="21" t="s">
        <v>1151</v>
      </c>
      <c r="X4046" s="9" t="s">
        <v>1292</v>
      </c>
      <c r="Z4046">
        <v>12</v>
      </c>
      <c r="AD4046" t="s">
        <v>1165</v>
      </c>
      <c r="AF4046" t="s">
        <v>1165</v>
      </c>
      <c r="AI4046" s="21" t="s">
        <v>1165</v>
      </c>
      <c r="AJ4046" s="21" t="s">
        <v>1148</v>
      </c>
      <c r="AK4046">
        <v>0</v>
      </c>
      <c r="AL4046" t="s">
        <v>1277</v>
      </c>
      <c r="AM4046">
        <v>0</v>
      </c>
      <c r="AN4046" s="21">
        <v>4</v>
      </c>
      <c r="AO4046" s="21">
        <v>25</v>
      </c>
      <c r="AP4046" s="21">
        <v>2</v>
      </c>
      <c r="AQ4046" s="22" t="s">
        <v>3252</v>
      </c>
      <c r="AR4046" s="21" t="s">
        <v>3266</v>
      </c>
    </row>
    <row r="4047" spans="1:44" x14ac:dyDescent="0.2">
      <c r="A4047" t="s">
        <v>2013</v>
      </c>
      <c r="B4047" s="21" t="s">
        <v>1146</v>
      </c>
      <c r="C4047" s="21" t="s">
        <v>1149</v>
      </c>
      <c r="D4047" s="21" t="s">
        <v>3260</v>
      </c>
      <c r="E4047" s="21" t="s">
        <v>3261</v>
      </c>
      <c r="G4047" s="14" t="s">
        <v>3267</v>
      </c>
      <c r="H4047" s="21" t="s">
        <v>1165</v>
      </c>
      <c r="I4047" s="21" t="s">
        <v>3262</v>
      </c>
      <c r="M4047" t="s">
        <v>3034</v>
      </c>
      <c r="O4047">
        <v>2009</v>
      </c>
      <c r="Q4047" t="s">
        <v>3263</v>
      </c>
      <c r="S4047" t="s">
        <v>3265</v>
      </c>
      <c r="T4047" t="s">
        <v>3264</v>
      </c>
      <c r="U4047" s="21" t="s">
        <v>1151</v>
      </c>
      <c r="X4047" s="9" t="s">
        <v>1292</v>
      </c>
      <c r="Z4047">
        <v>12</v>
      </c>
      <c r="AD4047" t="s">
        <v>1165</v>
      </c>
      <c r="AF4047" t="s">
        <v>1165</v>
      </c>
      <c r="AI4047" s="21" t="s">
        <v>1165</v>
      </c>
      <c r="AJ4047" s="21" t="s">
        <v>1148</v>
      </c>
      <c r="AK4047">
        <v>0</v>
      </c>
      <c r="AL4047" t="s">
        <v>1277</v>
      </c>
      <c r="AM4047">
        <v>0</v>
      </c>
      <c r="AN4047" s="21">
        <v>4</v>
      </c>
      <c r="AO4047" s="21">
        <v>25</v>
      </c>
      <c r="AP4047" s="21">
        <v>3</v>
      </c>
      <c r="AQ4047" s="22" t="s">
        <v>3252</v>
      </c>
      <c r="AR4047" s="21" t="s">
        <v>3266</v>
      </c>
    </row>
    <row r="4048" spans="1:44" x14ac:dyDescent="0.2">
      <c r="A4048" t="s">
        <v>2013</v>
      </c>
      <c r="B4048" s="21" t="s">
        <v>1146</v>
      </c>
      <c r="C4048" s="21" t="s">
        <v>1149</v>
      </c>
      <c r="D4048" s="21" t="s">
        <v>3260</v>
      </c>
      <c r="E4048" s="21" t="s">
        <v>3261</v>
      </c>
      <c r="G4048" s="14" t="s">
        <v>3267</v>
      </c>
      <c r="H4048" s="21" t="s">
        <v>1165</v>
      </c>
      <c r="I4048" s="21" t="s">
        <v>3262</v>
      </c>
      <c r="M4048" t="s">
        <v>3034</v>
      </c>
      <c r="O4048">
        <v>2009</v>
      </c>
      <c r="Q4048" t="s">
        <v>3263</v>
      </c>
      <c r="S4048" t="s">
        <v>3265</v>
      </c>
      <c r="T4048" t="s">
        <v>3264</v>
      </c>
      <c r="U4048" s="21" t="s">
        <v>1151</v>
      </c>
      <c r="X4048" s="9" t="s">
        <v>1292</v>
      </c>
      <c r="Z4048">
        <v>12</v>
      </c>
      <c r="AD4048" t="s">
        <v>1165</v>
      </c>
      <c r="AF4048" t="s">
        <v>1165</v>
      </c>
      <c r="AI4048" s="21" t="s">
        <v>1165</v>
      </c>
      <c r="AJ4048" s="21" t="s">
        <v>1148</v>
      </c>
      <c r="AK4048">
        <v>0</v>
      </c>
      <c r="AL4048" t="s">
        <v>1277</v>
      </c>
      <c r="AM4048">
        <v>0</v>
      </c>
      <c r="AN4048" s="21">
        <v>4</v>
      </c>
      <c r="AO4048" s="21">
        <v>25</v>
      </c>
      <c r="AP4048" s="21">
        <v>4</v>
      </c>
      <c r="AQ4048" s="22" t="s">
        <v>3252</v>
      </c>
      <c r="AR4048" s="21" t="s">
        <v>3266</v>
      </c>
    </row>
    <row r="4049" spans="1:44" x14ac:dyDescent="0.2">
      <c r="A4049" t="s">
        <v>2013</v>
      </c>
      <c r="B4049" s="21" t="s">
        <v>1146</v>
      </c>
      <c r="C4049" s="21" t="s">
        <v>1149</v>
      </c>
      <c r="D4049" s="21" t="s">
        <v>3260</v>
      </c>
      <c r="E4049" s="21" t="s">
        <v>3261</v>
      </c>
      <c r="G4049" s="14" t="s">
        <v>3267</v>
      </c>
      <c r="H4049" s="21" t="s">
        <v>1165</v>
      </c>
      <c r="I4049" s="21" t="s">
        <v>3262</v>
      </c>
      <c r="M4049" t="s">
        <v>3034</v>
      </c>
      <c r="O4049">
        <v>2009</v>
      </c>
      <c r="Q4049" t="s">
        <v>3263</v>
      </c>
      <c r="S4049" t="s">
        <v>3265</v>
      </c>
      <c r="T4049" t="s">
        <v>3264</v>
      </c>
      <c r="U4049" s="21" t="s">
        <v>1151</v>
      </c>
      <c r="X4049" s="9" t="s">
        <v>1292</v>
      </c>
      <c r="Z4049">
        <v>12</v>
      </c>
      <c r="AD4049" t="s">
        <v>1165</v>
      </c>
      <c r="AF4049" t="s">
        <v>1165</v>
      </c>
      <c r="AI4049" s="21" t="s">
        <v>1165</v>
      </c>
      <c r="AJ4049" s="21" t="s">
        <v>1148</v>
      </c>
      <c r="AK4049">
        <v>0</v>
      </c>
      <c r="AL4049" t="s">
        <v>1277</v>
      </c>
      <c r="AM4049">
        <v>0</v>
      </c>
      <c r="AN4049" s="21">
        <v>4</v>
      </c>
      <c r="AO4049" s="21">
        <v>25</v>
      </c>
      <c r="AP4049" s="21">
        <v>5</v>
      </c>
      <c r="AQ4049" s="22" t="s">
        <v>3252</v>
      </c>
      <c r="AR4049" s="21" t="s">
        <v>3266</v>
      </c>
    </row>
    <row r="4050" spans="1:44" x14ac:dyDescent="0.2">
      <c r="A4050" t="s">
        <v>2013</v>
      </c>
      <c r="B4050" s="21" t="s">
        <v>1146</v>
      </c>
      <c r="C4050" s="21" t="s">
        <v>1149</v>
      </c>
      <c r="D4050" s="21" t="s">
        <v>3260</v>
      </c>
      <c r="E4050" s="21" t="s">
        <v>3261</v>
      </c>
      <c r="G4050" s="14" t="s">
        <v>3267</v>
      </c>
      <c r="H4050" s="21" t="s">
        <v>1165</v>
      </c>
      <c r="I4050" s="21" t="s">
        <v>3262</v>
      </c>
      <c r="M4050" t="s">
        <v>3034</v>
      </c>
      <c r="O4050">
        <v>2009</v>
      </c>
      <c r="Q4050" t="s">
        <v>3263</v>
      </c>
      <c r="S4050" t="s">
        <v>3265</v>
      </c>
      <c r="T4050" t="s">
        <v>3264</v>
      </c>
      <c r="U4050" s="21" t="s">
        <v>1151</v>
      </c>
      <c r="X4050" s="9" t="s">
        <v>1292</v>
      </c>
      <c r="Z4050">
        <v>12</v>
      </c>
      <c r="AD4050" t="s">
        <v>1165</v>
      </c>
      <c r="AF4050" t="s">
        <v>1165</v>
      </c>
      <c r="AI4050" s="21" t="s">
        <v>1165</v>
      </c>
      <c r="AJ4050" s="21" t="s">
        <v>1148</v>
      </c>
      <c r="AK4050">
        <v>36.429000000000002</v>
      </c>
      <c r="AL4050" t="s">
        <v>1277</v>
      </c>
      <c r="AM4050" t="s">
        <v>3003</v>
      </c>
      <c r="AN4050" s="21">
        <v>4</v>
      </c>
      <c r="AO4050" s="21">
        <v>25</v>
      </c>
      <c r="AP4050" s="21">
        <v>6</v>
      </c>
      <c r="AQ4050" s="22" t="s">
        <v>3252</v>
      </c>
      <c r="AR4050" s="21" t="s">
        <v>3266</v>
      </c>
    </row>
    <row r="4051" spans="1:44" x14ac:dyDescent="0.2">
      <c r="A4051" t="s">
        <v>2013</v>
      </c>
      <c r="B4051" s="21" t="s">
        <v>1146</v>
      </c>
      <c r="C4051" s="21" t="s">
        <v>1149</v>
      </c>
      <c r="D4051" s="21" t="s">
        <v>3260</v>
      </c>
      <c r="E4051" s="21" t="s">
        <v>3261</v>
      </c>
      <c r="G4051" s="14" t="s">
        <v>3267</v>
      </c>
      <c r="H4051" s="21" t="s">
        <v>1165</v>
      </c>
      <c r="I4051" s="21" t="s">
        <v>3262</v>
      </c>
      <c r="M4051" t="s">
        <v>3034</v>
      </c>
      <c r="O4051">
        <v>2009</v>
      </c>
      <c r="Q4051" t="s">
        <v>3263</v>
      </c>
      <c r="S4051" t="s">
        <v>3265</v>
      </c>
      <c r="T4051" t="s">
        <v>3264</v>
      </c>
      <c r="U4051" s="21" t="s">
        <v>1151</v>
      </c>
      <c r="X4051" s="9" t="s">
        <v>1292</v>
      </c>
      <c r="Z4051">
        <v>12</v>
      </c>
      <c r="AD4051" t="s">
        <v>1165</v>
      </c>
      <c r="AF4051" t="s">
        <v>1165</v>
      </c>
      <c r="AI4051" s="21" t="s">
        <v>1165</v>
      </c>
      <c r="AJ4051" s="21" t="s">
        <v>1148</v>
      </c>
      <c r="AK4051">
        <v>64.67</v>
      </c>
      <c r="AL4051" t="s">
        <v>1277</v>
      </c>
      <c r="AM4051" t="s">
        <v>3003</v>
      </c>
      <c r="AN4051" s="21">
        <v>4</v>
      </c>
      <c r="AO4051" s="21">
        <v>25</v>
      </c>
      <c r="AP4051" s="21">
        <v>7</v>
      </c>
      <c r="AQ4051" s="22" t="s">
        <v>3252</v>
      </c>
      <c r="AR4051" s="21" t="s">
        <v>3266</v>
      </c>
    </row>
    <row r="4052" spans="1:44" x14ac:dyDescent="0.2">
      <c r="A4052" t="s">
        <v>2013</v>
      </c>
      <c r="B4052" s="21" t="s">
        <v>1146</v>
      </c>
      <c r="C4052" s="21" t="s">
        <v>1149</v>
      </c>
      <c r="D4052" s="21" t="s">
        <v>3260</v>
      </c>
      <c r="E4052" s="21" t="s">
        <v>3261</v>
      </c>
      <c r="G4052" s="14" t="s">
        <v>3267</v>
      </c>
      <c r="H4052" s="21" t="s">
        <v>1165</v>
      </c>
      <c r="I4052" s="21" t="s">
        <v>3262</v>
      </c>
      <c r="M4052" t="s">
        <v>3034</v>
      </c>
      <c r="O4052">
        <v>2009</v>
      </c>
      <c r="Q4052" t="s">
        <v>3263</v>
      </c>
      <c r="S4052" t="s">
        <v>3265</v>
      </c>
      <c r="T4052" t="s">
        <v>3264</v>
      </c>
      <c r="U4052" s="21" t="s">
        <v>1151</v>
      </c>
      <c r="X4052" s="9" t="s">
        <v>1292</v>
      </c>
      <c r="Z4052">
        <v>12</v>
      </c>
      <c r="AD4052" t="s">
        <v>1165</v>
      </c>
      <c r="AF4052" t="s">
        <v>1165</v>
      </c>
      <c r="AI4052" s="21" t="s">
        <v>1165</v>
      </c>
      <c r="AJ4052" s="21" t="s">
        <v>1148</v>
      </c>
      <c r="AK4052">
        <v>74.450999999999993</v>
      </c>
      <c r="AL4052" t="s">
        <v>1277</v>
      </c>
      <c r="AM4052" t="s">
        <v>3003</v>
      </c>
      <c r="AN4052" s="21">
        <v>4</v>
      </c>
      <c r="AO4052" s="21">
        <v>25</v>
      </c>
      <c r="AP4052" s="21">
        <v>8</v>
      </c>
      <c r="AQ4052" s="22" t="s">
        <v>3252</v>
      </c>
      <c r="AR4052" s="21" t="s">
        <v>3266</v>
      </c>
    </row>
    <row r="4053" spans="1:44" x14ac:dyDescent="0.2">
      <c r="A4053" t="s">
        <v>2013</v>
      </c>
      <c r="B4053" s="21" t="s">
        <v>1146</v>
      </c>
      <c r="C4053" s="21" t="s">
        <v>1149</v>
      </c>
      <c r="D4053" s="21" t="s">
        <v>3260</v>
      </c>
      <c r="E4053" s="21" t="s">
        <v>3261</v>
      </c>
      <c r="G4053" s="14" t="s">
        <v>3267</v>
      </c>
      <c r="H4053" s="21" t="s">
        <v>1165</v>
      </c>
      <c r="I4053" s="21" t="s">
        <v>3262</v>
      </c>
      <c r="M4053" t="s">
        <v>3034</v>
      </c>
      <c r="O4053">
        <v>2009</v>
      </c>
      <c r="Q4053" t="s">
        <v>3263</v>
      </c>
      <c r="S4053" t="s">
        <v>3265</v>
      </c>
      <c r="T4053" t="s">
        <v>3264</v>
      </c>
      <c r="U4053" s="21" t="s">
        <v>1151</v>
      </c>
      <c r="X4053" s="9" t="s">
        <v>1292</v>
      </c>
      <c r="Z4053">
        <v>12</v>
      </c>
      <c r="AD4053" t="s">
        <v>1165</v>
      </c>
      <c r="AF4053" t="s">
        <v>1165</v>
      </c>
      <c r="AI4053" s="21" t="s">
        <v>1165</v>
      </c>
      <c r="AJ4053" s="21" t="s">
        <v>1148</v>
      </c>
      <c r="AK4053">
        <v>81.703000000000003</v>
      </c>
      <c r="AL4053" t="s">
        <v>1277</v>
      </c>
      <c r="AM4053" t="s">
        <v>3003</v>
      </c>
      <c r="AN4053" s="21">
        <v>4</v>
      </c>
      <c r="AO4053" s="21">
        <v>25</v>
      </c>
      <c r="AP4053" s="21">
        <v>9</v>
      </c>
      <c r="AQ4053" s="22" t="s">
        <v>3252</v>
      </c>
      <c r="AR4053" s="21" t="s">
        <v>3266</v>
      </c>
    </row>
    <row r="4054" spans="1:44" x14ac:dyDescent="0.2">
      <c r="A4054" t="s">
        <v>2013</v>
      </c>
      <c r="B4054" s="21" t="s">
        <v>1146</v>
      </c>
      <c r="C4054" s="21" t="s">
        <v>1149</v>
      </c>
      <c r="D4054" s="21" t="s">
        <v>3260</v>
      </c>
      <c r="E4054" s="21" t="s">
        <v>3261</v>
      </c>
      <c r="G4054" s="14" t="s">
        <v>3267</v>
      </c>
      <c r="H4054" s="21" t="s">
        <v>1165</v>
      </c>
      <c r="I4054" s="21" t="s">
        <v>3262</v>
      </c>
      <c r="M4054" t="s">
        <v>3034</v>
      </c>
      <c r="O4054">
        <v>2009</v>
      </c>
      <c r="Q4054" t="s">
        <v>3263</v>
      </c>
      <c r="S4054" t="s">
        <v>3265</v>
      </c>
      <c r="T4054" t="s">
        <v>3264</v>
      </c>
      <c r="U4054" s="21" t="s">
        <v>1151</v>
      </c>
      <c r="X4054" s="9" t="s">
        <v>1292</v>
      </c>
      <c r="Z4054">
        <v>12</v>
      </c>
      <c r="AD4054" t="s">
        <v>1165</v>
      </c>
      <c r="AF4054" t="s">
        <v>1165</v>
      </c>
      <c r="AI4054" s="21" t="s">
        <v>1165</v>
      </c>
      <c r="AJ4054" s="21" t="s">
        <v>1148</v>
      </c>
      <c r="AK4054">
        <v>85.33</v>
      </c>
      <c r="AL4054" t="s">
        <v>1277</v>
      </c>
      <c r="AM4054" t="s">
        <v>3003</v>
      </c>
      <c r="AN4054" s="21">
        <v>4</v>
      </c>
      <c r="AO4054" s="21">
        <v>25</v>
      </c>
      <c r="AP4054" s="21">
        <v>10</v>
      </c>
      <c r="AQ4054" s="22" t="s">
        <v>3252</v>
      </c>
      <c r="AR4054" s="21" t="s">
        <v>3266</v>
      </c>
    </row>
    <row r="4055" spans="1:44" x14ac:dyDescent="0.2">
      <c r="A4055" t="s">
        <v>2013</v>
      </c>
      <c r="B4055" s="21" t="s">
        <v>1146</v>
      </c>
      <c r="C4055" s="21" t="s">
        <v>1149</v>
      </c>
      <c r="D4055" s="21" t="s">
        <v>3260</v>
      </c>
      <c r="E4055" s="21" t="s">
        <v>3261</v>
      </c>
      <c r="G4055" s="14" t="s">
        <v>3267</v>
      </c>
      <c r="H4055" s="21" t="s">
        <v>1165</v>
      </c>
      <c r="I4055" s="21" t="s">
        <v>3262</v>
      </c>
      <c r="M4055" t="s">
        <v>3034</v>
      </c>
      <c r="O4055">
        <v>2009</v>
      </c>
      <c r="Q4055" t="s">
        <v>3263</v>
      </c>
      <c r="S4055" t="s">
        <v>3265</v>
      </c>
      <c r="T4055" t="s">
        <v>3264</v>
      </c>
      <c r="U4055" s="21" t="s">
        <v>1151</v>
      </c>
      <c r="X4055" s="9" t="s">
        <v>1292</v>
      </c>
      <c r="Z4055">
        <v>12</v>
      </c>
      <c r="AD4055" t="s">
        <v>1165</v>
      </c>
      <c r="AF4055" t="s">
        <v>1165</v>
      </c>
      <c r="AI4055" s="21" t="s">
        <v>1165</v>
      </c>
      <c r="AJ4055" s="21" t="s">
        <v>1148</v>
      </c>
      <c r="AK4055">
        <v>86.757999999999996</v>
      </c>
      <c r="AL4055" t="s">
        <v>1277</v>
      </c>
      <c r="AM4055" t="s">
        <v>3003</v>
      </c>
      <c r="AN4055" s="21">
        <v>4</v>
      </c>
      <c r="AO4055" s="21">
        <v>25</v>
      </c>
      <c r="AP4055" s="21">
        <v>11</v>
      </c>
      <c r="AQ4055" s="22" t="s">
        <v>3252</v>
      </c>
      <c r="AR4055" s="21" t="s">
        <v>3266</v>
      </c>
    </row>
    <row r="4056" spans="1:44" x14ac:dyDescent="0.2">
      <c r="A4056" t="s">
        <v>2013</v>
      </c>
      <c r="B4056" s="21" t="s">
        <v>1146</v>
      </c>
      <c r="C4056" s="21" t="s">
        <v>1149</v>
      </c>
      <c r="D4056" s="21" t="s">
        <v>3260</v>
      </c>
      <c r="E4056" s="21" t="s">
        <v>3261</v>
      </c>
      <c r="G4056" s="14" t="s">
        <v>3267</v>
      </c>
      <c r="H4056" s="21" t="s">
        <v>1165</v>
      </c>
      <c r="I4056" s="21" t="s">
        <v>3262</v>
      </c>
      <c r="M4056" t="s">
        <v>3034</v>
      </c>
      <c r="O4056">
        <v>2009</v>
      </c>
      <c r="Q4056" t="s">
        <v>3263</v>
      </c>
      <c r="S4056" t="s">
        <v>3265</v>
      </c>
      <c r="T4056" t="s">
        <v>3264</v>
      </c>
      <c r="U4056" s="21" t="s">
        <v>1151</v>
      </c>
      <c r="X4056" s="9" t="s">
        <v>1292</v>
      </c>
      <c r="Z4056">
        <v>12</v>
      </c>
      <c r="AD4056" t="s">
        <v>1165</v>
      </c>
      <c r="AF4056" t="s">
        <v>1165</v>
      </c>
      <c r="AI4056" s="21" t="s">
        <v>1165</v>
      </c>
      <c r="AJ4056" s="21" t="s">
        <v>1148</v>
      </c>
      <c r="AK4056">
        <v>89.066000000000003</v>
      </c>
      <c r="AL4056" t="s">
        <v>1277</v>
      </c>
      <c r="AM4056" t="s">
        <v>3003</v>
      </c>
      <c r="AN4056" s="21">
        <v>4</v>
      </c>
      <c r="AO4056" s="21">
        <v>25</v>
      </c>
      <c r="AP4056" s="21">
        <v>12</v>
      </c>
      <c r="AQ4056" s="22" t="s">
        <v>3252</v>
      </c>
      <c r="AR4056" s="21" t="s">
        <v>3266</v>
      </c>
    </row>
    <row r="4057" spans="1:44" x14ac:dyDescent="0.2">
      <c r="A4057" t="s">
        <v>2013</v>
      </c>
      <c r="B4057" s="21" t="s">
        <v>1146</v>
      </c>
      <c r="C4057" s="21" t="s">
        <v>1149</v>
      </c>
      <c r="D4057" s="21" t="s">
        <v>3260</v>
      </c>
      <c r="E4057" s="21" t="s">
        <v>3261</v>
      </c>
      <c r="G4057" s="14" t="s">
        <v>3267</v>
      </c>
      <c r="H4057" s="21" t="s">
        <v>1165</v>
      </c>
      <c r="I4057" s="21" t="s">
        <v>3262</v>
      </c>
      <c r="M4057" t="s">
        <v>3034</v>
      </c>
      <c r="O4057">
        <v>2009</v>
      </c>
      <c r="Q4057" t="s">
        <v>3263</v>
      </c>
      <c r="S4057" t="s">
        <v>3265</v>
      </c>
      <c r="T4057" t="s">
        <v>3264</v>
      </c>
      <c r="U4057" s="21" t="s">
        <v>1151</v>
      </c>
      <c r="X4057" s="9" t="s">
        <v>1292</v>
      </c>
      <c r="Z4057">
        <v>12</v>
      </c>
      <c r="AD4057" t="s">
        <v>1165</v>
      </c>
      <c r="AF4057" t="s">
        <v>1165</v>
      </c>
      <c r="AI4057" s="21" t="s">
        <v>1165</v>
      </c>
      <c r="AJ4057" s="21" t="s">
        <v>1148</v>
      </c>
      <c r="AK4057">
        <v>92.691999999999993</v>
      </c>
      <c r="AL4057" t="s">
        <v>1277</v>
      </c>
      <c r="AM4057" t="s">
        <v>3003</v>
      </c>
      <c r="AN4057" s="21">
        <v>4</v>
      </c>
      <c r="AO4057" s="21">
        <v>25</v>
      </c>
      <c r="AP4057" s="21">
        <v>13</v>
      </c>
      <c r="AQ4057" s="22" t="s">
        <v>3252</v>
      </c>
      <c r="AR4057" s="21" t="s">
        <v>3266</v>
      </c>
    </row>
    <row r="4058" spans="1:44" x14ac:dyDescent="0.2">
      <c r="A4058" t="s">
        <v>2013</v>
      </c>
      <c r="B4058" s="21" t="s">
        <v>1146</v>
      </c>
      <c r="C4058" s="21" t="s">
        <v>1149</v>
      </c>
      <c r="D4058" s="21" t="s">
        <v>3260</v>
      </c>
      <c r="E4058" s="21" t="s">
        <v>3261</v>
      </c>
      <c r="G4058" s="14" t="s">
        <v>3267</v>
      </c>
      <c r="H4058" s="21" t="s">
        <v>1165</v>
      </c>
      <c r="I4058" s="21" t="s">
        <v>3262</v>
      </c>
      <c r="M4058" t="s">
        <v>3034</v>
      </c>
      <c r="O4058">
        <v>2009</v>
      </c>
      <c r="Q4058" t="s">
        <v>3263</v>
      </c>
      <c r="S4058" t="s">
        <v>3265</v>
      </c>
      <c r="T4058" t="s">
        <v>3264</v>
      </c>
      <c r="U4058" s="21" t="s">
        <v>1151</v>
      </c>
      <c r="X4058" s="9" t="s">
        <v>1292</v>
      </c>
      <c r="Z4058">
        <v>12</v>
      </c>
      <c r="AD4058" t="s">
        <v>1165</v>
      </c>
      <c r="AF4058" t="s">
        <v>1165</v>
      </c>
      <c r="AI4058" s="21" t="s">
        <v>1165</v>
      </c>
      <c r="AJ4058" s="21" t="s">
        <v>1148</v>
      </c>
      <c r="AK4058">
        <v>95.11</v>
      </c>
      <c r="AL4058" t="s">
        <v>1277</v>
      </c>
      <c r="AM4058" t="s">
        <v>3003</v>
      </c>
      <c r="AN4058" s="21">
        <v>4</v>
      </c>
      <c r="AO4058" s="21">
        <v>25</v>
      </c>
      <c r="AP4058" s="21">
        <v>14</v>
      </c>
      <c r="AQ4058" s="22" t="s">
        <v>3252</v>
      </c>
      <c r="AR4058" s="21" t="s">
        <v>3266</v>
      </c>
    </row>
    <row r="4059" spans="1:44" x14ac:dyDescent="0.2">
      <c r="A4059" t="s">
        <v>2013</v>
      </c>
      <c r="B4059" s="21" t="s">
        <v>1146</v>
      </c>
      <c r="C4059" s="21" t="s">
        <v>1149</v>
      </c>
      <c r="D4059" s="21" t="s">
        <v>3260</v>
      </c>
      <c r="E4059" s="21" t="s">
        <v>3261</v>
      </c>
      <c r="G4059" s="14" t="s">
        <v>3267</v>
      </c>
      <c r="H4059" s="21" t="s">
        <v>1165</v>
      </c>
      <c r="I4059" s="21" t="s">
        <v>3262</v>
      </c>
      <c r="M4059" t="s">
        <v>3034</v>
      </c>
      <c r="O4059">
        <v>2009</v>
      </c>
      <c r="Q4059" t="s">
        <v>3263</v>
      </c>
      <c r="S4059" t="s">
        <v>3265</v>
      </c>
      <c r="T4059" t="s">
        <v>3264</v>
      </c>
      <c r="U4059" s="21" t="s">
        <v>1151</v>
      </c>
      <c r="X4059" s="9" t="s">
        <v>1292</v>
      </c>
      <c r="Z4059">
        <v>12</v>
      </c>
      <c r="AD4059" t="s">
        <v>1165</v>
      </c>
      <c r="AF4059" t="s">
        <v>1165</v>
      </c>
      <c r="AI4059" s="21" t="s">
        <v>1165</v>
      </c>
      <c r="AJ4059" s="21" t="s">
        <v>1148</v>
      </c>
      <c r="AK4059" s="21">
        <v>95.055000000000007</v>
      </c>
      <c r="AL4059" t="s">
        <v>1277</v>
      </c>
      <c r="AM4059" t="s">
        <v>3003</v>
      </c>
      <c r="AN4059" s="21">
        <v>4</v>
      </c>
      <c r="AO4059" s="21">
        <v>25</v>
      </c>
      <c r="AP4059" s="21">
        <v>15</v>
      </c>
      <c r="AQ4059" s="22" t="s">
        <v>3252</v>
      </c>
      <c r="AR4059" s="21" t="s">
        <v>3266</v>
      </c>
    </row>
    <row r="4060" spans="1:44" x14ac:dyDescent="0.2">
      <c r="A4060" t="s">
        <v>2013</v>
      </c>
      <c r="B4060" s="21" t="s">
        <v>1146</v>
      </c>
      <c r="C4060" s="21" t="s">
        <v>1149</v>
      </c>
      <c r="D4060" s="21" t="s">
        <v>3260</v>
      </c>
      <c r="E4060" s="21" t="s">
        <v>3261</v>
      </c>
      <c r="G4060" s="14" t="s">
        <v>3267</v>
      </c>
      <c r="H4060" s="21" t="s">
        <v>1165</v>
      </c>
      <c r="I4060" s="21" t="s">
        <v>3262</v>
      </c>
      <c r="M4060" t="s">
        <v>3034</v>
      </c>
      <c r="O4060">
        <v>2009</v>
      </c>
      <c r="Q4060" t="s">
        <v>3263</v>
      </c>
      <c r="S4060" t="s">
        <v>3265</v>
      </c>
      <c r="T4060" t="s">
        <v>3264</v>
      </c>
      <c r="U4060" s="21" t="s">
        <v>1151</v>
      </c>
      <c r="X4060" s="9" t="s">
        <v>1292</v>
      </c>
      <c r="Z4060">
        <v>12</v>
      </c>
      <c r="AD4060" t="s">
        <v>1165</v>
      </c>
      <c r="AF4060" t="s">
        <v>1165</v>
      </c>
      <c r="AI4060" s="21" t="s">
        <v>1165</v>
      </c>
      <c r="AJ4060" s="21" t="s">
        <v>1148</v>
      </c>
      <c r="AK4060" s="21">
        <v>95.11</v>
      </c>
      <c r="AL4060" t="s">
        <v>1277</v>
      </c>
      <c r="AM4060" t="s">
        <v>3003</v>
      </c>
      <c r="AN4060" s="21">
        <v>4</v>
      </c>
      <c r="AO4060" s="21">
        <v>25</v>
      </c>
      <c r="AP4060" s="21">
        <v>16</v>
      </c>
      <c r="AQ4060" s="22" t="s">
        <v>3252</v>
      </c>
      <c r="AR4060" s="21" t="s">
        <v>3266</v>
      </c>
    </row>
    <row r="4061" spans="1:44" x14ac:dyDescent="0.2">
      <c r="A4061" t="s">
        <v>2013</v>
      </c>
      <c r="B4061" s="21" t="s">
        <v>1146</v>
      </c>
      <c r="C4061" s="21" t="s">
        <v>1149</v>
      </c>
      <c r="D4061" s="21" t="s">
        <v>3260</v>
      </c>
      <c r="E4061" s="21" t="s">
        <v>3261</v>
      </c>
      <c r="G4061" s="14" t="s">
        <v>3267</v>
      </c>
      <c r="H4061" s="21" t="s">
        <v>1165</v>
      </c>
      <c r="I4061" s="21" t="s">
        <v>3262</v>
      </c>
      <c r="M4061" t="s">
        <v>3034</v>
      </c>
      <c r="O4061">
        <v>2009</v>
      </c>
      <c r="Q4061" t="s">
        <v>3263</v>
      </c>
      <c r="S4061" t="s">
        <v>3265</v>
      </c>
      <c r="T4061" t="s">
        <v>3264</v>
      </c>
      <c r="U4061" s="21" t="s">
        <v>1151</v>
      </c>
      <c r="X4061" s="9" t="s">
        <v>1292</v>
      </c>
      <c r="Z4061">
        <v>12</v>
      </c>
      <c r="AD4061" t="s">
        <v>1165</v>
      </c>
      <c r="AF4061" t="s">
        <v>1165</v>
      </c>
      <c r="AI4061" s="21" t="s">
        <v>1165</v>
      </c>
      <c r="AJ4061" s="21" t="s">
        <v>1148</v>
      </c>
      <c r="AK4061" s="21">
        <v>96.319000000000003</v>
      </c>
      <c r="AL4061" t="s">
        <v>1277</v>
      </c>
      <c r="AM4061" t="s">
        <v>3003</v>
      </c>
      <c r="AN4061" s="21">
        <v>4</v>
      </c>
      <c r="AO4061" s="21">
        <v>25</v>
      </c>
      <c r="AP4061" s="21">
        <v>17</v>
      </c>
      <c r="AQ4061" s="22" t="s">
        <v>3252</v>
      </c>
      <c r="AR4061" s="21" t="s">
        <v>3266</v>
      </c>
    </row>
    <row r="4062" spans="1:44" x14ac:dyDescent="0.2">
      <c r="A4062" t="s">
        <v>2013</v>
      </c>
      <c r="B4062" s="21" t="s">
        <v>1146</v>
      </c>
      <c r="C4062" s="21" t="s">
        <v>1149</v>
      </c>
      <c r="D4062" s="21" t="s">
        <v>3260</v>
      </c>
      <c r="E4062" s="21" t="s">
        <v>3261</v>
      </c>
      <c r="G4062" s="14" t="s">
        <v>3267</v>
      </c>
      <c r="H4062" s="21" t="s">
        <v>1165</v>
      </c>
      <c r="I4062" s="21" t="s">
        <v>3262</v>
      </c>
      <c r="M4062" t="s">
        <v>3034</v>
      </c>
      <c r="O4062">
        <v>2009</v>
      </c>
      <c r="Q4062" t="s">
        <v>3263</v>
      </c>
      <c r="S4062" t="s">
        <v>3265</v>
      </c>
      <c r="T4062" t="s">
        <v>3264</v>
      </c>
      <c r="U4062" s="21" t="s">
        <v>1151</v>
      </c>
      <c r="X4062" s="9" t="s">
        <v>1292</v>
      </c>
      <c r="Z4062">
        <v>12</v>
      </c>
      <c r="AD4062" t="s">
        <v>1165</v>
      </c>
      <c r="AF4062" t="s">
        <v>1165</v>
      </c>
      <c r="AI4062" s="21" t="s">
        <v>1165</v>
      </c>
      <c r="AJ4062" s="21" t="s">
        <v>1148</v>
      </c>
      <c r="AK4062" s="21">
        <v>96.319000000000003</v>
      </c>
      <c r="AL4062" t="s">
        <v>1277</v>
      </c>
      <c r="AM4062" t="s">
        <v>3003</v>
      </c>
      <c r="AN4062" s="21">
        <v>4</v>
      </c>
      <c r="AO4062" s="21">
        <v>25</v>
      </c>
      <c r="AP4062" s="21">
        <v>18</v>
      </c>
      <c r="AQ4062" s="22" t="s">
        <v>3252</v>
      </c>
      <c r="AR4062" s="21" t="s">
        <v>3266</v>
      </c>
    </row>
    <row r="4063" spans="1:44" x14ac:dyDescent="0.2">
      <c r="A4063" t="s">
        <v>2013</v>
      </c>
      <c r="B4063" s="21" t="s">
        <v>1146</v>
      </c>
      <c r="C4063" s="21" t="s">
        <v>1149</v>
      </c>
      <c r="D4063" s="21" t="s">
        <v>3260</v>
      </c>
      <c r="E4063" s="21" t="s">
        <v>3261</v>
      </c>
      <c r="G4063" s="14" t="s">
        <v>3267</v>
      </c>
      <c r="H4063" s="21" t="s">
        <v>1165</v>
      </c>
      <c r="I4063" s="21" t="s">
        <v>3262</v>
      </c>
      <c r="M4063" t="s">
        <v>3034</v>
      </c>
      <c r="O4063">
        <v>2009</v>
      </c>
      <c r="Q4063" t="s">
        <v>3263</v>
      </c>
      <c r="S4063" t="s">
        <v>3265</v>
      </c>
      <c r="T4063" t="s">
        <v>3264</v>
      </c>
      <c r="U4063" s="21" t="s">
        <v>1151</v>
      </c>
      <c r="X4063" s="9" t="s">
        <v>1292</v>
      </c>
      <c r="Z4063">
        <v>12</v>
      </c>
      <c r="AD4063" t="s">
        <v>1165</v>
      </c>
      <c r="AF4063" t="s">
        <v>1165</v>
      </c>
      <c r="AI4063" s="21" t="s">
        <v>1165</v>
      </c>
      <c r="AJ4063" s="21" t="s">
        <v>1148</v>
      </c>
      <c r="AK4063" s="21">
        <v>96.319000000000003</v>
      </c>
      <c r="AL4063" t="s">
        <v>1277</v>
      </c>
      <c r="AM4063" t="s">
        <v>3003</v>
      </c>
      <c r="AN4063" s="21">
        <v>4</v>
      </c>
      <c r="AO4063" s="21">
        <v>25</v>
      </c>
      <c r="AP4063" s="21">
        <v>19</v>
      </c>
      <c r="AQ4063" s="22" t="s">
        <v>3252</v>
      </c>
      <c r="AR4063" s="21" t="s">
        <v>3266</v>
      </c>
    </row>
    <row r="4064" spans="1:44" x14ac:dyDescent="0.2">
      <c r="A4064" t="s">
        <v>2013</v>
      </c>
      <c r="B4064" s="21" t="s">
        <v>1146</v>
      </c>
      <c r="C4064" s="21" t="s">
        <v>1149</v>
      </c>
      <c r="D4064" s="21" t="s">
        <v>3260</v>
      </c>
      <c r="E4064" s="21" t="s">
        <v>3261</v>
      </c>
      <c r="G4064" s="14" t="s">
        <v>3267</v>
      </c>
      <c r="H4064" s="21" t="s">
        <v>1165</v>
      </c>
      <c r="I4064" s="21" t="s">
        <v>3262</v>
      </c>
      <c r="M4064" t="s">
        <v>3034</v>
      </c>
      <c r="O4064">
        <v>2009</v>
      </c>
      <c r="Q4064" t="s">
        <v>3263</v>
      </c>
      <c r="S4064" t="s">
        <v>3265</v>
      </c>
      <c r="T4064" t="s">
        <v>3264</v>
      </c>
      <c r="U4064" s="21" t="s">
        <v>1151</v>
      </c>
      <c r="X4064" s="9" t="s">
        <v>1292</v>
      </c>
      <c r="Z4064">
        <v>12</v>
      </c>
      <c r="AD4064" t="s">
        <v>1165</v>
      </c>
      <c r="AF4064" t="s">
        <v>1165</v>
      </c>
      <c r="AI4064" s="21" t="s">
        <v>1165</v>
      </c>
      <c r="AJ4064" s="21" t="s">
        <v>1148</v>
      </c>
      <c r="AK4064" s="21">
        <v>96.319000000000003</v>
      </c>
      <c r="AL4064" t="s">
        <v>1277</v>
      </c>
      <c r="AM4064" t="s">
        <v>3003</v>
      </c>
      <c r="AN4064" s="21">
        <v>4</v>
      </c>
      <c r="AO4064" s="21">
        <v>25</v>
      </c>
      <c r="AP4064" s="21">
        <v>20</v>
      </c>
      <c r="AQ4064" s="22" t="s">
        <v>3252</v>
      </c>
      <c r="AR4064" s="21" t="s">
        <v>3266</v>
      </c>
    </row>
    <row r="4065" spans="1:44" x14ac:dyDescent="0.2">
      <c r="A4065" t="s">
        <v>2013</v>
      </c>
      <c r="B4065" s="21" t="s">
        <v>1146</v>
      </c>
      <c r="C4065" s="21" t="s">
        <v>1149</v>
      </c>
      <c r="D4065" s="21" t="s">
        <v>3260</v>
      </c>
      <c r="E4065" s="21" t="s">
        <v>3261</v>
      </c>
      <c r="G4065" s="14" t="s">
        <v>3267</v>
      </c>
      <c r="H4065" s="21" t="s">
        <v>1165</v>
      </c>
      <c r="I4065" s="21" t="s">
        <v>3262</v>
      </c>
      <c r="M4065" t="s">
        <v>3034</v>
      </c>
      <c r="O4065">
        <v>2009</v>
      </c>
      <c r="Q4065" t="s">
        <v>3263</v>
      </c>
      <c r="S4065" t="s">
        <v>3265</v>
      </c>
      <c r="T4065" t="s">
        <v>3264</v>
      </c>
      <c r="U4065" s="21" t="s">
        <v>1151</v>
      </c>
      <c r="X4065" s="9" t="s">
        <v>1292</v>
      </c>
      <c r="Z4065">
        <v>12</v>
      </c>
      <c r="AD4065" t="s">
        <v>1165</v>
      </c>
      <c r="AF4065" t="s">
        <v>1165</v>
      </c>
      <c r="AI4065" s="21" t="s">
        <v>1165</v>
      </c>
      <c r="AJ4065" s="21" t="s">
        <v>1148</v>
      </c>
      <c r="AK4065" s="21">
        <v>96.319000000000003</v>
      </c>
      <c r="AL4065" t="s">
        <v>1277</v>
      </c>
      <c r="AM4065" t="s">
        <v>3003</v>
      </c>
      <c r="AN4065" s="21">
        <v>4</v>
      </c>
      <c r="AO4065" s="21">
        <v>25</v>
      </c>
      <c r="AP4065" s="21">
        <v>21</v>
      </c>
      <c r="AQ4065" s="22" t="s">
        <v>3252</v>
      </c>
      <c r="AR4065" s="21" t="s">
        <v>3266</v>
      </c>
    </row>
    <row r="4066" spans="1:44" x14ac:dyDescent="0.2">
      <c r="A4066" t="s">
        <v>2013</v>
      </c>
      <c r="B4066" s="21" t="s">
        <v>1146</v>
      </c>
      <c r="C4066" s="21" t="s">
        <v>1149</v>
      </c>
      <c r="D4066" s="21" t="s">
        <v>3260</v>
      </c>
      <c r="E4066" s="21" t="s">
        <v>3261</v>
      </c>
      <c r="G4066" s="14" t="s">
        <v>3267</v>
      </c>
      <c r="H4066" s="21" t="s">
        <v>1165</v>
      </c>
      <c r="I4066" s="21" t="s">
        <v>3262</v>
      </c>
      <c r="M4066" t="s">
        <v>3034</v>
      </c>
      <c r="O4066">
        <v>2009</v>
      </c>
      <c r="Q4066" t="s">
        <v>3263</v>
      </c>
      <c r="S4066" t="s">
        <v>3265</v>
      </c>
      <c r="T4066" t="s">
        <v>3264</v>
      </c>
      <c r="U4066" s="21" t="s">
        <v>1151</v>
      </c>
      <c r="X4066" s="9" t="s">
        <v>1292</v>
      </c>
      <c r="Z4066">
        <v>12</v>
      </c>
      <c r="AD4066" t="s">
        <v>1165</v>
      </c>
      <c r="AF4066" t="s">
        <v>1165</v>
      </c>
      <c r="AI4066" s="21" t="s">
        <v>1165</v>
      </c>
      <c r="AJ4066" s="21" t="s">
        <v>1148</v>
      </c>
      <c r="AK4066" s="21">
        <v>97.527000000000001</v>
      </c>
      <c r="AL4066" t="s">
        <v>1277</v>
      </c>
      <c r="AM4066" t="s">
        <v>3003</v>
      </c>
      <c r="AN4066" s="21">
        <v>4</v>
      </c>
      <c r="AO4066" s="21">
        <v>25</v>
      </c>
      <c r="AP4066" s="21">
        <v>22</v>
      </c>
      <c r="AQ4066" s="22" t="s">
        <v>3252</v>
      </c>
      <c r="AR4066" s="21" t="s">
        <v>3266</v>
      </c>
    </row>
    <row r="4067" spans="1:44" x14ac:dyDescent="0.2">
      <c r="A4067" t="s">
        <v>2013</v>
      </c>
      <c r="B4067" s="21" t="s">
        <v>1146</v>
      </c>
      <c r="C4067" s="21" t="s">
        <v>1149</v>
      </c>
      <c r="D4067" s="21" t="s">
        <v>3260</v>
      </c>
      <c r="E4067" s="21" t="s">
        <v>3261</v>
      </c>
      <c r="G4067" s="14" t="s">
        <v>3267</v>
      </c>
      <c r="H4067" s="21" t="s">
        <v>1165</v>
      </c>
      <c r="I4067" s="21" t="s">
        <v>3262</v>
      </c>
      <c r="M4067" t="s">
        <v>3034</v>
      </c>
      <c r="O4067">
        <v>2009</v>
      </c>
      <c r="Q4067" t="s">
        <v>3263</v>
      </c>
      <c r="S4067" t="s">
        <v>3265</v>
      </c>
      <c r="T4067" t="s">
        <v>3264</v>
      </c>
      <c r="U4067" s="21" t="s">
        <v>1151</v>
      </c>
      <c r="X4067" s="9" t="s">
        <v>1292</v>
      </c>
      <c r="Z4067">
        <v>12</v>
      </c>
      <c r="AD4067" t="s">
        <v>1165</v>
      </c>
      <c r="AF4067" t="s">
        <v>1165</v>
      </c>
      <c r="AI4067" s="21" t="s">
        <v>1165</v>
      </c>
      <c r="AJ4067" s="21" t="s">
        <v>1148</v>
      </c>
      <c r="AK4067" s="21">
        <v>97.418000000000006</v>
      </c>
      <c r="AL4067" t="s">
        <v>1277</v>
      </c>
      <c r="AM4067" t="s">
        <v>3003</v>
      </c>
      <c r="AN4067" s="21">
        <v>4</v>
      </c>
      <c r="AO4067" s="21">
        <v>25</v>
      </c>
      <c r="AP4067" s="21">
        <v>23</v>
      </c>
      <c r="AQ4067" s="22" t="s">
        <v>3252</v>
      </c>
      <c r="AR4067" s="21" t="s">
        <v>3266</v>
      </c>
    </row>
    <row r="4068" spans="1:44" x14ac:dyDescent="0.2">
      <c r="A4068" t="s">
        <v>2013</v>
      </c>
      <c r="B4068" s="21" t="s">
        <v>1146</v>
      </c>
      <c r="C4068" s="21" t="s">
        <v>1149</v>
      </c>
      <c r="D4068" s="21" t="s">
        <v>3260</v>
      </c>
      <c r="E4068" s="21" t="s">
        <v>3261</v>
      </c>
      <c r="G4068" s="14" t="s">
        <v>3267</v>
      </c>
      <c r="H4068" s="21" t="s">
        <v>1165</v>
      </c>
      <c r="I4068" s="21" t="s">
        <v>3262</v>
      </c>
      <c r="M4068" t="s">
        <v>3034</v>
      </c>
      <c r="O4068">
        <v>2009</v>
      </c>
      <c r="Q4068" t="s">
        <v>3263</v>
      </c>
      <c r="S4068" t="s">
        <v>3265</v>
      </c>
      <c r="T4068" t="s">
        <v>3264</v>
      </c>
      <c r="U4068" s="21" t="s">
        <v>1151</v>
      </c>
      <c r="X4068" s="9" t="s">
        <v>1292</v>
      </c>
      <c r="Z4068">
        <v>12</v>
      </c>
      <c r="AD4068" t="s">
        <v>1165</v>
      </c>
      <c r="AF4068" t="s">
        <v>1165</v>
      </c>
      <c r="AI4068" s="21" t="s">
        <v>1165</v>
      </c>
      <c r="AJ4068" s="21" t="s">
        <v>1148</v>
      </c>
      <c r="AK4068" s="21">
        <v>97.527000000000001</v>
      </c>
      <c r="AL4068" t="s">
        <v>1277</v>
      </c>
      <c r="AM4068" t="s">
        <v>3003</v>
      </c>
      <c r="AN4068" s="21">
        <v>4</v>
      </c>
      <c r="AO4068" s="21">
        <v>25</v>
      </c>
      <c r="AP4068" s="21">
        <v>24</v>
      </c>
      <c r="AQ4068" s="22" t="s">
        <v>3252</v>
      </c>
      <c r="AR4068" s="21" t="s">
        <v>3266</v>
      </c>
    </row>
    <row r="4069" spans="1:44" x14ac:dyDescent="0.2">
      <c r="A4069" t="s">
        <v>2013</v>
      </c>
      <c r="B4069" s="21" t="s">
        <v>1146</v>
      </c>
      <c r="C4069" s="21" t="s">
        <v>1149</v>
      </c>
      <c r="D4069" s="21" t="s">
        <v>3260</v>
      </c>
      <c r="E4069" s="21" t="s">
        <v>3261</v>
      </c>
      <c r="G4069" s="14" t="s">
        <v>3267</v>
      </c>
      <c r="H4069" s="21" t="s">
        <v>1165</v>
      </c>
      <c r="I4069" s="21" t="s">
        <v>3262</v>
      </c>
      <c r="M4069" t="s">
        <v>3034</v>
      </c>
      <c r="O4069">
        <v>2009</v>
      </c>
      <c r="Q4069" t="s">
        <v>3263</v>
      </c>
      <c r="S4069" t="s">
        <v>3265</v>
      </c>
      <c r="T4069" t="s">
        <v>3264</v>
      </c>
      <c r="U4069" s="21" t="s">
        <v>1151</v>
      </c>
      <c r="X4069" s="9" t="s">
        <v>1292</v>
      </c>
      <c r="Z4069">
        <v>12</v>
      </c>
      <c r="AD4069" t="s">
        <v>1165</v>
      </c>
      <c r="AF4069" t="s">
        <v>1165</v>
      </c>
      <c r="AI4069" s="21" t="s">
        <v>1165</v>
      </c>
      <c r="AJ4069" s="21" t="s">
        <v>1148</v>
      </c>
      <c r="AK4069" s="21">
        <v>100</v>
      </c>
      <c r="AL4069" t="s">
        <v>1277</v>
      </c>
      <c r="AM4069" t="s">
        <v>3003</v>
      </c>
      <c r="AN4069" s="21">
        <v>4</v>
      </c>
      <c r="AO4069" s="21">
        <v>25</v>
      </c>
      <c r="AP4069" s="21">
        <v>25</v>
      </c>
      <c r="AQ4069" s="22" t="s">
        <v>3252</v>
      </c>
      <c r="AR4069" s="21" t="s">
        <v>3266</v>
      </c>
    </row>
    <row r="4070" spans="1:44" x14ac:dyDescent="0.2">
      <c r="A4070" t="s">
        <v>2013</v>
      </c>
      <c r="B4070" s="21" t="s">
        <v>1146</v>
      </c>
      <c r="C4070" s="21" t="s">
        <v>1149</v>
      </c>
      <c r="D4070" s="21" t="s">
        <v>3260</v>
      </c>
      <c r="E4070" s="21" t="s">
        <v>3261</v>
      </c>
      <c r="G4070" s="14" t="s">
        <v>3267</v>
      </c>
      <c r="H4070" s="21" t="s">
        <v>1165</v>
      </c>
      <c r="I4070" s="21" t="s">
        <v>3262</v>
      </c>
      <c r="M4070" t="s">
        <v>3034</v>
      </c>
      <c r="O4070">
        <v>2009</v>
      </c>
      <c r="Q4070" t="s">
        <v>3263</v>
      </c>
      <c r="S4070" t="s">
        <v>3265</v>
      </c>
      <c r="T4070" t="s">
        <v>3264</v>
      </c>
      <c r="U4070" s="21" t="s">
        <v>1151</v>
      </c>
      <c r="X4070" s="9" t="s">
        <v>1292</v>
      </c>
      <c r="Z4070">
        <v>12</v>
      </c>
      <c r="AD4070" t="s">
        <v>1165</v>
      </c>
      <c r="AF4070" t="s">
        <v>1165</v>
      </c>
      <c r="AI4070" s="21" t="s">
        <v>1165</v>
      </c>
      <c r="AJ4070" s="21" t="s">
        <v>1148</v>
      </c>
      <c r="AK4070" s="21">
        <v>100</v>
      </c>
      <c r="AL4070" t="s">
        <v>1277</v>
      </c>
      <c r="AM4070" t="s">
        <v>3003</v>
      </c>
      <c r="AN4070" s="21">
        <v>4</v>
      </c>
      <c r="AO4070" s="21">
        <v>25</v>
      </c>
      <c r="AP4070" s="21">
        <v>26</v>
      </c>
      <c r="AQ4070" s="22" t="s">
        <v>3252</v>
      </c>
      <c r="AR4070" s="21" t="s">
        <v>3266</v>
      </c>
    </row>
    <row r="4071" spans="1:44" x14ac:dyDescent="0.2">
      <c r="A4071" t="s">
        <v>2013</v>
      </c>
      <c r="B4071" s="21" t="s">
        <v>1146</v>
      </c>
      <c r="C4071" s="21" t="s">
        <v>1149</v>
      </c>
      <c r="D4071" s="21" t="s">
        <v>3260</v>
      </c>
      <c r="E4071" s="21" t="s">
        <v>3261</v>
      </c>
      <c r="G4071" s="14" t="s">
        <v>3267</v>
      </c>
      <c r="H4071" s="21" t="s">
        <v>1165</v>
      </c>
      <c r="I4071" s="21" t="s">
        <v>3262</v>
      </c>
      <c r="M4071" t="s">
        <v>3034</v>
      </c>
      <c r="O4071">
        <v>2009</v>
      </c>
      <c r="Q4071" t="s">
        <v>3263</v>
      </c>
      <c r="S4071" t="s">
        <v>3265</v>
      </c>
      <c r="T4071" t="s">
        <v>3264</v>
      </c>
      <c r="U4071" s="21" t="s">
        <v>1151</v>
      </c>
      <c r="X4071" s="9" t="s">
        <v>1292</v>
      </c>
      <c r="Z4071">
        <v>12</v>
      </c>
      <c r="AD4071" t="s">
        <v>1165</v>
      </c>
      <c r="AF4071" t="s">
        <v>1165</v>
      </c>
      <c r="AI4071" s="21" t="s">
        <v>1165</v>
      </c>
      <c r="AJ4071" s="21" t="s">
        <v>1148</v>
      </c>
      <c r="AK4071" s="21">
        <v>100</v>
      </c>
      <c r="AL4071" t="s">
        <v>1277</v>
      </c>
      <c r="AM4071" t="s">
        <v>3003</v>
      </c>
      <c r="AN4071" s="21">
        <v>4</v>
      </c>
      <c r="AO4071" s="21">
        <v>25</v>
      </c>
      <c r="AP4071" s="21">
        <v>27</v>
      </c>
      <c r="AQ4071" s="22" t="s">
        <v>3252</v>
      </c>
      <c r="AR4071" s="21" t="s">
        <v>3266</v>
      </c>
    </row>
    <row r="4072" spans="1:44" x14ac:dyDescent="0.2">
      <c r="A4072" t="s">
        <v>2013</v>
      </c>
      <c r="B4072" s="21" t="s">
        <v>1146</v>
      </c>
      <c r="C4072" s="21" t="s">
        <v>1149</v>
      </c>
      <c r="D4072" s="21" t="s">
        <v>3260</v>
      </c>
      <c r="E4072" s="21" t="s">
        <v>3261</v>
      </c>
      <c r="G4072" s="14" t="s">
        <v>3267</v>
      </c>
      <c r="H4072" s="21" t="s">
        <v>1165</v>
      </c>
      <c r="I4072" s="21" t="s">
        <v>3262</v>
      </c>
      <c r="M4072" t="s">
        <v>3034</v>
      </c>
      <c r="O4072">
        <v>2009</v>
      </c>
      <c r="Q4072" t="s">
        <v>3263</v>
      </c>
      <c r="S4072" t="s">
        <v>3265</v>
      </c>
      <c r="T4072" t="s">
        <v>3264</v>
      </c>
      <c r="U4072" s="21" t="s">
        <v>1151</v>
      </c>
      <c r="X4072" s="9" t="s">
        <v>1292</v>
      </c>
      <c r="Z4072">
        <v>12</v>
      </c>
      <c r="AD4072" t="s">
        <v>1165</v>
      </c>
      <c r="AF4072" t="s">
        <v>1165</v>
      </c>
      <c r="AI4072" s="21" t="s">
        <v>1165</v>
      </c>
      <c r="AJ4072" s="21" t="s">
        <v>1148</v>
      </c>
      <c r="AK4072" s="21">
        <v>100</v>
      </c>
      <c r="AL4072" t="s">
        <v>1277</v>
      </c>
      <c r="AM4072" t="s">
        <v>3003</v>
      </c>
      <c r="AN4072" s="21">
        <v>4</v>
      </c>
      <c r="AO4072" s="21">
        <v>25</v>
      </c>
      <c r="AP4072" s="21">
        <v>28</v>
      </c>
      <c r="AQ4072" s="22" t="s">
        <v>3252</v>
      </c>
      <c r="AR4072" s="21" t="s">
        <v>3266</v>
      </c>
    </row>
    <row r="4073" spans="1:44" x14ac:dyDescent="0.2">
      <c r="A4073" t="s">
        <v>2013</v>
      </c>
      <c r="B4073" s="21" t="s">
        <v>1146</v>
      </c>
      <c r="C4073" s="21" t="s">
        <v>1149</v>
      </c>
      <c r="D4073" s="21" t="s">
        <v>3260</v>
      </c>
      <c r="E4073" s="21" t="s">
        <v>3261</v>
      </c>
      <c r="G4073" s="14" t="s">
        <v>3267</v>
      </c>
      <c r="H4073" s="21" t="s">
        <v>1165</v>
      </c>
      <c r="I4073" s="21" t="s">
        <v>3262</v>
      </c>
      <c r="M4073" t="s">
        <v>3034</v>
      </c>
      <c r="O4073">
        <v>2009</v>
      </c>
      <c r="Q4073" t="s">
        <v>3263</v>
      </c>
      <c r="S4073" t="s">
        <v>3265</v>
      </c>
      <c r="T4073" t="s">
        <v>3264</v>
      </c>
      <c r="U4073" s="21" t="s">
        <v>1151</v>
      </c>
      <c r="X4073" s="9" t="s">
        <v>1292</v>
      </c>
      <c r="Z4073">
        <v>12</v>
      </c>
      <c r="AD4073" t="s">
        <v>1165</v>
      </c>
      <c r="AF4073" t="s">
        <v>1165</v>
      </c>
      <c r="AI4073" s="21" t="s">
        <v>1165</v>
      </c>
      <c r="AJ4073" s="21" t="s">
        <v>1148</v>
      </c>
      <c r="AK4073" s="21">
        <v>100</v>
      </c>
      <c r="AL4073" t="s">
        <v>1277</v>
      </c>
      <c r="AM4073" t="s">
        <v>3003</v>
      </c>
      <c r="AN4073" s="21">
        <v>4</v>
      </c>
      <c r="AO4073" s="21">
        <v>25</v>
      </c>
      <c r="AP4073" s="21">
        <v>29</v>
      </c>
      <c r="AQ4073" s="22" t="s">
        <v>3252</v>
      </c>
      <c r="AR4073" s="21" t="s">
        <v>3266</v>
      </c>
    </row>
    <row r="4074" spans="1:44" x14ac:dyDescent="0.2">
      <c r="A4074" t="s">
        <v>2013</v>
      </c>
      <c r="B4074" s="21" t="s">
        <v>1146</v>
      </c>
      <c r="C4074" s="21" t="s">
        <v>1149</v>
      </c>
      <c r="D4074" s="21" t="s">
        <v>3260</v>
      </c>
      <c r="E4074" s="21" t="s">
        <v>3261</v>
      </c>
      <c r="G4074" s="14" t="s">
        <v>3267</v>
      </c>
      <c r="H4074" s="21" t="s">
        <v>1165</v>
      </c>
      <c r="I4074" s="21" t="s">
        <v>3262</v>
      </c>
      <c r="M4074" t="s">
        <v>3034</v>
      </c>
      <c r="O4074">
        <v>2009</v>
      </c>
      <c r="Q4074" t="s">
        <v>3263</v>
      </c>
      <c r="S4074" t="s">
        <v>3265</v>
      </c>
      <c r="T4074" t="s">
        <v>3264</v>
      </c>
      <c r="U4074" s="21" t="s">
        <v>1151</v>
      </c>
      <c r="X4074" s="9" t="s">
        <v>1292</v>
      </c>
      <c r="Z4074">
        <v>12</v>
      </c>
      <c r="AD4074" t="s">
        <v>1165</v>
      </c>
      <c r="AF4074" t="s">
        <v>1165</v>
      </c>
      <c r="AI4074" s="21" t="s">
        <v>1165</v>
      </c>
      <c r="AJ4074" s="21" t="s">
        <v>1148</v>
      </c>
      <c r="AK4074" s="21">
        <v>100</v>
      </c>
      <c r="AL4074" t="s">
        <v>1277</v>
      </c>
      <c r="AM4074" t="s">
        <v>3003</v>
      </c>
      <c r="AN4074" s="21">
        <v>4</v>
      </c>
      <c r="AO4074" s="21">
        <v>25</v>
      </c>
      <c r="AP4074" s="21">
        <v>30</v>
      </c>
      <c r="AQ4074" s="22" t="s">
        <v>3252</v>
      </c>
      <c r="AR4074" s="21" t="s">
        <v>3266</v>
      </c>
    </row>
    <row r="4077" spans="1:44" x14ac:dyDescent="0.2">
      <c r="A4077" t="s">
        <v>2013</v>
      </c>
      <c r="B4077" s="21" t="s">
        <v>1146</v>
      </c>
      <c r="C4077" s="21" t="s">
        <v>1149</v>
      </c>
      <c r="D4077" s="21" t="s">
        <v>3260</v>
      </c>
      <c r="E4077" s="21" t="s">
        <v>3261</v>
      </c>
      <c r="G4077" s="14" t="s">
        <v>3267</v>
      </c>
      <c r="H4077" s="21" t="s">
        <v>1165</v>
      </c>
      <c r="I4077" s="21" t="s">
        <v>3262</v>
      </c>
      <c r="M4077" t="s">
        <v>3034</v>
      </c>
      <c r="O4077">
        <v>2009</v>
      </c>
      <c r="Q4077" t="s">
        <v>3263</v>
      </c>
      <c r="S4077" t="s">
        <v>3265</v>
      </c>
      <c r="T4077" t="s">
        <v>3264</v>
      </c>
      <c r="U4077" s="21" t="s">
        <v>1151</v>
      </c>
      <c r="X4077" s="9" t="s">
        <v>1201</v>
      </c>
      <c r="Z4077">
        <v>12</v>
      </c>
      <c r="AD4077" t="s">
        <v>1165</v>
      </c>
      <c r="AF4077" t="s">
        <v>1165</v>
      </c>
      <c r="AI4077" s="21" t="s">
        <v>1165</v>
      </c>
      <c r="AJ4077" s="21" t="s">
        <v>1148</v>
      </c>
      <c r="AK4077">
        <v>0</v>
      </c>
      <c r="AL4077" t="s">
        <v>1277</v>
      </c>
      <c r="AM4077">
        <v>0</v>
      </c>
      <c r="AN4077" s="21">
        <v>4</v>
      </c>
      <c r="AO4077" s="21">
        <v>25</v>
      </c>
      <c r="AP4077" s="21">
        <v>1</v>
      </c>
      <c r="AQ4077" s="22" t="s">
        <v>3252</v>
      </c>
      <c r="AR4077" s="21" t="s">
        <v>3266</v>
      </c>
    </row>
    <row r="4078" spans="1:44" x14ac:dyDescent="0.2">
      <c r="A4078" t="s">
        <v>2013</v>
      </c>
      <c r="B4078" s="21" t="s">
        <v>1146</v>
      </c>
      <c r="C4078" s="21" t="s">
        <v>1149</v>
      </c>
      <c r="D4078" s="21" t="s">
        <v>3260</v>
      </c>
      <c r="E4078" s="21" t="s">
        <v>3261</v>
      </c>
      <c r="G4078" s="14" t="s">
        <v>3267</v>
      </c>
      <c r="H4078" s="21" t="s">
        <v>1165</v>
      </c>
      <c r="I4078" s="21" t="s">
        <v>3262</v>
      </c>
      <c r="M4078" t="s">
        <v>3034</v>
      </c>
      <c r="O4078">
        <v>2009</v>
      </c>
      <c r="Q4078" t="s">
        <v>3263</v>
      </c>
      <c r="S4078" t="s">
        <v>3265</v>
      </c>
      <c r="T4078" t="s">
        <v>3264</v>
      </c>
      <c r="U4078" s="21" t="s">
        <v>1151</v>
      </c>
      <c r="X4078" s="9" t="s">
        <v>1201</v>
      </c>
      <c r="Z4078">
        <v>12</v>
      </c>
      <c r="AD4078" t="s">
        <v>1165</v>
      </c>
      <c r="AF4078" t="s">
        <v>1165</v>
      </c>
      <c r="AI4078" s="21" t="s">
        <v>1165</v>
      </c>
      <c r="AJ4078" s="21" t="s">
        <v>1148</v>
      </c>
      <c r="AK4078">
        <v>0</v>
      </c>
      <c r="AL4078" t="s">
        <v>1277</v>
      </c>
      <c r="AM4078">
        <v>0</v>
      </c>
      <c r="AN4078" s="21">
        <v>4</v>
      </c>
      <c r="AO4078" s="21">
        <v>25</v>
      </c>
      <c r="AP4078" s="21">
        <v>2</v>
      </c>
      <c r="AQ4078" s="22" t="s">
        <v>3252</v>
      </c>
      <c r="AR4078" s="21" t="s">
        <v>3266</v>
      </c>
    </row>
    <row r="4079" spans="1:44" x14ac:dyDescent="0.2">
      <c r="A4079" t="s">
        <v>2013</v>
      </c>
      <c r="B4079" s="21" t="s">
        <v>1146</v>
      </c>
      <c r="C4079" s="21" t="s">
        <v>1149</v>
      </c>
      <c r="D4079" s="21" t="s">
        <v>3260</v>
      </c>
      <c r="E4079" s="21" t="s">
        <v>3261</v>
      </c>
      <c r="G4079" s="14" t="s">
        <v>3267</v>
      </c>
      <c r="H4079" s="21" t="s">
        <v>1165</v>
      </c>
      <c r="I4079" s="21" t="s">
        <v>3262</v>
      </c>
      <c r="M4079" t="s">
        <v>3034</v>
      </c>
      <c r="O4079">
        <v>2009</v>
      </c>
      <c r="Q4079" t="s">
        <v>3263</v>
      </c>
      <c r="S4079" t="s">
        <v>3265</v>
      </c>
      <c r="T4079" t="s">
        <v>3264</v>
      </c>
      <c r="U4079" s="21" t="s">
        <v>1151</v>
      </c>
      <c r="X4079" s="9" t="s">
        <v>1201</v>
      </c>
      <c r="Z4079">
        <v>12</v>
      </c>
      <c r="AD4079" t="s">
        <v>1165</v>
      </c>
      <c r="AF4079" t="s">
        <v>1165</v>
      </c>
      <c r="AI4079" s="21" t="s">
        <v>1165</v>
      </c>
      <c r="AJ4079" s="21" t="s">
        <v>1148</v>
      </c>
      <c r="AK4079">
        <v>0</v>
      </c>
      <c r="AL4079" t="s">
        <v>1277</v>
      </c>
      <c r="AM4079">
        <v>0</v>
      </c>
      <c r="AN4079" s="21">
        <v>4</v>
      </c>
      <c r="AO4079" s="21">
        <v>25</v>
      </c>
      <c r="AP4079" s="21">
        <v>3</v>
      </c>
      <c r="AQ4079" s="22" t="s">
        <v>3252</v>
      </c>
      <c r="AR4079" s="21" t="s">
        <v>3266</v>
      </c>
    </row>
    <row r="4080" spans="1:44" x14ac:dyDescent="0.2">
      <c r="A4080" t="s">
        <v>2013</v>
      </c>
      <c r="B4080" s="21" t="s">
        <v>1146</v>
      </c>
      <c r="C4080" s="21" t="s">
        <v>1149</v>
      </c>
      <c r="D4080" s="21" t="s">
        <v>3260</v>
      </c>
      <c r="E4080" s="21" t="s">
        <v>3261</v>
      </c>
      <c r="G4080" s="14" t="s">
        <v>3267</v>
      </c>
      <c r="H4080" s="21" t="s">
        <v>1165</v>
      </c>
      <c r="I4080" s="21" t="s">
        <v>3262</v>
      </c>
      <c r="M4080" t="s">
        <v>3034</v>
      </c>
      <c r="O4080">
        <v>2009</v>
      </c>
      <c r="Q4080" t="s">
        <v>3263</v>
      </c>
      <c r="S4080" t="s">
        <v>3265</v>
      </c>
      <c r="T4080" t="s">
        <v>3264</v>
      </c>
      <c r="U4080" s="21" t="s">
        <v>1151</v>
      </c>
      <c r="X4080" s="9" t="s">
        <v>1201</v>
      </c>
      <c r="Z4080">
        <v>12</v>
      </c>
      <c r="AD4080" t="s">
        <v>1165</v>
      </c>
      <c r="AF4080" t="s">
        <v>1165</v>
      </c>
      <c r="AI4080" s="21" t="s">
        <v>1165</v>
      </c>
      <c r="AJ4080" s="21" t="s">
        <v>1148</v>
      </c>
      <c r="AK4080" s="21">
        <v>2.0329999999999999</v>
      </c>
      <c r="AL4080" t="s">
        <v>1277</v>
      </c>
      <c r="AM4080" t="s">
        <v>3003</v>
      </c>
      <c r="AN4080" s="21">
        <v>4</v>
      </c>
      <c r="AO4080" s="21">
        <v>25</v>
      </c>
      <c r="AP4080" s="21">
        <v>4</v>
      </c>
      <c r="AQ4080" s="22" t="s">
        <v>3252</v>
      </c>
      <c r="AR4080" s="21" t="s">
        <v>3266</v>
      </c>
    </row>
    <row r="4081" spans="1:44" x14ac:dyDescent="0.2">
      <c r="A4081" t="s">
        <v>2013</v>
      </c>
      <c r="B4081" s="21" t="s">
        <v>1146</v>
      </c>
      <c r="C4081" s="21" t="s">
        <v>1149</v>
      </c>
      <c r="D4081" s="21" t="s">
        <v>3260</v>
      </c>
      <c r="E4081" s="21" t="s">
        <v>3261</v>
      </c>
      <c r="G4081" s="14" t="s">
        <v>3267</v>
      </c>
      <c r="H4081" s="21" t="s">
        <v>1165</v>
      </c>
      <c r="I4081" s="21" t="s">
        <v>3262</v>
      </c>
      <c r="M4081" t="s">
        <v>3034</v>
      </c>
      <c r="O4081">
        <v>2009</v>
      </c>
      <c r="Q4081" t="s">
        <v>3263</v>
      </c>
      <c r="S4081" t="s">
        <v>3265</v>
      </c>
      <c r="T4081" t="s">
        <v>3264</v>
      </c>
      <c r="U4081" s="21" t="s">
        <v>1151</v>
      </c>
      <c r="X4081" s="9" t="s">
        <v>1201</v>
      </c>
      <c r="Z4081">
        <v>12</v>
      </c>
      <c r="AD4081" t="s">
        <v>1165</v>
      </c>
      <c r="AF4081" t="s">
        <v>1165</v>
      </c>
      <c r="AI4081" s="21" t="s">
        <v>1165</v>
      </c>
      <c r="AJ4081" s="21" t="s">
        <v>1148</v>
      </c>
      <c r="AK4081" s="21">
        <v>37.417999999999999</v>
      </c>
      <c r="AL4081" t="s">
        <v>1277</v>
      </c>
      <c r="AM4081" t="s">
        <v>3003</v>
      </c>
      <c r="AN4081" s="21">
        <v>4</v>
      </c>
      <c r="AO4081" s="21">
        <v>25</v>
      </c>
      <c r="AP4081" s="21">
        <v>5</v>
      </c>
      <c r="AQ4081" s="22" t="s">
        <v>3252</v>
      </c>
      <c r="AR4081" s="21" t="s">
        <v>3266</v>
      </c>
    </row>
    <row r="4082" spans="1:44" x14ac:dyDescent="0.2">
      <c r="A4082" t="s">
        <v>2013</v>
      </c>
      <c r="B4082" s="21" t="s">
        <v>1146</v>
      </c>
      <c r="C4082" s="21" t="s">
        <v>1149</v>
      </c>
      <c r="D4082" s="21" t="s">
        <v>3260</v>
      </c>
      <c r="E4082" s="21" t="s">
        <v>3261</v>
      </c>
      <c r="G4082" s="14" t="s">
        <v>3267</v>
      </c>
      <c r="H4082" s="21" t="s">
        <v>1165</v>
      </c>
      <c r="I4082" s="21" t="s">
        <v>3262</v>
      </c>
      <c r="M4082" t="s">
        <v>3034</v>
      </c>
      <c r="O4082">
        <v>2009</v>
      </c>
      <c r="Q4082" t="s">
        <v>3263</v>
      </c>
      <c r="S4082" t="s">
        <v>3265</v>
      </c>
      <c r="T4082" t="s">
        <v>3264</v>
      </c>
      <c r="U4082" s="21" t="s">
        <v>1151</v>
      </c>
      <c r="X4082" s="9" t="s">
        <v>1201</v>
      </c>
      <c r="Z4082">
        <v>12</v>
      </c>
      <c r="AD4082" t="s">
        <v>1165</v>
      </c>
      <c r="AF4082" t="s">
        <v>1165</v>
      </c>
      <c r="AI4082" s="21" t="s">
        <v>1165</v>
      </c>
      <c r="AJ4082" s="21" t="s">
        <v>1148</v>
      </c>
      <c r="AK4082" s="21">
        <v>53.131999999999998</v>
      </c>
      <c r="AL4082" t="s">
        <v>1277</v>
      </c>
      <c r="AM4082" t="s">
        <v>3003</v>
      </c>
      <c r="AN4082" s="21">
        <v>4</v>
      </c>
      <c r="AO4082" s="21">
        <v>25</v>
      </c>
      <c r="AP4082" s="21">
        <v>6</v>
      </c>
      <c r="AQ4082" s="22" t="s">
        <v>3252</v>
      </c>
      <c r="AR4082" s="21" t="s">
        <v>3266</v>
      </c>
    </row>
    <row r="4083" spans="1:44" x14ac:dyDescent="0.2">
      <c r="A4083" t="s">
        <v>2013</v>
      </c>
      <c r="B4083" s="21" t="s">
        <v>1146</v>
      </c>
      <c r="C4083" s="21" t="s">
        <v>1149</v>
      </c>
      <c r="D4083" s="21" t="s">
        <v>3260</v>
      </c>
      <c r="E4083" s="21" t="s">
        <v>3261</v>
      </c>
      <c r="G4083" s="14" t="s">
        <v>3267</v>
      </c>
      <c r="H4083" s="21" t="s">
        <v>1165</v>
      </c>
      <c r="I4083" s="21" t="s">
        <v>3262</v>
      </c>
      <c r="M4083" t="s">
        <v>3034</v>
      </c>
      <c r="O4083">
        <v>2009</v>
      </c>
      <c r="Q4083" t="s">
        <v>3263</v>
      </c>
      <c r="S4083" t="s">
        <v>3265</v>
      </c>
      <c r="T4083" t="s">
        <v>3264</v>
      </c>
      <c r="U4083" s="21" t="s">
        <v>1151</v>
      </c>
      <c r="X4083" s="9" t="s">
        <v>1201</v>
      </c>
      <c r="Z4083">
        <v>12</v>
      </c>
      <c r="AD4083" t="s">
        <v>1165</v>
      </c>
      <c r="AF4083" t="s">
        <v>1165</v>
      </c>
      <c r="AI4083" s="21" t="s">
        <v>1165</v>
      </c>
      <c r="AJ4083" s="21" t="s">
        <v>1148</v>
      </c>
      <c r="AK4083" s="21">
        <v>59.286000000000001</v>
      </c>
      <c r="AL4083" t="s">
        <v>1277</v>
      </c>
      <c r="AM4083" t="s">
        <v>3003</v>
      </c>
      <c r="AN4083" s="21">
        <v>4</v>
      </c>
      <c r="AO4083" s="21">
        <v>25</v>
      </c>
      <c r="AP4083" s="21">
        <v>7</v>
      </c>
      <c r="AQ4083" s="22" t="s">
        <v>3252</v>
      </c>
      <c r="AR4083" s="21" t="s">
        <v>3266</v>
      </c>
    </row>
    <row r="4084" spans="1:44" x14ac:dyDescent="0.2">
      <c r="A4084" t="s">
        <v>2013</v>
      </c>
      <c r="B4084" s="21" t="s">
        <v>1146</v>
      </c>
      <c r="C4084" s="21" t="s">
        <v>1149</v>
      </c>
      <c r="D4084" s="21" t="s">
        <v>3260</v>
      </c>
      <c r="E4084" s="21" t="s">
        <v>3261</v>
      </c>
      <c r="G4084" s="14" t="s">
        <v>3267</v>
      </c>
      <c r="H4084" s="21" t="s">
        <v>1165</v>
      </c>
      <c r="I4084" s="21" t="s">
        <v>3262</v>
      </c>
      <c r="M4084" t="s">
        <v>3034</v>
      </c>
      <c r="O4084">
        <v>2009</v>
      </c>
      <c r="Q4084" t="s">
        <v>3263</v>
      </c>
      <c r="S4084" t="s">
        <v>3265</v>
      </c>
      <c r="T4084" t="s">
        <v>3264</v>
      </c>
      <c r="U4084" s="21" t="s">
        <v>1151</v>
      </c>
      <c r="X4084" s="9" t="s">
        <v>1201</v>
      </c>
      <c r="Z4084">
        <v>12</v>
      </c>
      <c r="AD4084" t="s">
        <v>1165</v>
      </c>
      <c r="AF4084" t="s">
        <v>1165</v>
      </c>
      <c r="AI4084" s="21" t="s">
        <v>1165</v>
      </c>
      <c r="AJ4084" s="21" t="s">
        <v>1148</v>
      </c>
      <c r="AK4084" s="21">
        <v>65.44</v>
      </c>
      <c r="AL4084" t="s">
        <v>1277</v>
      </c>
      <c r="AM4084" t="s">
        <v>3003</v>
      </c>
      <c r="AN4084" s="21">
        <v>4</v>
      </c>
      <c r="AO4084" s="21">
        <v>25</v>
      </c>
      <c r="AP4084" s="21">
        <v>8</v>
      </c>
      <c r="AQ4084" s="22" t="s">
        <v>3252</v>
      </c>
      <c r="AR4084" s="21" t="s">
        <v>3266</v>
      </c>
    </row>
    <row r="4085" spans="1:44" x14ac:dyDescent="0.2">
      <c r="A4085" t="s">
        <v>2013</v>
      </c>
      <c r="B4085" s="21" t="s">
        <v>1146</v>
      </c>
      <c r="C4085" s="21" t="s">
        <v>1149</v>
      </c>
      <c r="D4085" s="21" t="s">
        <v>3260</v>
      </c>
      <c r="E4085" s="21" t="s">
        <v>3261</v>
      </c>
      <c r="G4085" s="14" t="s">
        <v>3267</v>
      </c>
      <c r="H4085" s="21" t="s">
        <v>1165</v>
      </c>
      <c r="I4085" s="21" t="s">
        <v>3262</v>
      </c>
      <c r="M4085" t="s">
        <v>3034</v>
      </c>
      <c r="O4085">
        <v>2009</v>
      </c>
      <c r="Q4085" t="s">
        <v>3263</v>
      </c>
      <c r="S4085" t="s">
        <v>3265</v>
      </c>
      <c r="T4085" t="s">
        <v>3264</v>
      </c>
      <c r="U4085" s="21" t="s">
        <v>1151</v>
      </c>
      <c r="X4085" s="9" t="s">
        <v>1201</v>
      </c>
      <c r="Z4085">
        <v>12</v>
      </c>
      <c r="AD4085" t="s">
        <v>1165</v>
      </c>
      <c r="AF4085" t="s">
        <v>1165</v>
      </c>
      <c r="AI4085" s="21" t="s">
        <v>1165</v>
      </c>
      <c r="AJ4085" s="21" t="s">
        <v>1148</v>
      </c>
      <c r="AK4085" s="21">
        <v>69.066000000000003</v>
      </c>
      <c r="AL4085" t="s">
        <v>1277</v>
      </c>
      <c r="AM4085" t="s">
        <v>3003</v>
      </c>
      <c r="AN4085" s="21">
        <v>4</v>
      </c>
      <c r="AO4085" s="21">
        <v>25</v>
      </c>
      <c r="AP4085" s="21">
        <v>9</v>
      </c>
      <c r="AQ4085" s="22" t="s">
        <v>3252</v>
      </c>
      <c r="AR4085" s="21" t="s">
        <v>3266</v>
      </c>
    </row>
    <row r="4086" spans="1:44" x14ac:dyDescent="0.2">
      <c r="A4086" t="s">
        <v>2013</v>
      </c>
      <c r="B4086" s="21" t="s">
        <v>1146</v>
      </c>
      <c r="C4086" s="21" t="s">
        <v>1149</v>
      </c>
      <c r="D4086" s="21" t="s">
        <v>3260</v>
      </c>
      <c r="E4086" s="21" t="s">
        <v>3261</v>
      </c>
      <c r="G4086" s="14" t="s">
        <v>3267</v>
      </c>
      <c r="H4086" s="21" t="s">
        <v>1165</v>
      </c>
      <c r="I4086" s="21" t="s">
        <v>3262</v>
      </c>
      <c r="M4086" t="s">
        <v>3034</v>
      </c>
      <c r="O4086">
        <v>2009</v>
      </c>
      <c r="Q4086" t="s">
        <v>3263</v>
      </c>
      <c r="S4086" t="s">
        <v>3265</v>
      </c>
      <c r="T4086" t="s">
        <v>3264</v>
      </c>
      <c r="U4086" s="21" t="s">
        <v>1151</v>
      </c>
      <c r="X4086" s="9" t="s">
        <v>1201</v>
      </c>
      <c r="Z4086">
        <v>12</v>
      </c>
      <c r="AD4086" t="s">
        <v>1165</v>
      </c>
      <c r="AF4086" t="s">
        <v>1165</v>
      </c>
      <c r="AI4086" s="21" t="s">
        <v>1165</v>
      </c>
      <c r="AJ4086" s="21" t="s">
        <v>1148</v>
      </c>
      <c r="AK4086" s="21">
        <v>80</v>
      </c>
      <c r="AL4086" t="s">
        <v>1277</v>
      </c>
      <c r="AM4086" t="s">
        <v>3003</v>
      </c>
      <c r="AN4086" s="21">
        <v>4</v>
      </c>
      <c r="AO4086" s="21">
        <v>25</v>
      </c>
      <c r="AP4086" s="21">
        <v>11</v>
      </c>
      <c r="AQ4086" s="22" t="s">
        <v>3252</v>
      </c>
      <c r="AR4086" s="21" t="s">
        <v>3266</v>
      </c>
    </row>
    <row r="4087" spans="1:44" x14ac:dyDescent="0.2">
      <c r="A4087" t="s">
        <v>2013</v>
      </c>
      <c r="B4087" s="21" t="s">
        <v>1146</v>
      </c>
      <c r="C4087" s="21" t="s">
        <v>1149</v>
      </c>
      <c r="D4087" s="21" t="s">
        <v>3260</v>
      </c>
      <c r="E4087" s="21" t="s">
        <v>3261</v>
      </c>
      <c r="G4087" s="14" t="s">
        <v>3267</v>
      </c>
      <c r="H4087" s="21" t="s">
        <v>1165</v>
      </c>
      <c r="I4087" s="21" t="s">
        <v>3262</v>
      </c>
      <c r="M4087" t="s">
        <v>3034</v>
      </c>
      <c r="O4087">
        <v>2009</v>
      </c>
      <c r="Q4087" t="s">
        <v>3263</v>
      </c>
      <c r="S4087" t="s">
        <v>3265</v>
      </c>
      <c r="T4087" t="s">
        <v>3264</v>
      </c>
      <c r="U4087" s="21" t="s">
        <v>1151</v>
      </c>
      <c r="X4087" s="9" t="s">
        <v>1201</v>
      </c>
      <c r="Z4087">
        <v>12</v>
      </c>
      <c r="AD4087" t="s">
        <v>1165</v>
      </c>
      <c r="AF4087" t="s">
        <v>1165</v>
      </c>
      <c r="AI4087" s="21" t="s">
        <v>1165</v>
      </c>
      <c r="AJ4087" s="21" t="s">
        <v>1148</v>
      </c>
      <c r="AK4087" s="21">
        <v>82.472999999999999</v>
      </c>
      <c r="AL4087" t="s">
        <v>1277</v>
      </c>
      <c r="AM4087" t="s">
        <v>3003</v>
      </c>
      <c r="AN4087" s="21">
        <v>4</v>
      </c>
      <c r="AO4087" s="21">
        <v>25</v>
      </c>
      <c r="AP4087" s="21">
        <v>12</v>
      </c>
      <c r="AQ4087" s="22" t="s">
        <v>3252</v>
      </c>
      <c r="AR4087" s="21" t="s">
        <v>3266</v>
      </c>
    </row>
    <row r="4088" spans="1:44" x14ac:dyDescent="0.2">
      <c r="A4088" t="s">
        <v>2013</v>
      </c>
      <c r="B4088" s="21" t="s">
        <v>1146</v>
      </c>
      <c r="C4088" s="21" t="s">
        <v>1149</v>
      </c>
      <c r="D4088" s="21" t="s">
        <v>3260</v>
      </c>
      <c r="E4088" s="21" t="s">
        <v>3261</v>
      </c>
      <c r="G4088" s="14" t="s">
        <v>3267</v>
      </c>
      <c r="H4088" s="21" t="s">
        <v>1165</v>
      </c>
      <c r="I4088" s="21" t="s">
        <v>3262</v>
      </c>
      <c r="M4088" t="s">
        <v>3034</v>
      </c>
      <c r="O4088">
        <v>2009</v>
      </c>
      <c r="Q4088" t="s">
        <v>3263</v>
      </c>
      <c r="S4088" t="s">
        <v>3265</v>
      </c>
      <c r="T4088" t="s">
        <v>3264</v>
      </c>
      <c r="U4088" s="21" t="s">
        <v>1151</v>
      </c>
      <c r="X4088" s="9" t="s">
        <v>1201</v>
      </c>
      <c r="Z4088">
        <v>12</v>
      </c>
      <c r="AD4088" t="s">
        <v>1165</v>
      </c>
      <c r="AF4088" t="s">
        <v>1165</v>
      </c>
      <c r="AI4088" s="21" t="s">
        <v>1165</v>
      </c>
      <c r="AJ4088" s="21" t="s">
        <v>1148</v>
      </c>
      <c r="AK4088" s="21">
        <v>86.209000000000003</v>
      </c>
      <c r="AL4088" t="s">
        <v>1277</v>
      </c>
      <c r="AM4088" t="s">
        <v>3003</v>
      </c>
      <c r="AN4088" s="21">
        <v>4</v>
      </c>
      <c r="AO4088" s="21">
        <v>25</v>
      </c>
      <c r="AP4088" s="21">
        <v>13</v>
      </c>
      <c r="AQ4088" s="22" t="s">
        <v>3252</v>
      </c>
      <c r="AR4088" s="21" t="s">
        <v>3266</v>
      </c>
    </row>
    <row r="4089" spans="1:44" x14ac:dyDescent="0.2">
      <c r="A4089" t="s">
        <v>2013</v>
      </c>
      <c r="B4089" s="21" t="s">
        <v>1146</v>
      </c>
      <c r="C4089" s="21" t="s">
        <v>1149</v>
      </c>
      <c r="D4089" s="21" t="s">
        <v>3260</v>
      </c>
      <c r="E4089" s="21" t="s">
        <v>3261</v>
      </c>
      <c r="G4089" s="14" t="s">
        <v>3267</v>
      </c>
      <c r="H4089" s="21" t="s">
        <v>1165</v>
      </c>
      <c r="I4089" s="21" t="s">
        <v>3262</v>
      </c>
      <c r="M4089" t="s">
        <v>3034</v>
      </c>
      <c r="O4089">
        <v>2009</v>
      </c>
      <c r="Q4089" t="s">
        <v>3263</v>
      </c>
      <c r="S4089" t="s">
        <v>3265</v>
      </c>
      <c r="T4089" t="s">
        <v>3264</v>
      </c>
      <c r="U4089" s="21" t="s">
        <v>1151</v>
      </c>
      <c r="X4089" s="9" t="s">
        <v>1201</v>
      </c>
      <c r="Z4089">
        <v>12</v>
      </c>
      <c r="AD4089" t="s">
        <v>1165</v>
      </c>
      <c r="AF4089" t="s">
        <v>1165</v>
      </c>
      <c r="AI4089" s="21" t="s">
        <v>1165</v>
      </c>
      <c r="AJ4089" s="21" t="s">
        <v>1148</v>
      </c>
      <c r="AK4089" s="21">
        <v>88.406999999999996</v>
      </c>
      <c r="AL4089" t="s">
        <v>1277</v>
      </c>
      <c r="AM4089" t="s">
        <v>3003</v>
      </c>
      <c r="AN4089" s="21">
        <v>4</v>
      </c>
      <c r="AO4089" s="21">
        <v>25</v>
      </c>
      <c r="AP4089" s="21">
        <v>14</v>
      </c>
      <c r="AQ4089" s="22" t="s">
        <v>3252</v>
      </c>
      <c r="AR4089" s="21" t="s">
        <v>3266</v>
      </c>
    </row>
    <row r="4090" spans="1:44" x14ac:dyDescent="0.2">
      <c r="A4090" t="s">
        <v>2013</v>
      </c>
      <c r="B4090" s="21" t="s">
        <v>1146</v>
      </c>
      <c r="C4090" s="21" t="s">
        <v>1149</v>
      </c>
      <c r="D4090" s="21" t="s">
        <v>3260</v>
      </c>
      <c r="E4090" s="21" t="s">
        <v>3261</v>
      </c>
      <c r="G4090" s="14" t="s">
        <v>3267</v>
      </c>
      <c r="H4090" s="21" t="s">
        <v>1165</v>
      </c>
      <c r="I4090" s="21" t="s">
        <v>3262</v>
      </c>
      <c r="M4090" t="s">
        <v>3034</v>
      </c>
      <c r="O4090">
        <v>2009</v>
      </c>
      <c r="Q4090" t="s">
        <v>3263</v>
      </c>
      <c r="S4090" t="s">
        <v>3265</v>
      </c>
      <c r="T4090" t="s">
        <v>3264</v>
      </c>
      <c r="U4090" s="21" t="s">
        <v>1151</v>
      </c>
      <c r="X4090" s="9" t="s">
        <v>1201</v>
      </c>
      <c r="Z4090">
        <v>12</v>
      </c>
      <c r="AD4090" t="s">
        <v>1165</v>
      </c>
      <c r="AF4090" t="s">
        <v>1165</v>
      </c>
      <c r="AI4090" s="21" t="s">
        <v>1165</v>
      </c>
      <c r="AJ4090" s="21" t="s">
        <v>1148</v>
      </c>
      <c r="AK4090" s="21">
        <v>88.516000000000005</v>
      </c>
      <c r="AL4090" t="s">
        <v>1277</v>
      </c>
      <c r="AM4090" t="s">
        <v>3003</v>
      </c>
      <c r="AN4090" s="21">
        <v>4</v>
      </c>
      <c r="AO4090" s="21">
        <v>25</v>
      </c>
      <c r="AP4090" s="21">
        <v>15</v>
      </c>
      <c r="AQ4090" s="22" t="s">
        <v>3252</v>
      </c>
      <c r="AR4090" s="21" t="s">
        <v>3266</v>
      </c>
    </row>
    <row r="4091" spans="1:44" x14ac:dyDescent="0.2">
      <c r="A4091" t="s">
        <v>2013</v>
      </c>
      <c r="B4091" s="21" t="s">
        <v>1146</v>
      </c>
      <c r="C4091" s="21" t="s">
        <v>1149</v>
      </c>
      <c r="D4091" s="21" t="s">
        <v>3260</v>
      </c>
      <c r="E4091" s="21" t="s">
        <v>3261</v>
      </c>
      <c r="G4091" s="14" t="s">
        <v>3267</v>
      </c>
      <c r="H4091" s="21" t="s">
        <v>1165</v>
      </c>
      <c r="I4091" s="21" t="s">
        <v>3262</v>
      </c>
      <c r="M4091" t="s">
        <v>3034</v>
      </c>
      <c r="O4091">
        <v>2009</v>
      </c>
      <c r="Q4091" t="s">
        <v>3263</v>
      </c>
      <c r="S4091" t="s">
        <v>3265</v>
      </c>
      <c r="T4091" t="s">
        <v>3264</v>
      </c>
      <c r="U4091" s="21" t="s">
        <v>1151</v>
      </c>
      <c r="X4091" s="9" t="s">
        <v>1201</v>
      </c>
      <c r="Z4091">
        <v>12</v>
      </c>
      <c r="AD4091" t="s">
        <v>1165</v>
      </c>
      <c r="AF4091" t="s">
        <v>1165</v>
      </c>
      <c r="AI4091" s="21" t="s">
        <v>1165</v>
      </c>
      <c r="AJ4091" s="21" t="s">
        <v>1148</v>
      </c>
      <c r="AK4091" s="21">
        <v>88.516000000000005</v>
      </c>
      <c r="AL4091" t="s">
        <v>1277</v>
      </c>
      <c r="AM4091" t="s">
        <v>3003</v>
      </c>
      <c r="AN4091" s="21">
        <v>4</v>
      </c>
      <c r="AO4091" s="21">
        <v>25</v>
      </c>
      <c r="AP4091" s="21">
        <v>16</v>
      </c>
      <c r="AQ4091" s="22" t="s">
        <v>3252</v>
      </c>
      <c r="AR4091" s="21" t="s">
        <v>3266</v>
      </c>
    </row>
    <row r="4092" spans="1:44" x14ac:dyDescent="0.2">
      <c r="A4092" t="s">
        <v>2013</v>
      </c>
      <c r="B4092" s="21" t="s">
        <v>1146</v>
      </c>
      <c r="C4092" s="21" t="s">
        <v>1149</v>
      </c>
      <c r="D4092" s="21" t="s">
        <v>3260</v>
      </c>
      <c r="E4092" s="21" t="s">
        <v>3261</v>
      </c>
      <c r="G4092" s="14" t="s">
        <v>3267</v>
      </c>
      <c r="H4092" s="21" t="s">
        <v>1165</v>
      </c>
      <c r="I4092" s="21" t="s">
        <v>3262</v>
      </c>
      <c r="M4092" t="s">
        <v>3034</v>
      </c>
      <c r="O4092">
        <v>2009</v>
      </c>
      <c r="Q4092" t="s">
        <v>3263</v>
      </c>
      <c r="S4092" t="s">
        <v>3265</v>
      </c>
      <c r="T4092" t="s">
        <v>3264</v>
      </c>
      <c r="U4092" s="21" t="s">
        <v>1151</v>
      </c>
      <c r="X4092" s="9" t="s">
        <v>1201</v>
      </c>
      <c r="Z4092">
        <v>12</v>
      </c>
      <c r="AD4092" t="s">
        <v>1165</v>
      </c>
      <c r="AF4092" t="s">
        <v>1165</v>
      </c>
      <c r="AI4092" s="21" t="s">
        <v>1165</v>
      </c>
      <c r="AJ4092" s="21" t="s">
        <v>1148</v>
      </c>
      <c r="AK4092" s="21">
        <v>88.516000000000005</v>
      </c>
      <c r="AL4092" t="s">
        <v>1277</v>
      </c>
      <c r="AM4092" t="s">
        <v>3003</v>
      </c>
      <c r="AN4092" s="21">
        <v>4</v>
      </c>
      <c r="AO4092" s="21">
        <v>25</v>
      </c>
      <c r="AP4092" s="21">
        <v>17</v>
      </c>
      <c r="AQ4092" s="22" t="s">
        <v>3252</v>
      </c>
      <c r="AR4092" s="21" t="s">
        <v>3266</v>
      </c>
    </row>
    <row r="4093" spans="1:44" x14ac:dyDescent="0.2">
      <c r="A4093" t="s">
        <v>2013</v>
      </c>
      <c r="B4093" s="21" t="s">
        <v>1146</v>
      </c>
      <c r="C4093" s="21" t="s">
        <v>1149</v>
      </c>
      <c r="D4093" s="21" t="s">
        <v>3260</v>
      </c>
      <c r="E4093" s="21" t="s">
        <v>3261</v>
      </c>
      <c r="G4093" s="14" t="s">
        <v>3267</v>
      </c>
      <c r="H4093" s="21" t="s">
        <v>1165</v>
      </c>
      <c r="I4093" s="21" t="s">
        <v>3262</v>
      </c>
      <c r="M4093" t="s">
        <v>3034</v>
      </c>
      <c r="O4093">
        <v>2009</v>
      </c>
      <c r="Q4093" t="s">
        <v>3263</v>
      </c>
      <c r="S4093" t="s">
        <v>3265</v>
      </c>
      <c r="T4093" t="s">
        <v>3264</v>
      </c>
      <c r="U4093" s="21" t="s">
        <v>1151</v>
      </c>
      <c r="X4093" s="9" t="s">
        <v>1201</v>
      </c>
      <c r="Z4093">
        <v>12</v>
      </c>
      <c r="AD4093" t="s">
        <v>1165</v>
      </c>
      <c r="AF4093" t="s">
        <v>1165</v>
      </c>
      <c r="AI4093" s="21" t="s">
        <v>1165</v>
      </c>
      <c r="AJ4093" s="21" t="s">
        <v>1148</v>
      </c>
      <c r="AK4093" s="21">
        <v>88.516000000000005</v>
      </c>
      <c r="AL4093" t="s">
        <v>1277</v>
      </c>
      <c r="AM4093" t="s">
        <v>3003</v>
      </c>
      <c r="AN4093" s="21">
        <v>4</v>
      </c>
      <c r="AO4093" s="21">
        <v>25</v>
      </c>
      <c r="AP4093" s="21">
        <v>18</v>
      </c>
      <c r="AQ4093" s="22" t="s">
        <v>3252</v>
      </c>
      <c r="AR4093" s="21" t="s">
        <v>3266</v>
      </c>
    </row>
    <row r="4094" spans="1:44" x14ac:dyDescent="0.2">
      <c r="A4094" t="s">
        <v>2013</v>
      </c>
      <c r="B4094" s="21" t="s">
        <v>1146</v>
      </c>
      <c r="C4094" s="21" t="s">
        <v>1149</v>
      </c>
      <c r="D4094" s="21" t="s">
        <v>3260</v>
      </c>
      <c r="E4094" s="21" t="s">
        <v>3261</v>
      </c>
      <c r="G4094" s="14" t="s">
        <v>3267</v>
      </c>
      <c r="H4094" s="21" t="s">
        <v>1165</v>
      </c>
      <c r="I4094" s="21" t="s">
        <v>3262</v>
      </c>
      <c r="M4094" t="s">
        <v>3034</v>
      </c>
      <c r="O4094">
        <v>2009</v>
      </c>
      <c r="Q4094" t="s">
        <v>3263</v>
      </c>
      <c r="S4094" t="s">
        <v>3265</v>
      </c>
      <c r="T4094" t="s">
        <v>3264</v>
      </c>
      <c r="U4094" s="21" t="s">
        <v>1151</v>
      </c>
      <c r="X4094" s="9" t="s">
        <v>1201</v>
      </c>
      <c r="Z4094">
        <v>12</v>
      </c>
      <c r="AD4094" t="s">
        <v>1165</v>
      </c>
      <c r="AF4094" t="s">
        <v>1165</v>
      </c>
      <c r="AI4094" s="21" t="s">
        <v>1165</v>
      </c>
      <c r="AJ4094" s="21" t="s">
        <v>1148</v>
      </c>
      <c r="AK4094" s="21">
        <v>88.516000000000005</v>
      </c>
      <c r="AL4094" t="s">
        <v>1277</v>
      </c>
      <c r="AM4094" t="s">
        <v>3003</v>
      </c>
      <c r="AN4094" s="21">
        <v>4</v>
      </c>
      <c r="AO4094" s="21">
        <v>25</v>
      </c>
      <c r="AP4094" s="21">
        <v>19</v>
      </c>
      <c r="AQ4094" s="22" t="s">
        <v>3252</v>
      </c>
      <c r="AR4094" s="21" t="s">
        <v>3266</v>
      </c>
    </row>
    <row r="4095" spans="1:44" x14ac:dyDescent="0.2">
      <c r="A4095" t="s">
        <v>2013</v>
      </c>
      <c r="B4095" s="21" t="s">
        <v>1146</v>
      </c>
      <c r="C4095" s="21" t="s">
        <v>1149</v>
      </c>
      <c r="D4095" s="21" t="s">
        <v>3260</v>
      </c>
      <c r="E4095" s="21" t="s">
        <v>3261</v>
      </c>
      <c r="G4095" s="14" t="s">
        <v>3267</v>
      </c>
      <c r="H4095" s="21" t="s">
        <v>1165</v>
      </c>
      <c r="I4095" s="21" t="s">
        <v>3262</v>
      </c>
      <c r="M4095" t="s">
        <v>3034</v>
      </c>
      <c r="O4095">
        <v>2009</v>
      </c>
      <c r="Q4095" t="s">
        <v>3263</v>
      </c>
      <c r="S4095" t="s">
        <v>3265</v>
      </c>
      <c r="T4095" t="s">
        <v>3264</v>
      </c>
      <c r="U4095" s="21" t="s">
        <v>1151</v>
      </c>
      <c r="X4095" s="9" t="s">
        <v>1201</v>
      </c>
      <c r="Z4095">
        <v>12</v>
      </c>
      <c r="AD4095" t="s">
        <v>1165</v>
      </c>
      <c r="AF4095" t="s">
        <v>1165</v>
      </c>
      <c r="AI4095" s="21" t="s">
        <v>1165</v>
      </c>
      <c r="AJ4095" s="21" t="s">
        <v>1148</v>
      </c>
      <c r="AK4095" s="21">
        <v>88.516000000000005</v>
      </c>
      <c r="AL4095" t="s">
        <v>1277</v>
      </c>
      <c r="AM4095" t="s">
        <v>3003</v>
      </c>
      <c r="AN4095" s="21">
        <v>4</v>
      </c>
      <c r="AO4095" s="21">
        <v>25</v>
      </c>
      <c r="AP4095" s="21">
        <v>20</v>
      </c>
      <c r="AQ4095" s="22" t="s">
        <v>3252</v>
      </c>
      <c r="AR4095" s="21" t="s">
        <v>3266</v>
      </c>
    </row>
    <row r="4096" spans="1:44" x14ac:dyDescent="0.2">
      <c r="A4096" t="s">
        <v>2013</v>
      </c>
      <c r="B4096" s="21" t="s">
        <v>1146</v>
      </c>
      <c r="C4096" s="21" t="s">
        <v>1149</v>
      </c>
      <c r="D4096" s="21" t="s">
        <v>3260</v>
      </c>
      <c r="E4096" s="21" t="s">
        <v>3261</v>
      </c>
      <c r="G4096" s="14" t="s">
        <v>3267</v>
      </c>
      <c r="H4096" s="21" t="s">
        <v>1165</v>
      </c>
      <c r="I4096" s="21" t="s">
        <v>3262</v>
      </c>
      <c r="M4096" t="s">
        <v>3034</v>
      </c>
      <c r="O4096">
        <v>2009</v>
      </c>
      <c r="Q4096" t="s">
        <v>3263</v>
      </c>
      <c r="S4096" t="s">
        <v>3265</v>
      </c>
      <c r="T4096" t="s">
        <v>3264</v>
      </c>
      <c r="U4096" s="21" t="s">
        <v>1151</v>
      </c>
      <c r="X4096" s="9" t="s">
        <v>1201</v>
      </c>
      <c r="Z4096">
        <v>12</v>
      </c>
      <c r="AD4096" t="s">
        <v>1165</v>
      </c>
      <c r="AF4096" t="s">
        <v>1165</v>
      </c>
      <c r="AI4096" s="21" t="s">
        <v>1165</v>
      </c>
      <c r="AJ4096" s="21" t="s">
        <v>1148</v>
      </c>
      <c r="AK4096" s="21">
        <v>88.626000000000005</v>
      </c>
      <c r="AL4096" t="s">
        <v>1277</v>
      </c>
      <c r="AM4096" t="s">
        <v>3003</v>
      </c>
      <c r="AN4096" s="21">
        <v>4</v>
      </c>
      <c r="AO4096" s="21">
        <v>25</v>
      </c>
      <c r="AP4096" s="21">
        <v>21</v>
      </c>
      <c r="AQ4096" s="22" t="s">
        <v>3252</v>
      </c>
      <c r="AR4096" s="21" t="s">
        <v>3266</v>
      </c>
    </row>
    <row r="4097" spans="1:44" x14ac:dyDescent="0.2">
      <c r="A4097" t="s">
        <v>2013</v>
      </c>
      <c r="B4097" s="21" t="s">
        <v>1146</v>
      </c>
      <c r="C4097" s="21" t="s">
        <v>1149</v>
      </c>
      <c r="D4097" s="21" t="s">
        <v>3260</v>
      </c>
      <c r="E4097" s="21" t="s">
        <v>3261</v>
      </c>
      <c r="G4097" s="14" t="s">
        <v>3267</v>
      </c>
      <c r="H4097" s="21" t="s">
        <v>1165</v>
      </c>
      <c r="I4097" s="21" t="s">
        <v>3262</v>
      </c>
      <c r="M4097" t="s">
        <v>3034</v>
      </c>
      <c r="O4097">
        <v>2009</v>
      </c>
      <c r="Q4097" t="s">
        <v>3263</v>
      </c>
      <c r="S4097" t="s">
        <v>3265</v>
      </c>
      <c r="T4097" t="s">
        <v>3264</v>
      </c>
      <c r="U4097" s="21" t="s">
        <v>1151</v>
      </c>
      <c r="X4097" s="9" t="s">
        <v>1201</v>
      </c>
      <c r="Z4097">
        <v>12</v>
      </c>
      <c r="AD4097" t="s">
        <v>1165</v>
      </c>
      <c r="AF4097" t="s">
        <v>1165</v>
      </c>
      <c r="AI4097" s="21" t="s">
        <v>1165</v>
      </c>
      <c r="AJ4097" s="21" t="s">
        <v>1148</v>
      </c>
      <c r="AK4097" s="21">
        <v>89.834999999999994</v>
      </c>
      <c r="AL4097" t="s">
        <v>1277</v>
      </c>
      <c r="AM4097" t="s">
        <v>3003</v>
      </c>
      <c r="AN4097" s="21">
        <v>4</v>
      </c>
      <c r="AO4097" s="21">
        <v>25</v>
      </c>
      <c r="AP4097" s="21">
        <v>22</v>
      </c>
      <c r="AQ4097" s="22" t="s">
        <v>3252</v>
      </c>
      <c r="AR4097" s="21" t="s">
        <v>3266</v>
      </c>
    </row>
    <row r="4098" spans="1:44" x14ac:dyDescent="0.2">
      <c r="A4098" t="s">
        <v>2013</v>
      </c>
      <c r="B4098" s="21" t="s">
        <v>1146</v>
      </c>
      <c r="C4098" s="21" t="s">
        <v>1149</v>
      </c>
      <c r="D4098" s="21" t="s">
        <v>3260</v>
      </c>
      <c r="E4098" s="21" t="s">
        <v>3261</v>
      </c>
      <c r="G4098" s="14" t="s">
        <v>3267</v>
      </c>
      <c r="H4098" s="21" t="s">
        <v>1165</v>
      </c>
      <c r="I4098" s="21" t="s">
        <v>3262</v>
      </c>
      <c r="M4098" t="s">
        <v>3034</v>
      </c>
      <c r="O4098">
        <v>2009</v>
      </c>
      <c r="Q4098" t="s">
        <v>3263</v>
      </c>
      <c r="S4098" t="s">
        <v>3265</v>
      </c>
      <c r="T4098" t="s">
        <v>3264</v>
      </c>
      <c r="U4098" s="21" t="s">
        <v>1151</v>
      </c>
      <c r="X4098" s="9" t="s">
        <v>1201</v>
      </c>
      <c r="Z4098">
        <v>12</v>
      </c>
      <c r="AD4098" t="s">
        <v>1165</v>
      </c>
      <c r="AF4098" t="s">
        <v>1165</v>
      </c>
      <c r="AI4098" s="21" t="s">
        <v>1165</v>
      </c>
      <c r="AJ4098" s="21" t="s">
        <v>1148</v>
      </c>
      <c r="AK4098" s="21">
        <v>89.724999999999994</v>
      </c>
      <c r="AL4098" t="s">
        <v>1277</v>
      </c>
      <c r="AM4098" t="s">
        <v>3003</v>
      </c>
      <c r="AN4098" s="21">
        <v>4</v>
      </c>
      <c r="AO4098" s="21">
        <v>25</v>
      </c>
      <c r="AP4098" s="21">
        <v>23</v>
      </c>
      <c r="AQ4098" s="22" t="s">
        <v>3252</v>
      </c>
      <c r="AR4098" s="21" t="s">
        <v>3266</v>
      </c>
    </row>
    <row r="4099" spans="1:44" x14ac:dyDescent="0.2">
      <c r="A4099" t="s">
        <v>2013</v>
      </c>
      <c r="B4099" s="21" t="s">
        <v>1146</v>
      </c>
      <c r="C4099" s="21" t="s">
        <v>1149</v>
      </c>
      <c r="D4099" s="21" t="s">
        <v>3260</v>
      </c>
      <c r="E4099" s="21" t="s">
        <v>3261</v>
      </c>
      <c r="G4099" s="14" t="s">
        <v>3267</v>
      </c>
      <c r="H4099" s="21" t="s">
        <v>1165</v>
      </c>
      <c r="I4099" s="21" t="s">
        <v>3262</v>
      </c>
      <c r="M4099" t="s">
        <v>3034</v>
      </c>
      <c r="O4099">
        <v>2009</v>
      </c>
      <c r="Q4099" t="s">
        <v>3263</v>
      </c>
      <c r="S4099" t="s">
        <v>3265</v>
      </c>
      <c r="T4099" t="s">
        <v>3264</v>
      </c>
      <c r="U4099" s="21" t="s">
        <v>1151</v>
      </c>
      <c r="X4099" s="9" t="s">
        <v>1201</v>
      </c>
      <c r="Z4099">
        <v>12</v>
      </c>
      <c r="AD4099" t="s">
        <v>1165</v>
      </c>
      <c r="AF4099" t="s">
        <v>1165</v>
      </c>
      <c r="AI4099" s="21" t="s">
        <v>1165</v>
      </c>
      <c r="AJ4099" s="21" t="s">
        <v>1148</v>
      </c>
      <c r="AK4099" s="21">
        <v>89.614999999999995</v>
      </c>
      <c r="AL4099" t="s">
        <v>1277</v>
      </c>
      <c r="AM4099" t="s">
        <v>3003</v>
      </c>
      <c r="AN4099" s="21">
        <v>4</v>
      </c>
      <c r="AO4099" s="21">
        <v>25</v>
      </c>
      <c r="AP4099" s="21">
        <v>24</v>
      </c>
      <c r="AQ4099" s="22" t="s">
        <v>3252</v>
      </c>
      <c r="AR4099" s="21" t="s">
        <v>3266</v>
      </c>
    </row>
    <row r="4100" spans="1:44" x14ac:dyDescent="0.2">
      <c r="A4100" t="s">
        <v>2013</v>
      </c>
      <c r="B4100" s="21" t="s">
        <v>1146</v>
      </c>
      <c r="C4100" s="21" t="s">
        <v>1149</v>
      </c>
      <c r="D4100" s="21" t="s">
        <v>3260</v>
      </c>
      <c r="E4100" s="21" t="s">
        <v>3261</v>
      </c>
      <c r="G4100" s="14" t="s">
        <v>3267</v>
      </c>
      <c r="H4100" s="21" t="s">
        <v>1165</v>
      </c>
      <c r="I4100" s="21" t="s">
        <v>3262</v>
      </c>
      <c r="M4100" t="s">
        <v>3034</v>
      </c>
      <c r="O4100">
        <v>2009</v>
      </c>
      <c r="Q4100" t="s">
        <v>3263</v>
      </c>
      <c r="S4100" t="s">
        <v>3265</v>
      </c>
      <c r="T4100" t="s">
        <v>3264</v>
      </c>
      <c r="U4100" s="21" t="s">
        <v>1151</v>
      </c>
      <c r="X4100" s="9" t="s">
        <v>1201</v>
      </c>
      <c r="Z4100">
        <v>12</v>
      </c>
      <c r="AD4100" t="s">
        <v>1165</v>
      </c>
      <c r="AF4100" t="s">
        <v>1165</v>
      </c>
      <c r="AI4100" s="21" t="s">
        <v>1165</v>
      </c>
      <c r="AJ4100" s="21" t="s">
        <v>1148</v>
      </c>
      <c r="AK4100" s="21">
        <v>89.834999999999994</v>
      </c>
      <c r="AL4100" t="s">
        <v>1277</v>
      </c>
      <c r="AM4100" t="s">
        <v>3003</v>
      </c>
      <c r="AN4100" s="21">
        <v>4</v>
      </c>
      <c r="AO4100" s="21">
        <v>25</v>
      </c>
      <c r="AP4100" s="21">
        <v>25</v>
      </c>
      <c r="AQ4100" s="22" t="s">
        <v>3252</v>
      </c>
      <c r="AR4100" s="21" t="s">
        <v>3266</v>
      </c>
    </row>
    <row r="4101" spans="1:44" x14ac:dyDescent="0.2">
      <c r="A4101" t="s">
        <v>2013</v>
      </c>
      <c r="B4101" s="21" t="s">
        <v>1146</v>
      </c>
      <c r="C4101" s="21" t="s">
        <v>1149</v>
      </c>
      <c r="D4101" s="21" t="s">
        <v>3260</v>
      </c>
      <c r="E4101" s="21" t="s">
        <v>3261</v>
      </c>
      <c r="G4101" s="14" t="s">
        <v>3267</v>
      </c>
      <c r="H4101" s="21" t="s">
        <v>1165</v>
      </c>
      <c r="I4101" s="21" t="s">
        <v>3262</v>
      </c>
      <c r="M4101" t="s">
        <v>3034</v>
      </c>
      <c r="O4101">
        <v>2009</v>
      </c>
      <c r="Q4101" t="s">
        <v>3263</v>
      </c>
      <c r="S4101" t="s">
        <v>3265</v>
      </c>
      <c r="T4101" t="s">
        <v>3264</v>
      </c>
      <c r="U4101" s="21" t="s">
        <v>1151</v>
      </c>
      <c r="X4101" s="9" t="s">
        <v>1201</v>
      </c>
      <c r="Z4101">
        <v>12</v>
      </c>
      <c r="AD4101" t="s">
        <v>1165</v>
      </c>
      <c r="AF4101" t="s">
        <v>1165</v>
      </c>
      <c r="AI4101" s="21" t="s">
        <v>1165</v>
      </c>
      <c r="AJ4101" s="21" t="s">
        <v>1148</v>
      </c>
      <c r="AK4101" s="21">
        <v>89.724999999999994</v>
      </c>
      <c r="AL4101" t="s">
        <v>1277</v>
      </c>
      <c r="AM4101" t="s">
        <v>3003</v>
      </c>
      <c r="AN4101" s="21">
        <v>4</v>
      </c>
      <c r="AO4101" s="21">
        <v>25</v>
      </c>
      <c r="AP4101" s="21">
        <v>26</v>
      </c>
      <c r="AQ4101" s="22" t="s">
        <v>3252</v>
      </c>
      <c r="AR4101" s="21" t="s">
        <v>3266</v>
      </c>
    </row>
    <row r="4102" spans="1:44" x14ac:dyDescent="0.2">
      <c r="A4102" t="s">
        <v>2013</v>
      </c>
      <c r="B4102" s="21" t="s">
        <v>1146</v>
      </c>
      <c r="C4102" s="21" t="s">
        <v>1149</v>
      </c>
      <c r="D4102" s="21" t="s">
        <v>3260</v>
      </c>
      <c r="E4102" s="21" t="s">
        <v>3261</v>
      </c>
      <c r="G4102" s="14" t="s">
        <v>3267</v>
      </c>
      <c r="H4102" s="21" t="s">
        <v>1165</v>
      </c>
      <c r="I4102" s="21" t="s">
        <v>3262</v>
      </c>
      <c r="M4102" t="s">
        <v>3034</v>
      </c>
      <c r="O4102">
        <v>2009</v>
      </c>
      <c r="Q4102" t="s">
        <v>3263</v>
      </c>
      <c r="S4102" t="s">
        <v>3265</v>
      </c>
      <c r="T4102" t="s">
        <v>3264</v>
      </c>
      <c r="U4102" s="21" t="s">
        <v>1151</v>
      </c>
      <c r="X4102" s="9" t="s">
        <v>1201</v>
      </c>
      <c r="Z4102">
        <v>12</v>
      </c>
      <c r="AD4102" t="s">
        <v>1165</v>
      </c>
      <c r="AF4102" t="s">
        <v>1165</v>
      </c>
      <c r="AI4102" s="21" t="s">
        <v>1165</v>
      </c>
      <c r="AJ4102" s="21" t="s">
        <v>1148</v>
      </c>
      <c r="AK4102" s="21">
        <v>89.724999999999994</v>
      </c>
      <c r="AL4102" t="s">
        <v>1277</v>
      </c>
      <c r="AM4102" t="s">
        <v>3003</v>
      </c>
      <c r="AN4102" s="21">
        <v>4</v>
      </c>
      <c r="AO4102" s="21">
        <v>25</v>
      </c>
      <c r="AP4102" s="21">
        <v>27</v>
      </c>
      <c r="AQ4102" s="22" t="s">
        <v>3252</v>
      </c>
      <c r="AR4102" s="21" t="s">
        <v>3266</v>
      </c>
    </row>
    <row r="4103" spans="1:44" x14ac:dyDescent="0.2">
      <c r="A4103" t="s">
        <v>2013</v>
      </c>
      <c r="B4103" s="21" t="s">
        <v>1146</v>
      </c>
      <c r="C4103" s="21" t="s">
        <v>1149</v>
      </c>
      <c r="D4103" s="21" t="s">
        <v>3260</v>
      </c>
      <c r="E4103" s="21" t="s">
        <v>3261</v>
      </c>
      <c r="G4103" s="14" t="s">
        <v>3267</v>
      </c>
      <c r="H4103" s="21" t="s">
        <v>1165</v>
      </c>
      <c r="I4103" s="21" t="s">
        <v>3262</v>
      </c>
      <c r="M4103" t="s">
        <v>3034</v>
      </c>
      <c r="O4103">
        <v>2009</v>
      </c>
      <c r="Q4103" t="s">
        <v>3263</v>
      </c>
      <c r="S4103" t="s">
        <v>3265</v>
      </c>
      <c r="T4103" t="s">
        <v>3264</v>
      </c>
      <c r="U4103" s="21" t="s">
        <v>1151</v>
      </c>
      <c r="X4103" s="9" t="s">
        <v>1201</v>
      </c>
      <c r="Z4103">
        <v>12</v>
      </c>
      <c r="AD4103" t="s">
        <v>1165</v>
      </c>
      <c r="AF4103" t="s">
        <v>1165</v>
      </c>
      <c r="AI4103" s="21" t="s">
        <v>1165</v>
      </c>
      <c r="AJ4103" s="21" t="s">
        <v>1148</v>
      </c>
      <c r="AK4103" s="21">
        <v>89.724999999999994</v>
      </c>
      <c r="AL4103" t="s">
        <v>1277</v>
      </c>
      <c r="AM4103" t="s">
        <v>3003</v>
      </c>
      <c r="AN4103" s="21">
        <v>4</v>
      </c>
      <c r="AO4103" s="21">
        <v>25</v>
      </c>
      <c r="AP4103" s="21">
        <v>28</v>
      </c>
      <c r="AQ4103" s="22" t="s">
        <v>3252</v>
      </c>
      <c r="AR4103" s="21" t="s">
        <v>3266</v>
      </c>
    </row>
    <row r="4104" spans="1:44" x14ac:dyDescent="0.2">
      <c r="A4104" t="s">
        <v>2013</v>
      </c>
      <c r="B4104" s="21" t="s">
        <v>1146</v>
      </c>
      <c r="C4104" s="21" t="s">
        <v>1149</v>
      </c>
      <c r="D4104" s="21" t="s">
        <v>3260</v>
      </c>
      <c r="E4104" s="21" t="s">
        <v>3261</v>
      </c>
      <c r="G4104" s="14" t="s">
        <v>3267</v>
      </c>
      <c r="H4104" s="21" t="s">
        <v>1165</v>
      </c>
      <c r="I4104" s="21" t="s">
        <v>3262</v>
      </c>
      <c r="M4104" t="s">
        <v>3034</v>
      </c>
      <c r="O4104">
        <v>2009</v>
      </c>
      <c r="Q4104" t="s">
        <v>3263</v>
      </c>
      <c r="S4104" t="s">
        <v>3265</v>
      </c>
      <c r="T4104" t="s">
        <v>3264</v>
      </c>
      <c r="U4104" s="21" t="s">
        <v>1151</v>
      </c>
      <c r="X4104" s="9" t="s">
        <v>1201</v>
      </c>
      <c r="Z4104">
        <v>12</v>
      </c>
      <c r="AD4104" t="s">
        <v>1165</v>
      </c>
      <c r="AF4104" t="s">
        <v>1165</v>
      </c>
      <c r="AI4104" s="21" t="s">
        <v>1165</v>
      </c>
      <c r="AJ4104" s="21" t="s">
        <v>1148</v>
      </c>
      <c r="AK4104" s="21">
        <v>89.834999999999994</v>
      </c>
      <c r="AL4104" t="s">
        <v>1277</v>
      </c>
      <c r="AM4104" t="s">
        <v>3003</v>
      </c>
      <c r="AN4104" s="21">
        <v>4</v>
      </c>
      <c r="AO4104" s="21">
        <v>25</v>
      </c>
      <c r="AP4104" s="21">
        <v>29</v>
      </c>
      <c r="AQ4104" s="22" t="s">
        <v>3252</v>
      </c>
      <c r="AR4104" s="21" t="s">
        <v>3266</v>
      </c>
    </row>
    <row r="4105" spans="1:44" x14ac:dyDescent="0.2">
      <c r="A4105" t="s">
        <v>2013</v>
      </c>
      <c r="B4105" s="21" t="s">
        <v>1146</v>
      </c>
      <c r="C4105" s="21" t="s">
        <v>1149</v>
      </c>
      <c r="D4105" s="21" t="s">
        <v>3260</v>
      </c>
      <c r="E4105" s="21" t="s">
        <v>3261</v>
      </c>
      <c r="G4105" s="14" t="s">
        <v>3267</v>
      </c>
      <c r="H4105" s="21" t="s">
        <v>1165</v>
      </c>
      <c r="I4105" s="21" t="s">
        <v>3262</v>
      </c>
      <c r="M4105" t="s">
        <v>3034</v>
      </c>
      <c r="O4105">
        <v>2009</v>
      </c>
      <c r="Q4105" t="s">
        <v>3263</v>
      </c>
      <c r="S4105" t="s">
        <v>3265</v>
      </c>
      <c r="T4105" t="s">
        <v>3264</v>
      </c>
      <c r="U4105" s="21" t="s">
        <v>1151</v>
      </c>
      <c r="X4105" s="9" t="s">
        <v>1201</v>
      </c>
      <c r="Z4105">
        <v>12</v>
      </c>
      <c r="AD4105" t="s">
        <v>1165</v>
      </c>
      <c r="AF4105" t="s">
        <v>1165</v>
      </c>
      <c r="AI4105" s="21" t="s">
        <v>1165</v>
      </c>
      <c r="AJ4105" s="21" t="s">
        <v>1148</v>
      </c>
      <c r="AK4105" s="21">
        <v>89.834999999999994</v>
      </c>
      <c r="AL4105" t="s">
        <v>1277</v>
      </c>
      <c r="AM4105" t="s">
        <v>3003</v>
      </c>
      <c r="AN4105" s="21">
        <v>4</v>
      </c>
      <c r="AO4105" s="21">
        <v>25</v>
      </c>
      <c r="AP4105" s="21">
        <v>30</v>
      </c>
      <c r="AQ4105" s="22" t="s">
        <v>3252</v>
      </c>
      <c r="AR4105" s="21" t="s">
        <v>3266</v>
      </c>
    </row>
    <row r="4108" spans="1:44" x14ac:dyDescent="0.2">
      <c r="A4108" t="s">
        <v>2013</v>
      </c>
      <c r="B4108" s="21" t="s">
        <v>1146</v>
      </c>
      <c r="C4108" s="21" t="s">
        <v>1149</v>
      </c>
      <c r="D4108" s="21" t="s">
        <v>3260</v>
      </c>
      <c r="E4108" s="21" t="s">
        <v>3261</v>
      </c>
      <c r="G4108" s="14" t="s">
        <v>3267</v>
      </c>
      <c r="H4108" s="21" t="s">
        <v>1165</v>
      </c>
      <c r="I4108" s="21" t="s">
        <v>3262</v>
      </c>
      <c r="M4108" t="s">
        <v>3034</v>
      </c>
      <c r="O4108">
        <v>2009</v>
      </c>
      <c r="Q4108" t="s">
        <v>3263</v>
      </c>
      <c r="S4108" t="s">
        <v>3265</v>
      </c>
      <c r="T4108" t="s">
        <v>3264</v>
      </c>
      <c r="U4108" s="21" t="s">
        <v>1151</v>
      </c>
      <c r="X4108" s="9" t="s">
        <v>1293</v>
      </c>
      <c r="Z4108">
        <v>12</v>
      </c>
      <c r="AD4108" t="s">
        <v>1165</v>
      </c>
      <c r="AF4108" t="s">
        <v>1165</v>
      </c>
      <c r="AI4108" s="21" t="s">
        <v>1165</v>
      </c>
      <c r="AJ4108" s="21" t="s">
        <v>1148</v>
      </c>
      <c r="AK4108">
        <v>0</v>
      </c>
      <c r="AL4108" t="s">
        <v>1277</v>
      </c>
      <c r="AM4108">
        <v>0</v>
      </c>
      <c r="AN4108" s="21">
        <v>4</v>
      </c>
      <c r="AO4108" s="21">
        <v>25</v>
      </c>
      <c r="AP4108" s="21">
        <v>1</v>
      </c>
      <c r="AQ4108" s="22" t="s">
        <v>3252</v>
      </c>
      <c r="AR4108" s="21" t="s">
        <v>3266</v>
      </c>
    </row>
    <row r="4109" spans="1:44" x14ac:dyDescent="0.2">
      <c r="A4109" t="s">
        <v>2013</v>
      </c>
      <c r="B4109" s="21" t="s">
        <v>1146</v>
      </c>
      <c r="C4109" s="21" t="s">
        <v>1149</v>
      </c>
      <c r="D4109" s="21" t="s">
        <v>3260</v>
      </c>
      <c r="E4109" s="21" t="s">
        <v>3261</v>
      </c>
      <c r="G4109" s="14" t="s">
        <v>3267</v>
      </c>
      <c r="H4109" s="21" t="s">
        <v>1165</v>
      </c>
      <c r="I4109" s="21" t="s">
        <v>3262</v>
      </c>
      <c r="M4109" t="s">
        <v>3034</v>
      </c>
      <c r="O4109">
        <v>2009</v>
      </c>
      <c r="Q4109" t="s">
        <v>3263</v>
      </c>
      <c r="S4109" t="s">
        <v>3265</v>
      </c>
      <c r="T4109" t="s">
        <v>3264</v>
      </c>
      <c r="U4109" s="21" t="s">
        <v>1151</v>
      </c>
      <c r="X4109" s="9" t="s">
        <v>1293</v>
      </c>
      <c r="Z4109">
        <v>12</v>
      </c>
      <c r="AD4109" t="s">
        <v>1165</v>
      </c>
      <c r="AF4109" t="s">
        <v>1165</v>
      </c>
      <c r="AI4109" s="21" t="s">
        <v>1165</v>
      </c>
      <c r="AJ4109" s="21" t="s">
        <v>1148</v>
      </c>
      <c r="AK4109" s="21">
        <v>4.4509999999999996</v>
      </c>
      <c r="AL4109" t="s">
        <v>1277</v>
      </c>
      <c r="AM4109" t="s">
        <v>3003</v>
      </c>
      <c r="AN4109" s="21">
        <v>4</v>
      </c>
      <c r="AO4109" s="21">
        <v>25</v>
      </c>
      <c r="AP4109" s="21">
        <v>2</v>
      </c>
      <c r="AQ4109" s="22" t="s">
        <v>3252</v>
      </c>
      <c r="AR4109" s="21" t="s">
        <v>3266</v>
      </c>
    </row>
    <row r="4110" spans="1:44" x14ac:dyDescent="0.2">
      <c r="A4110" t="s">
        <v>2013</v>
      </c>
      <c r="B4110" s="21" t="s">
        <v>1146</v>
      </c>
      <c r="C4110" s="21" t="s">
        <v>1149</v>
      </c>
      <c r="D4110" s="21" t="s">
        <v>3260</v>
      </c>
      <c r="E4110" s="21" t="s">
        <v>3261</v>
      </c>
      <c r="G4110" s="14" t="s">
        <v>3267</v>
      </c>
      <c r="H4110" s="21" t="s">
        <v>1165</v>
      </c>
      <c r="I4110" s="21" t="s">
        <v>3262</v>
      </c>
      <c r="M4110" t="s">
        <v>3034</v>
      </c>
      <c r="O4110">
        <v>2009</v>
      </c>
      <c r="Q4110" t="s">
        <v>3263</v>
      </c>
      <c r="S4110" t="s">
        <v>3265</v>
      </c>
      <c r="T4110" t="s">
        <v>3264</v>
      </c>
      <c r="U4110" s="21" t="s">
        <v>1151</v>
      </c>
      <c r="X4110" s="9" t="s">
        <v>1293</v>
      </c>
      <c r="Z4110">
        <v>12</v>
      </c>
      <c r="AD4110" t="s">
        <v>1165</v>
      </c>
      <c r="AF4110" t="s">
        <v>1165</v>
      </c>
      <c r="AI4110" s="21" t="s">
        <v>1165</v>
      </c>
      <c r="AJ4110" s="21" t="s">
        <v>1148</v>
      </c>
      <c r="AK4110" s="21">
        <v>42.253</v>
      </c>
      <c r="AL4110" t="s">
        <v>1277</v>
      </c>
      <c r="AM4110" t="s">
        <v>3003</v>
      </c>
      <c r="AN4110" s="21">
        <v>4</v>
      </c>
      <c r="AO4110" s="21">
        <v>25</v>
      </c>
      <c r="AP4110" s="21">
        <v>3</v>
      </c>
      <c r="AQ4110" s="22" t="s">
        <v>3252</v>
      </c>
      <c r="AR4110" s="21" t="s">
        <v>3266</v>
      </c>
    </row>
    <row r="4111" spans="1:44" x14ac:dyDescent="0.2">
      <c r="A4111" t="s">
        <v>2013</v>
      </c>
      <c r="B4111" s="21" t="s">
        <v>1146</v>
      </c>
      <c r="C4111" s="21" t="s">
        <v>1149</v>
      </c>
      <c r="D4111" s="21" t="s">
        <v>3260</v>
      </c>
      <c r="E4111" s="21" t="s">
        <v>3261</v>
      </c>
      <c r="G4111" s="14" t="s">
        <v>3267</v>
      </c>
      <c r="H4111" s="21" t="s">
        <v>1165</v>
      </c>
      <c r="I4111" s="21" t="s">
        <v>3262</v>
      </c>
      <c r="M4111" t="s">
        <v>3034</v>
      </c>
      <c r="O4111">
        <v>2009</v>
      </c>
      <c r="Q4111" t="s">
        <v>3263</v>
      </c>
      <c r="S4111" t="s">
        <v>3265</v>
      </c>
      <c r="T4111" t="s">
        <v>3264</v>
      </c>
      <c r="U4111" s="21" t="s">
        <v>1151</v>
      </c>
      <c r="X4111" s="9" t="s">
        <v>1293</v>
      </c>
      <c r="Z4111">
        <v>12</v>
      </c>
      <c r="AD4111" t="s">
        <v>1165</v>
      </c>
      <c r="AF4111" t="s">
        <v>1165</v>
      </c>
      <c r="AI4111" s="21" t="s">
        <v>1165</v>
      </c>
      <c r="AJ4111" s="21" t="s">
        <v>1148</v>
      </c>
      <c r="AK4111" s="21">
        <v>65.659000000000006</v>
      </c>
      <c r="AL4111" t="s">
        <v>1277</v>
      </c>
      <c r="AM4111" t="s">
        <v>3003</v>
      </c>
      <c r="AN4111" s="21">
        <v>4</v>
      </c>
      <c r="AO4111" s="21">
        <v>25</v>
      </c>
      <c r="AP4111" s="21">
        <v>4</v>
      </c>
      <c r="AQ4111" s="22" t="s">
        <v>3252</v>
      </c>
      <c r="AR4111" s="21" t="s">
        <v>3266</v>
      </c>
    </row>
    <row r="4112" spans="1:44" x14ac:dyDescent="0.2">
      <c r="A4112" t="s">
        <v>2013</v>
      </c>
      <c r="B4112" s="21" t="s">
        <v>1146</v>
      </c>
      <c r="C4112" s="21" t="s">
        <v>1149</v>
      </c>
      <c r="D4112" s="21" t="s">
        <v>3260</v>
      </c>
      <c r="E4112" s="21" t="s">
        <v>3261</v>
      </c>
      <c r="G4112" s="14" t="s">
        <v>3267</v>
      </c>
      <c r="H4112" s="21" t="s">
        <v>1165</v>
      </c>
      <c r="I4112" s="21" t="s">
        <v>3262</v>
      </c>
      <c r="M4112" t="s">
        <v>3034</v>
      </c>
      <c r="O4112">
        <v>2009</v>
      </c>
      <c r="Q4112" t="s">
        <v>3263</v>
      </c>
      <c r="S4112" t="s">
        <v>3265</v>
      </c>
      <c r="T4112" t="s">
        <v>3264</v>
      </c>
      <c r="U4112" s="21" t="s">
        <v>1151</v>
      </c>
      <c r="X4112" s="9" t="s">
        <v>1293</v>
      </c>
      <c r="Z4112">
        <v>12</v>
      </c>
      <c r="AD4112" t="s">
        <v>1165</v>
      </c>
      <c r="AF4112" t="s">
        <v>1165</v>
      </c>
      <c r="AI4112" s="21" t="s">
        <v>1165</v>
      </c>
      <c r="AJ4112" s="21" t="s">
        <v>1148</v>
      </c>
      <c r="AK4112" s="21">
        <v>69.176000000000002</v>
      </c>
      <c r="AL4112" t="s">
        <v>1277</v>
      </c>
      <c r="AM4112" t="s">
        <v>3003</v>
      </c>
      <c r="AN4112" s="21">
        <v>4</v>
      </c>
      <c r="AO4112" s="21">
        <v>25</v>
      </c>
      <c r="AP4112" s="21">
        <v>5</v>
      </c>
      <c r="AQ4112" s="22" t="s">
        <v>3252</v>
      </c>
      <c r="AR4112" s="21" t="s">
        <v>3266</v>
      </c>
    </row>
    <row r="4113" spans="1:44" x14ac:dyDescent="0.2">
      <c r="A4113" t="s">
        <v>2013</v>
      </c>
      <c r="B4113" s="21" t="s">
        <v>1146</v>
      </c>
      <c r="C4113" s="21" t="s">
        <v>1149</v>
      </c>
      <c r="D4113" s="21" t="s">
        <v>3260</v>
      </c>
      <c r="E4113" s="21" t="s">
        <v>3261</v>
      </c>
      <c r="G4113" s="14" t="s">
        <v>3267</v>
      </c>
      <c r="H4113" s="21" t="s">
        <v>1165</v>
      </c>
      <c r="I4113" s="21" t="s">
        <v>3262</v>
      </c>
      <c r="M4113" t="s">
        <v>3034</v>
      </c>
      <c r="O4113">
        <v>2009</v>
      </c>
      <c r="Q4113" t="s">
        <v>3263</v>
      </c>
      <c r="S4113" t="s">
        <v>3265</v>
      </c>
      <c r="T4113" t="s">
        <v>3264</v>
      </c>
      <c r="U4113" s="21" t="s">
        <v>1151</v>
      </c>
      <c r="X4113" s="9" t="s">
        <v>1293</v>
      </c>
      <c r="Z4113">
        <v>12</v>
      </c>
      <c r="AD4113" t="s">
        <v>1165</v>
      </c>
      <c r="AF4113" t="s">
        <v>1165</v>
      </c>
      <c r="AI4113" s="21" t="s">
        <v>1165</v>
      </c>
      <c r="AJ4113" s="21" t="s">
        <v>1148</v>
      </c>
      <c r="AK4113" s="21">
        <v>72.802000000000007</v>
      </c>
      <c r="AL4113" t="s">
        <v>1277</v>
      </c>
      <c r="AM4113" t="s">
        <v>3003</v>
      </c>
      <c r="AN4113" s="21">
        <v>4</v>
      </c>
      <c r="AO4113" s="21">
        <v>25</v>
      </c>
      <c r="AP4113" s="21">
        <v>6</v>
      </c>
      <c r="AQ4113" s="22" t="s">
        <v>3252</v>
      </c>
      <c r="AR4113" s="21" t="s">
        <v>3266</v>
      </c>
    </row>
    <row r="4114" spans="1:44" x14ac:dyDescent="0.2">
      <c r="A4114" t="s">
        <v>2013</v>
      </c>
      <c r="B4114" s="21" t="s">
        <v>1146</v>
      </c>
      <c r="C4114" s="21" t="s">
        <v>1149</v>
      </c>
      <c r="D4114" s="21" t="s">
        <v>3260</v>
      </c>
      <c r="E4114" s="21" t="s">
        <v>3261</v>
      </c>
      <c r="G4114" s="14" t="s">
        <v>3267</v>
      </c>
      <c r="H4114" s="21" t="s">
        <v>1165</v>
      </c>
      <c r="I4114" s="21" t="s">
        <v>3262</v>
      </c>
      <c r="M4114" t="s">
        <v>3034</v>
      </c>
      <c r="O4114">
        <v>2009</v>
      </c>
      <c r="Q4114" t="s">
        <v>3263</v>
      </c>
      <c r="S4114" t="s">
        <v>3265</v>
      </c>
      <c r="T4114" t="s">
        <v>3264</v>
      </c>
      <c r="U4114" s="21" t="s">
        <v>1151</v>
      </c>
      <c r="X4114" s="9" t="s">
        <v>1293</v>
      </c>
      <c r="Z4114">
        <v>12</v>
      </c>
      <c r="AD4114" t="s">
        <v>1165</v>
      </c>
      <c r="AF4114" t="s">
        <v>1165</v>
      </c>
      <c r="AI4114" s="21" t="s">
        <v>1165</v>
      </c>
      <c r="AJ4114" s="21" t="s">
        <v>1148</v>
      </c>
      <c r="AK4114" s="21">
        <v>74.010999999999996</v>
      </c>
      <c r="AL4114" t="s">
        <v>1277</v>
      </c>
      <c r="AM4114" t="s">
        <v>3003</v>
      </c>
      <c r="AN4114" s="21">
        <v>4</v>
      </c>
      <c r="AO4114" s="21">
        <v>25</v>
      </c>
      <c r="AP4114" s="21">
        <v>7</v>
      </c>
      <c r="AQ4114" s="22" t="s">
        <v>3252</v>
      </c>
      <c r="AR4114" s="21" t="s">
        <v>3266</v>
      </c>
    </row>
    <row r="4115" spans="1:44" x14ac:dyDescent="0.2">
      <c r="A4115" t="s">
        <v>2013</v>
      </c>
      <c r="B4115" s="21" t="s">
        <v>1146</v>
      </c>
      <c r="C4115" s="21" t="s">
        <v>1149</v>
      </c>
      <c r="D4115" s="21" t="s">
        <v>3260</v>
      </c>
      <c r="E4115" s="21" t="s">
        <v>3261</v>
      </c>
      <c r="G4115" s="14" t="s">
        <v>3267</v>
      </c>
      <c r="H4115" s="21" t="s">
        <v>1165</v>
      </c>
      <c r="I4115" s="21" t="s">
        <v>3262</v>
      </c>
      <c r="M4115" t="s">
        <v>3034</v>
      </c>
      <c r="O4115">
        <v>2009</v>
      </c>
      <c r="Q4115" t="s">
        <v>3263</v>
      </c>
      <c r="S4115" t="s">
        <v>3265</v>
      </c>
      <c r="T4115" t="s">
        <v>3264</v>
      </c>
      <c r="U4115" s="21" t="s">
        <v>1151</v>
      </c>
      <c r="X4115" s="9" t="s">
        <v>1293</v>
      </c>
      <c r="Z4115">
        <v>12</v>
      </c>
      <c r="AD4115" t="s">
        <v>1165</v>
      </c>
      <c r="AF4115" t="s">
        <v>1165</v>
      </c>
      <c r="AI4115" s="21" t="s">
        <v>1165</v>
      </c>
      <c r="AJ4115" s="21" t="s">
        <v>1148</v>
      </c>
      <c r="AK4115" s="21">
        <v>76.537999999999997</v>
      </c>
      <c r="AL4115" t="s">
        <v>1277</v>
      </c>
      <c r="AM4115" t="s">
        <v>3003</v>
      </c>
      <c r="AN4115" s="21">
        <v>4</v>
      </c>
      <c r="AO4115" s="21">
        <v>25</v>
      </c>
      <c r="AP4115" s="21">
        <v>8</v>
      </c>
      <c r="AQ4115" s="22" t="s">
        <v>3252</v>
      </c>
      <c r="AR4115" s="21" t="s">
        <v>3266</v>
      </c>
    </row>
    <row r="4116" spans="1:44" x14ac:dyDescent="0.2">
      <c r="A4116" t="s">
        <v>2013</v>
      </c>
      <c r="B4116" s="21" t="s">
        <v>1146</v>
      </c>
      <c r="C4116" s="21" t="s">
        <v>1149</v>
      </c>
      <c r="D4116" s="21" t="s">
        <v>3260</v>
      </c>
      <c r="E4116" s="21" t="s">
        <v>3261</v>
      </c>
      <c r="G4116" s="14" t="s">
        <v>3267</v>
      </c>
      <c r="H4116" s="21" t="s">
        <v>1165</v>
      </c>
      <c r="I4116" s="21" t="s">
        <v>3262</v>
      </c>
      <c r="M4116" t="s">
        <v>3034</v>
      </c>
      <c r="O4116">
        <v>2009</v>
      </c>
      <c r="Q4116" t="s">
        <v>3263</v>
      </c>
      <c r="S4116" t="s">
        <v>3265</v>
      </c>
      <c r="T4116" t="s">
        <v>3264</v>
      </c>
      <c r="U4116" s="21" t="s">
        <v>1151</v>
      </c>
      <c r="X4116" s="9" t="s">
        <v>1293</v>
      </c>
      <c r="Z4116">
        <v>12</v>
      </c>
      <c r="AD4116" t="s">
        <v>1165</v>
      </c>
      <c r="AF4116" t="s">
        <v>1165</v>
      </c>
      <c r="AI4116" s="21" t="s">
        <v>1165</v>
      </c>
      <c r="AJ4116" s="21" t="s">
        <v>1148</v>
      </c>
      <c r="AK4116" s="21">
        <v>76.537999999999997</v>
      </c>
      <c r="AL4116" t="s">
        <v>1277</v>
      </c>
      <c r="AM4116" t="s">
        <v>3003</v>
      </c>
      <c r="AN4116" s="21">
        <v>4</v>
      </c>
      <c r="AO4116" s="21">
        <v>25</v>
      </c>
      <c r="AP4116" s="21">
        <v>9</v>
      </c>
      <c r="AQ4116" s="22" t="s">
        <v>3252</v>
      </c>
      <c r="AR4116" s="21" t="s">
        <v>3266</v>
      </c>
    </row>
    <row r="4117" spans="1:44" x14ac:dyDescent="0.2">
      <c r="A4117" t="s">
        <v>2013</v>
      </c>
      <c r="B4117" s="21" t="s">
        <v>1146</v>
      </c>
      <c r="C4117" s="21" t="s">
        <v>1149</v>
      </c>
      <c r="D4117" s="21" t="s">
        <v>3260</v>
      </c>
      <c r="E4117" s="21" t="s">
        <v>3261</v>
      </c>
      <c r="G4117" s="14" t="s">
        <v>3267</v>
      </c>
      <c r="H4117" s="21" t="s">
        <v>1165</v>
      </c>
      <c r="I4117" s="21" t="s">
        <v>3262</v>
      </c>
      <c r="M4117" t="s">
        <v>3034</v>
      </c>
      <c r="O4117">
        <v>2009</v>
      </c>
      <c r="Q4117" t="s">
        <v>3263</v>
      </c>
      <c r="S4117" t="s">
        <v>3265</v>
      </c>
      <c r="T4117" t="s">
        <v>3264</v>
      </c>
      <c r="U4117" s="21" t="s">
        <v>1151</v>
      </c>
      <c r="X4117" s="9" t="s">
        <v>1293</v>
      </c>
      <c r="Z4117">
        <v>12</v>
      </c>
      <c r="AD4117" t="s">
        <v>1165</v>
      </c>
      <c r="AF4117" t="s">
        <v>1165</v>
      </c>
      <c r="AI4117" s="21" t="s">
        <v>1165</v>
      </c>
      <c r="AJ4117" s="21" t="s">
        <v>1148</v>
      </c>
      <c r="AK4117" s="21">
        <v>76.647999999999996</v>
      </c>
      <c r="AL4117" t="s">
        <v>1277</v>
      </c>
      <c r="AM4117" t="s">
        <v>3003</v>
      </c>
      <c r="AN4117" s="21">
        <v>4</v>
      </c>
      <c r="AO4117" s="21">
        <v>25</v>
      </c>
      <c r="AP4117" s="21">
        <v>10</v>
      </c>
      <c r="AQ4117" s="22" t="s">
        <v>3252</v>
      </c>
      <c r="AR4117" s="21" t="s">
        <v>3266</v>
      </c>
    </row>
    <row r="4118" spans="1:44" x14ac:dyDescent="0.2">
      <c r="A4118" t="s">
        <v>2013</v>
      </c>
      <c r="B4118" s="21" t="s">
        <v>1146</v>
      </c>
      <c r="C4118" s="21" t="s">
        <v>1149</v>
      </c>
      <c r="D4118" s="21" t="s">
        <v>3260</v>
      </c>
      <c r="E4118" s="21" t="s">
        <v>3261</v>
      </c>
      <c r="G4118" s="14" t="s">
        <v>3267</v>
      </c>
      <c r="H4118" s="21" t="s">
        <v>1165</v>
      </c>
      <c r="I4118" s="21" t="s">
        <v>3262</v>
      </c>
      <c r="M4118" t="s">
        <v>3034</v>
      </c>
      <c r="O4118">
        <v>2009</v>
      </c>
      <c r="Q4118" t="s">
        <v>3263</v>
      </c>
      <c r="S4118" t="s">
        <v>3265</v>
      </c>
      <c r="T4118" t="s">
        <v>3264</v>
      </c>
      <c r="U4118" s="21" t="s">
        <v>1151</v>
      </c>
      <c r="X4118" s="9" t="s">
        <v>1293</v>
      </c>
      <c r="Z4118">
        <v>12</v>
      </c>
      <c r="AD4118" t="s">
        <v>1165</v>
      </c>
      <c r="AF4118" t="s">
        <v>1165</v>
      </c>
      <c r="AI4118" s="21" t="s">
        <v>1165</v>
      </c>
      <c r="AJ4118" s="21" t="s">
        <v>1148</v>
      </c>
      <c r="AK4118" s="21">
        <v>77.637</v>
      </c>
      <c r="AL4118" t="s">
        <v>1277</v>
      </c>
      <c r="AM4118" t="s">
        <v>3003</v>
      </c>
      <c r="AN4118" s="21">
        <v>4</v>
      </c>
      <c r="AO4118" s="21">
        <v>25</v>
      </c>
      <c r="AP4118" s="21">
        <v>11</v>
      </c>
      <c r="AQ4118" s="22" t="s">
        <v>3252</v>
      </c>
      <c r="AR4118" s="21" t="s">
        <v>3266</v>
      </c>
    </row>
    <row r="4119" spans="1:44" x14ac:dyDescent="0.2">
      <c r="A4119" t="s">
        <v>2013</v>
      </c>
      <c r="B4119" s="21" t="s">
        <v>1146</v>
      </c>
      <c r="C4119" s="21" t="s">
        <v>1149</v>
      </c>
      <c r="D4119" s="21" t="s">
        <v>3260</v>
      </c>
      <c r="E4119" s="21" t="s">
        <v>3261</v>
      </c>
      <c r="G4119" s="14" t="s">
        <v>3267</v>
      </c>
      <c r="H4119" s="21" t="s">
        <v>1165</v>
      </c>
      <c r="I4119" s="21" t="s">
        <v>3262</v>
      </c>
      <c r="M4119" t="s">
        <v>3034</v>
      </c>
      <c r="O4119">
        <v>2009</v>
      </c>
      <c r="Q4119" t="s">
        <v>3263</v>
      </c>
      <c r="S4119" t="s">
        <v>3265</v>
      </c>
      <c r="T4119" t="s">
        <v>3264</v>
      </c>
      <c r="U4119" s="21" t="s">
        <v>1151</v>
      </c>
      <c r="X4119" s="9" t="s">
        <v>1293</v>
      </c>
      <c r="Z4119">
        <v>12</v>
      </c>
      <c r="AD4119" t="s">
        <v>1165</v>
      </c>
      <c r="AF4119" t="s">
        <v>1165</v>
      </c>
      <c r="AI4119" s="21" t="s">
        <v>1165</v>
      </c>
      <c r="AJ4119" s="21" t="s">
        <v>1148</v>
      </c>
      <c r="AK4119" s="21">
        <v>77.802000000000007</v>
      </c>
      <c r="AL4119" t="s">
        <v>1277</v>
      </c>
      <c r="AM4119" t="s">
        <v>3003</v>
      </c>
      <c r="AN4119" s="21">
        <v>4</v>
      </c>
      <c r="AO4119" s="21">
        <v>25</v>
      </c>
      <c r="AP4119" s="21">
        <v>12</v>
      </c>
      <c r="AQ4119" s="22" t="s">
        <v>3252</v>
      </c>
      <c r="AR4119" s="21" t="s">
        <v>3266</v>
      </c>
    </row>
    <row r="4120" spans="1:44" x14ac:dyDescent="0.2">
      <c r="A4120" t="s">
        <v>2013</v>
      </c>
      <c r="B4120" s="21" t="s">
        <v>1146</v>
      </c>
      <c r="C4120" s="21" t="s">
        <v>1149</v>
      </c>
      <c r="D4120" s="21" t="s">
        <v>3260</v>
      </c>
      <c r="E4120" s="21" t="s">
        <v>3261</v>
      </c>
      <c r="G4120" s="14" t="s">
        <v>3267</v>
      </c>
      <c r="H4120" s="21" t="s">
        <v>1165</v>
      </c>
      <c r="I4120" s="21" t="s">
        <v>3262</v>
      </c>
      <c r="M4120" t="s">
        <v>3034</v>
      </c>
      <c r="O4120">
        <v>2009</v>
      </c>
      <c r="Q4120" t="s">
        <v>3263</v>
      </c>
      <c r="S4120" t="s">
        <v>3265</v>
      </c>
      <c r="T4120" t="s">
        <v>3264</v>
      </c>
      <c r="U4120" s="21" t="s">
        <v>1151</v>
      </c>
      <c r="X4120" s="9" t="s">
        <v>1293</v>
      </c>
      <c r="Z4120">
        <v>12</v>
      </c>
      <c r="AD4120" t="s">
        <v>1165</v>
      </c>
      <c r="AF4120" t="s">
        <v>1165</v>
      </c>
      <c r="AI4120" s="21" t="s">
        <v>1165</v>
      </c>
      <c r="AJ4120" s="21" t="s">
        <v>1148</v>
      </c>
      <c r="AK4120" s="21">
        <v>78.076999999999998</v>
      </c>
      <c r="AL4120" t="s">
        <v>1277</v>
      </c>
      <c r="AM4120" t="s">
        <v>3003</v>
      </c>
      <c r="AN4120" s="21">
        <v>4</v>
      </c>
      <c r="AO4120" s="21">
        <v>25</v>
      </c>
      <c r="AP4120" s="21">
        <v>13</v>
      </c>
      <c r="AQ4120" s="22" t="s">
        <v>3252</v>
      </c>
      <c r="AR4120" s="21" t="s">
        <v>3266</v>
      </c>
    </row>
    <row r="4121" spans="1:44" x14ac:dyDescent="0.2">
      <c r="A4121" t="s">
        <v>2013</v>
      </c>
      <c r="B4121" s="21" t="s">
        <v>1146</v>
      </c>
      <c r="C4121" s="21" t="s">
        <v>1149</v>
      </c>
      <c r="D4121" s="21" t="s">
        <v>3260</v>
      </c>
      <c r="E4121" s="21" t="s">
        <v>3261</v>
      </c>
      <c r="G4121" s="14" t="s">
        <v>3267</v>
      </c>
      <c r="H4121" s="21" t="s">
        <v>1165</v>
      </c>
      <c r="I4121" s="21" t="s">
        <v>3262</v>
      </c>
      <c r="M4121" t="s">
        <v>3034</v>
      </c>
      <c r="O4121">
        <v>2009</v>
      </c>
      <c r="Q4121" t="s">
        <v>3263</v>
      </c>
      <c r="S4121" t="s">
        <v>3265</v>
      </c>
      <c r="T4121" t="s">
        <v>3264</v>
      </c>
      <c r="U4121" s="21" t="s">
        <v>1151</v>
      </c>
      <c r="X4121" s="9" t="s">
        <v>1293</v>
      </c>
      <c r="Z4121">
        <v>12</v>
      </c>
      <c r="AD4121" t="s">
        <v>1165</v>
      </c>
      <c r="AF4121" t="s">
        <v>1165</v>
      </c>
      <c r="AI4121" s="21" t="s">
        <v>1165</v>
      </c>
      <c r="AJ4121" s="21" t="s">
        <v>1148</v>
      </c>
      <c r="AK4121" s="21">
        <v>80.055000000000007</v>
      </c>
      <c r="AL4121" t="s">
        <v>1277</v>
      </c>
      <c r="AM4121" t="s">
        <v>3003</v>
      </c>
      <c r="AN4121" s="21">
        <v>4</v>
      </c>
      <c r="AO4121" s="21">
        <v>25</v>
      </c>
      <c r="AP4121" s="21">
        <v>14</v>
      </c>
      <c r="AQ4121" s="22" t="s">
        <v>3252</v>
      </c>
      <c r="AR4121" s="21" t="s">
        <v>3266</v>
      </c>
    </row>
    <row r="4122" spans="1:44" x14ac:dyDescent="0.2">
      <c r="A4122" t="s">
        <v>2013</v>
      </c>
      <c r="B4122" s="21" t="s">
        <v>1146</v>
      </c>
      <c r="C4122" s="21" t="s">
        <v>1149</v>
      </c>
      <c r="D4122" s="21" t="s">
        <v>3260</v>
      </c>
      <c r="E4122" s="21" t="s">
        <v>3261</v>
      </c>
      <c r="G4122" s="14" t="s">
        <v>3267</v>
      </c>
      <c r="H4122" s="21" t="s">
        <v>1165</v>
      </c>
      <c r="I4122" s="21" t="s">
        <v>3262</v>
      </c>
      <c r="M4122" t="s">
        <v>3034</v>
      </c>
      <c r="O4122">
        <v>2009</v>
      </c>
      <c r="Q4122" t="s">
        <v>3263</v>
      </c>
      <c r="S4122" t="s">
        <v>3265</v>
      </c>
      <c r="T4122" t="s">
        <v>3264</v>
      </c>
      <c r="U4122" s="21" t="s">
        <v>1151</v>
      </c>
      <c r="X4122" s="9" t="s">
        <v>1293</v>
      </c>
      <c r="Z4122">
        <v>12</v>
      </c>
      <c r="AD4122" t="s">
        <v>1165</v>
      </c>
      <c r="AF4122" t="s">
        <v>1165</v>
      </c>
      <c r="AI4122" s="21" t="s">
        <v>1165</v>
      </c>
      <c r="AJ4122" s="21" t="s">
        <v>1148</v>
      </c>
      <c r="AK4122" s="21">
        <v>80.055000000000007</v>
      </c>
      <c r="AL4122" t="s">
        <v>1277</v>
      </c>
      <c r="AM4122" t="s">
        <v>3003</v>
      </c>
      <c r="AN4122" s="21">
        <v>4</v>
      </c>
      <c r="AO4122" s="21">
        <v>25</v>
      </c>
      <c r="AP4122" s="21">
        <v>15</v>
      </c>
      <c r="AQ4122" s="22" t="s">
        <v>3252</v>
      </c>
      <c r="AR4122" s="21" t="s">
        <v>3266</v>
      </c>
    </row>
    <row r="4123" spans="1:44" x14ac:dyDescent="0.2">
      <c r="A4123" t="s">
        <v>2013</v>
      </c>
      <c r="B4123" s="21" t="s">
        <v>1146</v>
      </c>
      <c r="C4123" s="21" t="s">
        <v>1149</v>
      </c>
      <c r="D4123" s="21" t="s">
        <v>3260</v>
      </c>
      <c r="E4123" s="21" t="s">
        <v>3261</v>
      </c>
      <c r="G4123" s="14" t="s">
        <v>3267</v>
      </c>
      <c r="H4123" s="21" t="s">
        <v>1165</v>
      </c>
      <c r="I4123" s="21" t="s">
        <v>3262</v>
      </c>
      <c r="M4123" t="s">
        <v>3034</v>
      </c>
      <c r="O4123">
        <v>2009</v>
      </c>
      <c r="Q4123" t="s">
        <v>3263</v>
      </c>
      <c r="S4123" t="s">
        <v>3265</v>
      </c>
      <c r="T4123" t="s">
        <v>3264</v>
      </c>
      <c r="U4123" s="21" t="s">
        <v>1151</v>
      </c>
      <c r="X4123" s="9" t="s">
        <v>1293</v>
      </c>
      <c r="Z4123">
        <v>12</v>
      </c>
      <c r="AD4123" t="s">
        <v>1165</v>
      </c>
      <c r="AF4123" t="s">
        <v>1165</v>
      </c>
      <c r="AI4123" s="21" t="s">
        <v>1165</v>
      </c>
      <c r="AJ4123" s="21" t="s">
        <v>1148</v>
      </c>
      <c r="AK4123" s="21">
        <v>80.055000000000007</v>
      </c>
      <c r="AL4123" t="s">
        <v>1277</v>
      </c>
      <c r="AM4123" t="s">
        <v>3003</v>
      </c>
      <c r="AN4123" s="21">
        <v>4</v>
      </c>
      <c r="AO4123" s="21">
        <v>25</v>
      </c>
      <c r="AP4123" s="21">
        <v>16</v>
      </c>
      <c r="AQ4123" s="22" t="s">
        <v>3252</v>
      </c>
      <c r="AR4123" s="21" t="s">
        <v>3266</v>
      </c>
    </row>
    <row r="4124" spans="1:44" x14ac:dyDescent="0.2">
      <c r="A4124" t="s">
        <v>2013</v>
      </c>
      <c r="B4124" s="21" t="s">
        <v>1146</v>
      </c>
      <c r="C4124" s="21" t="s">
        <v>1149</v>
      </c>
      <c r="D4124" s="21" t="s">
        <v>3260</v>
      </c>
      <c r="E4124" s="21" t="s">
        <v>3261</v>
      </c>
      <c r="G4124" s="14" t="s">
        <v>3267</v>
      </c>
      <c r="H4124" s="21" t="s">
        <v>1165</v>
      </c>
      <c r="I4124" s="21" t="s">
        <v>3262</v>
      </c>
      <c r="M4124" t="s">
        <v>3034</v>
      </c>
      <c r="O4124">
        <v>2009</v>
      </c>
      <c r="Q4124" t="s">
        <v>3263</v>
      </c>
      <c r="S4124" t="s">
        <v>3265</v>
      </c>
      <c r="T4124" t="s">
        <v>3264</v>
      </c>
      <c r="U4124" s="21" t="s">
        <v>1151</v>
      </c>
      <c r="X4124" s="9" t="s">
        <v>1293</v>
      </c>
      <c r="Z4124">
        <v>12</v>
      </c>
      <c r="AD4124" t="s">
        <v>1165</v>
      </c>
      <c r="AF4124" t="s">
        <v>1165</v>
      </c>
      <c r="AI4124" s="21" t="s">
        <v>1165</v>
      </c>
      <c r="AJ4124" s="21" t="s">
        <v>1148</v>
      </c>
      <c r="AK4124" s="21">
        <v>80.055000000000007</v>
      </c>
      <c r="AL4124" t="s">
        <v>1277</v>
      </c>
      <c r="AM4124" t="s">
        <v>3003</v>
      </c>
      <c r="AN4124" s="21">
        <v>4</v>
      </c>
      <c r="AO4124" s="21">
        <v>25</v>
      </c>
      <c r="AP4124" s="21">
        <v>17</v>
      </c>
      <c r="AQ4124" s="22" t="s">
        <v>3252</v>
      </c>
      <c r="AR4124" s="21" t="s">
        <v>3266</v>
      </c>
    </row>
    <row r="4125" spans="1:44" x14ac:dyDescent="0.2">
      <c r="A4125" t="s">
        <v>2013</v>
      </c>
      <c r="B4125" s="21" t="s">
        <v>1146</v>
      </c>
      <c r="C4125" s="21" t="s">
        <v>1149</v>
      </c>
      <c r="D4125" s="21" t="s">
        <v>3260</v>
      </c>
      <c r="E4125" s="21" t="s">
        <v>3261</v>
      </c>
      <c r="G4125" s="14" t="s">
        <v>3267</v>
      </c>
      <c r="H4125" s="21" t="s">
        <v>1165</v>
      </c>
      <c r="I4125" s="21" t="s">
        <v>3262</v>
      </c>
      <c r="M4125" t="s">
        <v>3034</v>
      </c>
      <c r="O4125">
        <v>2009</v>
      </c>
      <c r="Q4125" t="s">
        <v>3263</v>
      </c>
      <c r="S4125" t="s">
        <v>3265</v>
      </c>
      <c r="T4125" t="s">
        <v>3264</v>
      </c>
      <c r="U4125" s="21" t="s">
        <v>1151</v>
      </c>
      <c r="X4125" s="9" t="s">
        <v>1293</v>
      </c>
      <c r="Z4125">
        <v>12</v>
      </c>
      <c r="AD4125" t="s">
        <v>1165</v>
      </c>
      <c r="AF4125" t="s">
        <v>1165</v>
      </c>
      <c r="AI4125" s="21" t="s">
        <v>1165</v>
      </c>
      <c r="AJ4125" s="21" t="s">
        <v>1148</v>
      </c>
      <c r="AK4125" s="21">
        <v>80.055000000000007</v>
      </c>
      <c r="AL4125" t="s">
        <v>1277</v>
      </c>
      <c r="AM4125" t="s">
        <v>3003</v>
      </c>
      <c r="AN4125" s="21">
        <v>4</v>
      </c>
      <c r="AO4125" s="21">
        <v>25</v>
      </c>
      <c r="AP4125" s="21">
        <v>18</v>
      </c>
      <c r="AQ4125" s="22" t="s">
        <v>3252</v>
      </c>
      <c r="AR4125" s="21" t="s">
        <v>3266</v>
      </c>
    </row>
    <row r="4126" spans="1:44" x14ac:dyDescent="0.2">
      <c r="A4126" t="s">
        <v>2013</v>
      </c>
      <c r="B4126" s="21" t="s">
        <v>1146</v>
      </c>
      <c r="C4126" s="21" t="s">
        <v>1149</v>
      </c>
      <c r="D4126" s="21" t="s">
        <v>3260</v>
      </c>
      <c r="E4126" s="21" t="s">
        <v>3261</v>
      </c>
      <c r="G4126" s="14" t="s">
        <v>3267</v>
      </c>
      <c r="H4126" s="21" t="s">
        <v>1165</v>
      </c>
      <c r="I4126" s="21" t="s">
        <v>3262</v>
      </c>
      <c r="M4126" t="s">
        <v>3034</v>
      </c>
      <c r="O4126">
        <v>2009</v>
      </c>
      <c r="Q4126" t="s">
        <v>3263</v>
      </c>
      <c r="S4126" t="s">
        <v>3265</v>
      </c>
      <c r="T4126" t="s">
        <v>3264</v>
      </c>
      <c r="U4126" s="21" t="s">
        <v>1151</v>
      </c>
      <c r="X4126" s="9" t="s">
        <v>1293</v>
      </c>
      <c r="Z4126">
        <v>12</v>
      </c>
      <c r="AD4126" t="s">
        <v>1165</v>
      </c>
      <c r="AF4126" t="s">
        <v>1165</v>
      </c>
      <c r="AI4126" s="21" t="s">
        <v>1165</v>
      </c>
      <c r="AJ4126" s="21" t="s">
        <v>1148</v>
      </c>
      <c r="AK4126" s="21">
        <v>80.055000000000007</v>
      </c>
      <c r="AL4126" t="s">
        <v>1277</v>
      </c>
      <c r="AM4126" t="s">
        <v>3003</v>
      </c>
      <c r="AN4126" s="21">
        <v>4</v>
      </c>
      <c r="AO4126" s="21">
        <v>25</v>
      </c>
      <c r="AP4126" s="21">
        <v>19</v>
      </c>
      <c r="AQ4126" s="22" t="s">
        <v>3252</v>
      </c>
      <c r="AR4126" s="21" t="s">
        <v>3266</v>
      </c>
    </row>
    <row r="4127" spans="1:44" x14ac:dyDescent="0.2">
      <c r="A4127" t="s">
        <v>2013</v>
      </c>
      <c r="B4127" s="21" t="s">
        <v>1146</v>
      </c>
      <c r="C4127" s="21" t="s">
        <v>1149</v>
      </c>
      <c r="D4127" s="21" t="s">
        <v>3260</v>
      </c>
      <c r="E4127" s="21" t="s">
        <v>3261</v>
      </c>
      <c r="G4127" s="14" t="s">
        <v>3267</v>
      </c>
      <c r="H4127" s="21" t="s">
        <v>1165</v>
      </c>
      <c r="I4127" s="21" t="s">
        <v>3262</v>
      </c>
      <c r="M4127" t="s">
        <v>3034</v>
      </c>
      <c r="O4127">
        <v>2009</v>
      </c>
      <c r="Q4127" t="s">
        <v>3263</v>
      </c>
      <c r="S4127" t="s">
        <v>3265</v>
      </c>
      <c r="T4127" t="s">
        <v>3264</v>
      </c>
      <c r="U4127" s="21" t="s">
        <v>1151</v>
      </c>
      <c r="X4127" s="9" t="s">
        <v>1293</v>
      </c>
      <c r="Z4127">
        <v>12</v>
      </c>
      <c r="AD4127" t="s">
        <v>1165</v>
      </c>
      <c r="AF4127" t="s">
        <v>1165</v>
      </c>
      <c r="AI4127" s="21" t="s">
        <v>1165</v>
      </c>
      <c r="AJ4127" s="21" t="s">
        <v>1148</v>
      </c>
      <c r="AK4127" s="21">
        <v>80.055000000000007</v>
      </c>
      <c r="AL4127" t="s">
        <v>1277</v>
      </c>
      <c r="AM4127" t="s">
        <v>3003</v>
      </c>
      <c r="AN4127" s="21">
        <v>4</v>
      </c>
      <c r="AO4127" s="21">
        <v>25</v>
      </c>
      <c r="AP4127" s="21">
        <v>20</v>
      </c>
      <c r="AQ4127" s="22" t="s">
        <v>3252</v>
      </c>
      <c r="AR4127" s="21" t="s">
        <v>3266</v>
      </c>
    </row>
    <row r="4128" spans="1:44" x14ac:dyDescent="0.2">
      <c r="A4128" t="s">
        <v>2013</v>
      </c>
      <c r="B4128" s="21" t="s">
        <v>1146</v>
      </c>
      <c r="C4128" s="21" t="s">
        <v>1149</v>
      </c>
      <c r="D4128" s="21" t="s">
        <v>3260</v>
      </c>
      <c r="E4128" s="21" t="s">
        <v>3261</v>
      </c>
      <c r="G4128" s="14" t="s">
        <v>3267</v>
      </c>
      <c r="H4128" s="21" t="s">
        <v>1165</v>
      </c>
      <c r="I4128" s="21" t="s">
        <v>3262</v>
      </c>
      <c r="M4128" t="s">
        <v>3034</v>
      </c>
      <c r="O4128">
        <v>2009</v>
      </c>
      <c r="Q4128" t="s">
        <v>3263</v>
      </c>
      <c r="S4128" t="s">
        <v>3265</v>
      </c>
      <c r="T4128" t="s">
        <v>3264</v>
      </c>
      <c r="U4128" s="21" t="s">
        <v>1151</v>
      </c>
      <c r="X4128" s="9" t="s">
        <v>1293</v>
      </c>
      <c r="Z4128">
        <v>12</v>
      </c>
      <c r="AD4128" t="s">
        <v>1165</v>
      </c>
      <c r="AF4128" t="s">
        <v>1165</v>
      </c>
      <c r="AI4128" s="21" t="s">
        <v>1165</v>
      </c>
      <c r="AJ4128" s="21" t="s">
        <v>1148</v>
      </c>
      <c r="AK4128" s="21">
        <v>80.055000000000007</v>
      </c>
      <c r="AL4128" t="s">
        <v>1277</v>
      </c>
      <c r="AM4128" t="s">
        <v>3003</v>
      </c>
      <c r="AN4128" s="21">
        <v>4</v>
      </c>
      <c r="AO4128" s="21">
        <v>25</v>
      </c>
      <c r="AP4128" s="21">
        <v>21</v>
      </c>
      <c r="AQ4128" s="22" t="s">
        <v>3252</v>
      </c>
      <c r="AR4128" s="21" t="s">
        <v>3266</v>
      </c>
    </row>
    <row r="4129" spans="1:44" x14ac:dyDescent="0.2">
      <c r="A4129" t="s">
        <v>2013</v>
      </c>
      <c r="B4129" s="21" t="s">
        <v>1146</v>
      </c>
      <c r="C4129" s="21" t="s">
        <v>1149</v>
      </c>
      <c r="D4129" s="21" t="s">
        <v>3260</v>
      </c>
      <c r="E4129" s="21" t="s">
        <v>3261</v>
      </c>
      <c r="G4129" s="14" t="s">
        <v>3267</v>
      </c>
      <c r="H4129" s="21" t="s">
        <v>1165</v>
      </c>
      <c r="I4129" s="21" t="s">
        <v>3262</v>
      </c>
      <c r="M4129" t="s">
        <v>3034</v>
      </c>
      <c r="O4129">
        <v>2009</v>
      </c>
      <c r="Q4129" t="s">
        <v>3263</v>
      </c>
      <c r="S4129" t="s">
        <v>3265</v>
      </c>
      <c r="T4129" t="s">
        <v>3264</v>
      </c>
      <c r="U4129" s="21" t="s">
        <v>1151</v>
      </c>
      <c r="X4129" s="9" t="s">
        <v>1293</v>
      </c>
      <c r="Z4129">
        <v>12</v>
      </c>
      <c r="AD4129" t="s">
        <v>1165</v>
      </c>
      <c r="AF4129" t="s">
        <v>1165</v>
      </c>
      <c r="AI4129" s="21" t="s">
        <v>1165</v>
      </c>
      <c r="AJ4129" s="21" t="s">
        <v>1148</v>
      </c>
      <c r="AK4129" s="21">
        <v>80.055000000000007</v>
      </c>
      <c r="AL4129" t="s">
        <v>1277</v>
      </c>
      <c r="AM4129" t="s">
        <v>3003</v>
      </c>
      <c r="AN4129" s="21">
        <v>4</v>
      </c>
      <c r="AO4129" s="21">
        <v>25</v>
      </c>
      <c r="AP4129" s="21">
        <v>22</v>
      </c>
      <c r="AQ4129" s="22" t="s">
        <v>3252</v>
      </c>
      <c r="AR4129" s="21" t="s">
        <v>3266</v>
      </c>
    </row>
    <row r="4130" spans="1:44" x14ac:dyDescent="0.2">
      <c r="A4130" t="s">
        <v>2013</v>
      </c>
      <c r="B4130" s="21" t="s">
        <v>1146</v>
      </c>
      <c r="C4130" s="21" t="s">
        <v>1149</v>
      </c>
      <c r="D4130" s="21" t="s">
        <v>3260</v>
      </c>
      <c r="E4130" s="21" t="s">
        <v>3261</v>
      </c>
      <c r="G4130" s="14" t="s">
        <v>3267</v>
      </c>
      <c r="H4130" s="21" t="s">
        <v>1165</v>
      </c>
      <c r="I4130" s="21" t="s">
        <v>3262</v>
      </c>
      <c r="M4130" t="s">
        <v>3034</v>
      </c>
      <c r="O4130">
        <v>2009</v>
      </c>
      <c r="Q4130" t="s">
        <v>3263</v>
      </c>
      <c r="S4130" t="s">
        <v>3265</v>
      </c>
      <c r="T4130" t="s">
        <v>3264</v>
      </c>
      <c r="U4130" s="21" t="s">
        <v>1151</v>
      </c>
      <c r="X4130" s="9" t="s">
        <v>1293</v>
      </c>
      <c r="Z4130">
        <v>12</v>
      </c>
      <c r="AD4130" t="s">
        <v>1165</v>
      </c>
      <c r="AF4130" t="s">
        <v>1165</v>
      </c>
      <c r="AI4130" s="21" t="s">
        <v>1165</v>
      </c>
      <c r="AJ4130" s="21" t="s">
        <v>1148</v>
      </c>
      <c r="AK4130" s="21">
        <v>80.055000000000007</v>
      </c>
      <c r="AL4130" t="s">
        <v>1277</v>
      </c>
      <c r="AM4130" t="s">
        <v>3003</v>
      </c>
      <c r="AN4130" s="21">
        <v>4</v>
      </c>
      <c r="AO4130" s="21">
        <v>25</v>
      </c>
      <c r="AP4130" s="21">
        <v>23</v>
      </c>
      <c r="AQ4130" s="22" t="s">
        <v>3252</v>
      </c>
      <c r="AR4130" s="21" t="s">
        <v>3266</v>
      </c>
    </row>
    <row r="4131" spans="1:44" x14ac:dyDescent="0.2">
      <c r="A4131" t="s">
        <v>2013</v>
      </c>
      <c r="B4131" s="21" t="s">
        <v>1146</v>
      </c>
      <c r="C4131" s="21" t="s">
        <v>1149</v>
      </c>
      <c r="D4131" s="21" t="s">
        <v>3260</v>
      </c>
      <c r="E4131" s="21" t="s">
        <v>3261</v>
      </c>
      <c r="G4131" s="14" t="s">
        <v>3267</v>
      </c>
      <c r="H4131" s="21" t="s">
        <v>1165</v>
      </c>
      <c r="I4131" s="21" t="s">
        <v>3262</v>
      </c>
      <c r="M4131" t="s">
        <v>3034</v>
      </c>
      <c r="O4131">
        <v>2009</v>
      </c>
      <c r="Q4131" t="s">
        <v>3263</v>
      </c>
      <c r="S4131" t="s">
        <v>3265</v>
      </c>
      <c r="T4131" t="s">
        <v>3264</v>
      </c>
      <c r="U4131" s="21" t="s">
        <v>1151</v>
      </c>
      <c r="X4131" s="9" t="s">
        <v>1293</v>
      </c>
      <c r="Z4131">
        <v>12</v>
      </c>
      <c r="AD4131" t="s">
        <v>1165</v>
      </c>
      <c r="AF4131" t="s">
        <v>1165</v>
      </c>
      <c r="AI4131" s="21" t="s">
        <v>1165</v>
      </c>
      <c r="AJ4131" s="21" t="s">
        <v>1148</v>
      </c>
      <c r="AK4131" s="21">
        <v>80.055000000000007</v>
      </c>
      <c r="AL4131" t="s">
        <v>1277</v>
      </c>
      <c r="AM4131" t="s">
        <v>3003</v>
      </c>
      <c r="AN4131" s="21">
        <v>4</v>
      </c>
      <c r="AO4131" s="21">
        <v>25</v>
      </c>
      <c r="AP4131" s="21">
        <v>24</v>
      </c>
      <c r="AQ4131" s="22" t="s">
        <v>3252</v>
      </c>
      <c r="AR4131" s="21" t="s">
        <v>3266</v>
      </c>
    </row>
    <row r="4132" spans="1:44" x14ac:dyDescent="0.2">
      <c r="A4132" t="s">
        <v>2013</v>
      </c>
      <c r="B4132" s="21" t="s">
        <v>1146</v>
      </c>
      <c r="C4132" s="21" t="s">
        <v>1149</v>
      </c>
      <c r="D4132" s="21" t="s">
        <v>3260</v>
      </c>
      <c r="E4132" s="21" t="s">
        <v>3261</v>
      </c>
      <c r="G4132" s="14" t="s">
        <v>3267</v>
      </c>
      <c r="H4132" s="21" t="s">
        <v>1165</v>
      </c>
      <c r="I4132" s="21" t="s">
        <v>3262</v>
      </c>
      <c r="M4132" t="s">
        <v>3034</v>
      </c>
      <c r="O4132">
        <v>2009</v>
      </c>
      <c r="Q4132" t="s">
        <v>3263</v>
      </c>
      <c r="S4132" t="s">
        <v>3265</v>
      </c>
      <c r="T4132" t="s">
        <v>3264</v>
      </c>
      <c r="U4132" s="21" t="s">
        <v>1151</v>
      </c>
      <c r="X4132" s="9" t="s">
        <v>1293</v>
      </c>
      <c r="Z4132">
        <v>12</v>
      </c>
      <c r="AD4132" t="s">
        <v>1165</v>
      </c>
      <c r="AF4132" t="s">
        <v>1165</v>
      </c>
      <c r="AI4132" s="21" t="s">
        <v>1165</v>
      </c>
      <c r="AJ4132" s="21" t="s">
        <v>1148</v>
      </c>
      <c r="AK4132" s="21">
        <v>80.055000000000007</v>
      </c>
      <c r="AL4132" t="s">
        <v>1277</v>
      </c>
      <c r="AM4132" t="s">
        <v>3003</v>
      </c>
      <c r="AN4132" s="21">
        <v>4</v>
      </c>
      <c r="AO4132" s="21">
        <v>25</v>
      </c>
      <c r="AP4132" s="21">
        <v>25</v>
      </c>
      <c r="AQ4132" s="22" t="s">
        <v>3252</v>
      </c>
      <c r="AR4132" s="21" t="s">
        <v>3266</v>
      </c>
    </row>
    <row r="4133" spans="1:44" x14ac:dyDescent="0.2">
      <c r="A4133" t="s">
        <v>2013</v>
      </c>
      <c r="B4133" s="21" t="s">
        <v>1146</v>
      </c>
      <c r="C4133" s="21" t="s">
        <v>1149</v>
      </c>
      <c r="D4133" s="21" t="s">
        <v>3260</v>
      </c>
      <c r="E4133" s="21" t="s">
        <v>3261</v>
      </c>
      <c r="G4133" s="14" t="s">
        <v>3267</v>
      </c>
      <c r="H4133" s="21" t="s">
        <v>1165</v>
      </c>
      <c r="I4133" s="21" t="s">
        <v>3262</v>
      </c>
      <c r="M4133" t="s">
        <v>3034</v>
      </c>
      <c r="O4133">
        <v>2009</v>
      </c>
      <c r="Q4133" t="s">
        <v>3263</v>
      </c>
      <c r="S4133" t="s">
        <v>3265</v>
      </c>
      <c r="T4133" t="s">
        <v>3264</v>
      </c>
      <c r="U4133" s="21" t="s">
        <v>1151</v>
      </c>
      <c r="X4133" s="9" t="s">
        <v>1293</v>
      </c>
      <c r="Z4133">
        <v>12</v>
      </c>
      <c r="AD4133" t="s">
        <v>1165</v>
      </c>
      <c r="AF4133" t="s">
        <v>1165</v>
      </c>
      <c r="AI4133" s="21" t="s">
        <v>1165</v>
      </c>
      <c r="AJ4133" s="21" t="s">
        <v>1148</v>
      </c>
      <c r="AK4133" s="21">
        <v>80.055000000000007</v>
      </c>
      <c r="AL4133" t="s">
        <v>1277</v>
      </c>
      <c r="AM4133" t="s">
        <v>3003</v>
      </c>
      <c r="AN4133" s="21">
        <v>4</v>
      </c>
      <c r="AO4133" s="21">
        <v>25</v>
      </c>
      <c r="AP4133" s="21">
        <v>26</v>
      </c>
      <c r="AQ4133" s="22" t="s">
        <v>3252</v>
      </c>
      <c r="AR4133" s="21" t="s">
        <v>3266</v>
      </c>
    </row>
    <row r="4134" spans="1:44" x14ac:dyDescent="0.2">
      <c r="A4134" t="s">
        <v>2013</v>
      </c>
      <c r="B4134" s="21" t="s">
        <v>1146</v>
      </c>
      <c r="C4134" s="21" t="s">
        <v>1149</v>
      </c>
      <c r="D4134" s="21" t="s">
        <v>3260</v>
      </c>
      <c r="E4134" s="21" t="s">
        <v>3261</v>
      </c>
      <c r="G4134" s="14" t="s">
        <v>3267</v>
      </c>
      <c r="H4134" s="21" t="s">
        <v>1165</v>
      </c>
      <c r="I4134" s="21" t="s">
        <v>3262</v>
      </c>
      <c r="M4134" t="s">
        <v>3034</v>
      </c>
      <c r="O4134">
        <v>2009</v>
      </c>
      <c r="Q4134" t="s">
        <v>3263</v>
      </c>
      <c r="S4134" t="s">
        <v>3265</v>
      </c>
      <c r="T4134" t="s">
        <v>3264</v>
      </c>
      <c r="U4134" s="21" t="s">
        <v>1151</v>
      </c>
      <c r="X4134" s="9" t="s">
        <v>1293</v>
      </c>
      <c r="Z4134">
        <v>12</v>
      </c>
      <c r="AD4134" t="s">
        <v>1165</v>
      </c>
      <c r="AF4134" t="s">
        <v>1165</v>
      </c>
      <c r="AI4134" s="21" t="s">
        <v>1165</v>
      </c>
      <c r="AJ4134" s="21" t="s">
        <v>1148</v>
      </c>
      <c r="AK4134" s="21">
        <v>80.055000000000007</v>
      </c>
      <c r="AL4134" t="s">
        <v>1277</v>
      </c>
      <c r="AM4134" t="s">
        <v>3003</v>
      </c>
      <c r="AN4134" s="21">
        <v>4</v>
      </c>
      <c r="AO4134" s="21">
        <v>25</v>
      </c>
      <c r="AP4134" s="21">
        <v>27</v>
      </c>
      <c r="AQ4134" s="22" t="s">
        <v>3252</v>
      </c>
      <c r="AR4134" s="21" t="s">
        <v>3266</v>
      </c>
    </row>
    <row r="4135" spans="1:44" x14ac:dyDescent="0.2">
      <c r="A4135" t="s">
        <v>2013</v>
      </c>
      <c r="B4135" s="21" t="s">
        <v>1146</v>
      </c>
      <c r="C4135" s="21" t="s">
        <v>1149</v>
      </c>
      <c r="D4135" s="21" t="s">
        <v>3260</v>
      </c>
      <c r="E4135" s="21" t="s">
        <v>3261</v>
      </c>
      <c r="G4135" s="14" t="s">
        <v>3267</v>
      </c>
      <c r="H4135" s="21" t="s">
        <v>1165</v>
      </c>
      <c r="I4135" s="21" t="s">
        <v>3262</v>
      </c>
      <c r="M4135" t="s">
        <v>3034</v>
      </c>
      <c r="O4135">
        <v>2009</v>
      </c>
      <c r="Q4135" t="s">
        <v>3263</v>
      </c>
      <c r="S4135" t="s">
        <v>3265</v>
      </c>
      <c r="T4135" t="s">
        <v>3264</v>
      </c>
      <c r="U4135" s="21" t="s">
        <v>1151</v>
      </c>
      <c r="X4135" s="9" t="s">
        <v>1293</v>
      </c>
      <c r="Z4135">
        <v>12</v>
      </c>
      <c r="AD4135" t="s">
        <v>1165</v>
      </c>
      <c r="AF4135" t="s">
        <v>1165</v>
      </c>
      <c r="AI4135" s="21" t="s">
        <v>1165</v>
      </c>
      <c r="AJ4135" s="21" t="s">
        <v>1148</v>
      </c>
      <c r="AK4135" s="21">
        <v>80.055000000000007</v>
      </c>
      <c r="AL4135" t="s">
        <v>1277</v>
      </c>
      <c r="AM4135" t="s">
        <v>3003</v>
      </c>
      <c r="AN4135" s="21">
        <v>4</v>
      </c>
      <c r="AO4135" s="21">
        <v>25</v>
      </c>
      <c r="AP4135" s="21">
        <v>28</v>
      </c>
      <c r="AQ4135" s="22" t="s">
        <v>3252</v>
      </c>
      <c r="AR4135" s="21" t="s">
        <v>3266</v>
      </c>
    </row>
    <row r="4136" spans="1:44" x14ac:dyDescent="0.2">
      <c r="A4136" t="s">
        <v>2013</v>
      </c>
      <c r="B4136" s="21" t="s">
        <v>1146</v>
      </c>
      <c r="C4136" s="21" t="s">
        <v>1149</v>
      </c>
      <c r="D4136" s="21" t="s">
        <v>3260</v>
      </c>
      <c r="E4136" s="21" t="s">
        <v>3261</v>
      </c>
      <c r="G4136" s="14" t="s">
        <v>3267</v>
      </c>
      <c r="H4136" s="21" t="s">
        <v>1165</v>
      </c>
      <c r="I4136" s="21" t="s">
        <v>3262</v>
      </c>
      <c r="M4136" t="s">
        <v>3034</v>
      </c>
      <c r="O4136">
        <v>2009</v>
      </c>
      <c r="Q4136" t="s">
        <v>3263</v>
      </c>
      <c r="S4136" t="s">
        <v>3265</v>
      </c>
      <c r="T4136" t="s">
        <v>3264</v>
      </c>
      <c r="U4136" s="21" t="s">
        <v>1151</v>
      </c>
      <c r="X4136" s="9" t="s">
        <v>1293</v>
      </c>
      <c r="Z4136">
        <v>12</v>
      </c>
      <c r="AD4136" t="s">
        <v>1165</v>
      </c>
      <c r="AF4136" t="s">
        <v>1165</v>
      </c>
      <c r="AI4136" s="21" t="s">
        <v>1165</v>
      </c>
      <c r="AJ4136" s="21" t="s">
        <v>1148</v>
      </c>
      <c r="AK4136" s="21">
        <v>80.055000000000007</v>
      </c>
      <c r="AL4136" t="s">
        <v>1277</v>
      </c>
      <c r="AM4136" t="s">
        <v>3003</v>
      </c>
      <c r="AN4136" s="21">
        <v>4</v>
      </c>
      <c r="AO4136" s="21">
        <v>25</v>
      </c>
      <c r="AP4136" s="21">
        <v>29</v>
      </c>
      <c r="AQ4136" s="22" t="s">
        <v>3252</v>
      </c>
      <c r="AR4136" s="21" t="s">
        <v>3266</v>
      </c>
    </row>
    <row r="4137" spans="1:44" x14ac:dyDescent="0.2">
      <c r="A4137" t="s">
        <v>2013</v>
      </c>
      <c r="B4137" s="21" t="s">
        <v>1146</v>
      </c>
      <c r="C4137" s="21" t="s">
        <v>1149</v>
      </c>
      <c r="D4137" s="21" t="s">
        <v>3260</v>
      </c>
      <c r="E4137" s="21" t="s">
        <v>3261</v>
      </c>
      <c r="G4137" s="14" t="s">
        <v>3267</v>
      </c>
      <c r="H4137" s="21" t="s">
        <v>1165</v>
      </c>
      <c r="I4137" s="21" t="s">
        <v>3262</v>
      </c>
      <c r="M4137" t="s">
        <v>3034</v>
      </c>
      <c r="O4137">
        <v>2009</v>
      </c>
      <c r="Q4137" t="s">
        <v>3263</v>
      </c>
      <c r="S4137" t="s">
        <v>3265</v>
      </c>
      <c r="T4137" t="s">
        <v>3264</v>
      </c>
      <c r="U4137" s="21" t="s">
        <v>1151</v>
      </c>
      <c r="X4137" s="9" t="s">
        <v>1293</v>
      </c>
      <c r="Z4137">
        <v>12</v>
      </c>
      <c r="AD4137" t="s">
        <v>1165</v>
      </c>
      <c r="AF4137" t="s">
        <v>1165</v>
      </c>
      <c r="AI4137" s="21" t="s">
        <v>1165</v>
      </c>
      <c r="AJ4137" s="21" t="s">
        <v>1148</v>
      </c>
      <c r="AK4137" s="21">
        <v>80.055000000000007</v>
      </c>
      <c r="AL4137" t="s">
        <v>1277</v>
      </c>
      <c r="AM4137" t="s">
        <v>3003</v>
      </c>
      <c r="AN4137" s="21">
        <v>4</v>
      </c>
      <c r="AO4137" s="21">
        <v>25</v>
      </c>
      <c r="AP4137" s="21">
        <v>30</v>
      </c>
      <c r="AQ4137" s="22" t="s">
        <v>3252</v>
      </c>
      <c r="AR4137" s="21" t="s">
        <v>3266</v>
      </c>
    </row>
    <row r="4138" spans="1:44" x14ac:dyDescent="0.2">
      <c r="AK4138" s="21"/>
    </row>
    <row r="4139" spans="1:44" x14ac:dyDescent="0.2">
      <c r="A4139" t="s">
        <v>2013</v>
      </c>
      <c r="B4139" s="21" t="s">
        <v>1146</v>
      </c>
      <c r="C4139" s="21" t="s">
        <v>1149</v>
      </c>
      <c r="D4139" s="21" t="s">
        <v>3260</v>
      </c>
      <c r="E4139" s="21" t="s">
        <v>3261</v>
      </c>
      <c r="G4139" s="14" t="s">
        <v>3267</v>
      </c>
      <c r="H4139" s="21" t="s">
        <v>1165</v>
      </c>
      <c r="I4139" s="21" t="s">
        <v>3262</v>
      </c>
      <c r="M4139" t="s">
        <v>3034</v>
      </c>
      <c r="O4139">
        <v>2009</v>
      </c>
      <c r="Q4139" t="s">
        <v>3263</v>
      </c>
      <c r="S4139" t="s">
        <v>3265</v>
      </c>
      <c r="T4139" t="s">
        <v>3264</v>
      </c>
      <c r="U4139" s="21" t="s">
        <v>1151</v>
      </c>
      <c r="X4139" s="9" t="s">
        <v>3268</v>
      </c>
      <c r="Z4139">
        <v>12</v>
      </c>
      <c r="AD4139" t="s">
        <v>1165</v>
      </c>
      <c r="AF4139" t="s">
        <v>1165</v>
      </c>
      <c r="AI4139" s="21" t="s">
        <v>1165</v>
      </c>
      <c r="AJ4139" s="21" t="s">
        <v>1148</v>
      </c>
      <c r="AK4139" s="21">
        <v>0</v>
      </c>
      <c r="AL4139" t="s">
        <v>1277</v>
      </c>
      <c r="AM4139">
        <v>0</v>
      </c>
      <c r="AN4139" s="21">
        <v>4</v>
      </c>
      <c r="AO4139" s="21">
        <v>25</v>
      </c>
      <c r="AP4139" s="21">
        <v>1</v>
      </c>
      <c r="AQ4139" s="22" t="s">
        <v>3252</v>
      </c>
      <c r="AR4139" s="21" t="s">
        <v>3266</v>
      </c>
    </row>
    <row r="4140" spans="1:44" x14ac:dyDescent="0.2">
      <c r="A4140" t="s">
        <v>2013</v>
      </c>
      <c r="B4140" s="21" t="s">
        <v>1146</v>
      </c>
      <c r="C4140" s="21" t="s">
        <v>1149</v>
      </c>
      <c r="D4140" s="21" t="s">
        <v>3260</v>
      </c>
      <c r="E4140" s="21" t="s">
        <v>3261</v>
      </c>
      <c r="G4140" s="14" t="s">
        <v>3267</v>
      </c>
      <c r="H4140" s="21" t="s">
        <v>1165</v>
      </c>
      <c r="I4140" s="21" t="s">
        <v>3262</v>
      </c>
      <c r="M4140" t="s">
        <v>3034</v>
      </c>
      <c r="O4140">
        <v>2009</v>
      </c>
      <c r="Q4140" t="s">
        <v>3263</v>
      </c>
      <c r="S4140" t="s">
        <v>3265</v>
      </c>
      <c r="T4140" t="s">
        <v>3264</v>
      </c>
      <c r="U4140" s="21" t="s">
        <v>1151</v>
      </c>
      <c r="X4140" s="9" t="s">
        <v>3268</v>
      </c>
      <c r="Z4140">
        <v>12</v>
      </c>
      <c r="AD4140" t="s">
        <v>1165</v>
      </c>
      <c r="AF4140" t="s">
        <v>1165</v>
      </c>
      <c r="AI4140" s="21" t="s">
        <v>1165</v>
      </c>
      <c r="AJ4140" s="21" t="s">
        <v>1148</v>
      </c>
      <c r="AK4140" s="21">
        <v>0</v>
      </c>
      <c r="AL4140" t="s">
        <v>1277</v>
      </c>
      <c r="AM4140">
        <v>0</v>
      </c>
      <c r="AN4140" s="21">
        <v>4</v>
      </c>
      <c r="AO4140" s="21">
        <v>25</v>
      </c>
      <c r="AP4140" s="21">
        <v>2</v>
      </c>
      <c r="AQ4140" s="22" t="s">
        <v>3252</v>
      </c>
      <c r="AR4140" s="21" t="s">
        <v>3266</v>
      </c>
    </row>
    <row r="4141" spans="1:44" x14ac:dyDescent="0.2">
      <c r="A4141" t="s">
        <v>2013</v>
      </c>
      <c r="B4141" s="21" t="s">
        <v>1146</v>
      </c>
      <c r="C4141" s="21" t="s">
        <v>1149</v>
      </c>
      <c r="D4141" s="21" t="s">
        <v>3260</v>
      </c>
      <c r="E4141" s="21" t="s">
        <v>3261</v>
      </c>
      <c r="G4141" s="14" t="s">
        <v>3267</v>
      </c>
      <c r="H4141" s="21" t="s">
        <v>1165</v>
      </c>
      <c r="I4141" s="21" t="s">
        <v>3262</v>
      </c>
      <c r="M4141" t="s">
        <v>3034</v>
      </c>
      <c r="O4141">
        <v>2009</v>
      </c>
      <c r="Q4141" t="s">
        <v>3263</v>
      </c>
      <c r="S4141" t="s">
        <v>3265</v>
      </c>
      <c r="T4141" t="s">
        <v>3264</v>
      </c>
      <c r="U4141" s="21" t="s">
        <v>1151</v>
      </c>
      <c r="X4141" s="9" t="s">
        <v>3268</v>
      </c>
      <c r="Z4141">
        <v>12</v>
      </c>
      <c r="AD4141" t="s">
        <v>1165</v>
      </c>
      <c r="AF4141" t="s">
        <v>1165</v>
      </c>
      <c r="AI4141" s="21" t="s">
        <v>1165</v>
      </c>
      <c r="AJ4141" s="21" t="s">
        <v>1148</v>
      </c>
      <c r="AK4141" s="21">
        <v>38.956000000000003</v>
      </c>
      <c r="AL4141" t="s">
        <v>1277</v>
      </c>
      <c r="AM4141" t="s">
        <v>3003</v>
      </c>
      <c r="AN4141" s="21">
        <v>4</v>
      </c>
      <c r="AO4141" s="21">
        <v>25</v>
      </c>
      <c r="AP4141" s="21">
        <v>3</v>
      </c>
      <c r="AQ4141" s="22" t="s">
        <v>3252</v>
      </c>
      <c r="AR4141" s="21" t="s">
        <v>3266</v>
      </c>
    </row>
    <row r="4142" spans="1:44" x14ac:dyDescent="0.2">
      <c r="A4142" t="s">
        <v>2013</v>
      </c>
      <c r="B4142" s="21" t="s">
        <v>1146</v>
      </c>
      <c r="C4142" s="21" t="s">
        <v>1149</v>
      </c>
      <c r="D4142" s="21" t="s">
        <v>3260</v>
      </c>
      <c r="E4142" s="21" t="s">
        <v>3261</v>
      </c>
      <c r="G4142" s="14" t="s">
        <v>3267</v>
      </c>
      <c r="H4142" s="21" t="s">
        <v>1165</v>
      </c>
      <c r="I4142" s="21" t="s">
        <v>3262</v>
      </c>
      <c r="M4142" t="s">
        <v>3034</v>
      </c>
      <c r="O4142">
        <v>2009</v>
      </c>
      <c r="Q4142" t="s">
        <v>3263</v>
      </c>
      <c r="S4142" t="s">
        <v>3265</v>
      </c>
      <c r="T4142" t="s">
        <v>3264</v>
      </c>
      <c r="U4142" s="21" t="s">
        <v>1151</v>
      </c>
      <c r="X4142" s="9" t="s">
        <v>3268</v>
      </c>
      <c r="Z4142">
        <v>12</v>
      </c>
      <c r="AD4142" t="s">
        <v>1165</v>
      </c>
      <c r="AF4142" t="s">
        <v>1165</v>
      </c>
      <c r="AI4142" s="21" t="s">
        <v>1165</v>
      </c>
      <c r="AJ4142" s="21" t="s">
        <v>1148</v>
      </c>
      <c r="AK4142" s="21">
        <v>64.450999999999993</v>
      </c>
      <c r="AL4142" t="s">
        <v>1277</v>
      </c>
      <c r="AM4142" t="s">
        <v>3003</v>
      </c>
      <c r="AN4142" s="21">
        <v>4</v>
      </c>
      <c r="AO4142" s="21">
        <v>25</v>
      </c>
      <c r="AP4142" s="21">
        <v>4</v>
      </c>
      <c r="AQ4142" s="22" t="s">
        <v>3252</v>
      </c>
      <c r="AR4142" s="21" t="s">
        <v>3266</v>
      </c>
    </row>
    <row r="4143" spans="1:44" x14ac:dyDescent="0.2">
      <c r="A4143" t="s">
        <v>2013</v>
      </c>
      <c r="B4143" s="21" t="s">
        <v>1146</v>
      </c>
      <c r="C4143" s="21" t="s">
        <v>1149</v>
      </c>
      <c r="D4143" s="21" t="s">
        <v>3260</v>
      </c>
      <c r="E4143" s="21" t="s">
        <v>3261</v>
      </c>
      <c r="G4143" s="14" t="s">
        <v>3267</v>
      </c>
      <c r="H4143" s="21" t="s">
        <v>1165</v>
      </c>
      <c r="I4143" s="21" t="s">
        <v>3262</v>
      </c>
      <c r="M4143" t="s">
        <v>3034</v>
      </c>
      <c r="O4143">
        <v>2009</v>
      </c>
      <c r="Q4143" t="s">
        <v>3263</v>
      </c>
      <c r="S4143" t="s">
        <v>3265</v>
      </c>
      <c r="T4143" t="s">
        <v>3264</v>
      </c>
      <c r="U4143" s="21" t="s">
        <v>1151</v>
      </c>
      <c r="X4143" s="9" t="s">
        <v>3268</v>
      </c>
      <c r="Z4143">
        <v>12</v>
      </c>
      <c r="AD4143" t="s">
        <v>1165</v>
      </c>
      <c r="AF4143" t="s">
        <v>1165</v>
      </c>
      <c r="AI4143" s="21" t="s">
        <v>1165</v>
      </c>
      <c r="AJ4143" s="21" t="s">
        <v>1148</v>
      </c>
      <c r="AK4143" s="21">
        <v>74.450999999999993</v>
      </c>
      <c r="AL4143" t="s">
        <v>1277</v>
      </c>
      <c r="AM4143" t="s">
        <v>3003</v>
      </c>
      <c r="AN4143" s="21">
        <v>4</v>
      </c>
      <c r="AO4143" s="21">
        <v>25</v>
      </c>
      <c r="AP4143" s="21">
        <v>5</v>
      </c>
      <c r="AQ4143" s="22" t="s">
        <v>3252</v>
      </c>
      <c r="AR4143" s="21" t="s">
        <v>3266</v>
      </c>
    </row>
    <row r="4144" spans="1:44" x14ac:dyDescent="0.2">
      <c r="A4144" t="s">
        <v>2013</v>
      </c>
      <c r="B4144" s="21" t="s">
        <v>1146</v>
      </c>
      <c r="C4144" s="21" t="s">
        <v>1149</v>
      </c>
      <c r="D4144" s="21" t="s">
        <v>3260</v>
      </c>
      <c r="E4144" s="21" t="s">
        <v>3261</v>
      </c>
      <c r="G4144" s="14" t="s">
        <v>3267</v>
      </c>
      <c r="H4144" s="21" t="s">
        <v>1165</v>
      </c>
      <c r="I4144" s="21" t="s">
        <v>3262</v>
      </c>
      <c r="M4144" t="s">
        <v>3034</v>
      </c>
      <c r="O4144">
        <v>2009</v>
      </c>
      <c r="Q4144" t="s">
        <v>3263</v>
      </c>
      <c r="S4144" t="s">
        <v>3265</v>
      </c>
      <c r="T4144" t="s">
        <v>3264</v>
      </c>
      <c r="U4144" s="21" t="s">
        <v>1151</v>
      </c>
      <c r="X4144" s="9" t="s">
        <v>3268</v>
      </c>
      <c r="Z4144">
        <v>12</v>
      </c>
      <c r="AD4144" t="s">
        <v>1165</v>
      </c>
      <c r="AF4144" t="s">
        <v>1165</v>
      </c>
      <c r="AI4144" s="21" t="s">
        <v>1165</v>
      </c>
      <c r="AJ4144" s="21" t="s">
        <v>1148</v>
      </c>
      <c r="AK4144" s="21">
        <v>74.450999999999993</v>
      </c>
      <c r="AL4144" t="s">
        <v>1277</v>
      </c>
      <c r="AM4144" t="s">
        <v>3003</v>
      </c>
      <c r="AN4144" s="21">
        <v>4</v>
      </c>
      <c r="AO4144" s="21">
        <v>25</v>
      </c>
      <c r="AP4144" s="21">
        <v>6</v>
      </c>
      <c r="AQ4144" s="22" t="s">
        <v>3252</v>
      </c>
      <c r="AR4144" s="21" t="s">
        <v>3266</v>
      </c>
    </row>
    <row r="4145" spans="1:44" x14ac:dyDescent="0.2">
      <c r="A4145" t="s">
        <v>2013</v>
      </c>
      <c r="B4145" s="21" t="s">
        <v>1146</v>
      </c>
      <c r="C4145" s="21" t="s">
        <v>1149</v>
      </c>
      <c r="D4145" s="21" t="s">
        <v>3260</v>
      </c>
      <c r="E4145" s="21" t="s">
        <v>3261</v>
      </c>
      <c r="G4145" s="14" t="s">
        <v>3267</v>
      </c>
      <c r="H4145" s="21" t="s">
        <v>1165</v>
      </c>
      <c r="I4145" s="21" t="s">
        <v>3262</v>
      </c>
      <c r="M4145" t="s">
        <v>3034</v>
      </c>
      <c r="O4145">
        <v>2009</v>
      </c>
      <c r="Q4145" t="s">
        <v>3263</v>
      </c>
      <c r="S4145" t="s">
        <v>3265</v>
      </c>
      <c r="T4145" t="s">
        <v>3264</v>
      </c>
      <c r="U4145" s="21" t="s">
        <v>1151</v>
      </c>
      <c r="X4145" s="9" t="s">
        <v>3268</v>
      </c>
      <c r="Z4145">
        <v>12</v>
      </c>
      <c r="AD4145" t="s">
        <v>1165</v>
      </c>
      <c r="AF4145" t="s">
        <v>1165</v>
      </c>
      <c r="AI4145" s="21" t="s">
        <v>1165</v>
      </c>
      <c r="AJ4145" s="21" t="s">
        <v>1148</v>
      </c>
      <c r="AK4145" s="21">
        <v>75.549000000000007</v>
      </c>
      <c r="AL4145" t="s">
        <v>1277</v>
      </c>
      <c r="AM4145" t="s">
        <v>3003</v>
      </c>
      <c r="AN4145" s="21">
        <v>4</v>
      </c>
      <c r="AO4145" s="21">
        <v>25</v>
      </c>
      <c r="AP4145" s="21">
        <v>7</v>
      </c>
      <c r="AQ4145" s="22" t="s">
        <v>3252</v>
      </c>
      <c r="AR4145" s="21" t="s">
        <v>3266</v>
      </c>
    </row>
    <row r="4146" spans="1:44" x14ac:dyDescent="0.2">
      <c r="A4146" t="s">
        <v>2013</v>
      </c>
      <c r="B4146" s="21" t="s">
        <v>1146</v>
      </c>
      <c r="C4146" s="21" t="s">
        <v>1149</v>
      </c>
      <c r="D4146" s="21" t="s">
        <v>3260</v>
      </c>
      <c r="E4146" s="21" t="s">
        <v>3261</v>
      </c>
      <c r="G4146" s="14" t="s">
        <v>3267</v>
      </c>
      <c r="H4146" s="21" t="s">
        <v>1165</v>
      </c>
      <c r="I4146" s="21" t="s">
        <v>3262</v>
      </c>
      <c r="M4146" t="s">
        <v>3034</v>
      </c>
      <c r="O4146">
        <v>2009</v>
      </c>
      <c r="Q4146" t="s">
        <v>3263</v>
      </c>
      <c r="S4146" t="s">
        <v>3265</v>
      </c>
      <c r="T4146" t="s">
        <v>3264</v>
      </c>
      <c r="U4146" s="21" t="s">
        <v>1151</v>
      </c>
      <c r="X4146" s="9" t="s">
        <v>3268</v>
      </c>
      <c r="Z4146">
        <v>12</v>
      </c>
      <c r="AD4146" t="s">
        <v>1165</v>
      </c>
      <c r="AF4146" t="s">
        <v>1165</v>
      </c>
      <c r="AI4146" s="21" t="s">
        <v>1165</v>
      </c>
      <c r="AJ4146" s="21" t="s">
        <v>1148</v>
      </c>
      <c r="AK4146" s="21">
        <v>75.44</v>
      </c>
      <c r="AL4146" t="s">
        <v>1277</v>
      </c>
      <c r="AM4146" t="s">
        <v>3003</v>
      </c>
      <c r="AN4146" s="21">
        <v>4</v>
      </c>
      <c r="AO4146" s="21">
        <v>25</v>
      </c>
      <c r="AP4146" s="21">
        <v>8</v>
      </c>
      <c r="AQ4146" s="22" t="s">
        <v>3252</v>
      </c>
      <c r="AR4146" s="21" t="s">
        <v>3266</v>
      </c>
    </row>
    <row r="4147" spans="1:44" x14ac:dyDescent="0.2">
      <c r="A4147" t="s">
        <v>2013</v>
      </c>
      <c r="B4147" s="21" t="s">
        <v>1146</v>
      </c>
      <c r="C4147" s="21" t="s">
        <v>1149</v>
      </c>
      <c r="D4147" s="21" t="s">
        <v>3260</v>
      </c>
      <c r="E4147" s="21" t="s">
        <v>3261</v>
      </c>
      <c r="G4147" s="14" t="s">
        <v>3267</v>
      </c>
      <c r="H4147" s="21" t="s">
        <v>1165</v>
      </c>
      <c r="I4147" s="21" t="s">
        <v>3262</v>
      </c>
      <c r="M4147" t="s">
        <v>3034</v>
      </c>
      <c r="O4147">
        <v>2009</v>
      </c>
      <c r="Q4147" t="s">
        <v>3263</v>
      </c>
      <c r="S4147" t="s">
        <v>3265</v>
      </c>
      <c r="T4147" t="s">
        <v>3264</v>
      </c>
      <c r="U4147" s="21" t="s">
        <v>1151</v>
      </c>
      <c r="X4147" s="9" t="s">
        <v>3268</v>
      </c>
      <c r="Z4147">
        <v>12</v>
      </c>
      <c r="AD4147" t="s">
        <v>1165</v>
      </c>
      <c r="AF4147" t="s">
        <v>1165</v>
      </c>
      <c r="AI4147" s="21" t="s">
        <v>1165</v>
      </c>
      <c r="AJ4147" s="21" t="s">
        <v>1148</v>
      </c>
      <c r="AK4147" s="21">
        <v>75.549000000000007</v>
      </c>
      <c r="AL4147" t="s">
        <v>1277</v>
      </c>
      <c r="AM4147" t="s">
        <v>3003</v>
      </c>
      <c r="AN4147" s="21">
        <v>4</v>
      </c>
      <c r="AO4147" s="21">
        <v>25</v>
      </c>
      <c r="AP4147" s="21">
        <v>9</v>
      </c>
      <c r="AQ4147" s="22" t="s">
        <v>3252</v>
      </c>
      <c r="AR4147" s="21" t="s">
        <v>3266</v>
      </c>
    </row>
    <row r="4148" spans="1:44" x14ac:dyDescent="0.2">
      <c r="A4148" t="s">
        <v>2013</v>
      </c>
      <c r="B4148" s="21" t="s">
        <v>1146</v>
      </c>
      <c r="C4148" s="21" t="s">
        <v>1149</v>
      </c>
      <c r="D4148" s="21" t="s">
        <v>3260</v>
      </c>
      <c r="E4148" s="21" t="s">
        <v>3261</v>
      </c>
      <c r="G4148" s="14" t="s">
        <v>3267</v>
      </c>
      <c r="H4148" s="21" t="s">
        <v>1165</v>
      </c>
      <c r="I4148" s="21" t="s">
        <v>3262</v>
      </c>
      <c r="M4148" t="s">
        <v>3034</v>
      </c>
      <c r="O4148">
        <v>2009</v>
      </c>
      <c r="Q4148" t="s">
        <v>3263</v>
      </c>
      <c r="S4148" t="s">
        <v>3265</v>
      </c>
      <c r="T4148" t="s">
        <v>3264</v>
      </c>
      <c r="U4148" s="21" t="s">
        <v>1151</v>
      </c>
      <c r="X4148" s="9" t="s">
        <v>3268</v>
      </c>
      <c r="Z4148">
        <v>12</v>
      </c>
      <c r="AD4148" t="s">
        <v>1165</v>
      </c>
      <c r="AF4148" t="s">
        <v>1165</v>
      </c>
      <c r="AI4148" s="21" t="s">
        <v>1165</v>
      </c>
      <c r="AJ4148" s="21" t="s">
        <v>1148</v>
      </c>
      <c r="AK4148" s="21">
        <v>75.44</v>
      </c>
      <c r="AL4148" t="s">
        <v>1277</v>
      </c>
      <c r="AM4148" t="s">
        <v>3003</v>
      </c>
      <c r="AN4148" s="21">
        <v>4</v>
      </c>
      <c r="AO4148" s="21">
        <v>25</v>
      </c>
      <c r="AP4148" s="21">
        <v>10</v>
      </c>
      <c r="AQ4148" s="22" t="s">
        <v>3252</v>
      </c>
      <c r="AR4148" s="21" t="s">
        <v>3266</v>
      </c>
    </row>
    <row r="4149" spans="1:44" x14ac:dyDescent="0.2">
      <c r="A4149" t="s">
        <v>2013</v>
      </c>
      <c r="B4149" s="21" t="s">
        <v>1146</v>
      </c>
      <c r="C4149" s="21" t="s">
        <v>1149</v>
      </c>
      <c r="D4149" s="21" t="s">
        <v>3260</v>
      </c>
      <c r="E4149" s="21" t="s">
        <v>3261</v>
      </c>
      <c r="G4149" s="14" t="s">
        <v>3267</v>
      </c>
      <c r="H4149" s="21" t="s">
        <v>1165</v>
      </c>
      <c r="I4149" s="21" t="s">
        <v>3262</v>
      </c>
      <c r="M4149" t="s">
        <v>3034</v>
      </c>
      <c r="O4149">
        <v>2009</v>
      </c>
      <c r="Q4149" t="s">
        <v>3263</v>
      </c>
      <c r="S4149" t="s">
        <v>3265</v>
      </c>
      <c r="T4149" t="s">
        <v>3264</v>
      </c>
      <c r="U4149" s="21" t="s">
        <v>1151</v>
      </c>
      <c r="X4149" s="9" t="s">
        <v>3268</v>
      </c>
      <c r="Z4149">
        <v>12</v>
      </c>
      <c r="AD4149" t="s">
        <v>1165</v>
      </c>
      <c r="AF4149" t="s">
        <v>1165</v>
      </c>
      <c r="AI4149" s="21" t="s">
        <v>1165</v>
      </c>
      <c r="AJ4149" s="21" t="s">
        <v>1148</v>
      </c>
      <c r="AK4149" s="21">
        <v>75.44</v>
      </c>
      <c r="AL4149" t="s">
        <v>1277</v>
      </c>
      <c r="AM4149" t="s">
        <v>3003</v>
      </c>
      <c r="AN4149" s="21">
        <v>4</v>
      </c>
      <c r="AO4149" s="21">
        <v>25</v>
      </c>
      <c r="AP4149" s="21">
        <v>11</v>
      </c>
      <c r="AQ4149" s="22" t="s">
        <v>3252</v>
      </c>
      <c r="AR4149" s="21" t="s">
        <v>3266</v>
      </c>
    </row>
    <row r="4150" spans="1:44" x14ac:dyDescent="0.2">
      <c r="A4150" t="s">
        <v>2013</v>
      </c>
      <c r="B4150" s="21" t="s">
        <v>1146</v>
      </c>
      <c r="C4150" s="21" t="s">
        <v>1149</v>
      </c>
      <c r="D4150" s="21" t="s">
        <v>3260</v>
      </c>
      <c r="E4150" s="21" t="s">
        <v>3261</v>
      </c>
      <c r="G4150" s="14" t="s">
        <v>3267</v>
      </c>
      <c r="H4150" s="21" t="s">
        <v>1165</v>
      </c>
      <c r="I4150" s="21" t="s">
        <v>3262</v>
      </c>
      <c r="M4150" t="s">
        <v>3034</v>
      </c>
      <c r="O4150">
        <v>2009</v>
      </c>
      <c r="Q4150" t="s">
        <v>3263</v>
      </c>
      <c r="S4150" t="s">
        <v>3265</v>
      </c>
      <c r="T4150" t="s">
        <v>3264</v>
      </c>
      <c r="U4150" s="21" t="s">
        <v>1151</v>
      </c>
      <c r="X4150" s="9" t="s">
        <v>3268</v>
      </c>
      <c r="Z4150">
        <v>12</v>
      </c>
      <c r="AD4150" t="s">
        <v>1165</v>
      </c>
      <c r="AF4150" t="s">
        <v>1165</v>
      </c>
      <c r="AI4150" s="21" t="s">
        <v>1165</v>
      </c>
      <c r="AJ4150" s="21" t="s">
        <v>1148</v>
      </c>
      <c r="AK4150" s="21">
        <v>76.867999999999995</v>
      </c>
      <c r="AL4150" t="s">
        <v>1277</v>
      </c>
      <c r="AM4150" t="s">
        <v>3003</v>
      </c>
      <c r="AN4150" s="21">
        <v>4</v>
      </c>
      <c r="AO4150" s="21">
        <v>25</v>
      </c>
      <c r="AP4150" s="21">
        <v>12</v>
      </c>
      <c r="AQ4150" s="22" t="s">
        <v>3252</v>
      </c>
      <c r="AR4150" s="21" t="s">
        <v>3266</v>
      </c>
    </row>
    <row r="4151" spans="1:44" x14ac:dyDescent="0.2">
      <c r="A4151" t="s">
        <v>2013</v>
      </c>
      <c r="B4151" s="21" t="s">
        <v>1146</v>
      </c>
      <c r="C4151" s="21" t="s">
        <v>1149</v>
      </c>
      <c r="D4151" s="21" t="s">
        <v>3260</v>
      </c>
      <c r="E4151" s="21" t="s">
        <v>3261</v>
      </c>
      <c r="G4151" s="14" t="s">
        <v>3267</v>
      </c>
      <c r="H4151" s="21" t="s">
        <v>1165</v>
      </c>
      <c r="I4151" s="21" t="s">
        <v>3262</v>
      </c>
      <c r="M4151" t="s">
        <v>3034</v>
      </c>
      <c r="O4151">
        <v>2009</v>
      </c>
      <c r="Q4151" t="s">
        <v>3263</v>
      </c>
      <c r="S4151" t="s">
        <v>3265</v>
      </c>
      <c r="T4151" t="s">
        <v>3264</v>
      </c>
      <c r="U4151" s="21" t="s">
        <v>1151</v>
      </c>
      <c r="X4151" s="9" t="s">
        <v>3268</v>
      </c>
      <c r="Z4151">
        <v>12</v>
      </c>
      <c r="AD4151" t="s">
        <v>1165</v>
      </c>
      <c r="AF4151" t="s">
        <v>1165</v>
      </c>
      <c r="AI4151" s="21" t="s">
        <v>1165</v>
      </c>
      <c r="AJ4151" s="21" t="s">
        <v>1148</v>
      </c>
      <c r="AK4151" s="21">
        <v>76.867999999999995</v>
      </c>
      <c r="AL4151" t="s">
        <v>1277</v>
      </c>
      <c r="AM4151" t="s">
        <v>3003</v>
      </c>
      <c r="AN4151" s="21">
        <v>4</v>
      </c>
      <c r="AO4151" s="21">
        <v>25</v>
      </c>
      <c r="AP4151" s="21">
        <v>13</v>
      </c>
      <c r="AQ4151" s="22" t="s">
        <v>3252</v>
      </c>
      <c r="AR4151" s="21" t="s">
        <v>3266</v>
      </c>
    </row>
    <row r="4152" spans="1:44" x14ac:dyDescent="0.2">
      <c r="A4152" t="s">
        <v>2013</v>
      </c>
      <c r="B4152" s="21" t="s">
        <v>1146</v>
      </c>
      <c r="C4152" s="21" t="s">
        <v>1149</v>
      </c>
      <c r="D4152" s="21" t="s">
        <v>3260</v>
      </c>
      <c r="E4152" s="21" t="s">
        <v>3261</v>
      </c>
      <c r="G4152" s="14" t="s">
        <v>3267</v>
      </c>
      <c r="H4152" s="21" t="s">
        <v>1165</v>
      </c>
      <c r="I4152" s="21" t="s">
        <v>3262</v>
      </c>
      <c r="M4152" t="s">
        <v>3034</v>
      </c>
      <c r="O4152">
        <v>2009</v>
      </c>
      <c r="Q4152" t="s">
        <v>3263</v>
      </c>
      <c r="S4152" t="s">
        <v>3265</v>
      </c>
      <c r="T4152" t="s">
        <v>3264</v>
      </c>
      <c r="U4152" s="21" t="s">
        <v>1151</v>
      </c>
      <c r="X4152" s="9" t="s">
        <v>3268</v>
      </c>
      <c r="Z4152">
        <v>12</v>
      </c>
      <c r="AD4152" t="s">
        <v>1165</v>
      </c>
      <c r="AF4152" t="s">
        <v>1165</v>
      </c>
      <c r="AI4152" s="21" t="s">
        <v>1165</v>
      </c>
      <c r="AJ4152" s="21" t="s">
        <v>1148</v>
      </c>
      <c r="AK4152" s="21">
        <v>76.867999999999995</v>
      </c>
      <c r="AL4152" t="s">
        <v>1277</v>
      </c>
      <c r="AM4152" t="s">
        <v>3003</v>
      </c>
      <c r="AN4152" s="21">
        <v>4</v>
      </c>
      <c r="AO4152" s="21">
        <v>25</v>
      </c>
      <c r="AP4152" s="21">
        <v>14</v>
      </c>
      <c r="AQ4152" s="22" t="s">
        <v>3252</v>
      </c>
      <c r="AR4152" s="21" t="s">
        <v>3266</v>
      </c>
    </row>
    <row r="4153" spans="1:44" x14ac:dyDescent="0.2">
      <c r="A4153" t="s">
        <v>2013</v>
      </c>
      <c r="B4153" s="21" t="s">
        <v>1146</v>
      </c>
      <c r="C4153" s="21" t="s">
        <v>1149</v>
      </c>
      <c r="D4153" s="21" t="s">
        <v>3260</v>
      </c>
      <c r="E4153" s="21" t="s">
        <v>3261</v>
      </c>
      <c r="G4153" s="14" t="s">
        <v>3267</v>
      </c>
      <c r="H4153" s="21" t="s">
        <v>1165</v>
      </c>
      <c r="I4153" s="21" t="s">
        <v>3262</v>
      </c>
      <c r="M4153" t="s">
        <v>3034</v>
      </c>
      <c r="O4153">
        <v>2009</v>
      </c>
      <c r="Q4153" t="s">
        <v>3263</v>
      </c>
      <c r="S4153" t="s">
        <v>3265</v>
      </c>
      <c r="T4153" t="s">
        <v>3264</v>
      </c>
      <c r="U4153" s="21" t="s">
        <v>1151</v>
      </c>
      <c r="X4153" s="9" t="s">
        <v>3268</v>
      </c>
      <c r="Z4153">
        <v>12</v>
      </c>
      <c r="AD4153" t="s">
        <v>1165</v>
      </c>
      <c r="AF4153" t="s">
        <v>1165</v>
      </c>
      <c r="AI4153" s="21" t="s">
        <v>1165</v>
      </c>
      <c r="AJ4153" s="21" t="s">
        <v>1148</v>
      </c>
      <c r="AK4153" s="21">
        <v>76.867999999999995</v>
      </c>
      <c r="AL4153" t="s">
        <v>1277</v>
      </c>
      <c r="AM4153" t="s">
        <v>3003</v>
      </c>
      <c r="AN4153" s="21">
        <v>4</v>
      </c>
      <c r="AO4153" s="21">
        <v>25</v>
      </c>
      <c r="AP4153" s="21">
        <v>15</v>
      </c>
      <c r="AQ4153" s="22" t="s">
        <v>3252</v>
      </c>
      <c r="AR4153" s="21" t="s">
        <v>3266</v>
      </c>
    </row>
    <row r="4154" spans="1:44" x14ac:dyDescent="0.2">
      <c r="A4154" t="s">
        <v>2013</v>
      </c>
      <c r="B4154" s="21" t="s">
        <v>1146</v>
      </c>
      <c r="C4154" s="21" t="s">
        <v>1149</v>
      </c>
      <c r="D4154" s="21" t="s">
        <v>3260</v>
      </c>
      <c r="E4154" s="21" t="s">
        <v>3261</v>
      </c>
      <c r="G4154" s="14" t="s">
        <v>3267</v>
      </c>
      <c r="H4154" s="21" t="s">
        <v>1165</v>
      </c>
      <c r="I4154" s="21" t="s">
        <v>3262</v>
      </c>
      <c r="M4154" t="s">
        <v>3034</v>
      </c>
      <c r="O4154">
        <v>2009</v>
      </c>
      <c r="Q4154" t="s">
        <v>3263</v>
      </c>
      <c r="S4154" t="s">
        <v>3265</v>
      </c>
      <c r="T4154" t="s">
        <v>3264</v>
      </c>
      <c r="U4154" s="21" t="s">
        <v>1151</v>
      </c>
      <c r="X4154" s="9" t="s">
        <v>3268</v>
      </c>
      <c r="Z4154">
        <v>12</v>
      </c>
      <c r="AD4154" t="s">
        <v>1165</v>
      </c>
      <c r="AF4154" t="s">
        <v>1165</v>
      </c>
      <c r="AI4154" s="21" t="s">
        <v>1165</v>
      </c>
      <c r="AJ4154" s="21" t="s">
        <v>1148</v>
      </c>
      <c r="AK4154" s="21">
        <v>76.867999999999995</v>
      </c>
      <c r="AL4154" t="s">
        <v>1277</v>
      </c>
      <c r="AM4154" t="s">
        <v>3003</v>
      </c>
      <c r="AN4154" s="21">
        <v>4</v>
      </c>
      <c r="AO4154" s="21">
        <v>25</v>
      </c>
      <c r="AP4154" s="21">
        <v>16</v>
      </c>
      <c r="AQ4154" s="22" t="s">
        <v>3252</v>
      </c>
      <c r="AR4154" s="21" t="s">
        <v>3266</v>
      </c>
    </row>
    <row r="4155" spans="1:44" x14ac:dyDescent="0.2">
      <c r="A4155" t="s">
        <v>2013</v>
      </c>
      <c r="B4155" s="21" t="s">
        <v>1146</v>
      </c>
      <c r="C4155" s="21" t="s">
        <v>1149</v>
      </c>
      <c r="D4155" s="21" t="s">
        <v>3260</v>
      </c>
      <c r="E4155" s="21" t="s">
        <v>3261</v>
      </c>
      <c r="G4155" s="14" t="s">
        <v>3267</v>
      </c>
      <c r="H4155" s="21" t="s">
        <v>1165</v>
      </c>
      <c r="I4155" s="21" t="s">
        <v>3262</v>
      </c>
      <c r="M4155" t="s">
        <v>3034</v>
      </c>
      <c r="O4155">
        <v>2009</v>
      </c>
      <c r="Q4155" t="s">
        <v>3263</v>
      </c>
      <c r="S4155" t="s">
        <v>3265</v>
      </c>
      <c r="T4155" t="s">
        <v>3264</v>
      </c>
      <c r="U4155" s="21" t="s">
        <v>1151</v>
      </c>
      <c r="X4155" s="9" t="s">
        <v>3268</v>
      </c>
      <c r="Z4155">
        <v>12</v>
      </c>
      <c r="AD4155" t="s">
        <v>1165</v>
      </c>
      <c r="AF4155" t="s">
        <v>1165</v>
      </c>
      <c r="AI4155" s="21" t="s">
        <v>1165</v>
      </c>
      <c r="AJ4155" s="21" t="s">
        <v>1148</v>
      </c>
      <c r="AK4155" s="21">
        <v>76.867999999999995</v>
      </c>
      <c r="AL4155" t="s">
        <v>1277</v>
      </c>
      <c r="AM4155" t="s">
        <v>3003</v>
      </c>
      <c r="AN4155" s="21">
        <v>4</v>
      </c>
      <c r="AO4155" s="21">
        <v>25</v>
      </c>
      <c r="AP4155" s="21">
        <v>17</v>
      </c>
      <c r="AQ4155" s="22" t="s">
        <v>3252</v>
      </c>
      <c r="AR4155" s="21" t="s">
        <v>3266</v>
      </c>
    </row>
    <row r="4156" spans="1:44" x14ac:dyDescent="0.2">
      <c r="A4156" t="s">
        <v>2013</v>
      </c>
      <c r="B4156" s="21" t="s">
        <v>1146</v>
      </c>
      <c r="C4156" s="21" t="s">
        <v>1149</v>
      </c>
      <c r="D4156" s="21" t="s">
        <v>3260</v>
      </c>
      <c r="E4156" s="21" t="s">
        <v>3261</v>
      </c>
      <c r="G4156" s="14" t="s">
        <v>3267</v>
      </c>
      <c r="H4156" s="21" t="s">
        <v>1165</v>
      </c>
      <c r="I4156" s="21" t="s">
        <v>3262</v>
      </c>
      <c r="M4156" t="s">
        <v>3034</v>
      </c>
      <c r="O4156">
        <v>2009</v>
      </c>
      <c r="Q4156" t="s">
        <v>3263</v>
      </c>
      <c r="S4156" t="s">
        <v>3265</v>
      </c>
      <c r="T4156" t="s">
        <v>3264</v>
      </c>
      <c r="U4156" s="21" t="s">
        <v>1151</v>
      </c>
      <c r="X4156" s="9" t="s">
        <v>3268</v>
      </c>
      <c r="Z4156">
        <v>12</v>
      </c>
      <c r="AD4156" t="s">
        <v>1165</v>
      </c>
      <c r="AF4156" t="s">
        <v>1165</v>
      </c>
      <c r="AI4156" s="21" t="s">
        <v>1165</v>
      </c>
      <c r="AJ4156" s="21" t="s">
        <v>1148</v>
      </c>
      <c r="AK4156" s="21">
        <v>76.867999999999995</v>
      </c>
      <c r="AL4156" t="s">
        <v>1277</v>
      </c>
      <c r="AM4156" t="s">
        <v>3003</v>
      </c>
      <c r="AN4156" s="21">
        <v>4</v>
      </c>
      <c r="AO4156" s="21">
        <v>25</v>
      </c>
      <c r="AP4156" s="21">
        <v>18</v>
      </c>
      <c r="AQ4156" s="22" t="s">
        <v>3252</v>
      </c>
      <c r="AR4156" s="21" t="s">
        <v>3266</v>
      </c>
    </row>
    <row r="4157" spans="1:44" x14ac:dyDescent="0.2">
      <c r="A4157" t="s">
        <v>2013</v>
      </c>
      <c r="B4157" s="21" t="s">
        <v>1146</v>
      </c>
      <c r="C4157" s="21" t="s">
        <v>1149</v>
      </c>
      <c r="D4157" s="21" t="s">
        <v>3260</v>
      </c>
      <c r="E4157" s="21" t="s">
        <v>3261</v>
      </c>
      <c r="G4157" s="14" t="s">
        <v>3267</v>
      </c>
      <c r="H4157" s="21" t="s">
        <v>1165</v>
      </c>
      <c r="I4157" s="21" t="s">
        <v>3262</v>
      </c>
      <c r="M4157" t="s">
        <v>3034</v>
      </c>
      <c r="O4157">
        <v>2009</v>
      </c>
      <c r="Q4157" t="s">
        <v>3263</v>
      </c>
      <c r="S4157" t="s">
        <v>3265</v>
      </c>
      <c r="T4157" t="s">
        <v>3264</v>
      </c>
      <c r="U4157" s="21" t="s">
        <v>1151</v>
      </c>
      <c r="X4157" s="9" t="s">
        <v>3268</v>
      </c>
      <c r="Z4157">
        <v>12</v>
      </c>
      <c r="AD4157" t="s">
        <v>1165</v>
      </c>
      <c r="AF4157" t="s">
        <v>1165</v>
      </c>
      <c r="AI4157" s="21" t="s">
        <v>1165</v>
      </c>
      <c r="AJ4157" s="21" t="s">
        <v>1148</v>
      </c>
      <c r="AK4157" s="21">
        <v>76.867999999999995</v>
      </c>
      <c r="AL4157" t="s">
        <v>1277</v>
      </c>
      <c r="AM4157" t="s">
        <v>3003</v>
      </c>
      <c r="AN4157" s="21">
        <v>4</v>
      </c>
      <c r="AO4157" s="21">
        <v>25</v>
      </c>
      <c r="AP4157" s="21">
        <v>19</v>
      </c>
      <c r="AQ4157" s="22" t="s">
        <v>3252</v>
      </c>
      <c r="AR4157" s="21" t="s">
        <v>3266</v>
      </c>
    </row>
    <row r="4158" spans="1:44" x14ac:dyDescent="0.2">
      <c r="A4158" t="s">
        <v>2013</v>
      </c>
      <c r="B4158" s="21" t="s">
        <v>1146</v>
      </c>
      <c r="C4158" s="21" t="s">
        <v>1149</v>
      </c>
      <c r="D4158" s="21" t="s">
        <v>3260</v>
      </c>
      <c r="E4158" s="21" t="s">
        <v>3261</v>
      </c>
      <c r="G4158" s="14" t="s">
        <v>3267</v>
      </c>
      <c r="H4158" s="21" t="s">
        <v>1165</v>
      </c>
      <c r="I4158" s="21" t="s">
        <v>3262</v>
      </c>
      <c r="M4158" t="s">
        <v>3034</v>
      </c>
      <c r="O4158">
        <v>2009</v>
      </c>
      <c r="Q4158" t="s">
        <v>3263</v>
      </c>
      <c r="S4158" t="s">
        <v>3265</v>
      </c>
      <c r="T4158" t="s">
        <v>3264</v>
      </c>
      <c r="U4158" s="21" t="s">
        <v>1151</v>
      </c>
      <c r="X4158" s="9" t="s">
        <v>3268</v>
      </c>
      <c r="Z4158">
        <v>12</v>
      </c>
      <c r="AD4158" t="s">
        <v>1165</v>
      </c>
      <c r="AF4158" t="s">
        <v>1165</v>
      </c>
      <c r="AI4158" s="21" t="s">
        <v>1165</v>
      </c>
      <c r="AJ4158" s="21" t="s">
        <v>1148</v>
      </c>
      <c r="AK4158" s="21">
        <v>76.867999999999995</v>
      </c>
      <c r="AL4158" t="s">
        <v>1277</v>
      </c>
      <c r="AM4158" t="s">
        <v>3003</v>
      </c>
      <c r="AN4158" s="21">
        <v>4</v>
      </c>
      <c r="AO4158" s="21">
        <v>25</v>
      </c>
      <c r="AP4158" s="21">
        <v>20</v>
      </c>
      <c r="AQ4158" s="22" t="s">
        <v>3252</v>
      </c>
      <c r="AR4158" s="21" t="s">
        <v>3266</v>
      </c>
    </row>
    <row r="4159" spans="1:44" x14ac:dyDescent="0.2">
      <c r="A4159" t="s">
        <v>2013</v>
      </c>
      <c r="B4159" s="21" t="s">
        <v>1146</v>
      </c>
      <c r="C4159" s="21" t="s">
        <v>1149</v>
      </c>
      <c r="D4159" s="21" t="s">
        <v>3260</v>
      </c>
      <c r="E4159" s="21" t="s">
        <v>3261</v>
      </c>
      <c r="G4159" s="14" t="s">
        <v>3267</v>
      </c>
      <c r="H4159" s="21" t="s">
        <v>1165</v>
      </c>
      <c r="I4159" s="21" t="s">
        <v>3262</v>
      </c>
      <c r="M4159" t="s">
        <v>3034</v>
      </c>
      <c r="O4159">
        <v>2009</v>
      </c>
      <c r="Q4159" t="s">
        <v>3263</v>
      </c>
      <c r="S4159" t="s">
        <v>3265</v>
      </c>
      <c r="T4159" t="s">
        <v>3264</v>
      </c>
      <c r="U4159" s="21" t="s">
        <v>1151</v>
      </c>
      <c r="X4159" s="9" t="s">
        <v>3268</v>
      </c>
      <c r="Z4159">
        <v>12</v>
      </c>
      <c r="AD4159" t="s">
        <v>1165</v>
      </c>
      <c r="AF4159" t="s">
        <v>1165</v>
      </c>
      <c r="AI4159" s="21" t="s">
        <v>1165</v>
      </c>
      <c r="AJ4159" s="21" t="s">
        <v>1148</v>
      </c>
      <c r="AK4159" s="21">
        <v>76.867999999999995</v>
      </c>
      <c r="AL4159" t="s">
        <v>1277</v>
      </c>
      <c r="AM4159" t="s">
        <v>3003</v>
      </c>
      <c r="AN4159" s="21">
        <v>4</v>
      </c>
      <c r="AO4159" s="21">
        <v>25</v>
      </c>
      <c r="AP4159" s="21">
        <v>21</v>
      </c>
      <c r="AQ4159" s="22" t="s">
        <v>3252</v>
      </c>
      <c r="AR4159" s="21" t="s">
        <v>3266</v>
      </c>
    </row>
    <row r="4160" spans="1:44" x14ac:dyDescent="0.2">
      <c r="A4160" t="s">
        <v>2013</v>
      </c>
      <c r="B4160" s="21" t="s">
        <v>1146</v>
      </c>
      <c r="C4160" s="21" t="s">
        <v>1149</v>
      </c>
      <c r="D4160" s="21" t="s">
        <v>3260</v>
      </c>
      <c r="E4160" s="21" t="s">
        <v>3261</v>
      </c>
      <c r="G4160" s="14" t="s">
        <v>3267</v>
      </c>
      <c r="H4160" s="21" t="s">
        <v>1165</v>
      </c>
      <c r="I4160" s="21" t="s">
        <v>3262</v>
      </c>
      <c r="M4160" t="s">
        <v>3034</v>
      </c>
      <c r="O4160">
        <v>2009</v>
      </c>
      <c r="Q4160" t="s">
        <v>3263</v>
      </c>
      <c r="S4160" t="s">
        <v>3265</v>
      </c>
      <c r="T4160" t="s">
        <v>3264</v>
      </c>
      <c r="U4160" s="21" t="s">
        <v>1151</v>
      </c>
      <c r="X4160" s="9" t="s">
        <v>3268</v>
      </c>
      <c r="Z4160">
        <v>12</v>
      </c>
      <c r="AD4160" t="s">
        <v>1165</v>
      </c>
      <c r="AF4160" t="s">
        <v>1165</v>
      </c>
      <c r="AI4160" s="21" t="s">
        <v>1165</v>
      </c>
      <c r="AJ4160" s="21" t="s">
        <v>1148</v>
      </c>
      <c r="AK4160" s="21">
        <v>76.867999999999995</v>
      </c>
      <c r="AL4160" t="s">
        <v>1277</v>
      </c>
      <c r="AM4160" t="s">
        <v>3003</v>
      </c>
      <c r="AN4160" s="21">
        <v>4</v>
      </c>
      <c r="AO4160" s="21">
        <v>25</v>
      </c>
      <c r="AP4160" s="21">
        <v>22</v>
      </c>
      <c r="AQ4160" s="22" t="s">
        <v>3252</v>
      </c>
      <c r="AR4160" s="21" t="s">
        <v>3266</v>
      </c>
    </row>
    <row r="4161" spans="1:44" x14ac:dyDescent="0.2">
      <c r="A4161" t="s">
        <v>2013</v>
      </c>
      <c r="B4161" s="21" t="s">
        <v>1146</v>
      </c>
      <c r="C4161" s="21" t="s">
        <v>1149</v>
      </c>
      <c r="D4161" s="21" t="s">
        <v>3260</v>
      </c>
      <c r="E4161" s="21" t="s">
        <v>3261</v>
      </c>
      <c r="G4161" s="14" t="s">
        <v>3267</v>
      </c>
      <c r="H4161" s="21" t="s">
        <v>1165</v>
      </c>
      <c r="I4161" s="21" t="s">
        <v>3262</v>
      </c>
      <c r="M4161" t="s">
        <v>3034</v>
      </c>
      <c r="O4161">
        <v>2009</v>
      </c>
      <c r="Q4161" t="s">
        <v>3263</v>
      </c>
      <c r="S4161" t="s">
        <v>3265</v>
      </c>
      <c r="T4161" t="s">
        <v>3264</v>
      </c>
      <c r="U4161" s="21" t="s">
        <v>1151</v>
      </c>
      <c r="X4161" s="9" t="s">
        <v>3268</v>
      </c>
      <c r="Z4161">
        <v>12</v>
      </c>
      <c r="AD4161" t="s">
        <v>1165</v>
      </c>
      <c r="AF4161" t="s">
        <v>1165</v>
      </c>
      <c r="AI4161" s="21" t="s">
        <v>1165</v>
      </c>
      <c r="AJ4161" s="21" t="s">
        <v>1148</v>
      </c>
      <c r="AK4161" s="21">
        <v>76.867999999999995</v>
      </c>
      <c r="AL4161" t="s">
        <v>1277</v>
      </c>
      <c r="AM4161" t="s">
        <v>3003</v>
      </c>
      <c r="AN4161" s="21">
        <v>4</v>
      </c>
      <c r="AO4161" s="21">
        <v>25</v>
      </c>
      <c r="AP4161" s="21">
        <v>23</v>
      </c>
      <c r="AQ4161" s="22" t="s">
        <v>3252</v>
      </c>
      <c r="AR4161" s="21" t="s">
        <v>3266</v>
      </c>
    </row>
    <row r="4162" spans="1:44" x14ac:dyDescent="0.2">
      <c r="A4162" t="s">
        <v>2013</v>
      </c>
      <c r="B4162" s="21" t="s">
        <v>1146</v>
      </c>
      <c r="C4162" s="21" t="s">
        <v>1149</v>
      </c>
      <c r="D4162" s="21" t="s">
        <v>3260</v>
      </c>
      <c r="E4162" s="21" t="s">
        <v>3261</v>
      </c>
      <c r="G4162" s="14" t="s">
        <v>3267</v>
      </c>
      <c r="H4162" s="21" t="s">
        <v>1165</v>
      </c>
      <c r="I4162" s="21" t="s">
        <v>3262</v>
      </c>
      <c r="M4162" t="s">
        <v>3034</v>
      </c>
      <c r="O4162">
        <v>2009</v>
      </c>
      <c r="Q4162" t="s">
        <v>3263</v>
      </c>
      <c r="S4162" t="s">
        <v>3265</v>
      </c>
      <c r="T4162" t="s">
        <v>3264</v>
      </c>
      <c r="U4162" s="21" t="s">
        <v>1151</v>
      </c>
      <c r="X4162" s="9" t="s">
        <v>3268</v>
      </c>
      <c r="Z4162">
        <v>12</v>
      </c>
      <c r="AD4162" t="s">
        <v>1165</v>
      </c>
      <c r="AF4162" t="s">
        <v>1165</v>
      </c>
      <c r="AI4162" s="21" t="s">
        <v>1165</v>
      </c>
      <c r="AJ4162" s="21" t="s">
        <v>1148</v>
      </c>
      <c r="AK4162" s="21">
        <v>76.867999999999995</v>
      </c>
      <c r="AL4162" t="s">
        <v>1277</v>
      </c>
      <c r="AM4162" t="s">
        <v>3003</v>
      </c>
      <c r="AN4162" s="21">
        <v>4</v>
      </c>
      <c r="AO4162" s="21">
        <v>25</v>
      </c>
      <c r="AP4162" s="21">
        <v>24</v>
      </c>
      <c r="AQ4162" s="22" t="s">
        <v>3252</v>
      </c>
      <c r="AR4162" s="21" t="s">
        <v>3266</v>
      </c>
    </row>
    <row r="4163" spans="1:44" x14ac:dyDescent="0.2">
      <c r="A4163" t="s">
        <v>2013</v>
      </c>
      <c r="B4163" s="21" t="s">
        <v>1146</v>
      </c>
      <c r="C4163" s="21" t="s">
        <v>1149</v>
      </c>
      <c r="D4163" s="21" t="s">
        <v>3260</v>
      </c>
      <c r="E4163" s="21" t="s">
        <v>3261</v>
      </c>
      <c r="G4163" s="14" t="s">
        <v>3267</v>
      </c>
      <c r="H4163" s="21" t="s">
        <v>1165</v>
      </c>
      <c r="I4163" s="21" t="s">
        <v>3262</v>
      </c>
      <c r="M4163" t="s">
        <v>3034</v>
      </c>
      <c r="O4163">
        <v>2009</v>
      </c>
      <c r="Q4163" t="s">
        <v>3263</v>
      </c>
      <c r="S4163" t="s">
        <v>3265</v>
      </c>
      <c r="T4163" t="s">
        <v>3264</v>
      </c>
      <c r="U4163" s="21" t="s">
        <v>1151</v>
      </c>
      <c r="X4163" s="9" t="s">
        <v>3268</v>
      </c>
      <c r="Z4163">
        <v>12</v>
      </c>
      <c r="AD4163" t="s">
        <v>1165</v>
      </c>
      <c r="AF4163" t="s">
        <v>1165</v>
      </c>
      <c r="AI4163" s="21" t="s">
        <v>1165</v>
      </c>
      <c r="AJ4163" s="21" t="s">
        <v>1148</v>
      </c>
      <c r="AK4163" s="21">
        <v>76.867999999999995</v>
      </c>
      <c r="AL4163" t="s">
        <v>1277</v>
      </c>
      <c r="AM4163" t="s">
        <v>3003</v>
      </c>
      <c r="AN4163" s="21">
        <v>4</v>
      </c>
      <c r="AO4163" s="21">
        <v>25</v>
      </c>
      <c r="AP4163" s="21">
        <v>25</v>
      </c>
      <c r="AQ4163" s="22" t="s">
        <v>3252</v>
      </c>
      <c r="AR4163" s="21" t="s">
        <v>3266</v>
      </c>
    </row>
    <row r="4164" spans="1:44" x14ac:dyDescent="0.2">
      <c r="A4164" t="s">
        <v>2013</v>
      </c>
      <c r="B4164" s="21" t="s">
        <v>1146</v>
      </c>
      <c r="C4164" s="21" t="s">
        <v>1149</v>
      </c>
      <c r="D4164" s="21" t="s">
        <v>3260</v>
      </c>
      <c r="E4164" s="21" t="s">
        <v>3261</v>
      </c>
      <c r="G4164" s="14" t="s">
        <v>3267</v>
      </c>
      <c r="H4164" s="21" t="s">
        <v>1165</v>
      </c>
      <c r="I4164" s="21" t="s">
        <v>3262</v>
      </c>
      <c r="M4164" t="s">
        <v>3034</v>
      </c>
      <c r="O4164">
        <v>2009</v>
      </c>
      <c r="Q4164" t="s">
        <v>3263</v>
      </c>
      <c r="S4164" t="s">
        <v>3265</v>
      </c>
      <c r="T4164" t="s">
        <v>3264</v>
      </c>
      <c r="U4164" s="21" t="s">
        <v>1151</v>
      </c>
      <c r="X4164" s="9" t="s">
        <v>3268</v>
      </c>
      <c r="Z4164">
        <v>12</v>
      </c>
      <c r="AD4164" t="s">
        <v>1165</v>
      </c>
      <c r="AF4164" t="s">
        <v>1165</v>
      </c>
      <c r="AI4164" s="21" t="s">
        <v>1165</v>
      </c>
      <c r="AJ4164" s="21" t="s">
        <v>1148</v>
      </c>
      <c r="AK4164" s="21">
        <v>76.867999999999995</v>
      </c>
      <c r="AL4164" t="s">
        <v>1277</v>
      </c>
      <c r="AM4164" t="s">
        <v>3003</v>
      </c>
      <c r="AN4164" s="21">
        <v>4</v>
      </c>
      <c r="AO4164" s="21">
        <v>25</v>
      </c>
      <c r="AP4164" s="21">
        <v>26</v>
      </c>
      <c r="AQ4164" s="22" t="s">
        <v>3252</v>
      </c>
      <c r="AR4164" s="21" t="s">
        <v>3266</v>
      </c>
    </row>
    <row r="4165" spans="1:44" x14ac:dyDescent="0.2">
      <c r="A4165" t="s">
        <v>2013</v>
      </c>
      <c r="B4165" s="21" t="s">
        <v>1146</v>
      </c>
      <c r="C4165" s="21" t="s">
        <v>1149</v>
      </c>
      <c r="D4165" s="21" t="s">
        <v>3260</v>
      </c>
      <c r="E4165" s="21" t="s">
        <v>3261</v>
      </c>
      <c r="G4165" s="14" t="s">
        <v>3267</v>
      </c>
      <c r="H4165" s="21" t="s">
        <v>1165</v>
      </c>
      <c r="I4165" s="21" t="s">
        <v>3262</v>
      </c>
      <c r="M4165" t="s">
        <v>3034</v>
      </c>
      <c r="O4165">
        <v>2009</v>
      </c>
      <c r="Q4165" t="s">
        <v>3263</v>
      </c>
      <c r="S4165" t="s">
        <v>3265</v>
      </c>
      <c r="T4165" t="s">
        <v>3264</v>
      </c>
      <c r="U4165" s="21" t="s">
        <v>1151</v>
      </c>
      <c r="X4165" s="9" t="s">
        <v>3268</v>
      </c>
      <c r="Z4165">
        <v>12</v>
      </c>
      <c r="AD4165" t="s">
        <v>1165</v>
      </c>
      <c r="AF4165" t="s">
        <v>1165</v>
      </c>
      <c r="AI4165" s="21" t="s">
        <v>1165</v>
      </c>
      <c r="AJ4165" s="21" t="s">
        <v>1148</v>
      </c>
      <c r="AK4165" s="21">
        <v>76.867999999999995</v>
      </c>
      <c r="AL4165" t="s">
        <v>1277</v>
      </c>
      <c r="AM4165" t="s">
        <v>3003</v>
      </c>
      <c r="AN4165" s="21">
        <v>4</v>
      </c>
      <c r="AO4165" s="21">
        <v>25</v>
      </c>
      <c r="AP4165" s="21">
        <v>27</v>
      </c>
      <c r="AQ4165" s="22" t="s">
        <v>3252</v>
      </c>
      <c r="AR4165" s="21" t="s">
        <v>3266</v>
      </c>
    </row>
    <row r="4166" spans="1:44" x14ac:dyDescent="0.2">
      <c r="A4166" t="s">
        <v>2013</v>
      </c>
      <c r="B4166" s="21" t="s">
        <v>1146</v>
      </c>
      <c r="C4166" s="21" t="s">
        <v>1149</v>
      </c>
      <c r="D4166" s="21" t="s">
        <v>3260</v>
      </c>
      <c r="E4166" s="21" t="s">
        <v>3261</v>
      </c>
      <c r="G4166" s="14" t="s">
        <v>3267</v>
      </c>
      <c r="H4166" s="21" t="s">
        <v>1165</v>
      </c>
      <c r="I4166" s="21" t="s">
        <v>3262</v>
      </c>
      <c r="M4166" t="s">
        <v>3034</v>
      </c>
      <c r="O4166">
        <v>2009</v>
      </c>
      <c r="Q4166" t="s">
        <v>3263</v>
      </c>
      <c r="S4166" t="s">
        <v>3265</v>
      </c>
      <c r="T4166" t="s">
        <v>3264</v>
      </c>
      <c r="U4166" s="21" t="s">
        <v>1151</v>
      </c>
      <c r="X4166" s="9" t="s">
        <v>3268</v>
      </c>
      <c r="Z4166">
        <v>12</v>
      </c>
      <c r="AD4166" t="s">
        <v>1165</v>
      </c>
      <c r="AF4166" t="s">
        <v>1165</v>
      </c>
      <c r="AI4166" s="21" t="s">
        <v>1165</v>
      </c>
      <c r="AJ4166" s="21" t="s">
        <v>1148</v>
      </c>
      <c r="AK4166" s="21">
        <v>76.867999999999995</v>
      </c>
      <c r="AL4166" t="s">
        <v>1277</v>
      </c>
      <c r="AM4166" t="s">
        <v>3003</v>
      </c>
      <c r="AN4166" s="21">
        <v>4</v>
      </c>
      <c r="AO4166" s="21">
        <v>25</v>
      </c>
      <c r="AP4166" s="21">
        <v>28</v>
      </c>
      <c r="AQ4166" s="22" t="s">
        <v>3252</v>
      </c>
      <c r="AR4166" s="21" t="s">
        <v>3266</v>
      </c>
    </row>
    <row r="4167" spans="1:44" x14ac:dyDescent="0.2">
      <c r="A4167" t="s">
        <v>2013</v>
      </c>
      <c r="B4167" s="21" t="s">
        <v>1146</v>
      </c>
      <c r="C4167" s="21" t="s">
        <v>1149</v>
      </c>
      <c r="D4167" s="21" t="s">
        <v>3260</v>
      </c>
      <c r="E4167" s="21" t="s">
        <v>3261</v>
      </c>
      <c r="G4167" s="14" t="s">
        <v>3267</v>
      </c>
      <c r="H4167" s="21" t="s">
        <v>1165</v>
      </c>
      <c r="I4167" s="21" t="s">
        <v>3262</v>
      </c>
      <c r="M4167" t="s">
        <v>3034</v>
      </c>
      <c r="O4167">
        <v>2009</v>
      </c>
      <c r="Q4167" t="s">
        <v>3263</v>
      </c>
      <c r="S4167" t="s">
        <v>3265</v>
      </c>
      <c r="T4167" t="s">
        <v>3264</v>
      </c>
      <c r="U4167" s="21" t="s">
        <v>1151</v>
      </c>
      <c r="X4167" s="9" t="s">
        <v>3268</v>
      </c>
      <c r="Z4167">
        <v>12</v>
      </c>
      <c r="AD4167" t="s">
        <v>1165</v>
      </c>
      <c r="AF4167" t="s">
        <v>1165</v>
      </c>
      <c r="AI4167" s="21" t="s">
        <v>1165</v>
      </c>
      <c r="AJ4167" s="21" t="s">
        <v>1148</v>
      </c>
      <c r="AK4167" s="21">
        <v>76.867999999999995</v>
      </c>
      <c r="AL4167" t="s">
        <v>1277</v>
      </c>
      <c r="AM4167" t="s">
        <v>3003</v>
      </c>
      <c r="AN4167" s="21">
        <v>4</v>
      </c>
      <c r="AO4167" s="21">
        <v>25</v>
      </c>
      <c r="AP4167" s="21">
        <v>29</v>
      </c>
      <c r="AQ4167" s="22" t="s">
        <v>3252</v>
      </c>
      <c r="AR4167" s="21" t="s">
        <v>3266</v>
      </c>
    </row>
    <row r="4168" spans="1:44" x14ac:dyDescent="0.2">
      <c r="A4168" t="s">
        <v>2013</v>
      </c>
      <c r="B4168" s="21" t="s">
        <v>1146</v>
      </c>
      <c r="C4168" s="21" t="s">
        <v>1149</v>
      </c>
      <c r="D4168" s="21" t="s">
        <v>3260</v>
      </c>
      <c r="E4168" s="21" t="s">
        <v>3261</v>
      </c>
      <c r="G4168" s="14" t="s">
        <v>3267</v>
      </c>
      <c r="H4168" s="21" t="s">
        <v>1165</v>
      </c>
      <c r="I4168" s="21" t="s">
        <v>3262</v>
      </c>
      <c r="M4168" t="s">
        <v>3034</v>
      </c>
      <c r="O4168">
        <v>2009</v>
      </c>
      <c r="Q4168" t="s">
        <v>3263</v>
      </c>
      <c r="S4168" t="s">
        <v>3265</v>
      </c>
      <c r="T4168" t="s">
        <v>3264</v>
      </c>
      <c r="U4168" s="21" t="s">
        <v>1151</v>
      </c>
      <c r="X4168" s="9" t="s">
        <v>3268</v>
      </c>
      <c r="Z4168">
        <v>12</v>
      </c>
      <c r="AD4168" t="s">
        <v>1165</v>
      </c>
      <c r="AF4168" t="s">
        <v>1165</v>
      </c>
      <c r="AI4168" s="21" t="s">
        <v>1165</v>
      </c>
      <c r="AJ4168" s="21" t="s">
        <v>1148</v>
      </c>
      <c r="AK4168" s="21">
        <v>76.867999999999995</v>
      </c>
      <c r="AL4168" t="s">
        <v>1277</v>
      </c>
      <c r="AM4168" t="s">
        <v>3003</v>
      </c>
      <c r="AN4168" s="21">
        <v>4</v>
      </c>
      <c r="AO4168" s="21">
        <v>25</v>
      </c>
      <c r="AP4168" s="21">
        <v>30</v>
      </c>
      <c r="AQ4168" s="22" t="s">
        <v>3252</v>
      </c>
      <c r="AR4168" s="21" t="s">
        <v>3266</v>
      </c>
    </row>
    <row r="4170" spans="1:44" x14ac:dyDescent="0.2">
      <c r="A4170" t="s">
        <v>2013</v>
      </c>
      <c r="B4170" s="21" t="s">
        <v>1146</v>
      </c>
      <c r="C4170" s="21" t="s">
        <v>1149</v>
      </c>
      <c r="D4170" s="21" t="s">
        <v>3260</v>
      </c>
      <c r="E4170" s="21" t="s">
        <v>3261</v>
      </c>
      <c r="G4170" s="14" t="s">
        <v>3267</v>
      </c>
      <c r="H4170" s="21" t="s">
        <v>1165</v>
      </c>
      <c r="I4170" s="21" t="s">
        <v>3262</v>
      </c>
      <c r="M4170" t="s">
        <v>3034</v>
      </c>
      <c r="O4170">
        <v>2009</v>
      </c>
      <c r="Q4170" t="s">
        <v>3263</v>
      </c>
      <c r="S4170" t="s">
        <v>3265</v>
      </c>
      <c r="T4170" t="s">
        <v>3264</v>
      </c>
      <c r="U4170" s="21" t="s">
        <v>1151</v>
      </c>
      <c r="X4170" s="9" t="s">
        <v>3269</v>
      </c>
      <c r="Z4170">
        <v>12</v>
      </c>
      <c r="AD4170" t="s">
        <v>1165</v>
      </c>
      <c r="AF4170" t="s">
        <v>1165</v>
      </c>
      <c r="AI4170" s="21" t="s">
        <v>1165</v>
      </c>
      <c r="AJ4170" s="21" t="s">
        <v>1148</v>
      </c>
      <c r="AK4170" s="21">
        <v>0</v>
      </c>
      <c r="AL4170" t="s">
        <v>1277</v>
      </c>
      <c r="AM4170">
        <v>0</v>
      </c>
      <c r="AN4170" s="21">
        <v>4</v>
      </c>
      <c r="AO4170" s="21">
        <v>25</v>
      </c>
      <c r="AP4170" s="21">
        <v>1</v>
      </c>
      <c r="AQ4170" s="22" t="s">
        <v>3252</v>
      </c>
      <c r="AR4170" s="21" t="s">
        <v>3266</v>
      </c>
    </row>
    <row r="4171" spans="1:44" x14ac:dyDescent="0.2">
      <c r="A4171" t="s">
        <v>2013</v>
      </c>
      <c r="B4171" s="21" t="s">
        <v>1146</v>
      </c>
      <c r="C4171" s="21" t="s">
        <v>1149</v>
      </c>
      <c r="D4171" s="21" t="s">
        <v>3260</v>
      </c>
      <c r="E4171" s="21" t="s">
        <v>3261</v>
      </c>
      <c r="G4171" s="14" t="s">
        <v>3267</v>
      </c>
      <c r="H4171" s="21" t="s">
        <v>1165</v>
      </c>
      <c r="I4171" s="21" t="s">
        <v>3262</v>
      </c>
      <c r="M4171" t="s">
        <v>3034</v>
      </c>
      <c r="O4171">
        <v>2009</v>
      </c>
      <c r="Q4171" t="s">
        <v>3263</v>
      </c>
      <c r="S4171" t="s">
        <v>3265</v>
      </c>
      <c r="T4171" t="s">
        <v>3264</v>
      </c>
      <c r="U4171" s="21" t="s">
        <v>1151</v>
      </c>
      <c r="X4171" s="9" t="s">
        <v>3269</v>
      </c>
      <c r="Z4171">
        <v>12</v>
      </c>
      <c r="AD4171" t="s">
        <v>1165</v>
      </c>
      <c r="AF4171" t="s">
        <v>1165</v>
      </c>
      <c r="AI4171" s="21" t="s">
        <v>1165</v>
      </c>
      <c r="AJ4171" s="21" t="s">
        <v>1148</v>
      </c>
      <c r="AK4171" s="21">
        <v>0</v>
      </c>
      <c r="AL4171" t="s">
        <v>1277</v>
      </c>
      <c r="AM4171">
        <v>0</v>
      </c>
      <c r="AN4171" s="21">
        <v>4</v>
      </c>
      <c r="AO4171" s="21">
        <v>25</v>
      </c>
      <c r="AP4171" s="21">
        <v>2</v>
      </c>
      <c r="AQ4171" s="22" t="s">
        <v>3252</v>
      </c>
      <c r="AR4171" s="21" t="s">
        <v>3266</v>
      </c>
    </row>
    <row r="4172" spans="1:44" x14ac:dyDescent="0.2">
      <c r="A4172" t="s">
        <v>2013</v>
      </c>
      <c r="B4172" s="21" t="s">
        <v>1146</v>
      </c>
      <c r="C4172" s="21" t="s">
        <v>1149</v>
      </c>
      <c r="D4172" s="21" t="s">
        <v>3260</v>
      </c>
      <c r="E4172" s="21" t="s">
        <v>3261</v>
      </c>
      <c r="G4172" s="14" t="s">
        <v>3267</v>
      </c>
      <c r="H4172" s="21" t="s">
        <v>1165</v>
      </c>
      <c r="I4172" s="21" t="s">
        <v>3262</v>
      </c>
      <c r="M4172" t="s">
        <v>3034</v>
      </c>
      <c r="O4172">
        <v>2009</v>
      </c>
      <c r="Q4172" t="s">
        <v>3263</v>
      </c>
      <c r="S4172" t="s">
        <v>3265</v>
      </c>
      <c r="T4172" t="s">
        <v>3264</v>
      </c>
      <c r="U4172" s="21" t="s">
        <v>1151</v>
      </c>
      <c r="X4172" s="9" t="s">
        <v>3269</v>
      </c>
      <c r="Z4172">
        <v>12</v>
      </c>
      <c r="AD4172" t="s">
        <v>1165</v>
      </c>
      <c r="AF4172" t="s">
        <v>1165</v>
      </c>
      <c r="AI4172" s="21" t="s">
        <v>1165</v>
      </c>
      <c r="AJ4172" s="21" t="s">
        <v>1148</v>
      </c>
      <c r="AK4172" s="21">
        <v>2.363</v>
      </c>
      <c r="AL4172" t="s">
        <v>1277</v>
      </c>
      <c r="AM4172" t="s">
        <v>3003</v>
      </c>
      <c r="AN4172" s="21">
        <v>4</v>
      </c>
      <c r="AO4172" s="21">
        <v>25</v>
      </c>
      <c r="AP4172" s="21">
        <v>3</v>
      </c>
      <c r="AQ4172" s="22" t="s">
        <v>3252</v>
      </c>
      <c r="AR4172" s="21" t="s">
        <v>3266</v>
      </c>
    </row>
    <row r="4173" spans="1:44" x14ac:dyDescent="0.2">
      <c r="A4173" t="s">
        <v>2013</v>
      </c>
      <c r="B4173" s="21" t="s">
        <v>1146</v>
      </c>
      <c r="C4173" s="21" t="s">
        <v>1149</v>
      </c>
      <c r="D4173" s="21" t="s">
        <v>3260</v>
      </c>
      <c r="E4173" s="21" t="s">
        <v>3261</v>
      </c>
      <c r="G4173" s="14" t="s">
        <v>3267</v>
      </c>
      <c r="H4173" s="21" t="s">
        <v>1165</v>
      </c>
      <c r="I4173" s="21" t="s">
        <v>3262</v>
      </c>
      <c r="M4173" t="s">
        <v>3034</v>
      </c>
      <c r="O4173">
        <v>2009</v>
      </c>
      <c r="Q4173" t="s">
        <v>3263</v>
      </c>
      <c r="S4173" t="s">
        <v>3265</v>
      </c>
      <c r="T4173" t="s">
        <v>3264</v>
      </c>
      <c r="U4173" s="21" t="s">
        <v>1151</v>
      </c>
      <c r="X4173" s="9" t="s">
        <v>3269</v>
      </c>
      <c r="Z4173">
        <v>12</v>
      </c>
      <c r="AD4173" t="s">
        <v>1165</v>
      </c>
      <c r="AF4173" t="s">
        <v>1165</v>
      </c>
      <c r="AI4173" s="21" t="s">
        <v>1165</v>
      </c>
      <c r="AJ4173" s="21" t="s">
        <v>1148</v>
      </c>
      <c r="AK4173" s="21">
        <v>20.713999999999999</v>
      </c>
      <c r="AL4173" t="s">
        <v>1277</v>
      </c>
      <c r="AM4173">
        <f>26.593-14.56</f>
        <v>12.032999999999999</v>
      </c>
      <c r="AN4173" s="21">
        <v>4</v>
      </c>
      <c r="AO4173" s="21">
        <v>25</v>
      </c>
      <c r="AP4173" s="21">
        <v>4</v>
      </c>
      <c r="AQ4173" s="22" t="s">
        <v>3252</v>
      </c>
      <c r="AR4173" s="21" t="s">
        <v>3266</v>
      </c>
    </row>
    <row r="4174" spans="1:44" x14ac:dyDescent="0.2">
      <c r="A4174" t="s">
        <v>2013</v>
      </c>
      <c r="B4174" s="21" t="s">
        <v>1146</v>
      </c>
      <c r="C4174" s="21" t="s">
        <v>1149</v>
      </c>
      <c r="D4174" s="21" t="s">
        <v>3260</v>
      </c>
      <c r="E4174" s="21" t="s">
        <v>3261</v>
      </c>
      <c r="G4174" s="14" t="s">
        <v>3267</v>
      </c>
      <c r="H4174" s="21" t="s">
        <v>1165</v>
      </c>
      <c r="I4174" s="21" t="s">
        <v>3262</v>
      </c>
      <c r="M4174" t="s">
        <v>3034</v>
      </c>
      <c r="O4174">
        <v>2009</v>
      </c>
      <c r="Q4174" t="s">
        <v>3263</v>
      </c>
      <c r="S4174" t="s">
        <v>3265</v>
      </c>
      <c r="T4174" t="s">
        <v>3264</v>
      </c>
      <c r="U4174" s="21" t="s">
        <v>1151</v>
      </c>
      <c r="X4174" s="9" t="s">
        <v>3269</v>
      </c>
      <c r="Z4174">
        <v>12</v>
      </c>
      <c r="AD4174" t="s">
        <v>1165</v>
      </c>
      <c r="AF4174" t="s">
        <v>1165</v>
      </c>
      <c r="AI4174" s="21" t="s">
        <v>1165</v>
      </c>
      <c r="AJ4174" s="21" t="s">
        <v>1148</v>
      </c>
      <c r="AK4174" s="21">
        <v>34.121000000000002</v>
      </c>
      <c r="AL4174" t="s">
        <v>1277</v>
      </c>
      <c r="AM4174" t="s">
        <v>3003</v>
      </c>
      <c r="AN4174" s="21">
        <v>4</v>
      </c>
      <c r="AO4174" s="21">
        <v>25</v>
      </c>
      <c r="AP4174" s="21">
        <v>5</v>
      </c>
      <c r="AQ4174" s="22" t="s">
        <v>3252</v>
      </c>
      <c r="AR4174" s="21" t="s">
        <v>3266</v>
      </c>
    </row>
    <row r="4175" spans="1:44" x14ac:dyDescent="0.2">
      <c r="A4175" t="s">
        <v>2013</v>
      </c>
      <c r="B4175" s="21" t="s">
        <v>1146</v>
      </c>
      <c r="C4175" s="21" t="s">
        <v>1149</v>
      </c>
      <c r="D4175" s="21" t="s">
        <v>3260</v>
      </c>
      <c r="E4175" s="21" t="s">
        <v>3261</v>
      </c>
      <c r="G4175" s="14" t="s">
        <v>3267</v>
      </c>
      <c r="H4175" s="21" t="s">
        <v>1165</v>
      </c>
      <c r="I4175" s="21" t="s">
        <v>3262</v>
      </c>
      <c r="M4175" t="s">
        <v>3034</v>
      </c>
      <c r="O4175">
        <v>2009</v>
      </c>
      <c r="Q4175" t="s">
        <v>3263</v>
      </c>
      <c r="S4175" t="s">
        <v>3265</v>
      </c>
      <c r="T4175" t="s">
        <v>3264</v>
      </c>
      <c r="U4175" s="21" t="s">
        <v>1151</v>
      </c>
      <c r="X4175" s="9" t="s">
        <v>3269</v>
      </c>
      <c r="Z4175">
        <v>12</v>
      </c>
      <c r="AD4175" t="s">
        <v>1165</v>
      </c>
      <c r="AF4175" t="s">
        <v>1165</v>
      </c>
      <c r="AI4175" s="21" t="s">
        <v>1165</v>
      </c>
      <c r="AJ4175" s="21" t="s">
        <v>1148</v>
      </c>
      <c r="AK4175" s="21">
        <v>47.417999999999999</v>
      </c>
      <c r="AL4175" t="s">
        <v>1277</v>
      </c>
      <c r="AM4175" t="s">
        <v>3003</v>
      </c>
      <c r="AN4175" s="21">
        <v>4</v>
      </c>
      <c r="AO4175" s="21">
        <v>25</v>
      </c>
      <c r="AP4175" s="21">
        <v>6</v>
      </c>
      <c r="AQ4175" s="22" t="s">
        <v>3252</v>
      </c>
      <c r="AR4175" s="21" t="s">
        <v>3266</v>
      </c>
    </row>
    <row r="4176" spans="1:44" x14ac:dyDescent="0.2">
      <c r="A4176" t="s">
        <v>2013</v>
      </c>
      <c r="B4176" s="21" t="s">
        <v>1146</v>
      </c>
      <c r="C4176" s="21" t="s">
        <v>1149</v>
      </c>
      <c r="D4176" s="21" t="s">
        <v>3260</v>
      </c>
      <c r="E4176" s="21" t="s">
        <v>3261</v>
      </c>
      <c r="G4176" s="14" t="s">
        <v>3267</v>
      </c>
      <c r="H4176" s="21" t="s">
        <v>1165</v>
      </c>
      <c r="I4176" s="21" t="s">
        <v>3262</v>
      </c>
      <c r="M4176" t="s">
        <v>3034</v>
      </c>
      <c r="O4176">
        <v>2009</v>
      </c>
      <c r="Q4176" t="s">
        <v>3263</v>
      </c>
      <c r="S4176" t="s">
        <v>3265</v>
      </c>
      <c r="T4176" t="s">
        <v>3264</v>
      </c>
      <c r="U4176" s="21" t="s">
        <v>1151</v>
      </c>
      <c r="X4176" s="9" t="s">
        <v>3269</v>
      </c>
      <c r="Z4176">
        <v>12</v>
      </c>
      <c r="AD4176" t="s">
        <v>1165</v>
      </c>
      <c r="AF4176" t="s">
        <v>1165</v>
      </c>
      <c r="AI4176" s="21" t="s">
        <v>1165</v>
      </c>
      <c r="AJ4176" s="21" t="s">
        <v>1148</v>
      </c>
      <c r="AK4176" s="21">
        <v>51.264000000000003</v>
      </c>
      <c r="AL4176" t="s">
        <v>1277</v>
      </c>
      <c r="AM4176" t="s">
        <v>3003</v>
      </c>
      <c r="AN4176" s="21">
        <v>4</v>
      </c>
      <c r="AO4176" s="21">
        <v>25</v>
      </c>
      <c r="AP4176" s="21">
        <v>7</v>
      </c>
      <c r="AQ4176" s="22" t="s">
        <v>3252</v>
      </c>
      <c r="AR4176" s="21" t="s">
        <v>3266</v>
      </c>
    </row>
    <row r="4177" spans="1:44" x14ac:dyDescent="0.2">
      <c r="A4177" t="s">
        <v>2013</v>
      </c>
      <c r="B4177" s="21" t="s">
        <v>1146</v>
      </c>
      <c r="C4177" s="21" t="s">
        <v>1149</v>
      </c>
      <c r="D4177" s="21" t="s">
        <v>3260</v>
      </c>
      <c r="E4177" s="21" t="s">
        <v>3261</v>
      </c>
      <c r="G4177" s="14" t="s">
        <v>3267</v>
      </c>
      <c r="H4177" s="21" t="s">
        <v>1165</v>
      </c>
      <c r="I4177" s="21" t="s">
        <v>3262</v>
      </c>
      <c r="M4177" t="s">
        <v>3034</v>
      </c>
      <c r="O4177">
        <v>2009</v>
      </c>
      <c r="Q4177" t="s">
        <v>3263</v>
      </c>
      <c r="S4177" t="s">
        <v>3265</v>
      </c>
      <c r="T4177" t="s">
        <v>3264</v>
      </c>
      <c r="U4177" s="21" t="s">
        <v>1151</v>
      </c>
      <c r="X4177" s="9" t="s">
        <v>3269</v>
      </c>
      <c r="Z4177">
        <v>12</v>
      </c>
      <c r="AD4177" t="s">
        <v>1165</v>
      </c>
      <c r="AF4177" t="s">
        <v>1165</v>
      </c>
      <c r="AI4177" s="21" t="s">
        <v>1165</v>
      </c>
      <c r="AJ4177" s="21" t="s">
        <v>1148</v>
      </c>
      <c r="AK4177" s="21">
        <v>53.680999999999997</v>
      </c>
      <c r="AL4177" t="s">
        <v>1277</v>
      </c>
      <c r="AM4177" t="s">
        <v>3003</v>
      </c>
      <c r="AN4177" s="21">
        <v>4</v>
      </c>
      <c r="AO4177" s="21">
        <v>25</v>
      </c>
      <c r="AP4177" s="21">
        <v>8</v>
      </c>
      <c r="AQ4177" s="22" t="s">
        <v>3252</v>
      </c>
      <c r="AR4177" s="21" t="s">
        <v>3266</v>
      </c>
    </row>
    <row r="4178" spans="1:44" x14ac:dyDescent="0.2">
      <c r="A4178" t="s">
        <v>2013</v>
      </c>
      <c r="B4178" s="21" t="s">
        <v>1146</v>
      </c>
      <c r="C4178" s="21" t="s">
        <v>1149</v>
      </c>
      <c r="D4178" s="21" t="s">
        <v>3260</v>
      </c>
      <c r="E4178" s="21" t="s">
        <v>3261</v>
      </c>
      <c r="G4178" s="14" t="s">
        <v>3267</v>
      </c>
      <c r="H4178" s="21" t="s">
        <v>1165</v>
      </c>
      <c r="I4178" s="21" t="s">
        <v>3262</v>
      </c>
      <c r="M4178" t="s">
        <v>3034</v>
      </c>
      <c r="O4178">
        <v>2009</v>
      </c>
      <c r="Q4178" t="s">
        <v>3263</v>
      </c>
      <c r="S4178" t="s">
        <v>3265</v>
      </c>
      <c r="T4178" t="s">
        <v>3264</v>
      </c>
      <c r="U4178" s="21" t="s">
        <v>1151</v>
      </c>
      <c r="X4178" s="9" t="s">
        <v>3269</v>
      </c>
      <c r="Z4178">
        <v>12</v>
      </c>
      <c r="AD4178" t="s">
        <v>1165</v>
      </c>
      <c r="AF4178" t="s">
        <v>1165</v>
      </c>
      <c r="AI4178" s="21" t="s">
        <v>1165</v>
      </c>
      <c r="AJ4178" s="21" t="s">
        <v>1148</v>
      </c>
      <c r="AK4178" s="21">
        <v>54.78</v>
      </c>
      <c r="AL4178" t="s">
        <v>1277</v>
      </c>
      <c r="AM4178" t="s">
        <v>3003</v>
      </c>
      <c r="AN4178" s="21">
        <v>4</v>
      </c>
      <c r="AO4178" s="21">
        <v>25</v>
      </c>
      <c r="AP4178" s="21">
        <v>9</v>
      </c>
      <c r="AQ4178" s="22" t="s">
        <v>3252</v>
      </c>
      <c r="AR4178" s="21" t="s">
        <v>3266</v>
      </c>
    </row>
    <row r="4179" spans="1:44" x14ac:dyDescent="0.2">
      <c r="A4179" t="s">
        <v>2013</v>
      </c>
      <c r="B4179" s="21" t="s">
        <v>1146</v>
      </c>
      <c r="C4179" s="21" t="s">
        <v>1149</v>
      </c>
      <c r="D4179" s="21" t="s">
        <v>3260</v>
      </c>
      <c r="E4179" s="21" t="s">
        <v>3261</v>
      </c>
      <c r="G4179" s="14" t="s">
        <v>3267</v>
      </c>
      <c r="H4179" s="21" t="s">
        <v>1165</v>
      </c>
      <c r="I4179" s="21" t="s">
        <v>3262</v>
      </c>
      <c r="M4179" t="s">
        <v>3034</v>
      </c>
      <c r="O4179">
        <v>2009</v>
      </c>
      <c r="Q4179" t="s">
        <v>3263</v>
      </c>
      <c r="S4179" t="s">
        <v>3265</v>
      </c>
      <c r="T4179" t="s">
        <v>3264</v>
      </c>
      <c r="U4179" s="21" t="s">
        <v>1151</v>
      </c>
      <c r="X4179" s="9" t="s">
        <v>3269</v>
      </c>
      <c r="Z4179">
        <v>12</v>
      </c>
      <c r="AD4179" t="s">
        <v>1165</v>
      </c>
      <c r="AF4179" t="s">
        <v>1165</v>
      </c>
      <c r="AI4179" s="21" t="s">
        <v>1165</v>
      </c>
      <c r="AJ4179" s="21" t="s">
        <v>1148</v>
      </c>
      <c r="AK4179" s="21">
        <v>54.78</v>
      </c>
      <c r="AL4179" t="s">
        <v>1277</v>
      </c>
      <c r="AM4179" t="s">
        <v>3003</v>
      </c>
      <c r="AN4179" s="21">
        <v>4</v>
      </c>
      <c r="AO4179" s="21">
        <v>25</v>
      </c>
      <c r="AP4179" s="21">
        <v>10</v>
      </c>
      <c r="AQ4179" s="22" t="s">
        <v>3252</v>
      </c>
      <c r="AR4179" s="21" t="s">
        <v>3266</v>
      </c>
    </row>
    <row r="4180" spans="1:44" x14ac:dyDescent="0.2">
      <c r="A4180" t="s">
        <v>2013</v>
      </c>
      <c r="B4180" s="21" t="s">
        <v>1146</v>
      </c>
      <c r="C4180" s="21" t="s">
        <v>1149</v>
      </c>
      <c r="D4180" s="21" t="s">
        <v>3260</v>
      </c>
      <c r="E4180" s="21" t="s">
        <v>3261</v>
      </c>
      <c r="G4180" s="14" t="s">
        <v>3267</v>
      </c>
      <c r="H4180" s="21" t="s">
        <v>1165</v>
      </c>
      <c r="I4180" s="21" t="s">
        <v>3262</v>
      </c>
      <c r="M4180" t="s">
        <v>3034</v>
      </c>
      <c r="O4180">
        <v>2009</v>
      </c>
      <c r="Q4180" t="s">
        <v>3263</v>
      </c>
      <c r="S4180" t="s">
        <v>3265</v>
      </c>
      <c r="T4180" t="s">
        <v>3264</v>
      </c>
      <c r="U4180" s="21" t="s">
        <v>1151</v>
      </c>
      <c r="X4180" s="9" t="s">
        <v>3269</v>
      </c>
      <c r="Z4180">
        <v>12</v>
      </c>
      <c r="AD4180" t="s">
        <v>1165</v>
      </c>
      <c r="AF4180" t="s">
        <v>1165</v>
      </c>
      <c r="AI4180" s="21" t="s">
        <v>1165</v>
      </c>
      <c r="AJ4180" s="21" t="s">
        <v>1148</v>
      </c>
      <c r="AK4180" s="21">
        <v>54.78</v>
      </c>
      <c r="AL4180" t="s">
        <v>1277</v>
      </c>
      <c r="AM4180" t="s">
        <v>3003</v>
      </c>
      <c r="AN4180" s="21">
        <v>4</v>
      </c>
      <c r="AO4180" s="21">
        <v>25</v>
      </c>
      <c r="AP4180" s="21">
        <v>11</v>
      </c>
      <c r="AQ4180" s="22" t="s">
        <v>3252</v>
      </c>
      <c r="AR4180" s="21" t="s">
        <v>3266</v>
      </c>
    </row>
    <row r="4181" spans="1:44" x14ac:dyDescent="0.2">
      <c r="A4181" t="s">
        <v>2013</v>
      </c>
      <c r="B4181" s="21" t="s">
        <v>1146</v>
      </c>
      <c r="C4181" s="21" t="s">
        <v>1149</v>
      </c>
      <c r="D4181" s="21" t="s">
        <v>3260</v>
      </c>
      <c r="E4181" s="21" t="s">
        <v>3261</v>
      </c>
      <c r="G4181" s="14" t="s">
        <v>3267</v>
      </c>
      <c r="H4181" s="21" t="s">
        <v>1165</v>
      </c>
      <c r="I4181" s="21" t="s">
        <v>3262</v>
      </c>
      <c r="M4181" t="s">
        <v>3034</v>
      </c>
      <c r="O4181">
        <v>2009</v>
      </c>
      <c r="Q4181" t="s">
        <v>3263</v>
      </c>
      <c r="S4181" t="s">
        <v>3265</v>
      </c>
      <c r="T4181" t="s">
        <v>3264</v>
      </c>
      <c r="U4181" s="21" t="s">
        <v>1151</v>
      </c>
      <c r="X4181" s="9" t="s">
        <v>3269</v>
      </c>
      <c r="Z4181">
        <v>12</v>
      </c>
      <c r="AD4181" t="s">
        <v>1165</v>
      </c>
      <c r="AF4181" t="s">
        <v>1165</v>
      </c>
      <c r="AI4181" s="21" t="s">
        <v>1165</v>
      </c>
      <c r="AJ4181" s="21" t="s">
        <v>1148</v>
      </c>
      <c r="AK4181" s="21">
        <v>54.78</v>
      </c>
      <c r="AL4181" t="s">
        <v>1277</v>
      </c>
      <c r="AM4181" t="s">
        <v>3003</v>
      </c>
      <c r="AN4181" s="21">
        <v>4</v>
      </c>
      <c r="AO4181" s="21">
        <v>25</v>
      </c>
      <c r="AP4181" s="21">
        <v>12</v>
      </c>
      <c r="AQ4181" s="22" t="s">
        <v>3252</v>
      </c>
      <c r="AR4181" s="21" t="s">
        <v>3266</v>
      </c>
    </row>
    <row r="4182" spans="1:44" x14ac:dyDescent="0.2">
      <c r="A4182" t="s">
        <v>2013</v>
      </c>
      <c r="B4182" s="21" t="s">
        <v>1146</v>
      </c>
      <c r="C4182" s="21" t="s">
        <v>1149</v>
      </c>
      <c r="D4182" s="21" t="s">
        <v>3260</v>
      </c>
      <c r="E4182" s="21" t="s">
        <v>3261</v>
      </c>
      <c r="G4182" s="14" t="s">
        <v>3267</v>
      </c>
      <c r="H4182" s="21" t="s">
        <v>1165</v>
      </c>
      <c r="I4182" s="21" t="s">
        <v>3262</v>
      </c>
      <c r="M4182" t="s">
        <v>3034</v>
      </c>
      <c r="O4182">
        <v>2009</v>
      </c>
      <c r="Q4182" t="s">
        <v>3263</v>
      </c>
      <c r="S4182" t="s">
        <v>3265</v>
      </c>
      <c r="T4182" t="s">
        <v>3264</v>
      </c>
      <c r="U4182" s="21" t="s">
        <v>1151</v>
      </c>
      <c r="X4182" s="9" t="s">
        <v>3269</v>
      </c>
      <c r="Z4182">
        <v>12</v>
      </c>
      <c r="AD4182" t="s">
        <v>1165</v>
      </c>
      <c r="AF4182" t="s">
        <v>1165</v>
      </c>
      <c r="AI4182" s="21" t="s">
        <v>1165</v>
      </c>
      <c r="AJ4182" s="21" t="s">
        <v>1148</v>
      </c>
      <c r="AK4182" s="21">
        <v>54.78</v>
      </c>
      <c r="AL4182" t="s">
        <v>1277</v>
      </c>
      <c r="AM4182" t="s">
        <v>3003</v>
      </c>
      <c r="AN4182" s="21">
        <v>4</v>
      </c>
      <c r="AO4182" s="21">
        <v>25</v>
      </c>
      <c r="AP4182" s="21">
        <v>13</v>
      </c>
      <c r="AQ4182" s="22" t="s">
        <v>3252</v>
      </c>
      <c r="AR4182" s="21" t="s">
        <v>3266</v>
      </c>
    </row>
    <row r="4183" spans="1:44" x14ac:dyDescent="0.2">
      <c r="A4183" t="s">
        <v>2013</v>
      </c>
      <c r="B4183" s="21" t="s">
        <v>1146</v>
      </c>
      <c r="C4183" s="21" t="s">
        <v>1149</v>
      </c>
      <c r="D4183" s="21" t="s">
        <v>3260</v>
      </c>
      <c r="E4183" s="21" t="s">
        <v>3261</v>
      </c>
      <c r="G4183" s="14" t="s">
        <v>3267</v>
      </c>
      <c r="H4183" s="21" t="s">
        <v>1165</v>
      </c>
      <c r="I4183" s="21" t="s">
        <v>3262</v>
      </c>
      <c r="M4183" t="s">
        <v>3034</v>
      </c>
      <c r="O4183">
        <v>2009</v>
      </c>
      <c r="Q4183" t="s">
        <v>3263</v>
      </c>
      <c r="S4183" t="s">
        <v>3265</v>
      </c>
      <c r="T4183" t="s">
        <v>3264</v>
      </c>
      <c r="U4183" s="21" t="s">
        <v>1151</v>
      </c>
      <c r="X4183" s="9" t="s">
        <v>3269</v>
      </c>
      <c r="Z4183">
        <v>12</v>
      </c>
      <c r="AD4183" t="s">
        <v>1165</v>
      </c>
      <c r="AF4183" t="s">
        <v>1165</v>
      </c>
      <c r="AI4183" s="21" t="s">
        <v>1165</v>
      </c>
      <c r="AJ4183" s="21" t="s">
        <v>1148</v>
      </c>
      <c r="AK4183" s="21">
        <v>54.78</v>
      </c>
      <c r="AL4183" t="s">
        <v>1277</v>
      </c>
      <c r="AM4183" t="s">
        <v>3003</v>
      </c>
      <c r="AN4183" s="21">
        <v>4</v>
      </c>
      <c r="AO4183" s="21">
        <v>25</v>
      </c>
      <c r="AP4183" s="21">
        <v>14</v>
      </c>
      <c r="AQ4183" s="22" t="s">
        <v>3252</v>
      </c>
      <c r="AR4183" s="21" t="s">
        <v>3266</v>
      </c>
    </row>
    <row r="4184" spans="1:44" x14ac:dyDescent="0.2">
      <c r="A4184" t="s">
        <v>2013</v>
      </c>
      <c r="B4184" s="21" t="s">
        <v>1146</v>
      </c>
      <c r="C4184" s="21" t="s">
        <v>1149</v>
      </c>
      <c r="D4184" s="21" t="s">
        <v>3260</v>
      </c>
      <c r="E4184" s="21" t="s">
        <v>3261</v>
      </c>
      <c r="G4184" s="14" t="s">
        <v>3267</v>
      </c>
      <c r="H4184" s="21" t="s">
        <v>1165</v>
      </c>
      <c r="I4184" s="21" t="s">
        <v>3262</v>
      </c>
      <c r="M4184" t="s">
        <v>3034</v>
      </c>
      <c r="O4184">
        <v>2009</v>
      </c>
      <c r="Q4184" t="s">
        <v>3263</v>
      </c>
      <c r="S4184" t="s">
        <v>3265</v>
      </c>
      <c r="T4184" t="s">
        <v>3264</v>
      </c>
      <c r="U4184" s="21" t="s">
        <v>1151</v>
      </c>
      <c r="X4184" s="9" t="s">
        <v>3269</v>
      </c>
      <c r="Z4184">
        <v>12</v>
      </c>
      <c r="AD4184" t="s">
        <v>1165</v>
      </c>
      <c r="AF4184" t="s">
        <v>1165</v>
      </c>
      <c r="AI4184" s="21" t="s">
        <v>1165</v>
      </c>
      <c r="AJ4184" s="21" t="s">
        <v>1148</v>
      </c>
      <c r="AK4184" s="21">
        <v>54.78</v>
      </c>
      <c r="AL4184" t="s">
        <v>1277</v>
      </c>
      <c r="AM4184" t="s">
        <v>3003</v>
      </c>
      <c r="AN4184" s="21">
        <v>4</v>
      </c>
      <c r="AO4184" s="21">
        <v>25</v>
      </c>
      <c r="AP4184" s="21">
        <v>15</v>
      </c>
      <c r="AQ4184" s="22" t="s">
        <v>3252</v>
      </c>
      <c r="AR4184" s="21" t="s">
        <v>3266</v>
      </c>
    </row>
    <row r="4185" spans="1:44" x14ac:dyDescent="0.2">
      <c r="A4185" t="s">
        <v>2013</v>
      </c>
      <c r="B4185" s="21" t="s">
        <v>1146</v>
      </c>
      <c r="C4185" s="21" t="s">
        <v>1149</v>
      </c>
      <c r="D4185" s="21" t="s">
        <v>3260</v>
      </c>
      <c r="E4185" s="21" t="s">
        <v>3261</v>
      </c>
      <c r="G4185" s="14" t="s">
        <v>3267</v>
      </c>
      <c r="H4185" s="21" t="s">
        <v>1165</v>
      </c>
      <c r="I4185" s="21" t="s">
        <v>3262</v>
      </c>
      <c r="M4185" t="s">
        <v>3034</v>
      </c>
      <c r="O4185">
        <v>2009</v>
      </c>
      <c r="Q4185" t="s">
        <v>3263</v>
      </c>
      <c r="S4185" t="s">
        <v>3265</v>
      </c>
      <c r="T4185" t="s">
        <v>3264</v>
      </c>
      <c r="U4185" s="21" t="s">
        <v>1151</v>
      </c>
      <c r="X4185" s="9" t="s">
        <v>3269</v>
      </c>
      <c r="Z4185">
        <v>12</v>
      </c>
      <c r="AD4185" t="s">
        <v>1165</v>
      </c>
      <c r="AF4185" t="s">
        <v>1165</v>
      </c>
      <c r="AI4185" s="21" t="s">
        <v>1165</v>
      </c>
      <c r="AJ4185" s="21" t="s">
        <v>1148</v>
      </c>
      <c r="AK4185" s="21">
        <v>54.78</v>
      </c>
      <c r="AL4185" t="s">
        <v>1277</v>
      </c>
      <c r="AM4185" t="s">
        <v>3003</v>
      </c>
      <c r="AN4185" s="21">
        <v>4</v>
      </c>
      <c r="AO4185" s="21">
        <v>25</v>
      </c>
      <c r="AP4185" s="21">
        <v>16</v>
      </c>
      <c r="AQ4185" s="22" t="s">
        <v>3252</v>
      </c>
      <c r="AR4185" s="21" t="s">
        <v>3266</v>
      </c>
    </row>
    <row r="4186" spans="1:44" x14ac:dyDescent="0.2">
      <c r="A4186" t="s">
        <v>2013</v>
      </c>
      <c r="B4186" s="21" t="s">
        <v>1146</v>
      </c>
      <c r="C4186" s="21" t="s">
        <v>1149</v>
      </c>
      <c r="D4186" s="21" t="s">
        <v>3260</v>
      </c>
      <c r="E4186" s="21" t="s">
        <v>3261</v>
      </c>
      <c r="G4186" s="14" t="s">
        <v>3267</v>
      </c>
      <c r="H4186" s="21" t="s">
        <v>1165</v>
      </c>
      <c r="I4186" s="21" t="s">
        <v>3262</v>
      </c>
      <c r="M4186" t="s">
        <v>3034</v>
      </c>
      <c r="O4186">
        <v>2009</v>
      </c>
      <c r="Q4186" t="s">
        <v>3263</v>
      </c>
      <c r="S4186" t="s">
        <v>3265</v>
      </c>
      <c r="T4186" t="s">
        <v>3264</v>
      </c>
      <c r="U4186" s="21" t="s">
        <v>1151</v>
      </c>
      <c r="X4186" s="9" t="s">
        <v>3269</v>
      </c>
      <c r="Z4186">
        <v>12</v>
      </c>
      <c r="AD4186" t="s">
        <v>1165</v>
      </c>
      <c r="AF4186" t="s">
        <v>1165</v>
      </c>
      <c r="AI4186" s="21" t="s">
        <v>1165</v>
      </c>
      <c r="AJ4186" s="21" t="s">
        <v>1148</v>
      </c>
      <c r="AK4186" s="21">
        <v>54.78</v>
      </c>
      <c r="AL4186" t="s">
        <v>1277</v>
      </c>
      <c r="AM4186" t="s">
        <v>3003</v>
      </c>
      <c r="AN4186" s="21">
        <v>4</v>
      </c>
      <c r="AO4186" s="21">
        <v>25</v>
      </c>
      <c r="AP4186" s="21">
        <v>17</v>
      </c>
      <c r="AQ4186" s="22" t="s">
        <v>3252</v>
      </c>
      <c r="AR4186" s="21" t="s">
        <v>3266</v>
      </c>
    </row>
    <row r="4187" spans="1:44" x14ac:dyDescent="0.2">
      <c r="A4187" t="s">
        <v>2013</v>
      </c>
      <c r="B4187" s="21" t="s">
        <v>1146</v>
      </c>
      <c r="C4187" s="21" t="s">
        <v>1149</v>
      </c>
      <c r="D4187" s="21" t="s">
        <v>3260</v>
      </c>
      <c r="E4187" s="21" t="s">
        <v>3261</v>
      </c>
      <c r="G4187" s="14" t="s">
        <v>3267</v>
      </c>
      <c r="H4187" s="21" t="s">
        <v>1165</v>
      </c>
      <c r="I4187" s="21" t="s">
        <v>3262</v>
      </c>
      <c r="M4187" t="s">
        <v>3034</v>
      </c>
      <c r="O4187">
        <v>2009</v>
      </c>
      <c r="Q4187" t="s">
        <v>3263</v>
      </c>
      <c r="S4187" t="s">
        <v>3265</v>
      </c>
      <c r="T4187" t="s">
        <v>3264</v>
      </c>
      <c r="U4187" s="21" t="s">
        <v>1151</v>
      </c>
      <c r="X4187" s="9" t="s">
        <v>3269</v>
      </c>
      <c r="Z4187">
        <v>12</v>
      </c>
      <c r="AD4187" t="s">
        <v>1165</v>
      </c>
      <c r="AF4187" t="s">
        <v>1165</v>
      </c>
      <c r="AI4187" s="21" t="s">
        <v>1165</v>
      </c>
      <c r="AJ4187" s="21" t="s">
        <v>1148</v>
      </c>
      <c r="AK4187" s="21">
        <v>54.78</v>
      </c>
      <c r="AL4187" t="s">
        <v>1277</v>
      </c>
      <c r="AM4187" t="s">
        <v>3003</v>
      </c>
      <c r="AN4187" s="21">
        <v>4</v>
      </c>
      <c r="AO4187" s="21">
        <v>25</v>
      </c>
      <c r="AP4187" s="21">
        <v>18</v>
      </c>
      <c r="AQ4187" s="22" t="s">
        <v>3252</v>
      </c>
      <c r="AR4187" s="21" t="s">
        <v>3266</v>
      </c>
    </row>
    <row r="4188" spans="1:44" x14ac:dyDescent="0.2">
      <c r="A4188" t="s">
        <v>2013</v>
      </c>
      <c r="B4188" s="21" t="s">
        <v>1146</v>
      </c>
      <c r="C4188" s="21" t="s">
        <v>1149</v>
      </c>
      <c r="D4188" s="21" t="s">
        <v>3260</v>
      </c>
      <c r="E4188" s="21" t="s">
        <v>3261</v>
      </c>
      <c r="G4188" s="14" t="s">
        <v>3267</v>
      </c>
      <c r="H4188" s="21" t="s">
        <v>1165</v>
      </c>
      <c r="I4188" s="21" t="s">
        <v>3262</v>
      </c>
      <c r="M4188" t="s">
        <v>3034</v>
      </c>
      <c r="O4188">
        <v>2009</v>
      </c>
      <c r="Q4188" t="s">
        <v>3263</v>
      </c>
      <c r="S4188" t="s">
        <v>3265</v>
      </c>
      <c r="T4188" t="s">
        <v>3264</v>
      </c>
      <c r="U4188" s="21" t="s">
        <v>1151</v>
      </c>
      <c r="X4188" s="9" t="s">
        <v>3269</v>
      </c>
      <c r="Z4188">
        <v>12</v>
      </c>
      <c r="AD4188" t="s">
        <v>1165</v>
      </c>
      <c r="AF4188" t="s">
        <v>1165</v>
      </c>
      <c r="AI4188" s="21" t="s">
        <v>1165</v>
      </c>
      <c r="AJ4188" s="21" t="s">
        <v>1148</v>
      </c>
      <c r="AK4188" s="21">
        <v>54.78</v>
      </c>
      <c r="AL4188" t="s">
        <v>1277</v>
      </c>
      <c r="AM4188" t="s">
        <v>3003</v>
      </c>
      <c r="AN4188" s="21">
        <v>4</v>
      </c>
      <c r="AO4188" s="21">
        <v>25</v>
      </c>
      <c r="AP4188" s="21">
        <v>19</v>
      </c>
      <c r="AQ4188" s="22" t="s">
        <v>3252</v>
      </c>
      <c r="AR4188" s="21" t="s">
        <v>3266</v>
      </c>
    </row>
    <row r="4189" spans="1:44" x14ac:dyDescent="0.2">
      <c r="A4189" t="s">
        <v>2013</v>
      </c>
      <c r="B4189" s="21" t="s">
        <v>1146</v>
      </c>
      <c r="C4189" s="21" t="s">
        <v>1149</v>
      </c>
      <c r="D4189" s="21" t="s">
        <v>3260</v>
      </c>
      <c r="E4189" s="21" t="s">
        <v>3261</v>
      </c>
      <c r="G4189" s="14" t="s">
        <v>3267</v>
      </c>
      <c r="H4189" s="21" t="s">
        <v>1165</v>
      </c>
      <c r="I4189" s="21" t="s">
        <v>3262</v>
      </c>
      <c r="M4189" t="s">
        <v>3034</v>
      </c>
      <c r="O4189">
        <v>2009</v>
      </c>
      <c r="Q4189" t="s">
        <v>3263</v>
      </c>
      <c r="S4189" t="s">
        <v>3265</v>
      </c>
      <c r="T4189" t="s">
        <v>3264</v>
      </c>
      <c r="U4189" s="21" t="s">
        <v>1151</v>
      </c>
      <c r="X4189" s="9" t="s">
        <v>3269</v>
      </c>
      <c r="Z4189">
        <v>12</v>
      </c>
      <c r="AD4189" t="s">
        <v>1165</v>
      </c>
      <c r="AF4189" t="s">
        <v>1165</v>
      </c>
      <c r="AI4189" s="21" t="s">
        <v>1165</v>
      </c>
      <c r="AJ4189" s="21" t="s">
        <v>1148</v>
      </c>
      <c r="AK4189" s="21">
        <v>54.78</v>
      </c>
      <c r="AL4189" t="s">
        <v>1277</v>
      </c>
      <c r="AM4189" t="s">
        <v>3003</v>
      </c>
      <c r="AN4189" s="21">
        <v>4</v>
      </c>
      <c r="AO4189" s="21">
        <v>25</v>
      </c>
      <c r="AP4189" s="21">
        <v>20</v>
      </c>
      <c r="AQ4189" s="22" t="s">
        <v>3252</v>
      </c>
      <c r="AR4189" s="21" t="s">
        <v>3266</v>
      </c>
    </row>
    <row r="4190" spans="1:44" x14ac:dyDescent="0.2">
      <c r="A4190" t="s">
        <v>2013</v>
      </c>
      <c r="B4190" s="21" t="s">
        <v>1146</v>
      </c>
      <c r="C4190" s="21" t="s">
        <v>1149</v>
      </c>
      <c r="D4190" s="21" t="s">
        <v>3260</v>
      </c>
      <c r="E4190" s="21" t="s">
        <v>3261</v>
      </c>
      <c r="G4190" s="14" t="s">
        <v>3267</v>
      </c>
      <c r="H4190" s="21" t="s">
        <v>1165</v>
      </c>
      <c r="I4190" s="21" t="s">
        <v>3262</v>
      </c>
      <c r="M4190" t="s">
        <v>3034</v>
      </c>
      <c r="O4190">
        <v>2009</v>
      </c>
      <c r="Q4190" t="s">
        <v>3263</v>
      </c>
      <c r="S4190" t="s">
        <v>3265</v>
      </c>
      <c r="T4190" t="s">
        <v>3264</v>
      </c>
      <c r="U4190" s="21" t="s">
        <v>1151</v>
      </c>
      <c r="X4190" s="9" t="s">
        <v>3269</v>
      </c>
      <c r="Z4190">
        <v>12</v>
      </c>
      <c r="AD4190" t="s">
        <v>1165</v>
      </c>
      <c r="AF4190" t="s">
        <v>1165</v>
      </c>
      <c r="AI4190" s="21" t="s">
        <v>1165</v>
      </c>
      <c r="AJ4190" s="21" t="s">
        <v>1148</v>
      </c>
      <c r="AK4190" s="21">
        <v>54.78</v>
      </c>
      <c r="AL4190" t="s">
        <v>1277</v>
      </c>
      <c r="AM4190" t="s">
        <v>3003</v>
      </c>
      <c r="AN4190" s="21">
        <v>4</v>
      </c>
      <c r="AO4190" s="21">
        <v>25</v>
      </c>
      <c r="AP4190" s="21">
        <v>21</v>
      </c>
      <c r="AQ4190" s="22" t="s">
        <v>3252</v>
      </c>
      <c r="AR4190" s="21" t="s">
        <v>3266</v>
      </c>
    </row>
    <row r="4191" spans="1:44" x14ac:dyDescent="0.2">
      <c r="A4191" t="s">
        <v>2013</v>
      </c>
      <c r="B4191" s="21" t="s">
        <v>1146</v>
      </c>
      <c r="C4191" s="21" t="s">
        <v>1149</v>
      </c>
      <c r="D4191" s="21" t="s">
        <v>3260</v>
      </c>
      <c r="E4191" s="21" t="s">
        <v>3261</v>
      </c>
      <c r="G4191" s="14" t="s">
        <v>3267</v>
      </c>
      <c r="H4191" s="21" t="s">
        <v>1165</v>
      </c>
      <c r="I4191" s="21" t="s">
        <v>3262</v>
      </c>
      <c r="M4191" t="s">
        <v>3034</v>
      </c>
      <c r="O4191">
        <v>2009</v>
      </c>
      <c r="Q4191" t="s">
        <v>3263</v>
      </c>
      <c r="S4191" t="s">
        <v>3265</v>
      </c>
      <c r="T4191" t="s">
        <v>3264</v>
      </c>
      <c r="U4191" s="21" t="s">
        <v>1151</v>
      </c>
      <c r="X4191" s="9" t="s">
        <v>3269</v>
      </c>
      <c r="Z4191">
        <v>12</v>
      </c>
      <c r="AD4191" t="s">
        <v>1165</v>
      </c>
      <c r="AF4191" t="s">
        <v>1165</v>
      </c>
      <c r="AI4191" s="21" t="s">
        <v>1165</v>
      </c>
      <c r="AJ4191" s="21" t="s">
        <v>1148</v>
      </c>
      <c r="AK4191" s="21">
        <v>54.78</v>
      </c>
      <c r="AL4191" t="s">
        <v>1277</v>
      </c>
      <c r="AM4191" t="s">
        <v>3003</v>
      </c>
      <c r="AN4191" s="21">
        <v>4</v>
      </c>
      <c r="AO4191" s="21">
        <v>25</v>
      </c>
      <c r="AP4191" s="21">
        <v>22</v>
      </c>
      <c r="AQ4191" s="22" t="s">
        <v>3252</v>
      </c>
      <c r="AR4191" s="21" t="s">
        <v>3266</v>
      </c>
    </row>
    <row r="4192" spans="1:44" x14ac:dyDescent="0.2">
      <c r="A4192" t="s">
        <v>2013</v>
      </c>
      <c r="B4192" s="21" t="s">
        <v>1146</v>
      </c>
      <c r="C4192" s="21" t="s">
        <v>1149</v>
      </c>
      <c r="D4192" s="21" t="s">
        <v>3260</v>
      </c>
      <c r="E4192" s="21" t="s">
        <v>3261</v>
      </c>
      <c r="G4192" s="14" t="s">
        <v>3267</v>
      </c>
      <c r="H4192" s="21" t="s">
        <v>1165</v>
      </c>
      <c r="I4192" s="21" t="s">
        <v>3262</v>
      </c>
      <c r="M4192" t="s">
        <v>3034</v>
      </c>
      <c r="O4192">
        <v>2009</v>
      </c>
      <c r="Q4192" t="s">
        <v>3263</v>
      </c>
      <c r="S4192" t="s">
        <v>3265</v>
      </c>
      <c r="T4192" t="s">
        <v>3264</v>
      </c>
      <c r="U4192" s="21" t="s">
        <v>1151</v>
      </c>
      <c r="X4192" s="9" t="s">
        <v>3269</v>
      </c>
      <c r="Z4192">
        <v>12</v>
      </c>
      <c r="AD4192" t="s">
        <v>1165</v>
      </c>
      <c r="AF4192" t="s">
        <v>1165</v>
      </c>
      <c r="AI4192" s="21" t="s">
        <v>1165</v>
      </c>
      <c r="AJ4192" s="21" t="s">
        <v>1148</v>
      </c>
      <c r="AK4192" s="21">
        <v>54.78</v>
      </c>
      <c r="AL4192" t="s">
        <v>1277</v>
      </c>
      <c r="AM4192" t="s">
        <v>3003</v>
      </c>
      <c r="AN4192" s="21">
        <v>4</v>
      </c>
      <c r="AO4192" s="21">
        <v>25</v>
      </c>
      <c r="AP4192" s="21">
        <v>23</v>
      </c>
      <c r="AQ4192" s="22" t="s">
        <v>3252</v>
      </c>
      <c r="AR4192" s="21" t="s">
        <v>3266</v>
      </c>
    </row>
    <row r="4193" spans="1:44" x14ac:dyDescent="0.2">
      <c r="A4193" t="s">
        <v>2013</v>
      </c>
      <c r="B4193" s="21" t="s">
        <v>1146</v>
      </c>
      <c r="C4193" s="21" t="s">
        <v>1149</v>
      </c>
      <c r="D4193" s="21" t="s">
        <v>3260</v>
      </c>
      <c r="E4193" s="21" t="s">
        <v>3261</v>
      </c>
      <c r="G4193" s="14" t="s">
        <v>3267</v>
      </c>
      <c r="H4193" s="21" t="s">
        <v>1165</v>
      </c>
      <c r="I4193" s="21" t="s">
        <v>3262</v>
      </c>
      <c r="M4193" t="s">
        <v>3034</v>
      </c>
      <c r="O4193">
        <v>2009</v>
      </c>
      <c r="Q4193" t="s">
        <v>3263</v>
      </c>
      <c r="S4193" t="s">
        <v>3265</v>
      </c>
      <c r="T4193" t="s">
        <v>3264</v>
      </c>
      <c r="U4193" s="21" t="s">
        <v>1151</v>
      </c>
      <c r="X4193" s="9" t="s">
        <v>3269</v>
      </c>
      <c r="Z4193">
        <v>12</v>
      </c>
      <c r="AD4193" t="s">
        <v>1165</v>
      </c>
      <c r="AF4193" t="s">
        <v>1165</v>
      </c>
      <c r="AI4193" s="21" t="s">
        <v>1165</v>
      </c>
      <c r="AJ4193" s="21" t="s">
        <v>1148</v>
      </c>
      <c r="AK4193" s="21">
        <v>54.78</v>
      </c>
      <c r="AL4193" t="s">
        <v>1277</v>
      </c>
      <c r="AM4193" t="s">
        <v>3003</v>
      </c>
      <c r="AN4193" s="21">
        <v>4</v>
      </c>
      <c r="AO4193" s="21">
        <v>25</v>
      </c>
      <c r="AP4193" s="21">
        <v>24</v>
      </c>
      <c r="AQ4193" s="22" t="s">
        <v>3252</v>
      </c>
      <c r="AR4193" s="21" t="s">
        <v>3266</v>
      </c>
    </row>
    <row r="4194" spans="1:44" x14ac:dyDescent="0.2">
      <c r="A4194" t="s">
        <v>2013</v>
      </c>
      <c r="B4194" s="21" t="s">
        <v>1146</v>
      </c>
      <c r="C4194" s="21" t="s">
        <v>1149</v>
      </c>
      <c r="D4194" s="21" t="s">
        <v>3260</v>
      </c>
      <c r="E4194" s="21" t="s">
        <v>3261</v>
      </c>
      <c r="G4194" s="14" t="s">
        <v>3267</v>
      </c>
      <c r="H4194" s="21" t="s">
        <v>1165</v>
      </c>
      <c r="I4194" s="21" t="s">
        <v>3262</v>
      </c>
      <c r="M4194" t="s">
        <v>3034</v>
      </c>
      <c r="O4194">
        <v>2009</v>
      </c>
      <c r="Q4194" t="s">
        <v>3263</v>
      </c>
      <c r="S4194" t="s">
        <v>3265</v>
      </c>
      <c r="T4194" t="s">
        <v>3264</v>
      </c>
      <c r="U4194" s="21" t="s">
        <v>1151</v>
      </c>
      <c r="X4194" s="9" t="s">
        <v>3269</v>
      </c>
      <c r="Z4194">
        <v>12</v>
      </c>
      <c r="AD4194" t="s">
        <v>1165</v>
      </c>
      <c r="AF4194" t="s">
        <v>1165</v>
      </c>
      <c r="AI4194" s="21" t="s">
        <v>1165</v>
      </c>
      <c r="AJ4194" s="21" t="s">
        <v>1148</v>
      </c>
      <c r="AK4194" s="21">
        <v>54.78</v>
      </c>
      <c r="AL4194" t="s">
        <v>1277</v>
      </c>
      <c r="AM4194" t="s">
        <v>3003</v>
      </c>
      <c r="AN4194" s="21">
        <v>4</v>
      </c>
      <c r="AO4194" s="21">
        <v>25</v>
      </c>
      <c r="AP4194" s="21">
        <v>25</v>
      </c>
      <c r="AQ4194" s="22" t="s">
        <v>3252</v>
      </c>
      <c r="AR4194" s="21" t="s">
        <v>3266</v>
      </c>
    </row>
    <row r="4195" spans="1:44" x14ac:dyDescent="0.2">
      <c r="A4195" t="s">
        <v>2013</v>
      </c>
      <c r="B4195" s="21" t="s">
        <v>1146</v>
      </c>
      <c r="C4195" s="21" t="s">
        <v>1149</v>
      </c>
      <c r="D4195" s="21" t="s">
        <v>3260</v>
      </c>
      <c r="E4195" s="21" t="s">
        <v>3261</v>
      </c>
      <c r="G4195" s="14" t="s">
        <v>3267</v>
      </c>
      <c r="H4195" s="21" t="s">
        <v>1165</v>
      </c>
      <c r="I4195" s="21" t="s">
        <v>3262</v>
      </c>
      <c r="M4195" t="s">
        <v>3034</v>
      </c>
      <c r="O4195">
        <v>2009</v>
      </c>
      <c r="Q4195" t="s">
        <v>3263</v>
      </c>
      <c r="S4195" t="s">
        <v>3265</v>
      </c>
      <c r="T4195" t="s">
        <v>3264</v>
      </c>
      <c r="U4195" s="21" t="s">
        <v>1151</v>
      </c>
      <c r="X4195" s="9" t="s">
        <v>3269</v>
      </c>
      <c r="Z4195">
        <v>12</v>
      </c>
      <c r="AD4195" t="s">
        <v>1165</v>
      </c>
      <c r="AF4195" t="s">
        <v>1165</v>
      </c>
      <c r="AI4195" s="21" t="s">
        <v>1165</v>
      </c>
      <c r="AJ4195" s="21" t="s">
        <v>1148</v>
      </c>
      <c r="AK4195" s="21">
        <v>54.78</v>
      </c>
      <c r="AL4195" t="s">
        <v>1277</v>
      </c>
      <c r="AM4195" t="s">
        <v>3003</v>
      </c>
      <c r="AN4195" s="21">
        <v>4</v>
      </c>
      <c r="AO4195" s="21">
        <v>25</v>
      </c>
      <c r="AP4195" s="21">
        <v>26</v>
      </c>
      <c r="AQ4195" s="22" t="s">
        <v>3252</v>
      </c>
      <c r="AR4195" s="21" t="s">
        <v>3266</v>
      </c>
    </row>
    <row r="4196" spans="1:44" x14ac:dyDescent="0.2">
      <c r="A4196" t="s">
        <v>2013</v>
      </c>
      <c r="B4196" s="21" t="s">
        <v>1146</v>
      </c>
      <c r="C4196" s="21" t="s">
        <v>1149</v>
      </c>
      <c r="D4196" s="21" t="s">
        <v>3260</v>
      </c>
      <c r="E4196" s="21" t="s">
        <v>3261</v>
      </c>
      <c r="G4196" s="14" t="s">
        <v>3267</v>
      </c>
      <c r="H4196" s="21" t="s">
        <v>1165</v>
      </c>
      <c r="I4196" s="21" t="s">
        <v>3262</v>
      </c>
      <c r="M4196" t="s">
        <v>3034</v>
      </c>
      <c r="O4196">
        <v>2009</v>
      </c>
      <c r="Q4196" t="s">
        <v>3263</v>
      </c>
      <c r="S4196" t="s">
        <v>3265</v>
      </c>
      <c r="T4196" t="s">
        <v>3264</v>
      </c>
      <c r="U4196" s="21" t="s">
        <v>1151</v>
      </c>
      <c r="X4196" s="9" t="s">
        <v>3269</v>
      </c>
      <c r="Z4196">
        <v>12</v>
      </c>
      <c r="AD4196" t="s">
        <v>1165</v>
      </c>
      <c r="AF4196" t="s">
        <v>1165</v>
      </c>
      <c r="AI4196" s="21" t="s">
        <v>1165</v>
      </c>
      <c r="AJ4196" s="21" t="s">
        <v>1148</v>
      </c>
      <c r="AK4196" s="21">
        <v>54.78</v>
      </c>
      <c r="AL4196" t="s">
        <v>1277</v>
      </c>
      <c r="AM4196" t="s">
        <v>3003</v>
      </c>
      <c r="AN4196" s="21">
        <v>4</v>
      </c>
      <c r="AO4196" s="21">
        <v>25</v>
      </c>
      <c r="AP4196" s="21">
        <v>27</v>
      </c>
      <c r="AQ4196" s="22" t="s">
        <v>3252</v>
      </c>
      <c r="AR4196" s="21" t="s">
        <v>3266</v>
      </c>
    </row>
    <row r="4197" spans="1:44" x14ac:dyDescent="0.2">
      <c r="A4197" t="s">
        <v>2013</v>
      </c>
      <c r="B4197" s="21" t="s">
        <v>1146</v>
      </c>
      <c r="C4197" s="21" t="s">
        <v>1149</v>
      </c>
      <c r="D4197" s="21" t="s">
        <v>3260</v>
      </c>
      <c r="E4197" s="21" t="s">
        <v>3261</v>
      </c>
      <c r="G4197" s="14" t="s">
        <v>3267</v>
      </c>
      <c r="H4197" s="21" t="s">
        <v>1165</v>
      </c>
      <c r="I4197" s="21" t="s">
        <v>3262</v>
      </c>
      <c r="M4197" t="s">
        <v>3034</v>
      </c>
      <c r="O4197">
        <v>2009</v>
      </c>
      <c r="Q4197" t="s">
        <v>3263</v>
      </c>
      <c r="S4197" t="s">
        <v>3265</v>
      </c>
      <c r="T4197" t="s">
        <v>3264</v>
      </c>
      <c r="U4197" s="21" t="s">
        <v>1151</v>
      </c>
      <c r="X4197" s="9" t="s">
        <v>3269</v>
      </c>
      <c r="Z4197">
        <v>12</v>
      </c>
      <c r="AD4197" t="s">
        <v>1165</v>
      </c>
      <c r="AF4197" t="s">
        <v>1165</v>
      </c>
      <c r="AI4197" s="21" t="s">
        <v>1165</v>
      </c>
      <c r="AJ4197" s="21" t="s">
        <v>1148</v>
      </c>
      <c r="AK4197" s="21">
        <v>54.78</v>
      </c>
      <c r="AL4197" t="s">
        <v>1277</v>
      </c>
      <c r="AM4197" t="s">
        <v>3003</v>
      </c>
      <c r="AN4197" s="21">
        <v>4</v>
      </c>
      <c r="AO4197" s="21">
        <v>25</v>
      </c>
      <c r="AP4197" s="21">
        <v>28</v>
      </c>
      <c r="AQ4197" s="22" t="s">
        <v>3252</v>
      </c>
      <c r="AR4197" s="21" t="s">
        <v>3266</v>
      </c>
    </row>
    <row r="4198" spans="1:44" x14ac:dyDescent="0.2">
      <c r="A4198" t="s">
        <v>2013</v>
      </c>
      <c r="B4198" s="21" t="s">
        <v>1146</v>
      </c>
      <c r="C4198" s="21" t="s">
        <v>1149</v>
      </c>
      <c r="D4198" s="21" t="s">
        <v>3260</v>
      </c>
      <c r="E4198" s="21" t="s">
        <v>3261</v>
      </c>
      <c r="G4198" s="14" t="s">
        <v>3267</v>
      </c>
      <c r="H4198" s="21" t="s">
        <v>1165</v>
      </c>
      <c r="I4198" s="21" t="s">
        <v>3262</v>
      </c>
      <c r="M4198" t="s">
        <v>3034</v>
      </c>
      <c r="O4198">
        <v>2009</v>
      </c>
      <c r="Q4198" t="s">
        <v>3263</v>
      </c>
      <c r="S4198" t="s">
        <v>3265</v>
      </c>
      <c r="T4198" t="s">
        <v>3264</v>
      </c>
      <c r="U4198" s="21" t="s">
        <v>1151</v>
      </c>
      <c r="X4198" s="9" t="s">
        <v>3269</v>
      </c>
      <c r="Z4198">
        <v>12</v>
      </c>
      <c r="AD4198" t="s">
        <v>1165</v>
      </c>
      <c r="AF4198" t="s">
        <v>1165</v>
      </c>
      <c r="AI4198" s="21" t="s">
        <v>1165</v>
      </c>
      <c r="AJ4198" s="21" t="s">
        <v>1148</v>
      </c>
      <c r="AK4198" s="21">
        <v>54.78</v>
      </c>
      <c r="AL4198" t="s">
        <v>1277</v>
      </c>
      <c r="AM4198" t="s">
        <v>3003</v>
      </c>
      <c r="AN4198" s="21">
        <v>4</v>
      </c>
      <c r="AO4198" s="21">
        <v>25</v>
      </c>
      <c r="AP4198" s="21">
        <v>29</v>
      </c>
      <c r="AQ4198" s="22" t="s">
        <v>3252</v>
      </c>
      <c r="AR4198" s="21" t="s">
        <v>3266</v>
      </c>
    </row>
    <row r="4199" spans="1:44" x14ac:dyDescent="0.2">
      <c r="A4199" t="s">
        <v>2013</v>
      </c>
      <c r="B4199" s="21" t="s">
        <v>1146</v>
      </c>
      <c r="C4199" s="21" t="s">
        <v>1149</v>
      </c>
      <c r="D4199" s="21" t="s">
        <v>3260</v>
      </c>
      <c r="E4199" s="21" t="s">
        <v>3261</v>
      </c>
      <c r="G4199" s="14" t="s">
        <v>3267</v>
      </c>
      <c r="H4199" s="21" t="s">
        <v>1165</v>
      </c>
      <c r="I4199" s="21" t="s">
        <v>3262</v>
      </c>
      <c r="M4199" t="s">
        <v>3034</v>
      </c>
      <c r="O4199">
        <v>2009</v>
      </c>
      <c r="Q4199" t="s">
        <v>3263</v>
      </c>
      <c r="S4199" t="s">
        <v>3265</v>
      </c>
      <c r="T4199" t="s">
        <v>3264</v>
      </c>
      <c r="U4199" s="21" t="s">
        <v>1151</v>
      </c>
      <c r="X4199" s="9" t="s">
        <v>3269</v>
      </c>
      <c r="Z4199">
        <v>12</v>
      </c>
      <c r="AD4199" t="s">
        <v>1165</v>
      </c>
      <c r="AF4199" t="s">
        <v>1165</v>
      </c>
      <c r="AI4199" s="21" t="s">
        <v>1165</v>
      </c>
      <c r="AJ4199" s="21" t="s">
        <v>1148</v>
      </c>
      <c r="AK4199" s="21">
        <v>54.78</v>
      </c>
      <c r="AL4199" t="s">
        <v>1277</v>
      </c>
      <c r="AM4199" t="s">
        <v>3003</v>
      </c>
      <c r="AN4199" s="21">
        <v>4</v>
      </c>
      <c r="AO4199" s="21">
        <v>25</v>
      </c>
      <c r="AP4199" s="21">
        <v>30</v>
      </c>
      <c r="AQ4199" s="22" t="s">
        <v>3252</v>
      </c>
      <c r="AR4199" s="21" t="s">
        <v>3266</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80"/>
  <sheetViews>
    <sheetView zoomScale="65" workbookViewId="0">
      <selection activeCell="G4" sqref="G4:G10"/>
    </sheetView>
  </sheetViews>
  <sheetFormatPr baseColWidth="10" defaultRowHeight="16" x14ac:dyDescent="0.2"/>
  <sheetData>
    <row r="1" spans="1:44" s="2" customFormat="1" x14ac:dyDescent="0.2">
      <c r="V1" s="26"/>
      <c r="X1" s="26"/>
    </row>
    <row r="2" spans="1:44" x14ac:dyDescent="0.2">
      <c r="A2" s="21"/>
      <c r="B2" s="21"/>
      <c r="C2" s="21"/>
      <c r="D2" s="21"/>
      <c r="E2" s="21"/>
      <c r="G2" s="21"/>
      <c r="H2" s="21"/>
      <c r="I2" s="21"/>
      <c r="J2" s="21"/>
      <c r="M2" s="21"/>
      <c r="O2" s="21"/>
      <c r="Q2" s="21"/>
      <c r="T2" s="21"/>
      <c r="U2" s="21"/>
      <c r="V2" s="9"/>
      <c r="W2" s="21"/>
      <c r="X2" s="9"/>
      <c r="Z2" s="22"/>
      <c r="AD2" s="22"/>
      <c r="AF2" s="24"/>
      <c r="AI2" s="21"/>
      <c r="AJ2" s="21"/>
      <c r="AK2" s="21"/>
      <c r="AL2" s="21"/>
      <c r="AM2" s="21"/>
      <c r="AN2" s="21"/>
      <c r="AO2" s="21"/>
      <c r="AP2" s="21"/>
      <c r="AQ2" s="22"/>
      <c r="AR2" s="21"/>
    </row>
    <row r="3" spans="1:44" x14ac:dyDescent="0.2">
      <c r="A3" s="21"/>
      <c r="B3" s="21"/>
      <c r="C3" s="21"/>
      <c r="D3" s="21"/>
      <c r="E3" s="21"/>
      <c r="G3" s="21"/>
      <c r="H3" s="21"/>
      <c r="I3" s="21"/>
      <c r="J3" s="21"/>
      <c r="M3" s="21"/>
      <c r="O3" s="21"/>
      <c r="Q3" s="21"/>
      <c r="T3" s="21"/>
      <c r="U3" s="21"/>
      <c r="V3" s="9"/>
      <c r="W3" s="21"/>
      <c r="X3" s="9"/>
      <c r="Z3" s="22"/>
      <c r="AD3" s="22"/>
      <c r="AF3" s="24"/>
      <c r="AI3" s="21"/>
      <c r="AJ3" s="21"/>
      <c r="AK3" s="21"/>
      <c r="AL3" s="21"/>
      <c r="AM3" s="21"/>
      <c r="AN3" s="21"/>
      <c r="AO3" s="21"/>
      <c r="AP3" s="21"/>
      <c r="AQ3" s="22"/>
      <c r="AR3" s="21"/>
    </row>
    <row r="4" spans="1:44" x14ac:dyDescent="0.2">
      <c r="A4" s="21">
        <v>1</v>
      </c>
      <c r="B4" s="21">
        <v>0</v>
      </c>
      <c r="C4" s="21">
        <v>25</v>
      </c>
      <c r="D4" s="21">
        <v>25</v>
      </c>
      <c r="E4" s="21">
        <v>25</v>
      </c>
      <c r="F4">
        <v>1.29</v>
      </c>
      <c r="G4" s="21">
        <v>2.363</v>
      </c>
      <c r="H4" s="21"/>
      <c r="I4" s="21"/>
      <c r="J4" s="21"/>
      <c r="M4" s="21"/>
      <c r="O4" s="21"/>
      <c r="Q4" s="21"/>
      <c r="T4" s="21"/>
      <c r="U4" s="21"/>
      <c r="V4" s="9"/>
      <c r="W4" s="21"/>
      <c r="X4" s="9"/>
      <c r="Z4" s="22"/>
      <c r="AD4" s="22"/>
      <c r="AF4" s="24"/>
      <c r="AI4" s="21"/>
      <c r="AJ4" s="21"/>
      <c r="AK4" s="21"/>
      <c r="AL4" s="21"/>
      <c r="AM4" s="21"/>
      <c r="AN4" s="21"/>
      <c r="AO4" s="21"/>
      <c r="AP4" s="21"/>
      <c r="AQ4" s="22"/>
      <c r="AR4" s="21"/>
    </row>
    <row r="5" spans="1:44" x14ac:dyDescent="0.2">
      <c r="A5" s="21">
        <v>2</v>
      </c>
      <c r="B5" s="21">
        <v>0</v>
      </c>
      <c r="C5" s="21">
        <v>25</v>
      </c>
      <c r="D5" s="21">
        <v>25</v>
      </c>
      <c r="E5" s="21">
        <v>25</v>
      </c>
      <c r="F5">
        <v>1.8080000000000001</v>
      </c>
      <c r="G5" s="21">
        <v>20.713999999999999</v>
      </c>
      <c r="H5" s="21"/>
      <c r="I5" s="21"/>
      <c r="J5" s="21"/>
      <c r="M5" s="21"/>
      <c r="O5" s="21"/>
      <c r="Q5" s="21"/>
      <c r="T5" s="21"/>
      <c r="U5" s="21"/>
      <c r="V5" s="9"/>
      <c r="W5" s="21"/>
      <c r="X5" s="9"/>
      <c r="Z5" s="22"/>
      <c r="AD5" s="22"/>
      <c r="AF5" s="24"/>
      <c r="AI5" s="21"/>
      <c r="AJ5" s="21"/>
      <c r="AK5" s="21"/>
      <c r="AL5" s="21"/>
      <c r="AM5" s="21"/>
      <c r="AN5" s="21"/>
      <c r="AO5" s="21"/>
      <c r="AP5" s="21"/>
      <c r="AQ5" s="22"/>
      <c r="AR5" s="21"/>
    </row>
    <row r="6" spans="1:44" x14ac:dyDescent="0.2">
      <c r="A6" s="21">
        <v>3</v>
      </c>
      <c r="B6" s="21">
        <v>0</v>
      </c>
      <c r="C6" s="21">
        <v>25</v>
      </c>
      <c r="D6" s="21">
        <v>25</v>
      </c>
      <c r="E6" s="21">
        <v>25</v>
      </c>
      <c r="F6">
        <v>2.3879999999999999</v>
      </c>
      <c r="G6" s="21">
        <v>34.121000000000002</v>
      </c>
      <c r="H6" s="21"/>
      <c r="I6" s="21"/>
      <c r="J6" s="21"/>
      <c r="M6" s="21"/>
      <c r="O6" s="21"/>
      <c r="Q6" s="21"/>
      <c r="T6" s="21"/>
      <c r="U6" s="21"/>
      <c r="V6" s="9"/>
      <c r="W6" s="21"/>
      <c r="X6" s="9"/>
      <c r="Z6" s="22"/>
      <c r="AD6" s="22"/>
      <c r="AF6" s="24"/>
      <c r="AI6" s="21"/>
      <c r="AJ6" s="21"/>
      <c r="AK6" s="21"/>
      <c r="AL6" s="21"/>
      <c r="AM6" s="21"/>
      <c r="AN6" s="21"/>
      <c r="AO6" s="21"/>
      <c r="AP6" s="21"/>
      <c r="AQ6" s="22"/>
      <c r="AR6" s="21"/>
    </row>
    <row r="7" spans="1:44" x14ac:dyDescent="0.2">
      <c r="A7" s="21">
        <v>4</v>
      </c>
      <c r="B7" s="21">
        <v>0</v>
      </c>
      <c r="C7" s="21">
        <v>25</v>
      </c>
      <c r="D7" s="21">
        <v>25</v>
      </c>
      <c r="E7" s="21">
        <v>25</v>
      </c>
      <c r="F7">
        <v>2.8079999999999998</v>
      </c>
      <c r="G7" s="21">
        <v>47.417999999999999</v>
      </c>
      <c r="H7" s="21"/>
      <c r="I7" s="21"/>
      <c r="J7" s="21"/>
      <c r="M7" s="21"/>
      <c r="O7" s="21"/>
      <c r="Q7" s="21"/>
      <c r="T7" s="21"/>
      <c r="U7" s="21"/>
      <c r="V7" s="9"/>
      <c r="W7" s="21"/>
      <c r="X7" s="9"/>
      <c r="Z7" s="22"/>
      <c r="AD7" s="22"/>
      <c r="AF7" s="24"/>
      <c r="AI7" s="21"/>
      <c r="AJ7" s="21"/>
      <c r="AK7" s="21"/>
      <c r="AL7" s="21"/>
      <c r="AM7" s="21"/>
      <c r="AN7" s="21"/>
      <c r="AO7" s="21"/>
      <c r="AP7" s="21"/>
      <c r="AQ7" s="22"/>
      <c r="AR7" s="21"/>
    </row>
    <row r="8" spans="1:44" x14ac:dyDescent="0.2">
      <c r="A8" s="21">
        <v>5</v>
      </c>
      <c r="B8" s="21">
        <v>0</v>
      </c>
      <c r="C8" s="21">
        <v>25</v>
      </c>
      <c r="D8" s="21">
        <v>25</v>
      </c>
      <c r="E8" s="21">
        <v>25</v>
      </c>
      <c r="F8">
        <v>3.3170000000000002</v>
      </c>
      <c r="G8" s="21">
        <v>51.264000000000003</v>
      </c>
      <c r="H8" s="21"/>
      <c r="I8" s="21"/>
      <c r="J8" s="21"/>
      <c r="M8" s="21"/>
      <c r="O8" s="21"/>
      <c r="Q8" s="21"/>
      <c r="T8" s="21"/>
      <c r="U8" s="21"/>
      <c r="V8" s="9"/>
      <c r="W8" s="21"/>
      <c r="X8" s="9"/>
      <c r="Z8" s="22"/>
      <c r="AD8" s="22"/>
      <c r="AF8" s="24"/>
      <c r="AI8" s="21"/>
      <c r="AJ8" s="21"/>
      <c r="AK8" s="21"/>
      <c r="AL8" s="21"/>
      <c r="AM8" s="21"/>
      <c r="AN8" s="21"/>
      <c r="AO8" s="21"/>
      <c r="AP8" s="21"/>
      <c r="AQ8" s="22"/>
      <c r="AR8" s="21"/>
    </row>
    <row r="9" spans="1:44" x14ac:dyDescent="0.2">
      <c r="A9" s="21">
        <v>6</v>
      </c>
      <c r="B9" s="21">
        <v>0</v>
      </c>
      <c r="C9" s="21">
        <v>25</v>
      </c>
      <c r="D9" s="21">
        <v>25</v>
      </c>
      <c r="E9" s="21">
        <v>25</v>
      </c>
      <c r="F9">
        <v>3.8260000000000001</v>
      </c>
      <c r="G9" s="21">
        <v>53.680999999999997</v>
      </c>
      <c r="H9" s="21"/>
      <c r="I9" s="21"/>
      <c r="J9" s="21"/>
      <c r="M9" s="21"/>
      <c r="O9" s="21"/>
      <c r="Q9" s="21"/>
      <c r="T9" s="21"/>
      <c r="U9" s="21"/>
      <c r="V9" s="9"/>
      <c r="W9" s="21"/>
      <c r="X9" s="9"/>
      <c r="Z9" s="22"/>
      <c r="AD9" s="22"/>
      <c r="AF9" s="24"/>
      <c r="AI9" s="21"/>
      <c r="AJ9" s="21"/>
      <c r="AK9" s="21"/>
      <c r="AL9" s="21"/>
      <c r="AM9" s="21"/>
      <c r="AN9" s="21"/>
      <c r="AO9" s="21"/>
      <c r="AP9" s="21"/>
      <c r="AQ9" s="22"/>
      <c r="AR9" s="21"/>
    </row>
    <row r="10" spans="1:44" x14ac:dyDescent="0.2">
      <c r="A10" s="21">
        <v>7</v>
      </c>
      <c r="B10" s="21">
        <v>0</v>
      </c>
      <c r="C10" s="21">
        <v>25</v>
      </c>
      <c r="D10" s="21">
        <v>25</v>
      </c>
      <c r="E10" s="21">
        <v>25</v>
      </c>
      <c r="F10">
        <v>4.335</v>
      </c>
      <c r="G10" s="21">
        <v>54.78</v>
      </c>
      <c r="H10" s="21"/>
      <c r="I10" s="21"/>
      <c r="J10" s="21"/>
      <c r="M10" s="21"/>
      <c r="O10" s="21"/>
      <c r="Q10" s="21"/>
      <c r="T10" s="21"/>
      <c r="U10" s="21"/>
      <c r="V10" s="9"/>
      <c r="W10" s="21"/>
      <c r="X10" s="9"/>
      <c r="Z10" s="22"/>
      <c r="AD10" s="22"/>
      <c r="AF10" s="24"/>
      <c r="AI10" s="21"/>
      <c r="AJ10" s="21"/>
      <c r="AK10" s="21"/>
      <c r="AL10" s="21"/>
      <c r="AM10" s="21"/>
      <c r="AN10" s="21"/>
      <c r="AO10" s="21"/>
      <c r="AP10" s="21"/>
      <c r="AQ10" s="22"/>
      <c r="AR10" s="21"/>
    </row>
    <row r="11" spans="1:44" x14ac:dyDescent="0.2">
      <c r="A11" s="21"/>
      <c r="B11" s="21"/>
      <c r="C11" s="21"/>
      <c r="D11" s="21"/>
      <c r="E11" s="21"/>
      <c r="G11" s="21"/>
      <c r="H11" s="21"/>
      <c r="I11" s="21"/>
      <c r="J11" s="21"/>
      <c r="M11" s="21"/>
      <c r="O11" s="21"/>
      <c r="Q11" s="21"/>
      <c r="T11" s="21"/>
      <c r="U11" s="21"/>
      <c r="V11" s="9"/>
      <c r="W11" s="21"/>
      <c r="X11" s="9"/>
      <c r="Z11" s="22"/>
      <c r="AD11" s="22"/>
      <c r="AF11" s="24"/>
      <c r="AI11" s="21"/>
      <c r="AJ11" s="21"/>
      <c r="AK11" s="21"/>
      <c r="AL11" s="21"/>
      <c r="AM11" s="21"/>
      <c r="AN11" s="21"/>
      <c r="AO11" s="21"/>
      <c r="AP11" s="21"/>
      <c r="AQ11" s="22"/>
      <c r="AR11" s="21"/>
    </row>
    <row r="12" spans="1:44" x14ac:dyDescent="0.2">
      <c r="A12" s="21"/>
      <c r="B12" s="21"/>
      <c r="C12" s="21"/>
      <c r="D12" s="21"/>
      <c r="E12" s="21"/>
      <c r="G12" s="21"/>
      <c r="H12" s="21"/>
      <c r="I12" s="21"/>
      <c r="J12" s="21"/>
      <c r="M12" s="21"/>
      <c r="O12" s="21"/>
      <c r="Q12" s="21"/>
      <c r="T12" s="21"/>
      <c r="U12" s="21"/>
      <c r="V12" s="9"/>
      <c r="W12" s="21"/>
      <c r="X12" s="9"/>
      <c r="Z12" s="22"/>
      <c r="AD12" s="22"/>
      <c r="AF12" s="24"/>
      <c r="AI12" s="21"/>
      <c r="AJ12" s="21"/>
      <c r="AK12" s="21"/>
      <c r="AL12" s="21"/>
      <c r="AM12" s="21"/>
      <c r="AN12" s="21"/>
      <c r="AO12" s="21"/>
      <c r="AP12" s="21"/>
      <c r="AQ12" s="22"/>
      <c r="AR12" s="21"/>
    </row>
    <row r="13" spans="1:44" x14ac:dyDescent="0.2">
      <c r="A13" s="21"/>
      <c r="B13" s="21"/>
      <c r="C13" s="21"/>
      <c r="D13" s="21"/>
      <c r="E13" s="21"/>
      <c r="G13" s="21"/>
      <c r="H13" s="21"/>
      <c r="I13" s="21"/>
      <c r="J13" s="21"/>
      <c r="M13" s="21"/>
      <c r="O13" s="21"/>
      <c r="Q13" s="21"/>
      <c r="T13" s="21"/>
      <c r="U13" s="21"/>
      <c r="V13" s="9"/>
      <c r="W13" s="21"/>
      <c r="X13" s="9"/>
      <c r="Z13" s="22"/>
      <c r="AD13" s="22"/>
      <c r="AF13" s="24"/>
      <c r="AI13" s="21"/>
      <c r="AJ13" s="21"/>
      <c r="AK13" s="21"/>
      <c r="AL13" s="21"/>
      <c r="AM13" s="21"/>
      <c r="AN13" s="21"/>
      <c r="AO13" s="21"/>
      <c r="AP13" s="21"/>
      <c r="AQ13" s="22"/>
      <c r="AR13" s="21"/>
    </row>
    <row r="14" spans="1:44" x14ac:dyDescent="0.2">
      <c r="A14" s="21"/>
      <c r="B14" s="21"/>
      <c r="C14" s="21"/>
      <c r="D14" s="21"/>
      <c r="E14" s="21"/>
      <c r="G14" s="21"/>
      <c r="H14" s="21"/>
      <c r="I14" s="21"/>
      <c r="J14" s="21"/>
      <c r="M14" s="21"/>
      <c r="O14" s="21"/>
      <c r="Q14" s="21"/>
      <c r="T14" s="21"/>
      <c r="U14" s="21"/>
      <c r="V14" s="9"/>
      <c r="W14" s="21"/>
      <c r="X14" s="9"/>
      <c r="Z14" s="22"/>
      <c r="AD14" s="22"/>
      <c r="AF14" s="24"/>
      <c r="AI14" s="21"/>
      <c r="AJ14" s="21"/>
      <c r="AK14" s="21"/>
      <c r="AL14" s="21"/>
      <c r="AM14" s="21"/>
      <c r="AN14" s="21"/>
      <c r="AO14" s="21"/>
      <c r="AP14" s="21"/>
      <c r="AQ14" s="22"/>
      <c r="AR14" s="21"/>
    </row>
    <row r="15" spans="1:44" x14ac:dyDescent="0.2">
      <c r="A15" s="21"/>
      <c r="B15" s="21"/>
      <c r="C15" s="21"/>
      <c r="D15" s="21"/>
      <c r="E15" s="21"/>
      <c r="G15" s="21"/>
      <c r="H15" s="21"/>
      <c r="I15" s="21"/>
      <c r="J15" s="21"/>
      <c r="M15" s="21"/>
      <c r="O15" s="21"/>
      <c r="Q15" s="21"/>
      <c r="T15" s="21"/>
      <c r="U15" s="21"/>
      <c r="V15" s="9"/>
      <c r="W15" s="21"/>
      <c r="X15" s="9"/>
      <c r="Z15" s="22"/>
      <c r="AD15" s="22"/>
      <c r="AF15" s="24"/>
      <c r="AI15" s="21"/>
      <c r="AJ15" s="21"/>
      <c r="AK15" s="21"/>
      <c r="AL15" s="21"/>
      <c r="AM15" s="21"/>
      <c r="AN15" s="21"/>
      <c r="AO15" s="21"/>
      <c r="AP15" s="21"/>
      <c r="AQ15" s="22"/>
      <c r="AR15" s="21"/>
    </row>
    <row r="16" spans="1:44" x14ac:dyDescent="0.2">
      <c r="A16" s="21"/>
      <c r="B16" s="21"/>
      <c r="C16" s="21"/>
      <c r="D16" s="21"/>
      <c r="E16" s="21"/>
      <c r="G16" s="21"/>
      <c r="H16" s="21"/>
      <c r="I16" s="21"/>
      <c r="J16" s="21"/>
      <c r="M16" s="21"/>
      <c r="O16" s="21"/>
      <c r="Q16" s="21"/>
      <c r="T16" s="21"/>
      <c r="U16" s="21"/>
      <c r="V16" s="9"/>
      <c r="W16" s="21"/>
      <c r="X16" s="9"/>
      <c r="Z16" s="22"/>
      <c r="AD16" s="22"/>
      <c r="AF16" s="24"/>
      <c r="AI16" s="21"/>
      <c r="AJ16" s="21"/>
      <c r="AK16" s="21"/>
      <c r="AL16" s="21"/>
      <c r="AM16" s="21"/>
      <c r="AN16" s="21"/>
      <c r="AO16" s="21"/>
      <c r="AP16" s="21"/>
      <c r="AQ16" s="22"/>
      <c r="AR16" s="21"/>
    </row>
    <row r="17" spans="1:44" x14ac:dyDescent="0.2">
      <c r="A17" s="21"/>
      <c r="B17" s="21"/>
      <c r="C17" s="21"/>
      <c r="D17" s="21"/>
      <c r="E17" s="21"/>
      <c r="G17" s="21"/>
      <c r="H17" s="21"/>
      <c r="I17" s="21"/>
      <c r="J17" s="21"/>
      <c r="M17" s="21"/>
      <c r="O17" s="21"/>
      <c r="Q17" s="21"/>
      <c r="T17" s="21"/>
      <c r="U17" s="21"/>
      <c r="V17" s="9"/>
      <c r="W17" s="21"/>
      <c r="X17" s="9"/>
      <c r="Z17" s="22"/>
      <c r="AD17" s="22"/>
      <c r="AF17" s="24"/>
      <c r="AI17" s="21"/>
      <c r="AJ17" s="21"/>
      <c r="AK17" s="21"/>
      <c r="AL17" s="21"/>
      <c r="AM17" s="21"/>
      <c r="AN17" s="21"/>
      <c r="AO17" s="21"/>
      <c r="AP17" s="21"/>
      <c r="AQ17" s="22"/>
      <c r="AR17" s="21"/>
    </row>
    <row r="18" spans="1:44" x14ac:dyDescent="0.2">
      <c r="A18" s="21"/>
      <c r="B18" s="21"/>
      <c r="C18" s="21"/>
      <c r="D18" s="21"/>
      <c r="E18" s="21"/>
      <c r="G18" s="21"/>
      <c r="H18" s="21"/>
      <c r="I18" s="21"/>
      <c r="J18" s="21"/>
      <c r="M18" s="21"/>
      <c r="O18" s="21"/>
      <c r="Q18" s="21"/>
      <c r="T18" s="21"/>
      <c r="U18" s="21"/>
      <c r="V18" s="9"/>
      <c r="W18" s="21"/>
      <c r="X18" s="9"/>
      <c r="Z18" s="22"/>
      <c r="AD18" s="22"/>
      <c r="AF18" s="24"/>
      <c r="AI18" s="21"/>
      <c r="AJ18" s="21"/>
      <c r="AK18" s="21"/>
      <c r="AL18" s="21"/>
      <c r="AM18" s="21"/>
      <c r="AN18" s="21"/>
      <c r="AO18" s="21"/>
      <c r="AP18" s="21"/>
      <c r="AQ18" s="22"/>
      <c r="AR18" s="21"/>
    </row>
    <row r="19" spans="1:44" x14ac:dyDescent="0.2">
      <c r="A19" s="21"/>
      <c r="B19" s="21"/>
      <c r="C19" s="21"/>
      <c r="D19" s="21"/>
      <c r="E19" s="21"/>
      <c r="G19" s="21"/>
      <c r="H19" s="21"/>
      <c r="I19" s="21"/>
      <c r="J19" s="21"/>
      <c r="M19" s="21"/>
      <c r="O19" s="21"/>
      <c r="Q19" s="21"/>
      <c r="T19" s="21"/>
      <c r="U19" s="21"/>
      <c r="V19" s="9"/>
      <c r="W19" s="21"/>
      <c r="X19" s="9"/>
      <c r="Z19" s="22"/>
      <c r="AD19" s="22"/>
      <c r="AF19" s="24"/>
      <c r="AI19" s="21"/>
      <c r="AJ19" s="21"/>
      <c r="AK19" s="21"/>
      <c r="AL19" s="21"/>
      <c r="AM19" s="21"/>
      <c r="AN19" s="21"/>
      <c r="AO19" s="21"/>
      <c r="AP19" s="21"/>
      <c r="AQ19" s="22"/>
      <c r="AR19" s="21"/>
    </row>
    <row r="20" spans="1:44" x14ac:dyDescent="0.2">
      <c r="A20" s="21"/>
      <c r="B20" s="21"/>
      <c r="C20" s="21"/>
      <c r="D20" s="21"/>
      <c r="E20" s="21"/>
      <c r="G20" s="21"/>
      <c r="H20" s="21"/>
      <c r="I20" s="21"/>
      <c r="J20" s="21"/>
      <c r="M20" s="21"/>
      <c r="O20" s="21"/>
      <c r="Q20" s="21"/>
      <c r="T20" s="21"/>
      <c r="U20" s="21"/>
      <c r="V20" s="9"/>
      <c r="W20" s="21"/>
      <c r="X20" s="9"/>
      <c r="Z20" s="22"/>
      <c r="AD20" s="22"/>
      <c r="AF20" s="24"/>
      <c r="AI20" s="21"/>
      <c r="AJ20" s="21"/>
      <c r="AK20" s="21"/>
      <c r="AL20" s="21"/>
      <c r="AM20" s="21"/>
      <c r="AN20" s="21"/>
      <c r="AO20" s="21"/>
      <c r="AP20" s="21"/>
      <c r="AQ20" s="22"/>
      <c r="AR20" s="21"/>
    </row>
    <row r="21" spans="1:44" x14ac:dyDescent="0.2">
      <c r="A21" s="21"/>
      <c r="B21" s="21"/>
      <c r="C21" s="21"/>
      <c r="D21" s="21"/>
      <c r="E21" s="21"/>
      <c r="G21" s="21"/>
      <c r="H21" s="21"/>
      <c r="I21" s="21"/>
      <c r="J21" s="21"/>
      <c r="M21" s="21"/>
      <c r="O21" s="21"/>
      <c r="Q21" s="21"/>
      <c r="T21" s="21"/>
      <c r="U21" s="21"/>
      <c r="V21" s="9"/>
      <c r="W21" s="21"/>
      <c r="X21" s="9"/>
      <c r="Z21" s="22"/>
      <c r="AD21" s="22"/>
      <c r="AF21" s="24"/>
      <c r="AI21" s="21"/>
      <c r="AJ21" s="21"/>
      <c r="AK21" s="21"/>
      <c r="AL21" s="21"/>
      <c r="AM21" s="21"/>
      <c r="AN21" s="21"/>
      <c r="AO21" s="21"/>
      <c r="AP21" s="21"/>
      <c r="AQ21" s="22"/>
      <c r="AR21" s="21"/>
    </row>
    <row r="22" spans="1:44" x14ac:dyDescent="0.2">
      <c r="A22" s="21"/>
      <c r="B22" s="21"/>
      <c r="C22" s="21"/>
      <c r="D22" s="21"/>
      <c r="E22" s="21"/>
      <c r="G22" s="21"/>
      <c r="H22" s="21"/>
      <c r="I22" s="21"/>
      <c r="J22" s="21"/>
      <c r="M22" s="21"/>
      <c r="O22" s="21"/>
      <c r="Q22" s="21"/>
      <c r="T22" s="21"/>
      <c r="U22" s="21"/>
      <c r="V22" s="9"/>
      <c r="W22" s="21"/>
      <c r="X22" s="9"/>
      <c r="Z22" s="22"/>
      <c r="AD22" s="22"/>
      <c r="AF22" s="24"/>
      <c r="AI22" s="21"/>
      <c r="AJ22" s="21"/>
      <c r="AK22" s="21"/>
      <c r="AL22" s="21"/>
      <c r="AM22" s="21"/>
      <c r="AN22" s="21"/>
      <c r="AO22" s="21"/>
      <c r="AP22" s="21"/>
      <c r="AQ22" s="22"/>
      <c r="AR22" s="21"/>
    </row>
    <row r="23" spans="1:44" x14ac:dyDescent="0.2">
      <c r="A23" s="21"/>
      <c r="B23" s="21"/>
      <c r="C23" s="21"/>
      <c r="D23" s="21"/>
      <c r="E23" s="21"/>
      <c r="G23" s="21"/>
      <c r="H23" s="21"/>
      <c r="I23" s="21"/>
      <c r="J23" s="21"/>
      <c r="M23" s="21"/>
      <c r="O23" s="21"/>
      <c r="Q23" s="21"/>
      <c r="T23" s="21"/>
      <c r="U23" s="21"/>
      <c r="V23" s="9"/>
      <c r="W23" s="21"/>
      <c r="X23" s="9"/>
      <c r="Z23" s="22"/>
      <c r="AD23" s="22"/>
      <c r="AF23" s="24"/>
      <c r="AI23" s="21"/>
      <c r="AJ23" s="21"/>
      <c r="AK23" s="21"/>
      <c r="AL23" s="21"/>
      <c r="AM23" s="21"/>
      <c r="AN23" s="21"/>
      <c r="AO23" s="21"/>
      <c r="AP23" s="21"/>
      <c r="AQ23" s="22"/>
      <c r="AR23" s="21"/>
    </row>
    <row r="24" spans="1:44" x14ac:dyDescent="0.2">
      <c r="A24" s="21"/>
      <c r="B24" s="21"/>
      <c r="C24" s="21"/>
      <c r="D24" s="21"/>
      <c r="E24" s="21"/>
      <c r="G24" s="21"/>
      <c r="H24" s="21"/>
      <c r="I24" s="21"/>
      <c r="J24" s="21"/>
      <c r="M24" s="21"/>
      <c r="O24" s="21"/>
      <c r="Q24" s="21"/>
      <c r="T24" s="21"/>
      <c r="U24" s="21"/>
      <c r="V24" s="9"/>
      <c r="W24" s="21"/>
      <c r="X24" s="9"/>
      <c r="Z24" s="22"/>
      <c r="AD24" s="22"/>
      <c r="AF24" s="24"/>
      <c r="AI24" s="21"/>
      <c r="AJ24" s="21"/>
      <c r="AK24" s="21"/>
      <c r="AL24" s="21"/>
      <c r="AM24" s="21"/>
      <c r="AN24" s="21"/>
      <c r="AO24" s="21"/>
      <c r="AP24" s="21"/>
      <c r="AQ24" s="22"/>
      <c r="AR24" s="21"/>
    </row>
    <row r="25" spans="1:44" x14ac:dyDescent="0.2">
      <c r="A25" s="21"/>
      <c r="B25" s="21"/>
      <c r="C25" s="21"/>
      <c r="D25" s="21"/>
      <c r="E25" s="21"/>
      <c r="G25" s="21"/>
      <c r="H25" s="21"/>
      <c r="I25" s="21"/>
      <c r="J25" s="21"/>
      <c r="M25" s="21"/>
      <c r="O25" s="21"/>
      <c r="Q25" s="21"/>
      <c r="T25" s="21"/>
      <c r="U25" s="21"/>
      <c r="V25" s="9"/>
      <c r="W25" s="21"/>
      <c r="X25" s="9"/>
      <c r="Z25" s="22"/>
      <c r="AD25" s="22"/>
      <c r="AF25" s="24"/>
      <c r="AI25" s="21"/>
      <c r="AJ25" s="21"/>
      <c r="AK25" s="21"/>
      <c r="AL25" s="21"/>
      <c r="AM25" s="21"/>
      <c r="AN25" s="21"/>
      <c r="AO25" s="21"/>
      <c r="AP25" s="21"/>
      <c r="AQ25" s="22"/>
      <c r="AR25" s="21"/>
    </row>
    <row r="26" spans="1:44" x14ac:dyDescent="0.2">
      <c r="A26" s="21"/>
      <c r="B26" s="21"/>
      <c r="C26" s="21"/>
      <c r="D26" s="21"/>
      <c r="E26" s="21"/>
      <c r="G26" s="21"/>
      <c r="H26" s="21"/>
      <c r="I26" s="21"/>
      <c r="J26" s="21"/>
      <c r="M26" s="21"/>
      <c r="O26" s="21"/>
      <c r="Q26" s="21"/>
      <c r="T26" s="21"/>
      <c r="U26" s="21"/>
      <c r="V26" s="9"/>
      <c r="W26" s="21"/>
      <c r="X26" s="9"/>
      <c r="Z26" s="22"/>
      <c r="AD26" s="22"/>
      <c r="AF26" s="24"/>
      <c r="AI26" s="21"/>
      <c r="AJ26" s="21"/>
      <c r="AK26" s="21"/>
      <c r="AL26" s="21"/>
      <c r="AM26" s="21"/>
      <c r="AN26" s="21"/>
      <c r="AO26" s="21"/>
      <c r="AP26" s="21"/>
      <c r="AQ26" s="22"/>
      <c r="AR26" s="21"/>
    </row>
    <row r="27" spans="1:44" x14ac:dyDescent="0.2">
      <c r="A27" s="21"/>
      <c r="B27" s="21"/>
      <c r="C27" s="21"/>
      <c r="D27" s="21"/>
      <c r="E27" s="21"/>
      <c r="G27" s="21"/>
      <c r="H27" s="21"/>
      <c r="I27" s="21"/>
      <c r="J27" s="21"/>
      <c r="M27" s="21"/>
      <c r="O27" s="21"/>
      <c r="Q27" s="21"/>
      <c r="T27" s="21"/>
      <c r="U27" s="21"/>
      <c r="V27" s="9"/>
      <c r="W27" s="21"/>
      <c r="X27" s="9"/>
      <c r="Z27" s="22"/>
      <c r="AD27" s="22"/>
      <c r="AF27" s="24"/>
      <c r="AI27" s="21"/>
      <c r="AJ27" s="21"/>
      <c r="AK27" s="21"/>
      <c r="AL27" s="21"/>
      <c r="AM27" s="21"/>
      <c r="AN27" s="21"/>
      <c r="AO27" s="21"/>
      <c r="AP27" s="21"/>
      <c r="AQ27" s="22"/>
      <c r="AR27" s="21"/>
    </row>
    <row r="28" spans="1:44" x14ac:dyDescent="0.2">
      <c r="A28" s="21"/>
      <c r="B28" s="21"/>
      <c r="C28" s="21"/>
      <c r="D28" s="21"/>
      <c r="E28" s="21"/>
      <c r="G28" s="21"/>
      <c r="H28" s="21"/>
      <c r="I28" s="21"/>
      <c r="J28" s="21"/>
      <c r="M28" s="21"/>
      <c r="O28" s="21"/>
      <c r="Q28" s="21"/>
      <c r="T28" s="21"/>
      <c r="U28" s="21"/>
      <c r="V28" s="9"/>
      <c r="W28" s="21"/>
      <c r="X28" s="9"/>
      <c r="Z28" s="22"/>
      <c r="AD28" s="22"/>
      <c r="AF28" s="24"/>
      <c r="AI28" s="21"/>
      <c r="AJ28" s="21"/>
      <c r="AK28" s="21"/>
      <c r="AL28" s="21"/>
      <c r="AM28" s="21"/>
      <c r="AN28" s="21"/>
      <c r="AO28" s="21"/>
      <c r="AP28" s="21"/>
      <c r="AQ28" s="22"/>
      <c r="AR28" s="21"/>
    </row>
    <row r="29" spans="1:44" x14ac:dyDescent="0.2">
      <c r="A29" s="21"/>
      <c r="B29" s="21"/>
      <c r="C29" s="21"/>
      <c r="D29" s="21"/>
      <c r="E29" s="21"/>
      <c r="G29" s="21"/>
      <c r="H29" s="21"/>
      <c r="I29" s="21"/>
      <c r="J29" s="21"/>
      <c r="M29" s="21"/>
      <c r="O29" s="21"/>
      <c r="Q29" s="21"/>
      <c r="T29" s="21"/>
      <c r="U29" s="21"/>
      <c r="V29" s="9"/>
      <c r="W29" s="21"/>
      <c r="X29" s="9"/>
      <c r="Z29" s="22"/>
      <c r="AD29" s="22"/>
      <c r="AF29" s="24"/>
      <c r="AI29" s="21"/>
      <c r="AJ29" s="21"/>
      <c r="AK29" s="21"/>
      <c r="AL29" s="21"/>
      <c r="AM29" s="21"/>
      <c r="AN29" s="21"/>
      <c r="AO29" s="21"/>
      <c r="AP29" s="21"/>
      <c r="AQ29" s="22"/>
      <c r="AR29" s="21"/>
    </row>
    <row r="30" spans="1:44" x14ac:dyDescent="0.2">
      <c r="A30" s="21"/>
      <c r="B30" s="21"/>
      <c r="C30" s="21"/>
      <c r="D30" s="21"/>
      <c r="E30" s="21"/>
      <c r="G30" s="21"/>
      <c r="H30" s="21"/>
      <c r="I30" s="21"/>
      <c r="J30" s="21"/>
      <c r="M30" s="21"/>
      <c r="O30" s="21"/>
      <c r="Q30" s="21"/>
      <c r="T30" s="21"/>
      <c r="U30" s="21"/>
      <c r="V30" s="9"/>
      <c r="W30" s="21"/>
      <c r="X30" s="9"/>
      <c r="Z30" s="22"/>
      <c r="AD30" s="22"/>
      <c r="AF30" s="24"/>
      <c r="AI30" s="21"/>
      <c r="AJ30" s="21"/>
      <c r="AK30" s="21"/>
      <c r="AL30" s="21"/>
      <c r="AM30" s="21"/>
      <c r="AN30" s="21"/>
      <c r="AO30" s="21"/>
      <c r="AP30" s="21"/>
      <c r="AQ30" s="22"/>
      <c r="AR30" s="21"/>
    </row>
    <row r="31" spans="1:44" x14ac:dyDescent="0.2">
      <c r="A31" s="21"/>
      <c r="B31" s="21"/>
      <c r="C31" s="21"/>
      <c r="D31" s="21"/>
      <c r="E31" s="21"/>
      <c r="G31" s="21"/>
      <c r="H31" s="21"/>
      <c r="I31" s="21"/>
      <c r="J31" s="21"/>
      <c r="M31" s="21"/>
      <c r="O31" s="21"/>
      <c r="Q31" s="21"/>
      <c r="T31" s="21"/>
      <c r="U31" s="21"/>
      <c r="V31" s="9"/>
      <c r="W31" s="21"/>
      <c r="X31" s="9"/>
      <c r="Z31" s="22"/>
      <c r="AD31" s="22"/>
      <c r="AF31" s="24"/>
      <c r="AI31" s="21"/>
      <c r="AJ31" s="21"/>
      <c r="AK31" s="21"/>
      <c r="AL31" s="21"/>
      <c r="AM31" s="21"/>
      <c r="AN31" s="21"/>
      <c r="AO31" s="21"/>
      <c r="AP31" s="21"/>
      <c r="AQ31" s="22"/>
      <c r="AR31" s="21"/>
    </row>
    <row r="32" spans="1:44" x14ac:dyDescent="0.2">
      <c r="A32" s="21"/>
      <c r="B32" s="21"/>
      <c r="C32" s="21"/>
      <c r="D32" s="21"/>
      <c r="E32" s="21"/>
      <c r="G32" s="21"/>
      <c r="H32" s="21"/>
      <c r="I32" s="21"/>
      <c r="J32" s="21"/>
      <c r="M32" s="21"/>
      <c r="O32" s="21"/>
      <c r="Q32" s="21"/>
      <c r="T32" s="21"/>
      <c r="U32" s="21"/>
      <c r="V32" s="9"/>
      <c r="W32" s="21"/>
      <c r="X32" s="9"/>
      <c r="Z32" s="22"/>
      <c r="AD32" s="22"/>
      <c r="AF32" s="24"/>
      <c r="AI32" s="21"/>
      <c r="AJ32" s="21"/>
      <c r="AK32" s="21"/>
      <c r="AL32" s="21"/>
      <c r="AM32" s="21"/>
      <c r="AN32" s="21"/>
      <c r="AO32" s="21"/>
      <c r="AP32" s="21"/>
      <c r="AQ32" s="22"/>
      <c r="AR32" s="21"/>
    </row>
    <row r="33" spans="1:44" x14ac:dyDescent="0.2">
      <c r="A33" s="21"/>
      <c r="B33" s="21"/>
      <c r="C33" s="21"/>
      <c r="D33" s="21"/>
      <c r="E33" s="21"/>
      <c r="G33" s="21"/>
      <c r="H33" s="21"/>
      <c r="I33" s="21"/>
      <c r="J33" s="21"/>
      <c r="M33" s="21"/>
      <c r="O33" s="21"/>
      <c r="Q33" s="21"/>
      <c r="T33" s="21"/>
      <c r="U33" s="21"/>
      <c r="V33" s="9"/>
      <c r="W33" s="21"/>
      <c r="X33" s="9"/>
      <c r="Z33" s="22"/>
      <c r="AD33" s="22"/>
      <c r="AF33" s="24"/>
      <c r="AI33" s="21"/>
      <c r="AJ33" s="21"/>
      <c r="AK33" s="21"/>
      <c r="AL33" s="21"/>
      <c r="AM33" s="21"/>
      <c r="AN33" s="21"/>
      <c r="AO33" s="21"/>
      <c r="AP33" s="21"/>
      <c r="AQ33" s="22"/>
      <c r="AR33" s="21"/>
    </row>
    <row r="34" spans="1:44" x14ac:dyDescent="0.2">
      <c r="A34" s="21"/>
      <c r="B34" s="21"/>
      <c r="C34" s="21"/>
      <c r="D34" s="21"/>
      <c r="E34" s="21"/>
      <c r="G34" s="21"/>
      <c r="H34" s="21"/>
      <c r="I34" s="21"/>
      <c r="J34" s="21"/>
      <c r="M34" s="21"/>
      <c r="O34" s="21"/>
      <c r="Q34" s="21"/>
      <c r="T34" s="21"/>
      <c r="U34" s="21"/>
      <c r="V34" s="9"/>
      <c r="W34" s="21"/>
      <c r="X34" s="9"/>
      <c r="Z34" s="22"/>
      <c r="AD34" s="22"/>
      <c r="AF34" s="24"/>
      <c r="AI34" s="21"/>
      <c r="AJ34" s="21"/>
      <c r="AK34" s="21"/>
      <c r="AL34" s="21"/>
      <c r="AM34" s="21"/>
      <c r="AN34" s="21"/>
      <c r="AO34" s="21"/>
      <c r="AP34" s="21"/>
      <c r="AQ34" s="22"/>
      <c r="AR34" s="21"/>
    </row>
    <row r="35" spans="1:44" x14ac:dyDescent="0.2">
      <c r="A35" s="21"/>
      <c r="B35" s="21"/>
      <c r="C35" s="21"/>
      <c r="D35" s="21"/>
      <c r="E35" s="21"/>
      <c r="G35" s="21"/>
      <c r="H35" s="21"/>
      <c r="I35" s="21"/>
      <c r="J35" s="21"/>
      <c r="M35" s="21"/>
      <c r="O35" s="21"/>
      <c r="Q35" s="21"/>
      <c r="T35" s="21"/>
      <c r="U35" s="21"/>
      <c r="V35" s="9"/>
      <c r="W35" s="21"/>
      <c r="X35" s="9"/>
      <c r="Z35" s="22"/>
      <c r="AD35" s="22"/>
      <c r="AF35" s="24"/>
      <c r="AI35" s="21"/>
      <c r="AJ35" s="21"/>
      <c r="AK35" s="21"/>
      <c r="AL35" s="21"/>
      <c r="AM35" s="21"/>
      <c r="AN35" s="21"/>
      <c r="AO35" s="21"/>
      <c r="AP35" s="21"/>
      <c r="AQ35" s="22"/>
      <c r="AR35" s="21"/>
    </row>
    <row r="36" spans="1:44" x14ac:dyDescent="0.2">
      <c r="A36" s="21"/>
      <c r="B36" s="21"/>
      <c r="C36" s="21"/>
      <c r="D36" s="21"/>
      <c r="E36" s="21"/>
      <c r="G36" s="21"/>
      <c r="H36" s="21"/>
      <c r="I36" s="21"/>
      <c r="J36" s="21"/>
      <c r="M36" s="21"/>
      <c r="O36" s="21"/>
      <c r="Q36" s="21"/>
      <c r="T36" s="21"/>
      <c r="U36" s="21"/>
      <c r="V36" s="9"/>
      <c r="W36" s="21"/>
      <c r="X36" s="9"/>
      <c r="Z36" s="22"/>
      <c r="AD36" s="22"/>
      <c r="AF36" s="24"/>
      <c r="AI36" s="21"/>
      <c r="AJ36" s="21"/>
      <c r="AK36" s="21"/>
      <c r="AL36" s="21"/>
      <c r="AM36" s="21"/>
      <c r="AN36" s="21"/>
      <c r="AO36" s="21"/>
      <c r="AP36" s="21"/>
      <c r="AQ36" s="22"/>
      <c r="AR36" s="21"/>
    </row>
    <row r="37" spans="1:44" x14ac:dyDescent="0.2">
      <c r="A37" s="21"/>
      <c r="B37" s="21"/>
      <c r="C37" s="21"/>
      <c r="D37" s="21"/>
      <c r="E37" s="21"/>
      <c r="G37" s="21"/>
      <c r="H37" s="21"/>
      <c r="I37" s="21"/>
      <c r="J37" s="21"/>
      <c r="M37" s="21"/>
      <c r="O37" s="21"/>
      <c r="Q37" s="21"/>
      <c r="T37" s="21"/>
      <c r="U37" s="21"/>
      <c r="V37" s="9"/>
      <c r="W37" s="21"/>
      <c r="X37" s="9"/>
      <c r="Z37" s="22"/>
      <c r="AD37" s="22"/>
      <c r="AF37" s="24"/>
      <c r="AI37" s="21"/>
      <c r="AJ37" s="21"/>
      <c r="AK37" s="21"/>
      <c r="AL37" s="21"/>
      <c r="AN37" s="21"/>
      <c r="AO37" s="21"/>
      <c r="AP37" s="21"/>
      <c r="AQ37" s="22"/>
      <c r="AR37" s="21"/>
    </row>
    <row r="38" spans="1:44" x14ac:dyDescent="0.2">
      <c r="A38" s="21"/>
      <c r="B38" s="21"/>
      <c r="C38" s="21"/>
      <c r="D38" s="21"/>
      <c r="E38" s="21"/>
      <c r="G38" s="21"/>
      <c r="H38" s="21"/>
      <c r="I38" s="21"/>
      <c r="J38" s="21"/>
      <c r="M38" s="21"/>
      <c r="O38" s="21"/>
      <c r="Q38" s="21"/>
      <c r="T38" s="21"/>
      <c r="U38" s="21"/>
      <c r="V38" s="9"/>
      <c r="W38" s="21"/>
      <c r="X38" s="9"/>
      <c r="Z38" s="22"/>
      <c r="AD38" s="22"/>
      <c r="AF38" s="24"/>
      <c r="AI38" s="21"/>
      <c r="AJ38" s="21"/>
      <c r="AK38" s="21"/>
      <c r="AL38" s="21"/>
      <c r="AN38" s="21"/>
      <c r="AO38" s="21"/>
      <c r="AP38" s="21"/>
      <c r="AQ38" s="22"/>
      <c r="AR38" s="21"/>
    </row>
    <row r="39" spans="1:44" x14ac:dyDescent="0.2">
      <c r="A39" s="21"/>
      <c r="B39" s="21"/>
      <c r="C39" s="21"/>
      <c r="D39" s="21"/>
      <c r="E39" s="21"/>
      <c r="G39" s="21"/>
      <c r="H39" s="21"/>
      <c r="I39" s="21"/>
      <c r="J39" s="21"/>
      <c r="M39" s="21"/>
      <c r="O39" s="21"/>
      <c r="Q39" s="21"/>
      <c r="T39" s="21"/>
      <c r="U39" s="21"/>
      <c r="V39" s="9"/>
      <c r="W39" s="21"/>
      <c r="X39" s="9"/>
      <c r="Z39" s="22"/>
      <c r="AD39" s="22"/>
      <c r="AF39" s="24"/>
      <c r="AI39" s="21"/>
      <c r="AJ39" s="21"/>
      <c r="AK39" s="21"/>
      <c r="AL39" s="21"/>
      <c r="AN39" s="21"/>
      <c r="AO39" s="21"/>
      <c r="AP39" s="21"/>
      <c r="AQ39" s="22"/>
      <c r="AR39" s="21"/>
    </row>
    <row r="40" spans="1:44" x14ac:dyDescent="0.2">
      <c r="A40" s="21"/>
      <c r="B40" s="21"/>
      <c r="C40" s="21"/>
      <c r="D40" s="21"/>
      <c r="E40" s="21"/>
      <c r="G40" s="21"/>
      <c r="H40" s="21"/>
      <c r="I40" s="21"/>
      <c r="J40" s="21"/>
      <c r="M40" s="21"/>
      <c r="O40" s="21"/>
      <c r="Q40" s="21"/>
      <c r="T40" s="21"/>
      <c r="U40" s="21"/>
      <c r="V40" s="9"/>
      <c r="W40" s="21"/>
      <c r="X40" s="9"/>
      <c r="Z40" s="22"/>
      <c r="AD40" s="22"/>
      <c r="AF40" s="24"/>
      <c r="AI40" s="21"/>
      <c r="AJ40" s="21"/>
      <c r="AK40" s="21"/>
      <c r="AL40" s="21"/>
      <c r="AN40" s="21"/>
      <c r="AO40" s="21"/>
      <c r="AP40" s="21"/>
      <c r="AQ40" s="22"/>
      <c r="AR40" s="21"/>
    </row>
    <row r="41" spans="1:44" x14ac:dyDescent="0.2">
      <c r="A41" s="21"/>
      <c r="B41" s="21"/>
      <c r="C41" s="21"/>
      <c r="D41" s="21"/>
      <c r="E41" s="21"/>
      <c r="G41" s="21"/>
      <c r="H41" s="21"/>
      <c r="I41" s="21"/>
      <c r="J41" s="21"/>
      <c r="M41" s="21"/>
      <c r="O41" s="21"/>
      <c r="Q41" s="21"/>
      <c r="T41" s="21"/>
      <c r="U41" s="21"/>
      <c r="V41" s="9"/>
      <c r="W41" s="21"/>
      <c r="X41" s="9"/>
      <c r="Z41" s="22"/>
      <c r="AD41" s="22"/>
      <c r="AF41" s="24"/>
      <c r="AI41" s="21"/>
      <c r="AJ41" s="21"/>
      <c r="AK41" s="21"/>
      <c r="AL41" s="21"/>
      <c r="AN41" s="21"/>
      <c r="AO41" s="21"/>
      <c r="AP41" s="21"/>
      <c r="AQ41" s="22"/>
      <c r="AR41" s="21"/>
    </row>
    <row r="42" spans="1:44" x14ac:dyDescent="0.2">
      <c r="A42" s="21"/>
      <c r="B42" s="21"/>
      <c r="C42" s="21"/>
      <c r="D42" s="21"/>
      <c r="E42" s="21"/>
      <c r="G42" s="21"/>
      <c r="H42" s="21"/>
      <c r="I42" s="21"/>
      <c r="J42" s="21"/>
      <c r="M42" s="21"/>
      <c r="O42" s="21"/>
      <c r="Q42" s="21"/>
      <c r="T42" s="21"/>
      <c r="U42" s="21"/>
      <c r="V42" s="9"/>
      <c r="W42" s="21"/>
      <c r="X42" s="9"/>
      <c r="Z42" s="22"/>
      <c r="AD42" s="22"/>
      <c r="AF42" s="24"/>
      <c r="AI42" s="21"/>
      <c r="AJ42" s="21"/>
      <c r="AK42" s="21"/>
      <c r="AL42" s="21"/>
      <c r="AN42" s="21"/>
      <c r="AO42" s="21"/>
      <c r="AP42" s="21"/>
      <c r="AQ42" s="22"/>
      <c r="AR42" s="21"/>
    </row>
    <row r="43" spans="1:44" x14ac:dyDescent="0.2">
      <c r="A43" s="21"/>
      <c r="B43" s="21"/>
      <c r="C43" s="21"/>
      <c r="D43" s="21"/>
      <c r="E43" s="21"/>
      <c r="G43" s="21"/>
      <c r="H43" s="21"/>
      <c r="I43" s="21"/>
      <c r="J43" s="21"/>
      <c r="M43" s="21"/>
      <c r="O43" s="21"/>
      <c r="Q43" s="21"/>
      <c r="T43" s="21"/>
      <c r="U43" s="21"/>
      <c r="V43" s="9"/>
      <c r="W43" s="21"/>
      <c r="X43" s="9"/>
      <c r="Z43" s="22"/>
      <c r="AD43" s="22"/>
      <c r="AF43" s="24"/>
      <c r="AI43" s="21"/>
      <c r="AJ43" s="21"/>
      <c r="AK43" s="21"/>
      <c r="AL43" s="21"/>
      <c r="AM43" s="21"/>
      <c r="AN43" s="21"/>
      <c r="AO43" s="21"/>
      <c r="AP43" s="21"/>
      <c r="AQ43" s="22"/>
      <c r="AR43" s="21"/>
    </row>
    <row r="44" spans="1:44" x14ac:dyDescent="0.2">
      <c r="A44" s="21"/>
      <c r="B44" s="21"/>
      <c r="C44" s="21"/>
      <c r="D44" s="21"/>
      <c r="E44" s="21"/>
      <c r="G44" s="21"/>
      <c r="H44" s="21"/>
      <c r="I44" s="21"/>
      <c r="J44" s="21"/>
      <c r="M44" s="21"/>
      <c r="O44" s="21"/>
      <c r="Q44" s="21"/>
      <c r="T44" s="21"/>
      <c r="U44" s="21"/>
      <c r="V44" s="9"/>
      <c r="W44" s="21"/>
      <c r="X44" s="9"/>
      <c r="Z44" s="22"/>
      <c r="AD44" s="22"/>
      <c r="AF44" s="24"/>
      <c r="AI44" s="21"/>
      <c r="AJ44" s="21"/>
      <c r="AK44" s="21"/>
      <c r="AL44" s="21"/>
      <c r="AM44" s="21"/>
      <c r="AN44" s="21"/>
      <c r="AO44" s="21"/>
      <c r="AP44" s="21"/>
      <c r="AQ44" s="22"/>
      <c r="AR44" s="21"/>
    </row>
    <row r="45" spans="1:44" x14ac:dyDescent="0.2">
      <c r="A45" s="21"/>
      <c r="B45" s="21"/>
      <c r="C45" s="21"/>
      <c r="D45" s="21"/>
      <c r="E45" s="21"/>
      <c r="G45" s="21"/>
      <c r="H45" s="21"/>
      <c r="I45" s="21"/>
      <c r="J45" s="21"/>
      <c r="M45" s="21"/>
      <c r="O45" s="21"/>
      <c r="Q45" s="21"/>
      <c r="T45" s="21"/>
      <c r="U45" s="21"/>
      <c r="V45" s="9"/>
      <c r="W45" s="21"/>
      <c r="X45" s="9"/>
      <c r="Z45" s="22"/>
      <c r="AD45" s="22"/>
      <c r="AF45" s="24"/>
      <c r="AI45" s="21"/>
      <c r="AJ45" s="21"/>
      <c r="AK45" s="21"/>
      <c r="AL45" s="21"/>
      <c r="AM45" s="21"/>
      <c r="AN45" s="21"/>
      <c r="AO45" s="21"/>
      <c r="AP45" s="21"/>
      <c r="AQ45" s="22"/>
      <c r="AR45" s="21"/>
    </row>
    <row r="46" spans="1:44" x14ac:dyDescent="0.2">
      <c r="A46" s="21"/>
      <c r="B46" s="21"/>
      <c r="C46" s="21"/>
      <c r="D46" s="21"/>
      <c r="E46" s="21"/>
      <c r="G46" s="21"/>
      <c r="H46" s="21"/>
      <c r="I46" s="21"/>
      <c r="J46" s="21"/>
      <c r="M46" s="21"/>
      <c r="O46" s="21"/>
      <c r="Q46" s="21"/>
      <c r="T46" s="21"/>
      <c r="U46" s="21"/>
      <c r="V46" s="9"/>
      <c r="W46" s="21"/>
      <c r="X46" s="9"/>
      <c r="Z46" s="22"/>
      <c r="AD46" s="22"/>
      <c r="AF46" s="24"/>
      <c r="AI46" s="21"/>
      <c r="AJ46" s="21"/>
      <c r="AK46" s="21"/>
      <c r="AL46" s="21"/>
      <c r="AM46" s="21"/>
      <c r="AN46" s="21"/>
      <c r="AO46" s="21"/>
      <c r="AP46" s="21"/>
      <c r="AQ46" s="22"/>
      <c r="AR46" s="21"/>
    </row>
    <row r="47" spans="1:44" x14ac:dyDescent="0.2">
      <c r="A47" s="21"/>
      <c r="B47" s="21"/>
      <c r="C47" s="21"/>
      <c r="D47" s="21"/>
      <c r="E47" s="21"/>
      <c r="G47" s="21"/>
      <c r="H47" s="21"/>
      <c r="I47" s="21"/>
      <c r="J47" s="21"/>
      <c r="M47" s="21"/>
      <c r="O47" s="21"/>
      <c r="Q47" s="21"/>
      <c r="T47" s="21"/>
      <c r="U47" s="21"/>
      <c r="V47" s="9"/>
      <c r="W47" s="21"/>
      <c r="X47" s="9"/>
      <c r="Z47" s="22"/>
      <c r="AD47" s="22"/>
      <c r="AF47" s="24"/>
      <c r="AI47" s="21"/>
      <c r="AJ47" s="21"/>
      <c r="AK47" s="21"/>
      <c r="AL47" s="21"/>
      <c r="AM47" s="21"/>
      <c r="AN47" s="21"/>
      <c r="AO47" s="21"/>
      <c r="AP47" s="21"/>
      <c r="AQ47" s="22"/>
      <c r="AR47" s="21"/>
    </row>
    <row r="48" spans="1:44" x14ac:dyDescent="0.2">
      <c r="A48" s="21"/>
      <c r="B48" s="21"/>
      <c r="C48" s="21"/>
      <c r="D48" s="21"/>
      <c r="E48" s="21"/>
      <c r="G48" s="21"/>
      <c r="H48" s="21"/>
      <c r="I48" s="21"/>
      <c r="J48" s="21"/>
      <c r="M48" s="21"/>
      <c r="O48" s="21"/>
      <c r="Q48" s="21"/>
      <c r="T48" s="21"/>
      <c r="U48" s="21"/>
      <c r="V48" s="9"/>
      <c r="W48" s="21"/>
      <c r="X48" s="9"/>
      <c r="Z48" s="22"/>
      <c r="AD48" s="22"/>
      <c r="AF48" s="24"/>
      <c r="AI48" s="21"/>
      <c r="AJ48" s="21"/>
      <c r="AK48" s="21"/>
      <c r="AL48" s="21"/>
      <c r="AM48" s="21"/>
      <c r="AN48" s="21"/>
      <c r="AO48" s="21"/>
      <c r="AP48" s="21"/>
      <c r="AQ48" s="22"/>
      <c r="AR48" s="21"/>
    </row>
    <row r="49" spans="1:44" x14ac:dyDescent="0.2">
      <c r="A49" s="21"/>
      <c r="B49" s="21"/>
      <c r="C49" s="21"/>
      <c r="D49" s="21"/>
      <c r="E49" s="21"/>
      <c r="G49" s="21"/>
      <c r="H49" s="21"/>
      <c r="I49" s="21"/>
      <c r="J49" s="21"/>
      <c r="M49" s="21"/>
      <c r="O49" s="21"/>
      <c r="Q49" s="21"/>
      <c r="T49" s="21"/>
      <c r="U49" s="21"/>
      <c r="V49" s="9"/>
      <c r="W49" s="21"/>
      <c r="X49" s="9"/>
      <c r="Z49" s="22"/>
      <c r="AD49" s="22"/>
      <c r="AF49" s="24"/>
      <c r="AI49" s="21"/>
      <c r="AJ49" s="21"/>
      <c r="AK49" s="21"/>
      <c r="AL49" s="21"/>
      <c r="AM49" s="21"/>
      <c r="AN49" s="21"/>
      <c r="AO49" s="21"/>
      <c r="AP49" s="21"/>
      <c r="AQ49" s="22"/>
      <c r="AR49" s="21"/>
    </row>
    <row r="50" spans="1:44" x14ac:dyDescent="0.2">
      <c r="A50" s="21"/>
      <c r="B50" s="21"/>
      <c r="C50" s="21"/>
      <c r="D50" s="21"/>
      <c r="E50" s="21"/>
      <c r="G50" s="21"/>
      <c r="H50" s="21"/>
      <c r="I50" s="21"/>
      <c r="J50" s="21"/>
      <c r="M50" s="21"/>
      <c r="O50" s="21"/>
      <c r="Q50" s="21"/>
      <c r="T50" s="21"/>
      <c r="U50" s="21"/>
      <c r="V50" s="9"/>
      <c r="W50" s="21"/>
      <c r="X50" s="9"/>
      <c r="Z50" s="22"/>
      <c r="AD50" s="22"/>
      <c r="AF50" s="24"/>
      <c r="AI50" s="21"/>
      <c r="AJ50" s="21"/>
      <c r="AK50" s="21"/>
      <c r="AL50" s="21"/>
      <c r="AM50" s="21"/>
      <c r="AN50" s="21"/>
      <c r="AO50" s="21"/>
      <c r="AP50" s="21"/>
      <c r="AQ50" s="22"/>
      <c r="AR50" s="21"/>
    </row>
    <row r="51" spans="1:44" x14ac:dyDescent="0.2">
      <c r="A51" s="21"/>
      <c r="B51" s="21"/>
      <c r="C51" s="21"/>
      <c r="D51" s="21"/>
      <c r="E51" s="21"/>
      <c r="G51" s="21"/>
      <c r="H51" s="21"/>
      <c r="I51" s="21"/>
      <c r="J51" s="21"/>
      <c r="M51" s="21"/>
      <c r="O51" s="21"/>
      <c r="Q51" s="21"/>
      <c r="T51" s="21"/>
      <c r="U51" s="21"/>
      <c r="V51" s="9"/>
      <c r="W51" s="21"/>
      <c r="X51" s="9"/>
      <c r="Z51" s="22"/>
      <c r="AD51" s="22"/>
      <c r="AF51" s="24"/>
      <c r="AI51" s="21"/>
      <c r="AJ51" s="21"/>
      <c r="AK51" s="21"/>
      <c r="AL51" s="21"/>
      <c r="AM51" s="21"/>
      <c r="AN51" s="21"/>
      <c r="AO51" s="21"/>
      <c r="AP51" s="21"/>
      <c r="AQ51" s="22"/>
      <c r="AR51" s="21"/>
    </row>
    <row r="52" spans="1:44" x14ac:dyDescent="0.2">
      <c r="A52" s="21"/>
      <c r="B52" s="21"/>
      <c r="C52" s="21"/>
      <c r="D52" s="21"/>
      <c r="E52" s="21"/>
      <c r="G52" s="21"/>
      <c r="H52" s="21"/>
      <c r="I52" s="21"/>
      <c r="J52" s="21"/>
      <c r="M52" s="21"/>
      <c r="O52" s="21"/>
      <c r="Q52" s="21"/>
      <c r="T52" s="21"/>
      <c r="U52" s="21"/>
      <c r="V52" s="9"/>
      <c r="W52" s="21"/>
      <c r="X52" s="9"/>
      <c r="Z52" s="22"/>
      <c r="AD52" s="22"/>
      <c r="AF52" s="24"/>
      <c r="AI52" s="21"/>
      <c r="AJ52" s="21"/>
      <c r="AK52" s="21"/>
      <c r="AL52" s="21"/>
      <c r="AM52" s="21"/>
      <c r="AN52" s="21"/>
      <c r="AO52" s="21"/>
      <c r="AP52" s="21"/>
      <c r="AQ52" s="22"/>
      <c r="AR52" s="21"/>
    </row>
    <row r="53" spans="1:44" x14ac:dyDescent="0.2">
      <c r="A53" s="21"/>
      <c r="B53" s="21"/>
      <c r="C53" s="21"/>
      <c r="D53" s="21"/>
      <c r="E53" s="21"/>
      <c r="G53" s="21"/>
      <c r="H53" s="21"/>
      <c r="I53" s="21"/>
      <c r="J53" s="21"/>
      <c r="M53" s="21"/>
      <c r="O53" s="21"/>
      <c r="Q53" s="21"/>
      <c r="T53" s="21"/>
      <c r="U53" s="21"/>
      <c r="V53" s="9"/>
      <c r="W53" s="21"/>
      <c r="X53" s="9"/>
      <c r="Z53" s="22"/>
      <c r="AD53" s="22"/>
      <c r="AF53" s="24"/>
      <c r="AI53" s="21"/>
      <c r="AJ53" s="21"/>
      <c r="AK53" s="21"/>
      <c r="AL53" s="21"/>
      <c r="AM53" s="21"/>
      <c r="AN53" s="21"/>
      <c r="AO53" s="21"/>
      <c r="AP53" s="21"/>
      <c r="AQ53" s="22"/>
      <c r="AR53" s="21"/>
    </row>
    <row r="54" spans="1:44" x14ac:dyDescent="0.2">
      <c r="A54" s="21"/>
      <c r="B54" s="21"/>
      <c r="C54" s="21"/>
      <c r="D54" s="21"/>
      <c r="E54" s="21"/>
      <c r="G54" s="21"/>
      <c r="H54" s="21"/>
      <c r="I54" s="21"/>
      <c r="J54" s="21"/>
      <c r="M54" s="21"/>
      <c r="O54" s="21"/>
      <c r="Q54" s="21"/>
      <c r="T54" s="21"/>
      <c r="U54" s="21"/>
      <c r="V54" s="9"/>
      <c r="W54" s="21"/>
      <c r="X54" s="9"/>
      <c r="Z54" s="22"/>
      <c r="AD54" s="22"/>
      <c r="AF54" s="24"/>
      <c r="AI54" s="21"/>
      <c r="AJ54" s="21"/>
      <c r="AK54" s="21"/>
      <c r="AL54" s="21"/>
      <c r="AM54" s="21"/>
      <c r="AN54" s="21"/>
      <c r="AO54" s="21"/>
      <c r="AP54" s="21"/>
      <c r="AQ54" s="22"/>
      <c r="AR54" s="21"/>
    </row>
    <row r="55" spans="1:44" x14ac:dyDescent="0.2">
      <c r="A55" s="21"/>
      <c r="B55" s="21"/>
      <c r="C55" s="21"/>
      <c r="D55" s="21"/>
      <c r="E55" s="21"/>
      <c r="G55" s="21"/>
      <c r="H55" s="21"/>
      <c r="I55" s="21"/>
      <c r="J55" s="21"/>
      <c r="M55" s="21"/>
      <c r="O55" s="21"/>
      <c r="Q55" s="21"/>
      <c r="T55" s="21"/>
      <c r="U55" s="21"/>
      <c r="V55" s="9"/>
      <c r="W55" s="21"/>
      <c r="X55" s="9"/>
      <c r="Z55" s="22"/>
      <c r="AD55" s="22"/>
      <c r="AF55" s="24"/>
      <c r="AI55" s="21"/>
      <c r="AJ55" s="21"/>
      <c r="AK55" s="21"/>
      <c r="AL55" s="21"/>
      <c r="AM55" s="21"/>
      <c r="AN55" s="21"/>
      <c r="AO55" s="21"/>
      <c r="AP55" s="21"/>
      <c r="AQ55" s="22"/>
      <c r="AR55" s="21"/>
    </row>
    <row r="56" spans="1:44" x14ac:dyDescent="0.2">
      <c r="A56" s="21"/>
      <c r="B56" s="21"/>
      <c r="C56" s="21"/>
      <c r="D56" s="21"/>
      <c r="E56" s="21"/>
      <c r="G56" s="21"/>
      <c r="H56" s="21"/>
      <c r="I56" s="21"/>
      <c r="J56" s="21"/>
      <c r="M56" s="21"/>
      <c r="O56" s="21"/>
      <c r="Q56" s="21"/>
      <c r="T56" s="21"/>
      <c r="U56" s="21"/>
      <c r="V56" s="9"/>
      <c r="W56" s="21"/>
      <c r="X56" s="9"/>
      <c r="Z56" s="22"/>
      <c r="AD56" s="22"/>
      <c r="AF56" s="24"/>
      <c r="AI56" s="21"/>
      <c r="AJ56" s="21"/>
      <c r="AK56" s="21"/>
      <c r="AL56" s="21"/>
      <c r="AM56" s="21"/>
      <c r="AN56" s="21"/>
      <c r="AO56" s="21"/>
      <c r="AP56" s="21"/>
      <c r="AQ56" s="22"/>
      <c r="AR56" s="21"/>
    </row>
    <row r="57" spans="1:44" x14ac:dyDescent="0.2">
      <c r="A57" s="21"/>
      <c r="B57" s="21"/>
      <c r="C57" s="21"/>
      <c r="D57" s="21"/>
      <c r="E57" s="21"/>
      <c r="G57" s="21"/>
      <c r="H57" s="21"/>
      <c r="I57" s="21"/>
      <c r="J57" s="21"/>
      <c r="M57" s="21"/>
      <c r="O57" s="21"/>
      <c r="Q57" s="21"/>
      <c r="T57" s="21"/>
      <c r="U57" s="21"/>
      <c r="V57" s="9"/>
      <c r="W57" s="21"/>
      <c r="X57" s="9"/>
      <c r="Z57" s="22"/>
      <c r="AD57" s="22"/>
      <c r="AF57" s="24"/>
      <c r="AI57" s="21"/>
      <c r="AJ57" s="21"/>
      <c r="AK57" s="21"/>
      <c r="AL57" s="21"/>
      <c r="AM57" s="21"/>
      <c r="AN57" s="21"/>
      <c r="AO57" s="21"/>
      <c r="AP57" s="21"/>
      <c r="AQ57" s="22"/>
      <c r="AR57" s="21"/>
    </row>
    <row r="58" spans="1:44" x14ac:dyDescent="0.2">
      <c r="A58" s="21"/>
      <c r="B58" s="21"/>
      <c r="C58" s="21"/>
      <c r="D58" s="21"/>
      <c r="E58" s="21"/>
      <c r="G58" s="21"/>
      <c r="H58" s="21"/>
      <c r="I58" s="21"/>
      <c r="J58" s="21"/>
      <c r="M58" s="21"/>
      <c r="O58" s="21"/>
      <c r="Q58" s="21"/>
      <c r="T58" s="21"/>
      <c r="U58" s="21"/>
      <c r="V58" s="9"/>
      <c r="W58" s="21"/>
      <c r="X58" s="9"/>
      <c r="Z58" s="22"/>
      <c r="AD58" s="22"/>
      <c r="AF58" s="24"/>
      <c r="AI58" s="21"/>
      <c r="AJ58" s="21"/>
      <c r="AK58" s="21"/>
      <c r="AL58" s="21"/>
      <c r="AM58" s="21"/>
      <c r="AN58" s="21"/>
      <c r="AO58" s="21"/>
      <c r="AP58" s="21"/>
      <c r="AQ58" s="22"/>
      <c r="AR58" s="21"/>
    </row>
    <row r="59" spans="1:44" x14ac:dyDescent="0.2">
      <c r="A59" s="21"/>
      <c r="B59" s="21"/>
      <c r="C59" s="21"/>
      <c r="D59" s="21"/>
      <c r="E59" s="21"/>
      <c r="G59" s="21"/>
      <c r="H59" s="21"/>
      <c r="I59" s="21"/>
      <c r="J59" s="21"/>
      <c r="M59" s="21"/>
      <c r="O59" s="21"/>
      <c r="Q59" s="21"/>
      <c r="T59" s="21"/>
      <c r="U59" s="21"/>
      <c r="V59" s="9"/>
      <c r="W59" s="21"/>
      <c r="X59" s="9"/>
      <c r="Z59" s="22"/>
      <c r="AD59" s="22"/>
      <c r="AF59" s="24"/>
      <c r="AI59" s="21"/>
      <c r="AJ59" s="21"/>
      <c r="AK59" s="21"/>
      <c r="AL59" s="21"/>
      <c r="AM59" s="21"/>
      <c r="AN59" s="21"/>
      <c r="AO59" s="21"/>
      <c r="AP59" s="21"/>
      <c r="AQ59" s="22"/>
      <c r="AR59" s="21"/>
    </row>
    <row r="60" spans="1:44" x14ac:dyDescent="0.2">
      <c r="A60" s="21"/>
      <c r="B60" s="21"/>
      <c r="C60" s="21"/>
      <c r="D60" s="21"/>
      <c r="E60" s="21"/>
      <c r="G60" s="21"/>
      <c r="H60" s="21"/>
      <c r="I60" s="21"/>
      <c r="J60" s="21"/>
      <c r="M60" s="21"/>
      <c r="O60" s="21"/>
      <c r="Q60" s="21"/>
      <c r="T60" s="21"/>
      <c r="U60" s="21"/>
      <c r="V60" s="9"/>
      <c r="W60" s="21"/>
      <c r="X60" s="9"/>
      <c r="Z60" s="22"/>
      <c r="AD60" s="22"/>
      <c r="AF60" s="24"/>
      <c r="AI60" s="21"/>
      <c r="AJ60" s="21"/>
      <c r="AK60" s="21"/>
      <c r="AL60" s="21"/>
      <c r="AM60" s="21"/>
      <c r="AN60" s="21"/>
      <c r="AO60" s="21"/>
      <c r="AP60" s="21"/>
      <c r="AQ60" s="22"/>
      <c r="AR60" s="21"/>
    </row>
    <row r="61" spans="1:44" x14ac:dyDescent="0.2">
      <c r="A61" s="21"/>
      <c r="B61" s="21"/>
      <c r="C61" s="21"/>
      <c r="D61" s="21"/>
      <c r="E61" s="21"/>
      <c r="G61" s="21"/>
      <c r="H61" s="21"/>
      <c r="I61" s="21"/>
      <c r="J61" s="21"/>
      <c r="M61" s="21"/>
      <c r="O61" s="21"/>
      <c r="Q61" s="21"/>
      <c r="T61" s="21"/>
      <c r="U61" s="21"/>
      <c r="V61" s="9"/>
      <c r="W61" s="21"/>
      <c r="X61" s="9"/>
      <c r="Z61" s="22"/>
      <c r="AD61" s="22"/>
      <c r="AF61" s="24"/>
      <c r="AI61" s="21"/>
      <c r="AJ61" s="21"/>
      <c r="AK61" s="21"/>
      <c r="AL61" s="21"/>
      <c r="AM61" s="21"/>
      <c r="AN61" s="21"/>
      <c r="AO61" s="21"/>
      <c r="AP61" s="21"/>
      <c r="AQ61" s="22"/>
      <c r="AR61" s="21"/>
    </row>
    <row r="62" spans="1:44" x14ac:dyDescent="0.2">
      <c r="A62" s="21"/>
      <c r="B62" s="21"/>
      <c r="C62" s="21"/>
      <c r="D62" s="21"/>
      <c r="E62" s="21"/>
      <c r="G62" s="21"/>
      <c r="H62" s="21"/>
      <c r="I62" s="21"/>
      <c r="J62" s="21"/>
      <c r="M62" s="21"/>
      <c r="O62" s="21"/>
      <c r="Q62" s="21"/>
      <c r="T62" s="21"/>
      <c r="U62" s="21"/>
      <c r="V62" s="9"/>
      <c r="W62" s="21"/>
      <c r="X62" s="9"/>
      <c r="Z62" s="22"/>
      <c r="AD62" s="22"/>
      <c r="AF62" s="24"/>
      <c r="AI62" s="21"/>
      <c r="AJ62" s="21"/>
      <c r="AK62" s="21"/>
      <c r="AL62" s="21"/>
      <c r="AM62" s="21"/>
      <c r="AN62" s="21"/>
      <c r="AO62" s="21"/>
      <c r="AP62" s="21"/>
      <c r="AQ62" s="22"/>
      <c r="AR62" s="21"/>
    </row>
    <row r="63" spans="1:44" x14ac:dyDescent="0.2">
      <c r="A63" s="21"/>
      <c r="B63" s="21"/>
      <c r="C63" s="21"/>
      <c r="D63" s="21"/>
      <c r="E63" s="21"/>
      <c r="G63" s="21"/>
      <c r="H63" s="21"/>
      <c r="I63" s="21"/>
      <c r="J63" s="21"/>
      <c r="M63" s="21"/>
      <c r="O63" s="21"/>
      <c r="Q63" s="21"/>
      <c r="T63" s="21"/>
      <c r="U63" s="21"/>
      <c r="V63" s="9"/>
      <c r="W63" s="21"/>
      <c r="X63" s="9"/>
      <c r="Z63" s="22"/>
      <c r="AD63" s="22"/>
      <c r="AF63" s="24"/>
      <c r="AI63" s="21"/>
      <c r="AJ63" s="21"/>
      <c r="AK63" s="21"/>
      <c r="AL63" s="21"/>
      <c r="AM63" s="21"/>
      <c r="AN63" s="21"/>
      <c r="AO63" s="21"/>
      <c r="AP63" s="21"/>
      <c r="AQ63" s="22"/>
      <c r="AR63" s="21"/>
    </row>
    <row r="64" spans="1:44" x14ac:dyDescent="0.2">
      <c r="A64" s="21"/>
      <c r="B64" s="21"/>
      <c r="C64" s="21"/>
      <c r="D64" s="21"/>
      <c r="E64" s="21"/>
      <c r="G64" s="21"/>
      <c r="H64" s="21"/>
      <c r="I64" s="21"/>
      <c r="J64" s="21"/>
      <c r="M64" s="21"/>
      <c r="O64" s="21"/>
      <c r="Q64" s="21"/>
      <c r="T64" s="21"/>
      <c r="U64" s="21"/>
      <c r="V64" s="9"/>
      <c r="W64" s="21"/>
      <c r="X64" s="9"/>
      <c r="Z64" s="22"/>
      <c r="AD64" s="22"/>
      <c r="AF64" s="24"/>
      <c r="AI64" s="21"/>
      <c r="AJ64" s="21"/>
      <c r="AK64" s="21"/>
      <c r="AL64" s="21"/>
      <c r="AM64" s="21"/>
      <c r="AN64" s="21"/>
      <c r="AO64" s="21"/>
      <c r="AP64" s="21"/>
      <c r="AQ64" s="22"/>
      <c r="AR64" s="21"/>
    </row>
    <row r="65" spans="1:44" x14ac:dyDescent="0.2">
      <c r="A65" s="21"/>
      <c r="B65" s="21"/>
      <c r="C65" s="21"/>
      <c r="D65" s="21"/>
      <c r="E65" s="21"/>
      <c r="G65" s="21"/>
      <c r="H65" s="21"/>
      <c r="I65" s="21"/>
      <c r="J65" s="21"/>
      <c r="M65" s="21"/>
      <c r="O65" s="21"/>
      <c r="Q65" s="21"/>
      <c r="T65" s="21"/>
      <c r="U65" s="21"/>
      <c r="V65" s="9"/>
      <c r="W65" s="21"/>
      <c r="X65" s="9"/>
      <c r="Z65" s="22"/>
      <c r="AD65" s="22"/>
      <c r="AF65" s="24"/>
      <c r="AI65" s="21"/>
      <c r="AJ65" s="21"/>
      <c r="AK65" s="21"/>
      <c r="AL65" s="21"/>
      <c r="AM65" s="21"/>
      <c r="AN65" s="21"/>
      <c r="AO65" s="21"/>
      <c r="AP65" s="21"/>
      <c r="AQ65" s="22"/>
      <c r="AR65" s="21"/>
    </row>
    <row r="66" spans="1:44" x14ac:dyDescent="0.2">
      <c r="A66" s="21"/>
      <c r="B66" s="21"/>
      <c r="C66" s="21"/>
      <c r="D66" s="21"/>
      <c r="E66" s="21"/>
      <c r="G66" s="21"/>
      <c r="H66" s="21"/>
      <c r="I66" s="21"/>
      <c r="J66" s="21"/>
      <c r="M66" s="21"/>
      <c r="O66" s="21"/>
      <c r="Q66" s="21"/>
      <c r="T66" s="21"/>
      <c r="U66" s="21"/>
      <c r="V66" s="9"/>
      <c r="W66" s="21"/>
      <c r="X66" s="9"/>
      <c r="Z66" s="22"/>
      <c r="AD66" s="22"/>
      <c r="AF66" s="24"/>
      <c r="AI66" s="21"/>
      <c r="AJ66" s="21"/>
      <c r="AK66" s="21"/>
      <c r="AL66" s="21"/>
      <c r="AM66" s="21"/>
      <c r="AN66" s="21"/>
      <c r="AO66" s="21"/>
      <c r="AP66" s="21"/>
      <c r="AQ66" s="22"/>
      <c r="AR66" s="21"/>
    </row>
    <row r="67" spans="1:44" x14ac:dyDescent="0.2">
      <c r="A67" s="21"/>
      <c r="B67" s="21"/>
      <c r="C67" s="21"/>
      <c r="D67" s="21"/>
      <c r="E67" s="21"/>
      <c r="G67" s="21"/>
      <c r="H67" s="21"/>
      <c r="I67" s="21"/>
      <c r="J67" s="21"/>
      <c r="M67" s="21"/>
      <c r="O67" s="21"/>
      <c r="Q67" s="21"/>
      <c r="T67" s="21"/>
      <c r="U67" s="21"/>
      <c r="V67" s="9"/>
      <c r="W67" s="21"/>
      <c r="X67" s="9"/>
      <c r="Z67" s="22"/>
      <c r="AD67" s="22"/>
      <c r="AF67" s="24"/>
      <c r="AI67" s="21"/>
      <c r="AJ67" s="21"/>
      <c r="AK67" s="21"/>
      <c r="AL67" s="21"/>
      <c r="AM67" s="21"/>
      <c r="AN67" s="21"/>
      <c r="AO67" s="21"/>
      <c r="AP67" s="21"/>
      <c r="AQ67" s="22"/>
      <c r="AR67" s="21"/>
    </row>
    <row r="68" spans="1:44" x14ac:dyDescent="0.2">
      <c r="A68" s="21"/>
      <c r="B68" s="21"/>
      <c r="C68" s="21"/>
      <c r="D68" s="21"/>
      <c r="E68" s="21"/>
      <c r="G68" s="21"/>
      <c r="H68" s="21"/>
      <c r="I68" s="21"/>
      <c r="J68" s="21"/>
      <c r="M68" s="21"/>
      <c r="O68" s="21"/>
      <c r="Q68" s="21"/>
      <c r="T68" s="21"/>
      <c r="U68" s="21"/>
      <c r="V68" s="9"/>
      <c r="W68" s="21"/>
      <c r="X68" s="9"/>
      <c r="Z68" s="22"/>
      <c r="AD68" s="22"/>
      <c r="AF68" s="24"/>
      <c r="AI68" s="21"/>
      <c r="AJ68" s="21"/>
      <c r="AK68" s="21"/>
      <c r="AL68" s="21"/>
      <c r="AM68" s="21"/>
      <c r="AN68" s="21"/>
      <c r="AO68" s="21"/>
      <c r="AP68" s="21"/>
      <c r="AQ68" s="22"/>
      <c r="AR68" s="21"/>
    </row>
    <row r="69" spans="1:44" x14ac:dyDescent="0.2">
      <c r="A69" s="21"/>
      <c r="B69" s="21"/>
      <c r="C69" s="21"/>
      <c r="D69" s="21"/>
      <c r="E69" s="21"/>
      <c r="G69" s="21"/>
      <c r="H69" s="21"/>
      <c r="I69" s="21"/>
      <c r="J69" s="21"/>
      <c r="M69" s="21"/>
      <c r="O69" s="21"/>
      <c r="Q69" s="21"/>
      <c r="T69" s="21"/>
      <c r="U69" s="21"/>
      <c r="V69" s="9"/>
      <c r="W69" s="21"/>
      <c r="X69" s="9"/>
      <c r="Z69" s="22"/>
      <c r="AD69" s="22"/>
      <c r="AF69" s="24"/>
      <c r="AI69" s="21"/>
      <c r="AJ69" s="21"/>
      <c r="AK69" s="21"/>
      <c r="AL69" s="21"/>
      <c r="AM69" s="21"/>
      <c r="AN69" s="21"/>
      <c r="AO69" s="21"/>
      <c r="AP69" s="21"/>
      <c r="AQ69" s="22"/>
      <c r="AR69" s="21"/>
    </row>
    <row r="70" spans="1:44" x14ac:dyDescent="0.2">
      <c r="A70" s="21"/>
      <c r="B70" s="21"/>
      <c r="C70" s="21"/>
      <c r="D70" s="21"/>
      <c r="E70" s="21"/>
      <c r="G70" s="21"/>
      <c r="H70" s="21"/>
      <c r="I70" s="21"/>
      <c r="J70" s="21"/>
      <c r="M70" s="21"/>
      <c r="O70" s="21"/>
      <c r="Q70" s="21"/>
      <c r="T70" s="21"/>
      <c r="U70" s="21"/>
      <c r="V70" s="9"/>
      <c r="W70" s="21"/>
      <c r="X70" s="9"/>
      <c r="Z70" s="22"/>
      <c r="AD70" s="22"/>
      <c r="AF70" s="24"/>
      <c r="AI70" s="21"/>
      <c r="AJ70" s="21"/>
      <c r="AK70" s="21"/>
      <c r="AL70" s="21"/>
      <c r="AM70" s="21"/>
      <c r="AN70" s="21"/>
      <c r="AO70" s="21"/>
      <c r="AP70" s="21"/>
      <c r="AQ70" s="22"/>
      <c r="AR70" s="21"/>
    </row>
    <row r="71" spans="1:44" x14ac:dyDescent="0.2">
      <c r="A71" s="21"/>
      <c r="B71" s="21"/>
      <c r="C71" s="21"/>
      <c r="D71" s="21"/>
      <c r="E71" s="21"/>
      <c r="G71" s="21"/>
      <c r="H71" s="21"/>
      <c r="I71" s="21"/>
      <c r="J71" s="21"/>
      <c r="M71" s="21"/>
      <c r="O71" s="21"/>
      <c r="Q71" s="21"/>
      <c r="T71" s="21"/>
      <c r="U71" s="21"/>
      <c r="V71" s="9"/>
      <c r="W71" s="21"/>
      <c r="X71" s="9"/>
      <c r="Z71" s="22"/>
      <c r="AD71" s="22"/>
      <c r="AF71" s="24"/>
      <c r="AI71" s="21"/>
      <c r="AJ71" s="21"/>
      <c r="AK71" s="21"/>
      <c r="AL71" s="21"/>
      <c r="AM71" s="21"/>
      <c r="AN71" s="21"/>
      <c r="AO71" s="21"/>
      <c r="AP71" s="21"/>
      <c r="AQ71" s="22"/>
      <c r="AR71" s="21"/>
    </row>
    <row r="72" spans="1:44" x14ac:dyDescent="0.2">
      <c r="A72" s="21"/>
      <c r="B72" s="21"/>
      <c r="C72" s="21"/>
      <c r="D72" s="21"/>
      <c r="E72" s="21"/>
      <c r="G72" s="21"/>
      <c r="H72" s="21"/>
      <c r="I72" s="21"/>
      <c r="J72" s="21"/>
      <c r="M72" s="21"/>
      <c r="O72" s="21"/>
      <c r="Q72" s="21"/>
      <c r="T72" s="21"/>
      <c r="U72" s="21"/>
      <c r="V72" s="9"/>
      <c r="W72" s="21"/>
      <c r="X72" s="9"/>
      <c r="Z72" s="22"/>
      <c r="AD72" s="22"/>
      <c r="AF72" s="24"/>
      <c r="AI72" s="21"/>
      <c r="AJ72" s="21"/>
      <c r="AK72" s="21"/>
      <c r="AL72" s="21"/>
      <c r="AM72" s="21"/>
      <c r="AN72" s="21"/>
      <c r="AO72" s="21"/>
      <c r="AP72" s="21"/>
      <c r="AQ72" s="22"/>
      <c r="AR72" s="21"/>
    </row>
    <row r="73" spans="1:44" x14ac:dyDescent="0.2">
      <c r="A73" s="21"/>
      <c r="B73" s="21"/>
      <c r="C73" s="21"/>
      <c r="D73" s="21"/>
      <c r="E73" s="21"/>
      <c r="G73" s="21"/>
      <c r="H73" s="21"/>
      <c r="I73" s="21"/>
      <c r="J73" s="21"/>
      <c r="M73" s="21"/>
      <c r="O73" s="21"/>
      <c r="Q73" s="21"/>
      <c r="T73" s="21"/>
      <c r="U73" s="21"/>
      <c r="V73" s="9"/>
      <c r="W73" s="21"/>
      <c r="X73" s="9"/>
      <c r="Z73" s="22"/>
      <c r="AD73" s="22"/>
      <c r="AF73" s="24"/>
      <c r="AI73" s="21"/>
      <c r="AJ73" s="21"/>
      <c r="AK73" s="21"/>
      <c r="AL73" s="21"/>
      <c r="AM73" s="21"/>
      <c r="AN73" s="21"/>
      <c r="AO73" s="21"/>
      <c r="AP73" s="21"/>
      <c r="AQ73" s="22"/>
      <c r="AR73" s="21"/>
    </row>
    <row r="74" spans="1:44" x14ac:dyDescent="0.2">
      <c r="A74" s="21"/>
      <c r="B74" s="21"/>
      <c r="C74" s="21"/>
      <c r="D74" s="21"/>
      <c r="E74" s="21"/>
      <c r="G74" s="21"/>
      <c r="H74" s="21"/>
      <c r="I74" s="21"/>
      <c r="J74" s="21"/>
      <c r="M74" s="21"/>
      <c r="O74" s="21"/>
      <c r="Q74" s="21"/>
      <c r="T74" s="21"/>
      <c r="U74" s="21"/>
      <c r="V74" s="9"/>
      <c r="W74" s="21"/>
      <c r="X74" s="9"/>
      <c r="Z74" s="22"/>
      <c r="AD74" s="22"/>
      <c r="AF74" s="24"/>
      <c r="AI74" s="21"/>
      <c r="AJ74" s="21"/>
      <c r="AK74" s="21"/>
      <c r="AL74" s="21"/>
      <c r="AM74" s="21"/>
      <c r="AN74" s="21"/>
      <c r="AO74" s="21"/>
      <c r="AP74" s="21"/>
      <c r="AQ74" s="22"/>
      <c r="AR74" s="21"/>
    </row>
    <row r="75" spans="1:44" x14ac:dyDescent="0.2">
      <c r="A75" s="21"/>
      <c r="B75" s="21"/>
      <c r="C75" s="21"/>
      <c r="D75" s="21"/>
      <c r="E75" s="21"/>
      <c r="G75" s="21"/>
      <c r="H75" s="21"/>
      <c r="I75" s="21"/>
      <c r="J75" s="21"/>
      <c r="M75" s="21"/>
      <c r="O75" s="21"/>
      <c r="Q75" s="21"/>
      <c r="T75" s="21"/>
      <c r="U75" s="21"/>
      <c r="V75" s="9"/>
      <c r="W75" s="21"/>
      <c r="X75" s="9"/>
      <c r="Z75" s="22"/>
      <c r="AD75" s="22"/>
      <c r="AF75" s="24"/>
      <c r="AI75" s="21"/>
      <c r="AJ75" s="21"/>
      <c r="AK75" s="21"/>
      <c r="AL75" s="21"/>
      <c r="AM75" s="21"/>
      <c r="AN75" s="21"/>
      <c r="AO75" s="21"/>
      <c r="AP75" s="21"/>
      <c r="AQ75" s="22"/>
      <c r="AR75" s="21"/>
    </row>
    <row r="76" spans="1:44" x14ac:dyDescent="0.2">
      <c r="A76" s="21"/>
      <c r="B76" s="21"/>
      <c r="C76" s="21"/>
      <c r="D76" s="21"/>
      <c r="E76" s="21"/>
      <c r="G76" s="21"/>
      <c r="H76" s="21"/>
      <c r="I76" s="21"/>
      <c r="J76" s="21"/>
      <c r="M76" s="21"/>
      <c r="O76" s="21"/>
      <c r="Q76" s="21"/>
      <c r="T76" s="21"/>
      <c r="U76" s="21"/>
      <c r="V76" s="9"/>
      <c r="W76" s="21"/>
      <c r="X76" s="9"/>
      <c r="Z76" s="22"/>
      <c r="AD76" s="22"/>
      <c r="AF76" s="24"/>
      <c r="AI76" s="21"/>
      <c r="AJ76" s="21"/>
      <c r="AK76" s="21"/>
      <c r="AL76" s="21"/>
      <c r="AM76" s="21"/>
      <c r="AN76" s="21"/>
      <c r="AO76" s="21"/>
      <c r="AP76" s="21"/>
      <c r="AQ76" s="22"/>
      <c r="AR76" s="21"/>
    </row>
    <row r="77" spans="1:44" x14ac:dyDescent="0.2">
      <c r="A77" s="21"/>
      <c r="B77" s="21"/>
      <c r="C77" s="21"/>
      <c r="D77" s="21"/>
      <c r="E77" s="21"/>
      <c r="G77" s="21"/>
      <c r="H77" s="21"/>
      <c r="I77" s="21"/>
      <c r="J77" s="21"/>
      <c r="M77" s="21"/>
      <c r="O77" s="21"/>
      <c r="Q77" s="21"/>
      <c r="T77" s="21"/>
      <c r="U77" s="21"/>
      <c r="V77" s="9"/>
      <c r="W77" s="21"/>
      <c r="X77" s="9"/>
      <c r="Z77" s="22"/>
      <c r="AD77" s="22"/>
      <c r="AF77" s="24"/>
      <c r="AI77" s="21"/>
      <c r="AJ77" s="21"/>
      <c r="AK77" s="21"/>
      <c r="AL77" s="21"/>
      <c r="AM77" s="21"/>
      <c r="AN77" s="21"/>
      <c r="AO77" s="21"/>
      <c r="AP77" s="21"/>
      <c r="AQ77" s="22"/>
      <c r="AR77" s="21"/>
    </row>
    <row r="78" spans="1:44" x14ac:dyDescent="0.2">
      <c r="A78" s="21"/>
      <c r="B78" s="21"/>
      <c r="C78" s="21"/>
      <c r="D78" s="21"/>
      <c r="E78" s="21"/>
      <c r="G78" s="21"/>
      <c r="H78" s="21"/>
      <c r="I78" s="21"/>
      <c r="J78" s="21"/>
      <c r="M78" s="21"/>
      <c r="O78" s="21"/>
      <c r="Q78" s="21"/>
      <c r="T78" s="21"/>
      <c r="U78" s="21"/>
      <c r="V78" s="9"/>
      <c r="W78" s="21"/>
      <c r="X78" s="9"/>
      <c r="Z78" s="22"/>
      <c r="AD78" s="22"/>
      <c r="AF78" s="24"/>
      <c r="AI78" s="21"/>
      <c r="AJ78" s="21"/>
      <c r="AK78" s="21"/>
      <c r="AL78" s="21"/>
      <c r="AM78" s="21"/>
      <c r="AN78" s="21"/>
      <c r="AO78" s="21"/>
      <c r="AP78" s="21"/>
      <c r="AQ78" s="22"/>
      <c r="AR78" s="21"/>
    </row>
    <row r="79" spans="1:44" x14ac:dyDescent="0.2">
      <c r="A79" s="21"/>
      <c r="B79" s="21"/>
      <c r="C79" s="21"/>
      <c r="D79" s="21"/>
      <c r="E79" s="21"/>
      <c r="G79" s="21"/>
      <c r="H79" s="21"/>
      <c r="I79" s="21"/>
      <c r="J79" s="21"/>
      <c r="M79" s="21"/>
      <c r="O79" s="21"/>
      <c r="Q79" s="21"/>
      <c r="T79" s="21"/>
      <c r="U79" s="21"/>
      <c r="V79" s="9"/>
      <c r="W79" s="21"/>
      <c r="X79" s="9"/>
      <c r="Z79" s="22"/>
      <c r="AD79" s="22"/>
      <c r="AF79" s="24"/>
      <c r="AI79" s="21"/>
      <c r="AJ79" s="21"/>
      <c r="AK79" s="21"/>
      <c r="AL79" s="21"/>
      <c r="AM79" s="21"/>
      <c r="AN79" s="21"/>
      <c r="AO79" s="21"/>
      <c r="AP79" s="21"/>
      <c r="AQ79" s="22"/>
      <c r="AR79" s="21"/>
    </row>
    <row r="80" spans="1:44" x14ac:dyDescent="0.2">
      <c r="A80" s="21"/>
      <c r="B80" s="21"/>
      <c r="C80" s="21"/>
      <c r="D80" s="21"/>
      <c r="E80" s="21"/>
      <c r="G80" s="21"/>
      <c r="H80" s="21"/>
      <c r="I80" s="21"/>
      <c r="J80" s="21"/>
      <c r="M80" s="21"/>
      <c r="O80" s="21"/>
      <c r="Q80" s="21"/>
      <c r="T80" s="21"/>
      <c r="U80" s="21"/>
      <c r="V80" s="9"/>
      <c r="W80" s="21"/>
      <c r="X80" s="9"/>
      <c r="Z80" s="22"/>
      <c r="AD80" s="22"/>
      <c r="AF80" s="24"/>
      <c r="AI80" s="21"/>
      <c r="AJ80" s="21"/>
      <c r="AK80" s="21"/>
      <c r="AL80" s="21"/>
      <c r="AM80" s="21"/>
      <c r="AN80" s="21"/>
      <c r="AO80" s="21"/>
      <c r="AP80" s="21"/>
      <c r="AQ80" s="22"/>
      <c r="AR80" s="21"/>
    </row>
    <row r="81" spans="1:44" x14ac:dyDescent="0.2">
      <c r="A81" s="21"/>
      <c r="B81" s="21"/>
      <c r="C81" s="21"/>
      <c r="D81" s="21"/>
      <c r="E81" s="21"/>
      <c r="G81" s="21"/>
      <c r="H81" s="21"/>
      <c r="I81" s="21"/>
      <c r="J81" s="21"/>
      <c r="M81" s="21"/>
      <c r="O81" s="21"/>
      <c r="Q81" s="21"/>
      <c r="T81" s="21"/>
      <c r="U81" s="21"/>
      <c r="V81" s="9"/>
      <c r="W81" s="21"/>
      <c r="X81" s="9"/>
      <c r="Z81" s="22"/>
      <c r="AD81" s="22"/>
      <c r="AF81" s="24"/>
      <c r="AI81" s="21"/>
      <c r="AJ81" s="21"/>
      <c r="AK81" s="21"/>
      <c r="AL81" s="21"/>
      <c r="AM81" s="21"/>
      <c r="AN81" s="21"/>
      <c r="AO81" s="21"/>
      <c r="AP81" s="21"/>
      <c r="AQ81" s="22"/>
      <c r="AR81" s="21"/>
    </row>
    <row r="82" spans="1:44" x14ac:dyDescent="0.2">
      <c r="A82" s="21"/>
      <c r="B82" s="21"/>
      <c r="C82" s="21"/>
      <c r="D82" s="21"/>
      <c r="E82" s="21"/>
      <c r="G82" s="21"/>
      <c r="H82" s="21"/>
      <c r="I82" s="21"/>
      <c r="J82" s="21"/>
      <c r="M82" s="21"/>
      <c r="O82" s="21"/>
      <c r="Q82" s="21"/>
      <c r="T82" s="21"/>
      <c r="U82" s="21"/>
      <c r="V82" s="9"/>
      <c r="W82" s="21"/>
      <c r="X82" s="9"/>
      <c r="Z82" s="22"/>
      <c r="AD82" s="22"/>
      <c r="AF82" s="24"/>
      <c r="AI82" s="21"/>
      <c r="AJ82" s="21"/>
      <c r="AK82" s="21"/>
      <c r="AL82" s="21"/>
      <c r="AM82" s="21"/>
      <c r="AN82" s="21"/>
      <c r="AO82" s="21"/>
      <c r="AP82" s="21"/>
      <c r="AQ82" s="22"/>
      <c r="AR82" s="21"/>
    </row>
    <row r="83" spans="1:44" x14ac:dyDescent="0.2">
      <c r="A83" s="21"/>
      <c r="B83" s="21"/>
      <c r="C83" s="21"/>
      <c r="D83" s="21"/>
      <c r="E83" s="21"/>
      <c r="G83" s="21"/>
      <c r="H83" s="21"/>
      <c r="I83" s="21"/>
      <c r="J83" s="21"/>
      <c r="M83" s="21"/>
      <c r="O83" s="21"/>
      <c r="Q83" s="21"/>
      <c r="T83" s="21"/>
      <c r="U83" s="21"/>
      <c r="V83" s="9"/>
      <c r="W83" s="21"/>
      <c r="X83" s="9"/>
      <c r="Z83" s="22"/>
      <c r="AD83" s="22"/>
      <c r="AF83" s="24"/>
      <c r="AI83" s="21"/>
      <c r="AJ83" s="21"/>
      <c r="AK83" s="21"/>
      <c r="AL83" s="21"/>
      <c r="AM83" s="21"/>
      <c r="AN83" s="21"/>
      <c r="AO83" s="21"/>
      <c r="AP83" s="21"/>
      <c r="AQ83" s="22"/>
      <c r="AR83" s="21"/>
    </row>
    <row r="84" spans="1:44" x14ac:dyDescent="0.2">
      <c r="A84" s="21"/>
      <c r="B84" s="21"/>
      <c r="C84" s="21"/>
      <c r="D84" s="21"/>
      <c r="E84" s="21"/>
      <c r="G84" s="21"/>
      <c r="H84" s="21"/>
      <c r="I84" s="21"/>
      <c r="J84" s="21"/>
      <c r="M84" s="21"/>
      <c r="O84" s="21"/>
      <c r="Q84" s="21"/>
      <c r="T84" s="21"/>
      <c r="U84" s="21"/>
      <c r="V84" s="9"/>
      <c r="W84" s="21"/>
      <c r="X84" s="9"/>
      <c r="Z84" s="22"/>
      <c r="AD84" s="22"/>
      <c r="AF84" s="24"/>
      <c r="AI84" s="21"/>
      <c r="AJ84" s="21"/>
      <c r="AK84" s="21"/>
      <c r="AL84" s="21"/>
      <c r="AM84" s="21"/>
      <c r="AN84" s="21"/>
      <c r="AO84" s="21"/>
      <c r="AP84" s="21"/>
      <c r="AQ84" s="22"/>
      <c r="AR84" s="21"/>
    </row>
    <row r="85" spans="1:44" x14ac:dyDescent="0.2">
      <c r="A85" s="21"/>
      <c r="B85" s="21"/>
      <c r="C85" s="21"/>
      <c r="D85" s="21"/>
      <c r="E85" s="21"/>
      <c r="G85" s="21"/>
      <c r="H85" s="21"/>
      <c r="I85" s="21"/>
      <c r="J85" s="21"/>
      <c r="M85" s="21"/>
      <c r="O85" s="21"/>
      <c r="Q85" s="21"/>
      <c r="T85" s="21"/>
      <c r="U85" s="21"/>
      <c r="V85" s="9"/>
      <c r="W85" s="21"/>
      <c r="X85" s="9"/>
      <c r="Z85" s="22"/>
      <c r="AD85" s="22"/>
      <c r="AF85" s="24"/>
      <c r="AI85" s="21"/>
      <c r="AJ85" s="21"/>
      <c r="AK85" s="21"/>
      <c r="AL85" s="21"/>
      <c r="AN85" s="21"/>
      <c r="AO85" s="21"/>
      <c r="AP85" s="21"/>
      <c r="AQ85" s="22"/>
      <c r="AR85" s="21"/>
    </row>
    <row r="86" spans="1:44" x14ac:dyDescent="0.2">
      <c r="A86" s="21"/>
      <c r="B86" s="21"/>
      <c r="C86" s="21"/>
      <c r="D86" s="21"/>
      <c r="E86" s="21"/>
      <c r="G86" s="21"/>
      <c r="H86" s="21"/>
      <c r="I86" s="21"/>
      <c r="J86" s="21"/>
      <c r="M86" s="21"/>
      <c r="O86" s="21"/>
      <c r="Q86" s="21"/>
      <c r="T86" s="21"/>
      <c r="U86" s="21"/>
      <c r="V86" s="9"/>
      <c r="W86" s="21"/>
      <c r="X86" s="9"/>
      <c r="Z86" s="22"/>
      <c r="AD86" s="22"/>
      <c r="AF86" s="24"/>
      <c r="AI86" s="21"/>
      <c r="AJ86" s="21"/>
      <c r="AK86" s="21"/>
      <c r="AL86" s="21"/>
      <c r="AN86" s="21"/>
      <c r="AO86" s="21"/>
      <c r="AP86" s="21"/>
      <c r="AQ86" s="22"/>
      <c r="AR86" s="21"/>
    </row>
    <row r="87" spans="1:44" x14ac:dyDescent="0.2">
      <c r="A87" s="21"/>
      <c r="B87" s="21"/>
      <c r="C87" s="21"/>
      <c r="D87" s="21"/>
      <c r="E87" s="21"/>
      <c r="G87" s="21"/>
      <c r="H87" s="21"/>
      <c r="I87" s="21"/>
      <c r="J87" s="21"/>
      <c r="M87" s="21"/>
      <c r="O87" s="21"/>
      <c r="Q87" s="21"/>
      <c r="T87" s="21"/>
      <c r="U87" s="21"/>
      <c r="V87" s="9"/>
      <c r="W87" s="21"/>
      <c r="X87" s="9"/>
      <c r="Z87" s="22"/>
      <c r="AD87" s="22"/>
      <c r="AF87" s="24"/>
      <c r="AI87" s="21"/>
      <c r="AJ87" s="21"/>
      <c r="AK87" s="21"/>
      <c r="AL87" s="21"/>
      <c r="AN87" s="21"/>
      <c r="AO87" s="21"/>
      <c r="AP87" s="21"/>
      <c r="AQ87" s="22"/>
      <c r="AR87" s="21"/>
    </row>
    <row r="88" spans="1:44" x14ac:dyDescent="0.2">
      <c r="A88" s="21"/>
      <c r="B88" s="21"/>
      <c r="C88" s="21"/>
      <c r="D88" s="21"/>
      <c r="E88" s="21"/>
      <c r="G88" s="21"/>
      <c r="H88" s="21"/>
      <c r="I88" s="21"/>
      <c r="J88" s="21"/>
      <c r="M88" s="21"/>
      <c r="O88" s="21"/>
      <c r="Q88" s="21"/>
      <c r="T88" s="21"/>
      <c r="U88" s="21"/>
      <c r="V88" s="9"/>
      <c r="W88" s="21"/>
      <c r="X88" s="9"/>
      <c r="Z88" s="22"/>
      <c r="AD88" s="22"/>
      <c r="AF88" s="24"/>
      <c r="AI88" s="21"/>
      <c r="AJ88" s="21"/>
      <c r="AK88" s="21"/>
      <c r="AL88" s="21"/>
      <c r="AN88" s="21"/>
      <c r="AO88" s="21"/>
      <c r="AP88" s="21"/>
      <c r="AQ88" s="22"/>
      <c r="AR88" s="21"/>
    </row>
    <row r="89" spans="1:44" x14ac:dyDescent="0.2">
      <c r="A89" s="21"/>
      <c r="B89" s="21"/>
      <c r="C89" s="21"/>
      <c r="D89" s="21"/>
      <c r="E89" s="21"/>
      <c r="G89" s="21"/>
      <c r="H89" s="21"/>
      <c r="I89" s="21"/>
      <c r="J89" s="21"/>
      <c r="M89" s="21"/>
      <c r="O89" s="21"/>
      <c r="Q89" s="21"/>
      <c r="T89" s="21"/>
      <c r="U89" s="21"/>
      <c r="V89" s="9"/>
      <c r="W89" s="21"/>
      <c r="X89" s="9"/>
      <c r="Z89" s="22"/>
      <c r="AD89" s="22"/>
      <c r="AF89" s="24"/>
      <c r="AI89" s="21"/>
      <c r="AJ89" s="21"/>
      <c r="AK89" s="21"/>
      <c r="AL89" s="21"/>
      <c r="AN89" s="21"/>
      <c r="AO89" s="21"/>
      <c r="AP89" s="21"/>
      <c r="AQ89" s="22"/>
      <c r="AR89" s="21"/>
    </row>
    <row r="90" spans="1:44" x14ac:dyDescent="0.2">
      <c r="A90" s="21"/>
      <c r="B90" s="21"/>
      <c r="C90" s="21"/>
      <c r="D90" s="21"/>
      <c r="E90" s="21"/>
      <c r="G90" s="21"/>
      <c r="H90" s="21"/>
      <c r="I90" s="21"/>
      <c r="J90" s="21"/>
      <c r="M90" s="21"/>
      <c r="O90" s="21"/>
      <c r="Q90" s="21"/>
      <c r="T90" s="21"/>
      <c r="U90" s="21"/>
      <c r="V90" s="9"/>
      <c r="W90" s="21"/>
      <c r="X90" s="9"/>
      <c r="Z90" s="22"/>
      <c r="AD90" s="22"/>
      <c r="AF90" s="24"/>
      <c r="AI90" s="21"/>
      <c r="AJ90" s="21"/>
      <c r="AK90" s="21"/>
      <c r="AL90" s="21"/>
      <c r="AN90" s="21"/>
      <c r="AO90" s="21"/>
      <c r="AP90" s="21"/>
      <c r="AQ90" s="22"/>
      <c r="AR90" s="21"/>
    </row>
    <row r="91" spans="1:44" x14ac:dyDescent="0.2">
      <c r="A91" s="21"/>
      <c r="B91" s="21"/>
      <c r="C91" s="21"/>
      <c r="D91" s="21"/>
      <c r="E91" s="21"/>
      <c r="G91" s="21"/>
      <c r="H91" s="21"/>
      <c r="I91" s="21"/>
      <c r="J91" s="21"/>
      <c r="M91" s="21"/>
      <c r="O91" s="21"/>
      <c r="Q91" s="21"/>
      <c r="T91" s="21"/>
      <c r="U91" s="21"/>
      <c r="V91" s="9"/>
      <c r="W91" s="21"/>
      <c r="X91" s="9"/>
      <c r="Z91" s="22"/>
      <c r="AD91" s="22"/>
      <c r="AF91" s="24"/>
      <c r="AI91" s="21"/>
      <c r="AJ91" s="21"/>
      <c r="AK91" s="21"/>
      <c r="AL91" s="21"/>
      <c r="AM91" s="21"/>
      <c r="AN91" s="21"/>
      <c r="AO91" s="21"/>
      <c r="AP91" s="21"/>
      <c r="AQ91" s="22"/>
      <c r="AR91" s="21"/>
    </row>
    <row r="92" spans="1:44" x14ac:dyDescent="0.2">
      <c r="A92" s="21"/>
      <c r="B92" s="21"/>
      <c r="C92" s="21"/>
      <c r="D92" s="21"/>
      <c r="E92" s="21"/>
      <c r="G92" s="21"/>
      <c r="H92" s="21"/>
      <c r="I92" s="21"/>
      <c r="J92" s="21"/>
      <c r="M92" s="21"/>
      <c r="O92" s="21"/>
      <c r="Q92" s="21"/>
      <c r="T92" s="21"/>
      <c r="U92" s="21"/>
      <c r="V92" s="9"/>
      <c r="W92" s="21"/>
      <c r="X92" s="9"/>
      <c r="Z92" s="22"/>
      <c r="AD92" s="22"/>
      <c r="AF92" s="24"/>
      <c r="AI92" s="21"/>
      <c r="AJ92" s="21"/>
      <c r="AK92" s="21"/>
      <c r="AL92" s="21"/>
      <c r="AM92" s="21"/>
      <c r="AN92" s="21"/>
      <c r="AO92" s="21"/>
      <c r="AP92" s="21"/>
      <c r="AQ92" s="22"/>
      <c r="AR92" s="21"/>
    </row>
    <row r="93" spans="1:44" x14ac:dyDescent="0.2">
      <c r="A93" s="21"/>
      <c r="B93" s="21"/>
      <c r="C93" s="21"/>
      <c r="D93" s="21"/>
      <c r="E93" s="21"/>
      <c r="G93" s="21"/>
      <c r="H93" s="21"/>
      <c r="I93" s="21"/>
      <c r="J93" s="21"/>
      <c r="M93" s="21"/>
      <c r="O93" s="21"/>
      <c r="Q93" s="21"/>
      <c r="T93" s="21"/>
      <c r="U93" s="21"/>
      <c r="V93" s="9"/>
      <c r="W93" s="21"/>
      <c r="X93" s="9"/>
      <c r="Z93" s="22"/>
      <c r="AD93" s="22"/>
      <c r="AF93" s="24"/>
      <c r="AI93" s="21"/>
      <c r="AJ93" s="21"/>
      <c r="AK93" s="21"/>
      <c r="AL93" s="21"/>
      <c r="AM93" s="21"/>
      <c r="AN93" s="21"/>
      <c r="AO93" s="21"/>
      <c r="AP93" s="21"/>
      <c r="AQ93" s="22"/>
      <c r="AR93" s="21"/>
    </row>
    <row r="94" spans="1:44" x14ac:dyDescent="0.2">
      <c r="A94" s="21"/>
      <c r="B94" s="21"/>
      <c r="C94" s="21"/>
      <c r="D94" s="21"/>
      <c r="E94" s="21"/>
      <c r="G94" s="21"/>
      <c r="H94" s="21"/>
      <c r="I94" s="21"/>
      <c r="J94" s="21"/>
      <c r="M94" s="21"/>
      <c r="O94" s="21"/>
      <c r="Q94" s="21"/>
      <c r="T94" s="21"/>
      <c r="U94" s="21"/>
      <c r="V94" s="9"/>
      <c r="W94" s="21"/>
      <c r="X94" s="9"/>
      <c r="Z94" s="22"/>
      <c r="AD94" s="22"/>
      <c r="AF94" s="24"/>
      <c r="AI94" s="21"/>
      <c r="AJ94" s="21"/>
      <c r="AK94" s="21"/>
      <c r="AL94" s="21"/>
      <c r="AM94" s="21"/>
      <c r="AN94" s="21"/>
      <c r="AO94" s="21"/>
      <c r="AP94" s="21"/>
      <c r="AQ94" s="22"/>
      <c r="AR94" s="21"/>
    </row>
    <row r="95" spans="1:44" x14ac:dyDescent="0.2">
      <c r="A95" s="21"/>
      <c r="B95" s="21"/>
      <c r="C95" s="21"/>
      <c r="D95" s="21"/>
      <c r="E95" s="21"/>
      <c r="G95" s="21"/>
      <c r="H95" s="21"/>
      <c r="I95" s="21"/>
      <c r="J95" s="21"/>
      <c r="M95" s="21"/>
      <c r="O95" s="21"/>
      <c r="Q95" s="21"/>
      <c r="T95" s="21"/>
      <c r="U95" s="21"/>
      <c r="V95" s="9"/>
      <c r="W95" s="21"/>
      <c r="X95" s="9"/>
      <c r="Z95" s="22"/>
      <c r="AD95" s="22"/>
      <c r="AF95" s="24"/>
      <c r="AI95" s="21"/>
      <c r="AJ95" s="21"/>
      <c r="AK95" s="21"/>
      <c r="AL95" s="21"/>
      <c r="AM95" s="21"/>
      <c r="AN95" s="21"/>
      <c r="AO95" s="21"/>
      <c r="AP95" s="21"/>
      <c r="AQ95" s="22"/>
      <c r="AR95" s="21"/>
    </row>
    <row r="96" spans="1:44" x14ac:dyDescent="0.2">
      <c r="A96" s="21"/>
      <c r="B96" s="21"/>
      <c r="C96" s="21"/>
      <c r="D96" s="21"/>
      <c r="E96" s="21"/>
      <c r="G96" s="21"/>
      <c r="H96" s="21"/>
      <c r="I96" s="21"/>
      <c r="J96" s="21"/>
      <c r="M96" s="21"/>
      <c r="O96" s="21"/>
      <c r="Q96" s="21"/>
      <c r="T96" s="21"/>
      <c r="U96" s="21"/>
      <c r="V96" s="9"/>
      <c r="W96" s="21"/>
      <c r="X96" s="9"/>
      <c r="Z96" s="22"/>
      <c r="AD96" s="22"/>
      <c r="AF96" s="24"/>
      <c r="AI96" s="21"/>
      <c r="AJ96" s="21"/>
      <c r="AK96" s="21"/>
      <c r="AL96" s="21"/>
      <c r="AM96" s="21"/>
      <c r="AN96" s="21"/>
      <c r="AO96" s="21"/>
      <c r="AP96" s="21"/>
      <c r="AQ96" s="22"/>
      <c r="AR96" s="21"/>
    </row>
    <row r="97" spans="1:44" x14ac:dyDescent="0.2">
      <c r="A97" s="21"/>
      <c r="B97" s="21"/>
      <c r="C97" s="21"/>
      <c r="D97" s="21"/>
      <c r="E97" s="21"/>
      <c r="G97" s="21"/>
      <c r="H97" s="21"/>
      <c r="I97" s="21"/>
      <c r="J97" s="21"/>
      <c r="M97" s="21"/>
      <c r="O97" s="21"/>
      <c r="Q97" s="21"/>
      <c r="T97" s="21"/>
      <c r="U97" s="21"/>
      <c r="V97" s="9"/>
      <c r="W97" s="21"/>
      <c r="X97" s="9"/>
      <c r="Z97" s="22"/>
      <c r="AD97" s="22"/>
      <c r="AF97" s="24"/>
      <c r="AI97" s="21"/>
      <c r="AJ97" s="21"/>
      <c r="AK97" s="21"/>
      <c r="AL97" s="21"/>
      <c r="AM97" s="21"/>
      <c r="AN97" s="21"/>
      <c r="AO97" s="21"/>
      <c r="AP97" s="21"/>
      <c r="AQ97" s="22"/>
      <c r="AR97" s="21"/>
    </row>
    <row r="98" spans="1:44" x14ac:dyDescent="0.2">
      <c r="A98" s="21"/>
      <c r="B98" s="21"/>
      <c r="C98" s="21"/>
      <c r="D98" s="21"/>
      <c r="E98" s="21"/>
      <c r="G98" s="21"/>
      <c r="H98" s="21"/>
      <c r="I98" s="21"/>
      <c r="J98" s="21"/>
      <c r="M98" s="21"/>
      <c r="O98" s="21"/>
      <c r="Q98" s="21"/>
      <c r="T98" s="21"/>
      <c r="U98" s="21"/>
      <c r="V98" s="9"/>
      <c r="W98" s="21"/>
      <c r="X98" s="9"/>
      <c r="Z98" s="22"/>
      <c r="AD98" s="22"/>
      <c r="AF98" s="24"/>
      <c r="AI98" s="21"/>
      <c r="AJ98" s="21"/>
      <c r="AK98" s="21"/>
      <c r="AL98" s="21"/>
      <c r="AM98" s="21"/>
      <c r="AN98" s="21"/>
      <c r="AO98" s="21"/>
      <c r="AP98" s="21"/>
      <c r="AQ98" s="22"/>
      <c r="AR98" s="21"/>
    </row>
    <row r="99" spans="1:44" x14ac:dyDescent="0.2">
      <c r="A99" s="21"/>
      <c r="B99" s="21"/>
      <c r="C99" s="21"/>
      <c r="D99" s="21"/>
      <c r="E99" s="21"/>
      <c r="G99" s="21"/>
      <c r="H99" s="21"/>
      <c r="I99" s="21"/>
      <c r="J99" s="21"/>
      <c r="M99" s="21"/>
      <c r="O99" s="21"/>
      <c r="Q99" s="21"/>
      <c r="T99" s="21"/>
      <c r="U99" s="21"/>
      <c r="V99" s="9"/>
      <c r="W99" s="21"/>
      <c r="X99" s="9"/>
      <c r="Z99" s="22"/>
      <c r="AD99" s="22"/>
      <c r="AF99" s="24"/>
      <c r="AI99" s="21"/>
      <c r="AJ99" s="21"/>
      <c r="AK99" s="21"/>
      <c r="AL99" s="21"/>
      <c r="AM99" s="21"/>
      <c r="AN99" s="21"/>
      <c r="AO99" s="21"/>
      <c r="AP99" s="21"/>
      <c r="AQ99" s="22"/>
      <c r="AR99" s="21"/>
    </row>
    <row r="100" spans="1:44" x14ac:dyDescent="0.2">
      <c r="A100" s="21"/>
      <c r="B100" s="21"/>
      <c r="C100" s="21"/>
      <c r="D100" s="21"/>
      <c r="E100" s="21"/>
      <c r="G100" s="21"/>
      <c r="H100" s="21"/>
      <c r="I100" s="21"/>
      <c r="J100" s="21"/>
      <c r="M100" s="21"/>
      <c r="O100" s="21"/>
      <c r="Q100" s="21"/>
      <c r="T100" s="21"/>
      <c r="U100" s="21"/>
      <c r="V100" s="9"/>
      <c r="W100" s="21"/>
      <c r="X100" s="9"/>
      <c r="Z100" s="22"/>
      <c r="AD100" s="22"/>
      <c r="AF100" s="24"/>
      <c r="AI100" s="21"/>
      <c r="AJ100" s="21"/>
      <c r="AK100" s="21"/>
      <c r="AL100" s="21"/>
      <c r="AM100" s="21"/>
      <c r="AN100" s="21"/>
      <c r="AO100" s="21"/>
      <c r="AP100" s="21"/>
      <c r="AQ100" s="22"/>
      <c r="AR100" s="21"/>
    </row>
    <row r="101" spans="1:44" x14ac:dyDescent="0.2">
      <c r="A101" s="21"/>
      <c r="B101" s="21"/>
      <c r="C101" s="21"/>
      <c r="D101" s="21"/>
      <c r="E101" s="21"/>
      <c r="G101" s="21"/>
      <c r="H101" s="21"/>
      <c r="I101" s="21"/>
      <c r="J101" s="21"/>
      <c r="M101" s="21"/>
      <c r="O101" s="21"/>
      <c r="Q101" s="21"/>
      <c r="T101" s="21"/>
      <c r="U101" s="21"/>
      <c r="V101" s="9"/>
      <c r="W101" s="21"/>
      <c r="X101" s="9"/>
      <c r="Z101" s="22"/>
      <c r="AD101" s="22"/>
      <c r="AF101" s="24"/>
      <c r="AI101" s="21"/>
      <c r="AJ101" s="21"/>
      <c r="AK101" s="21"/>
      <c r="AL101" s="21"/>
      <c r="AM101" s="21"/>
      <c r="AN101" s="21"/>
      <c r="AO101" s="21"/>
      <c r="AP101" s="21"/>
      <c r="AQ101" s="22"/>
      <c r="AR101" s="21"/>
    </row>
    <row r="102" spans="1:44" x14ac:dyDescent="0.2">
      <c r="A102" s="21"/>
      <c r="B102" s="21"/>
      <c r="C102" s="21"/>
      <c r="D102" s="21"/>
      <c r="E102" s="21"/>
      <c r="G102" s="21"/>
      <c r="H102" s="21"/>
      <c r="I102" s="21"/>
      <c r="J102" s="21"/>
      <c r="M102" s="21"/>
      <c r="O102" s="21"/>
      <c r="Q102" s="21"/>
      <c r="T102" s="21"/>
      <c r="U102" s="21"/>
      <c r="V102" s="9"/>
      <c r="W102" s="21"/>
      <c r="X102" s="9"/>
      <c r="Z102" s="22"/>
      <c r="AD102" s="22"/>
      <c r="AF102" s="24"/>
      <c r="AI102" s="21"/>
      <c r="AJ102" s="21"/>
      <c r="AK102" s="21"/>
      <c r="AL102" s="21"/>
      <c r="AM102" s="21"/>
      <c r="AN102" s="21"/>
      <c r="AO102" s="21"/>
      <c r="AP102" s="21"/>
      <c r="AQ102" s="22"/>
      <c r="AR102" s="21"/>
    </row>
    <row r="103" spans="1:44" x14ac:dyDescent="0.2">
      <c r="A103" s="21"/>
      <c r="B103" s="21"/>
      <c r="C103" s="21"/>
      <c r="D103" s="21"/>
      <c r="E103" s="21"/>
      <c r="G103" s="21"/>
      <c r="H103" s="21"/>
      <c r="I103" s="21"/>
      <c r="J103" s="21"/>
      <c r="M103" s="21"/>
      <c r="O103" s="21"/>
      <c r="Q103" s="21"/>
      <c r="T103" s="21"/>
      <c r="U103" s="21"/>
      <c r="V103" s="9"/>
      <c r="W103" s="21"/>
      <c r="X103" s="9"/>
      <c r="Z103" s="22"/>
      <c r="AD103" s="22"/>
      <c r="AF103" s="24"/>
      <c r="AI103" s="21"/>
      <c r="AJ103" s="21"/>
      <c r="AK103" s="21"/>
      <c r="AL103" s="21"/>
      <c r="AM103" s="21"/>
      <c r="AN103" s="21"/>
      <c r="AO103" s="21"/>
      <c r="AP103" s="21"/>
      <c r="AQ103" s="22"/>
      <c r="AR103" s="21"/>
    </row>
    <row r="104" spans="1:44" x14ac:dyDescent="0.2">
      <c r="A104" s="21"/>
      <c r="B104" s="21"/>
      <c r="C104" s="21"/>
      <c r="D104" s="21"/>
      <c r="E104" s="21"/>
      <c r="G104" s="21"/>
      <c r="H104" s="21"/>
      <c r="I104" s="21"/>
      <c r="J104" s="21"/>
      <c r="M104" s="21"/>
      <c r="O104" s="21"/>
      <c r="Q104" s="21"/>
      <c r="T104" s="21"/>
      <c r="U104" s="21"/>
      <c r="V104" s="9"/>
      <c r="W104" s="21"/>
      <c r="X104" s="9"/>
      <c r="Z104" s="22"/>
      <c r="AD104" s="22"/>
      <c r="AF104" s="24"/>
      <c r="AI104" s="21"/>
      <c r="AJ104" s="21"/>
      <c r="AK104" s="21"/>
      <c r="AL104" s="21"/>
      <c r="AM104" s="21"/>
      <c r="AN104" s="21"/>
      <c r="AO104" s="21"/>
      <c r="AP104" s="21"/>
      <c r="AQ104" s="22"/>
      <c r="AR104" s="21"/>
    </row>
    <row r="105" spans="1:44" x14ac:dyDescent="0.2">
      <c r="A105" s="21"/>
      <c r="B105" s="21"/>
      <c r="C105" s="21"/>
      <c r="D105" s="21"/>
      <c r="E105" s="21"/>
      <c r="G105" s="21"/>
      <c r="H105" s="21"/>
      <c r="I105" s="21"/>
      <c r="J105" s="21"/>
      <c r="M105" s="21"/>
      <c r="O105" s="21"/>
      <c r="Q105" s="21"/>
      <c r="T105" s="21"/>
      <c r="U105" s="21"/>
      <c r="V105" s="9"/>
      <c r="W105" s="21"/>
      <c r="X105" s="9"/>
      <c r="Z105" s="22"/>
      <c r="AD105" s="22"/>
      <c r="AF105" s="24"/>
      <c r="AI105" s="21"/>
      <c r="AJ105" s="21"/>
      <c r="AK105" s="21"/>
      <c r="AL105" s="21"/>
      <c r="AM105" s="21"/>
      <c r="AN105" s="21"/>
      <c r="AO105" s="21"/>
      <c r="AP105" s="21"/>
      <c r="AQ105" s="22"/>
      <c r="AR105" s="21"/>
    </row>
    <row r="106" spans="1:44" x14ac:dyDescent="0.2">
      <c r="A106" s="21"/>
      <c r="B106" s="21"/>
      <c r="C106" s="21"/>
      <c r="D106" s="21"/>
      <c r="E106" s="21"/>
      <c r="G106" s="21"/>
      <c r="H106" s="21"/>
      <c r="I106" s="21"/>
      <c r="J106" s="21"/>
      <c r="M106" s="21"/>
      <c r="O106" s="21"/>
      <c r="Q106" s="21"/>
      <c r="T106" s="21"/>
      <c r="U106" s="21"/>
      <c r="V106" s="9"/>
      <c r="W106" s="21"/>
      <c r="X106" s="9"/>
      <c r="Z106" s="22"/>
      <c r="AD106" s="22"/>
      <c r="AF106" s="24"/>
      <c r="AI106" s="21"/>
      <c r="AJ106" s="21"/>
      <c r="AK106" s="21"/>
      <c r="AL106" s="21"/>
      <c r="AM106" s="21"/>
      <c r="AN106" s="21"/>
      <c r="AO106" s="21"/>
      <c r="AP106" s="21"/>
      <c r="AQ106" s="22"/>
      <c r="AR106" s="21"/>
    </row>
    <row r="107" spans="1:44" x14ac:dyDescent="0.2">
      <c r="A107" s="21"/>
      <c r="B107" s="21"/>
      <c r="C107" s="21"/>
      <c r="D107" s="21"/>
      <c r="E107" s="21"/>
      <c r="G107" s="21"/>
      <c r="H107" s="21"/>
      <c r="I107" s="21"/>
      <c r="J107" s="21"/>
      <c r="M107" s="21"/>
      <c r="O107" s="21"/>
      <c r="Q107" s="21"/>
      <c r="T107" s="21"/>
      <c r="U107" s="21"/>
      <c r="V107" s="9"/>
      <c r="W107" s="21"/>
      <c r="X107" s="9"/>
      <c r="Z107" s="22"/>
      <c r="AD107" s="22"/>
      <c r="AF107" s="24"/>
      <c r="AI107" s="21"/>
      <c r="AJ107" s="21"/>
      <c r="AK107" s="21"/>
      <c r="AL107" s="21"/>
      <c r="AM107" s="21"/>
      <c r="AN107" s="21"/>
      <c r="AO107" s="21"/>
      <c r="AP107" s="21"/>
      <c r="AQ107" s="22"/>
      <c r="AR107" s="21"/>
    </row>
    <row r="108" spans="1:44" x14ac:dyDescent="0.2">
      <c r="A108" s="21"/>
      <c r="B108" s="21"/>
      <c r="C108" s="21"/>
      <c r="D108" s="21"/>
      <c r="E108" s="21"/>
      <c r="G108" s="21"/>
      <c r="H108" s="21"/>
      <c r="I108" s="21"/>
      <c r="J108" s="21"/>
      <c r="M108" s="21"/>
      <c r="O108" s="21"/>
      <c r="Q108" s="21"/>
      <c r="T108" s="21"/>
      <c r="U108" s="21"/>
      <c r="V108" s="9"/>
      <c r="W108" s="21"/>
      <c r="X108" s="9"/>
      <c r="Z108" s="22"/>
      <c r="AD108" s="22"/>
      <c r="AF108" s="24"/>
      <c r="AI108" s="21"/>
      <c r="AJ108" s="21"/>
      <c r="AK108" s="21"/>
      <c r="AL108" s="21"/>
      <c r="AM108" s="21"/>
      <c r="AN108" s="21"/>
      <c r="AO108" s="21"/>
      <c r="AP108" s="21"/>
      <c r="AQ108" s="22"/>
      <c r="AR108" s="21"/>
    </row>
    <row r="109" spans="1:44" x14ac:dyDescent="0.2">
      <c r="A109" s="21"/>
      <c r="B109" s="21"/>
      <c r="C109" s="21"/>
      <c r="D109" s="21"/>
      <c r="E109" s="21"/>
      <c r="G109" s="21"/>
      <c r="H109" s="21"/>
      <c r="I109" s="21"/>
      <c r="J109" s="21"/>
      <c r="M109" s="21"/>
      <c r="O109" s="21"/>
      <c r="Q109" s="21"/>
      <c r="T109" s="21"/>
      <c r="U109" s="21"/>
      <c r="V109" s="9"/>
      <c r="W109" s="21"/>
      <c r="X109" s="9"/>
      <c r="Z109" s="22"/>
      <c r="AD109" s="22"/>
      <c r="AF109" s="24"/>
      <c r="AI109" s="21"/>
      <c r="AJ109" s="21"/>
      <c r="AK109" s="21"/>
      <c r="AL109" s="21"/>
      <c r="AM109" s="21"/>
      <c r="AN109" s="21"/>
      <c r="AO109" s="21"/>
      <c r="AP109" s="21"/>
      <c r="AQ109" s="22"/>
      <c r="AR109" s="21"/>
    </row>
    <row r="110" spans="1:44" x14ac:dyDescent="0.2">
      <c r="A110" s="21"/>
      <c r="B110" s="21"/>
      <c r="C110" s="21"/>
      <c r="D110" s="21"/>
      <c r="E110" s="21"/>
      <c r="G110" s="21"/>
      <c r="H110" s="21"/>
      <c r="I110" s="21"/>
      <c r="J110" s="21"/>
      <c r="M110" s="21"/>
      <c r="O110" s="21"/>
      <c r="Q110" s="21"/>
      <c r="T110" s="21"/>
      <c r="U110" s="21"/>
      <c r="V110" s="9"/>
      <c r="W110" s="21"/>
      <c r="X110" s="9"/>
      <c r="Z110" s="22"/>
      <c r="AD110" s="22"/>
      <c r="AF110" s="24"/>
      <c r="AI110" s="21"/>
      <c r="AJ110" s="21"/>
      <c r="AK110" s="21"/>
      <c r="AL110" s="21"/>
      <c r="AM110" s="21"/>
      <c r="AN110" s="21"/>
      <c r="AO110" s="21"/>
      <c r="AP110" s="21"/>
      <c r="AQ110" s="22"/>
      <c r="AR110" s="21"/>
    </row>
    <row r="111" spans="1:44" x14ac:dyDescent="0.2">
      <c r="A111" s="21"/>
      <c r="B111" s="21"/>
      <c r="C111" s="21"/>
      <c r="D111" s="21"/>
      <c r="E111" s="21"/>
      <c r="G111" s="21"/>
      <c r="H111" s="21"/>
      <c r="I111" s="21"/>
      <c r="J111" s="21"/>
      <c r="M111" s="21"/>
      <c r="O111" s="21"/>
      <c r="Q111" s="21"/>
      <c r="T111" s="21"/>
      <c r="U111" s="21"/>
      <c r="V111" s="9"/>
      <c r="W111" s="21"/>
      <c r="X111" s="9"/>
      <c r="Z111" s="22"/>
      <c r="AD111" s="22"/>
      <c r="AF111" s="24"/>
      <c r="AI111" s="21"/>
      <c r="AJ111" s="21"/>
      <c r="AK111" s="21"/>
      <c r="AL111" s="21"/>
      <c r="AM111" s="21"/>
      <c r="AN111" s="21"/>
      <c r="AO111" s="21"/>
      <c r="AP111" s="21"/>
      <c r="AQ111" s="22"/>
      <c r="AR111" s="21"/>
    </row>
    <row r="112" spans="1:44" x14ac:dyDescent="0.2">
      <c r="A112" s="21"/>
      <c r="B112" s="21"/>
      <c r="C112" s="21"/>
      <c r="D112" s="21"/>
      <c r="E112" s="21"/>
      <c r="G112" s="21"/>
      <c r="H112" s="21"/>
      <c r="I112" s="21"/>
      <c r="J112" s="21"/>
      <c r="M112" s="21"/>
      <c r="O112" s="21"/>
      <c r="Q112" s="21"/>
      <c r="T112" s="21"/>
      <c r="U112" s="21"/>
      <c r="V112" s="9"/>
      <c r="W112" s="21"/>
      <c r="X112" s="9"/>
      <c r="Z112" s="22"/>
      <c r="AD112" s="22"/>
      <c r="AF112" s="24"/>
      <c r="AI112" s="21"/>
      <c r="AJ112" s="21"/>
      <c r="AK112" s="21"/>
      <c r="AL112" s="21"/>
      <c r="AM112" s="21"/>
      <c r="AN112" s="21"/>
      <c r="AO112" s="21"/>
      <c r="AP112" s="21"/>
      <c r="AQ112" s="22"/>
      <c r="AR112" s="21"/>
    </row>
    <row r="113" spans="1:44" x14ac:dyDescent="0.2">
      <c r="A113" s="21"/>
      <c r="B113" s="21"/>
      <c r="C113" s="21"/>
      <c r="D113" s="21"/>
      <c r="E113" s="21"/>
      <c r="G113" s="21"/>
      <c r="H113" s="21"/>
      <c r="I113" s="21"/>
      <c r="J113" s="21"/>
      <c r="M113" s="21"/>
      <c r="O113" s="21"/>
      <c r="Q113" s="21"/>
      <c r="T113" s="21"/>
      <c r="U113" s="21"/>
      <c r="V113" s="9"/>
      <c r="W113" s="21"/>
      <c r="X113" s="9"/>
      <c r="Z113" s="22"/>
      <c r="AD113" s="22"/>
      <c r="AF113" s="24"/>
      <c r="AI113" s="21"/>
      <c r="AJ113" s="21"/>
      <c r="AK113" s="21"/>
      <c r="AL113" s="21"/>
      <c r="AM113" s="21"/>
      <c r="AN113" s="21"/>
      <c r="AO113" s="21"/>
      <c r="AP113" s="21"/>
      <c r="AQ113" s="22"/>
      <c r="AR113" s="21"/>
    </row>
    <row r="114" spans="1:44" x14ac:dyDescent="0.2">
      <c r="A114" s="21"/>
      <c r="B114" s="21"/>
      <c r="C114" s="21"/>
      <c r="D114" s="21"/>
      <c r="E114" s="21"/>
      <c r="G114" s="21"/>
      <c r="H114" s="21"/>
      <c r="I114" s="21"/>
      <c r="J114" s="21"/>
      <c r="M114" s="21"/>
      <c r="O114" s="21"/>
      <c r="Q114" s="21"/>
      <c r="T114" s="21"/>
      <c r="U114" s="21"/>
      <c r="V114" s="9"/>
      <c r="W114" s="21"/>
      <c r="X114" s="9"/>
      <c r="Z114" s="22"/>
      <c r="AD114" s="22"/>
      <c r="AF114" s="24"/>
      <c r="AI114" s="21"/>
      <c r="AJ114" s="21"/>
      <c r="AK114" s="21"/>
      <c r="AL114" s="21"/>
      <c r="AM114" s="21"/>
      <c r="AN114" s="21"/>
      <c r="AO114" s="21"/>
      <c r="AP114" s="21"/>
      <c r="AQ114" s="22"/>
      <c r="AR114" s="21"/>
    </row>
    <row r="115" spans="1:44" x14ac:dyDescent="0.2">
      <c r="A115" s="21"/>
      <c r="B115" s="21"/>
      <c r="C115" s="21"/>
      <c r="D115" s="21"/>
      <c r="E115" s="21"/>
      <c r="G115" s="21"/>
      <c r="H115" s="21"/>
      <c r="I115" s="21"/>
      <c r="J115" s="21"/>
      <c r="M115" s="21"/>
      <c r="O115" s="21"/>
      <c r="Q115" s="21"/>
      <c r="T115" s="21"/>
      <c r="U115" s="21"/>
      <c r="V115" s="9"/>
      <c r="W115" s="21"/>
      <c r="X115" s="9"/>
      <c r="Z115" s="22"/>
      <c r="AD115" s="22"/>
      <c r="AF115" s="24"/>
      <c r="AI115" s="21"/>
      <c r="AJ115" s="21"/>
      <c r="AK115" s="21"/>
      <c r="AL115" s="21"/>
      <c r="AM115" s="21"/>
      <c r="AN115" s="21"/>
      <c r="AO115" s="21"/>
      <c r="AP115" s="21"/>
      <c r="AQ115" s="22"/>
      <c r="AR115" s="21"/>
    </row>
    <row r="116" spans="1:44" x14ac:dyDescent="0.2">
      <c r="A116" s="21"/>
      <c r="B116" s="21"/>
      <c r="C116" s="21"/>
      <c r="D116" s="21"/>
      <c r="E116" s="21"/>
      <c r="G116" s="21"/>
      <c r="H116" s="21"/>
      <c r="I116" s="21"/>
      <c r="J116" s="21"/>
      <c r="M116" s="21"/>
      <c r="O116" s="21"/>
      <c r="Q116" s="21"/>
      <c r="T116" s="21"/>
      <c r="U116" s="21"/>
      <c r="V116" s="9"/>
      <c r="W116" s="21"/>
      <c r="X116" s="9"/>
      <c r="Z116" s="22"/>
      <c r="AD116" s="22"/>
      <c r="AF116" s="24"/>
      <c r="AI116" s="21"/>
      <c r="AJ116" s="21"/>
      <c r="AK116" s="21"/>
      <c r="AL116" s="21"/>
      <c r="AM116" s="21"/>
      <c r="AN116" s="21"/>
      <c r="AO116" s="21"/>
      <c r="AP116" s="21"/>
      <c r="AQ116" s="22"/>
      <c r="AR116" s="21"/>
    </row>
    <row r="117" spans="1:44" x14ac:dyDescent="0.2">
      <c r="A117" s="21"/>
      <c r="B117" s="21"/>
      <c r="C117" s="21"/>
      <c r="D117" s="21"/>
      <c r="E117" s="21"/>
      <c r="G117" s="21"/>
      <c r="H117" s="21"/>
      <c r="I117" s="21"/>
      <c r="J117" s="21"/>
      <c r="M117" s="21"/>
      <c r="O117" s="21"/>
      <c r="Q117" s="21"/>
      <c r="T117" s="21"/>
      <c r="U117" s="21"/>
      <c r="V117" s="9"/>
      <c r="W117" s="21"/>
      <c r="X117" s="9"/>
      <c r="Z117" s="22"/>
      <c r="AD117" s="22"/>
      <c r="AF117" s="24"/>
      <c r="AI117" s="21"/>
      <c r="AJ117" s="21"/>
      <c r="AK117" s="21"/>
      <c r="AL117" s="21"/>
      <c r="AM117" s="21"/>
      <c r="AN117" s="21"/>
      <c r="AO117" s="21"/>
      <c r="AP117" s="21"/>
      <c r="AQ117" s="22"/>
      <c r="AR117" s="21"/>
    </row>
    <row r="118" spans="1:44" x14ac:dyDescent="0.2">
      <c r="A118" s="21"/>
      <c r="B118" s="21"/>
      <c r="C118" s="21"/>
      <c r="D118" s="21"/>
      <c r="E118" s="21"/>
      <c r="G118" s="21"/>
      <c r="H118" s="21"/>
      <c r="I118" s="21"/>
      <c r="J118" s="21"/>
      <c r="M118" s="21"/>
      <c r="O118" s="21"/>
      <c r="Q118" s="21"/>
      <c r="T118" s="21"/>
      <c r="U118" s="21"/>
      <c r="V118" s="9"/>
      <c r="W118" s="21"/>
      <c r="X118" s="9"/>
      <c r="Z118" s="22"/>
      <c r="AD118" s="22"/>
      <c r="AF118" s="24"/>
      <c r="AI118" s="21"/>
      <c r="AJ118" s="21"/>
      <c r="AK118" s="21"/>
      <c r="AL118" s="21"/>
      <c r="AM118" s="21"/>
      <c r="AN118" s="21"/>
      <c r="AO118" s="21"/>
      <c r="AP118" s="21"/>
      <c r="AQ118" s="22"/>
      <c r="AR118" s="21"/>
    </row>
    <row r="119" spans="1:44" x14ac:dyDescent="0.2">
      <c r="A119" s="21"/>
      <c r="B119" s="21"/>
      <c r="C119" s="21"/>
      <c r="D119" s="21"/>
      <c r="E119" s="21"/>
      <c r="G119" s="21"/>
      <c r="H119" s="21"/>
      <c r="I119" s="21"/>
      <c r="J119" s="21"/>
      <c r="M119" s="21"/>
      <c r="O119" s="21"/>
      <c r="Q119" s="21"/>
      <c r="T119" s="21"/>
      <c r="U119" s="21"/>
      <c r="V119" s="9"/>
      <c r="W119" s="21"/>
      <c r="X119" s="9"/>
      <c r="Z119" s="22"/>
      <c r="AD119" s="22"/>
      <c r="AF119" s="24"/>
      <c r="AI119" s="21"/>
      <c r="AJ119" s="21"/>
      <c r="AK119" s="21"/>
      <c r="AL119" s="21"/>
      <c r="AM119" s="21"/>
      <c r="AN119" s="21"/>
      <c r="AO119" s="21"/>
      <c r="AP119" s="21"/>
      <c r="AQ119" s="22"/>
      <c r="AR119" s="21"/>
    </row>
    <row r="120" spans="1:44" x14ac:dyDescent="0.2">
      <c r="A120" s="21"/>
      <c r="B120" s="21"/>
      <c r="C120" s="21"/>
      <c r="D120" s="21"/>
      <c r="E120" s="21"/>
      <c r="G120" s="21"/>
      <c r="H120" s="21"/>
      <c r="I120" s="21"/>
      <c r="J120" s="21"/>
      <c r="M120" s="21"/>
      <c r="O120" s="21"/>
      <c r="Q120" s="21"/>
      <c r="T120" s="21"/>
      <c r="U120" s="21"/>
      <c r="V120" s="9"/>
      <c r="W120" s="21"/>
      <c r="X120" s="9"/>
      <c r="Z120" s="22"/>
      <c r="AD120" s="22"/>
      <c r="AF120" s="24"/>
      <c r="AI120" s="21"/>
      <c r="AJ120" s="21"/>
      <c r="AK120" s="21"/>
      <c r="AL120" s="21"/>
      <c r="AM120" s="21"/>
      <c r="AN120" s="21"/>
      <c r="AO120" s="21"/>
      <c r="AP120" s="21"/>
      <c r="AQ120" s="22"/>
      <c r="AR120" s="21"/>
    </row>
    <row r="121" spans="1:44" x14ac:dyDescent="0.2">
      <c r="A121" s="21"/>
      <c r="B121" s="21"/>
      <c r="C121" s="21"/>
      <c r="D121" s="21"/>
      <c r="E121" s="21"/>
      <c r="G121" s="21"/>
      <c r="H121" s="21"/>
      <c r="I121" s="21"/>
      <c r="J121" s="21"/>
      <c r="M121" s="21"/>
      <c r="O121" s="21"/>
      <c r="Q121" s="21"/>
      <c r="T121" s="21"/>
      <c r="U121" s="21"/>
      <c r="V121" s="9"/>
      <c r="W121" s="21"/>
      <c r="X121" s="9"/>
      <c r="Z121" s="22"/>
      <c r="AD121" s="22"/>
      <c r="AF121" s="24"/>
      <c r="AI121" s="21"/>
      <c r="AJ121" s="21"/>
      <c r="AK121" s="21"/>
      <c r="AL121" s="21"/>
      <c r="AM121" s="21"/>
      <c r="AN121" s="21"/>
      <c r="AO121" s="21"/>
      <c r="AP121" s="21"/>
      <c r="AQ121" s="22"/>
      <c r="AR121" s="21"/>
    </row>
    <row r="122" spans="1:44" x14ac:dyDescent="0.2">
      <c r="A122" s="21"/>
      <c r="B122" s="21"/>
      <c r="C122" s="21"/>
      <c r="D122" s="21"/>
      <c r="E122" s="21"/>
      <c r="G122" s="21"/>
      <c r="H122" s="21"/>
      <c r="I122" s="21"/>
      <c r="J122" s="21"/>
      <c r="M122" s="21"/>
      <c r="O122" s="21"/>
      <c r="Q122" s="21"/>
      <c r="T122" s="21"/>
      <c r="U122" s="21"/>
      <c r="V122" s="9"/>
      <c r="W122" s="21"/>
      <c r="X122" s="9"/>
      <c r="Z122" s="22"/>
      <c r="AD122" s="22"/>
      <c r="AF122" s="24"/>
      <c r="AI122" s="21"/>
      <c r="AJ122" s="21"/>
      <c r="AK122" s="21"/>
      <c r="AL122" s="21"/>
      <c r="AM122" s="21"/>
      <c r="AN122" s="21"/>
      <c r="AO122" s="21"/>
      <c r="AP122" s="21"/>
      <c r="AQ122" s="22"/>
      <c r="AR122" s="21"/>
    </row>
    <row r="123" spans="1:44" x14ac:dyDescent="0.2">
      <c r="A123" s="21"/>
      <c r="B123" s="21"/>
      <c r="C123" s="21"/>
      <c r="D123" s="21"/>
      <c r="E123" s="21"/>
      <c r="G123" s="21"/>
      <c r="H123" s="21"/>
      <c r="I123" s="21"/>
      <c r="J123" s="21"/>
      <c r="M123" s="21"/>
      <c r="O123" s="21"/>
      <c r="Q123" s="21"/>
      <c r="T123" s="21"/>
      <c r="U123" s="21"/>
      <c r="V123" s="9"/>
      <c r="W123" s="21"/>
      <c r="X123" s="9"/>
      <c r="Z123" s="22"/>
      <c r="AD123" s="22"/>
      <c r="AF123" s="24"/>
      <c r="AI123" s="21"/>
      <c r="AJ123" s="21"/>
      <c r="AK123" s="21"/>
      <c r="AL123" s="21"/>
      <c r="AM123" s="21"/>
      <c r="AN123" s="21"/>
      <c r="AO123" s="21"/>
      <c r="AP123" s="21"/>
      <c r="AQ123" s="22"/>
      <c r="AR123" s="21"/>
    </row>
    <row r="124" spans="1:44" x14ac:dyDescent="0.2">
      <c r="A124" s="21"/>
      <c r="B124" s="21"/>
      <c r="C124" s="21"/>
      <c r="D124" s="21"/>
      <c r="E124" s="21"/>
      <c r="G124" s="21"/>
      <c r="H124" s="21"/>
      <c r="I124" s="21"/>
      <c r="J124" s="21"/>
      <c r="M124" s="21"/>
      <c r="O124" s="21"/>
      <c r="Q124" s="21"/>
      <c r="T124" s="21"/>
      <c r="U124" s="21"/>
      <c r="V124" s="9"/>
      <c r="W124" s="21"/>
      <c r="X124" s="9"/>
      <c r="Z124" s="22"/>
      <c r="AD124" s="22"/>
      <c r="AF124" s="24"/>
      <c r="AI124" s="21"/>
      <c r="AJ124" s="21"/>
      <c r="AK124" s="21"/>
      <c r="AL124" s="21"/>
      <c r="AM124" s="21"/>
      <c r="AN124" s="21"/>
      <c r="AO124" s="21"/>
      <c r="AP124" s="21"/>
      <c r="AQ124" s="22"/>
      <c r="AR124" s="21"/>
    </row>
    <row r="125" spans="1:44" x14ac:dyDescent="0.2">
      <c r="A125" s="21"/>
      <c r="B125" s="21"/>
      <c r="C125" s="21"/>
      <c r="D125" s="21"/>
      <c r="E125" s="21"/>
      <c r="G125" s="21"/>
      <c r="H125" s="21"/>
      <c r="I125" s="21"/>
      <c r="J125" s="21"/>
      <c r="M125" s="21"/>
      <c r="O125" s="21"/>
      <c r="Q125" s="21"/>
      <c r="T125" s="21"/>
      <c r="U125" s="21"/>
      <c r="V125" s="9"/>
      <c r="W125" s="21"/>
      <c r="X125" s="9"/>
      <c r="Z125" s="22"/>
      <c r="AD125" s="22"/>
      <c r="AF125" s="24"/>
      <c r="AI125" s="21"/>
      <c r="AJ125" s="21"/>
      <c r="AK125" s="21"/>
      <c r="AL125" s="21"/>
      <c r="AM125" s="21"/>
      <c r="AN125" s="21"/>
      <c r="AO125" s="21"/>
      <c r="AP125" s="21"/>
      <c r="AQ125" s="22"/>
      <c r="AR125" s="21"/>
    </row>
    <row r="126" spans="1:44" x14ac:dyDescent="0.2">
      <c r="A126" s="21"/>
      <c r="B126" s="21"/>
      <c r="C126" s="21"/>
      <c r="D126" s="21"/>
      <c r="E126" s="21"/>
      <c r="G126" s="21"/>
      <c r="H126" s="21"/>
      <c r="I126" s="21"/>
      <c r="J126" s="21"/>
      <c r="M126" s="21"/>
      <c r="O126" s="21"/>
      <c r="Q126" s="21"/>
      <c r="T126" s="21"/>
      <c r="U126" s="21"/>
      <c r="V126" s="9"/>
      <c r="W126" s="21"/>
      <c r="X126" s="9"/>
      <c r="Z126" s="22"/>
      <c r="AD126" s="22"/>
      <c r="AF126" s="24"/>
      <c r="AI126" s="21"/>
      <c r="AJ126" s="21"/>
      <c r="AK126" s="21"/>
      <c r="AL126" s="21"/>
      <c r="AM126" s="21"/>
      <c r="AN126" s="21"/>
      <c r="AO126" s="21"/>
      <c r="AP126" s="21"/>
      <c r="AQ126" s="22"/>
      <c r="AR126" s="21"/>
    </row>
    <row r="127" spans="1:44" x14ac:dyDescent="0.2">
      <c r="A127" s="21"/>
      <c r="B127" s="21"/>
      <c r="C127" s="21"/>
      <c r="D127" s="21"/>
      <c r="E127" s="21"/>
      <c r="G127" s="21"/>
      <c r="H127" s="21"/>
      <c r="I127" s="21"/>
      <c r="J127" s="21"/>
      <c r="M127" s="21"/>
      <c r="O127" s="21"/>
      <c r="Q127" s="21"/>
      <c r="T127" s="21"/>
      <c r="U127" s="21"/>
      <c r="V127" s="9"/>
      <c r="W127" s="21"/>
      <c r="X127" s="9"/>
      <c r="Z127" s="22"/>
      <c r="AD127" s="22"/>
      <c r="AF127" s="24"/>
      <c r="AI127" s="21"/>
      <c r="AJ127" s="21"/>
      <c r="AK127" s="21"/>
      <c r="AL127" s="21"/>
      <c r="AM127" s="21"/>
      <c r="AN127" s="21"/>
      <c r="AO127" s="21"/>
      <c r="AP127" s="21"/>
      <c r="AQ127" s="22"/>
      <c r="AR127" s="21"/>
    </row>
    <row r="128" spans="1:44" x14ac:dyDescent="0.2">
      <c r="A128" s="21"/>
      <c r="B128" s="21"/>
      <c r="C128" s="21"/>
      <c r="D128" s="21"/>
      <c r="E128" s="21"/>
      <c r="G128" s="21"/>
      <c r="H128" s="21"/>
      <c r="I128" s="21"/>
      <c r="J128" s="21"/>
      <c r="M128" s="21"/>
      <c r="O128" s="21"/>
      <c r="Q128" s="21"/>
      <c r="T128" s="21"/>
      <c r="U128" s="21"/>
      <c r="V128" s="9"/>
      <c r="W128" s="21"/>
      <c r="X128" s="9"/>
      <c r="Z128" s="22"/>
      <c r="AD128" s="22"/>
      <c r="AF128" s="24"/>
      <c r="AI128" s="21"/>
      <c r="AJ128" s="21"/>
      <c r="AK128" s="21"/>
      <c r="AL128" s="21"/>
      <c r="AM128" s="21"/>
      <c r="AN128" s="21"/>
      <c r="AO128" s="21"/>
      <c r="AP128" s="21"/>
      <c r="AQ128" s="22"/>
      <c r="AR128" s="21"/>
    </row>
    <row r="129" spans="1:44" x14ac:dyDescent="0.2">
      <c r="A129" s="21"/>
      <c r="B129" s="21"/>
      <c r="C129" s="21"/>
      <c r="D129" s="21"/>
      <c r="E129" s="21"/>
      <c r="G129" s="21"/>
      <c r="H129" s="21"/>
      <c r="I129" s="21"/>
      <c r="J129" s="21"/>
      <c r="M129" s="21"/>
      <c r="O129" s="21"/>
      <c r="Q129" s="21"/>
      <c r="T129" s="21"/>
      <c r="U129" s="21"/>
      <c r="V129" s="9"/>
      <c r="W129" s="21"/>
      <c r="X129" s="9"/>
      <c r="Z129" s="22"/>
      <c r="AD129" s="22"/>
      <c r="AF129" s="24"/>
      <c r="AI129" s="21"/>
      <c r="AJ129" s="21"/>
      <c r="AK129" s="21"/>
      <c r="AL129" s="21"/>
      <c r="AM129" s="21"/>
      <c r="AN129" s="21"/>
      <c r="AO129" s="21"/>
      <c r="AP129" s="21"/>
      <c r="AQ129" s="22"/>
      <c r="AR129" s="21"/>
    </row>
    <row r="130" spans="1:44" x14ac:dyDescent="0.2">
      <c r="A130" s="21"/>
      <c r="B130" s="21"/>
      <c r="C130" s="21"/>
      <c r="D130" s="21"/>
      <c r="E130" s="21"/>
      <c r="G130" s="21"/>
      <c r="H130" s="21"/>
      <c r="I130" s="21"/>
      <c r="J130" s="21"/>
      <c r="M130" s="21"/>
      <c r="O130" s="21"/>
      <c r="Q130" s="21"/>
      <c r="T130" s="21"/>
      <c r="U130" s="21"/>
      <c r="V130" s="9"/>
      <c r="W130" s="21"/>
      <c r="X130" s="9"/>
      <c r="Z130" s="22"/>
      <c r="AD130" s="22"/>
      <c r="AF130" s="24"/>
      <c r="AI130" s="21"/>
      <c r="AJ130" s="21"/>
      <c r="AK130" s="21"/>
      <c r="AL130" s="21"/>
      <c r="AM130" s="21"/>
      <c r="AN130" s="21"/>
      <c r="AO130" s="21"/>
      <c r="AP130" s="21"/>
      <c r="AQ130" s="22"/>
      <c r="AR130" s="21"/>
    </row>
    <row r="131" spans="1:44" x14ac:dyDescent="0.2">
      <c r="A131" s="21"/>
      <c r="B131" s="21"/>
      <c r="C131" s="21"/>
      <c r="D131" s="21"/>
      <c r="E131" s="21"/>
      <c r="G131" s="21"/>
      <c r="H131" s="21"/>
      <c r="I131" s="21"/>
      <c r="J131" s="21"/>
      <c r="M131" s="21"/>
      <c r="O131" s="21"/>
      <c r="Q131" s="21"/>
      <c r="T131" s="21"/>
      <c r="U131" s="21"/>
      <c r="V131" s="9"/>
      <c r="W131" s="21"/>
      <c r="X131" s="9"/>
      <c r="Z131" s="22"/>
      <c r="AD131" s="22"/>
      <c r="AF131" s="24"/>
      <c r="AI131" s="21"/>
      <c r="AJ131" s="21"/>
      <c r="AK131" s="21"/>
      <c r="AL131" s="21"/>
      <c r="AM131" s="21"/>
      <c r="AN131" s="21"/>
      <c r="AO131" s="21"/>
      <c r="AP131" s="21"/>
      <c r="AQ131" s="22"/>
      <c r="AR131" s="21"/>
    </row>
    <row r="132" spans="1:44" x14ac:dyDescent="0.2">
      <c r="A132" s="21"/>
      <c r="B132" s="21"/>
      <c r="C132" s="21"/>
      <c r="D132" s="21"/>
      <c r="E132" s="21"/>
      <c r="G132" s="21"/>
      <c r="H132" s="21"/>
      <c r="I132" s="21"/>
      <c r="J132" s="21"/>
      <c r="M132" s="21"/>
      <c r="O132" s="21"/>
      <c r="Q132" s="21"/>
      <c r="T132" s="21"/>
      <c r="U132" s="21"/>
      <c r="V132" s="9"/>
      <c r="W132" s="21"/>
      <c r="X132" s="9"/>
      <c r="Z132" s="22"/>
      <c r="AD132" s="22"/>
      <c r="AF132" s="24"/>
      <c r="AI132" s="21"/>
      <c r="AJ132" s="21"/>
      <c r="AK132" s="21"/>
      <c r="AL132" s="21"/>
      <c r="AM132" s="21"/>
      <c r="AN132" s="21"/>
      <c r="AO132" s="21"/>
      <c r="AP132" s="21"/>
      <c r="AQ132" s="22"/>
      <c r="AR132" s="21"/>
    </row>
    <row r="133" spans="1:44" x14ac:dyDescent="0.2">
      <c r="A133" s="21"/>
      <c r="B133" s="21"/>
      <c r="C133" s="21"/>
      <c r="D133" s="21"/>
      <c r="E133" s="21"/>
      <c r="G133" s="21"/>
      <c r="H133" s="21"/>
      <c r="I133" s="21"/>
      <c r="J133" s="21"/>
      <c r="M133" s="21"/>
      <c r="O133" s="21"/>
      <c r="Q133" s="21"/>
      <c r="T133" s="21"/>
      <c r="U133" s="21"/>
      <c r="V133" s="9"/>
      <c r="W133" s="21"/>
      <c r="X133" s="9"/>
      <c r="Z133" s="22"/>
      <c r="AD133" s="22"/>
      <c r="AF133" s="24"/>
      <c r="AI133" s="21"/>
      <c r="AJ133" s="21"/>
      <c r="AK133" s="21"/>
      <c r="AL133" s="21"/>
      <c r="AN133" s="21"/>
      <c r="AO133" s="21"/>
      <c r="AP133" s="21"/>
      <c r="AQ133" s="22"/>
      <c r="AR133" s="21"/>
    </row>
    <row r="134" spans="1:44" x14ac:dyDescent="0.2">
      <c r="A134" s="21"/>
      <c r="B134" s="21"/>
      <c r="C134" s="21"/>
      <c r="D134" s="21"/>
      <c r="E134" s="21"/>
      <c r="G134" s="21"/>
      <c r="H134" s="21"/>
      <c r="I134" s="21"/>
      <c r="J134" s="21"/>
      <c r="M134" s="21"/>
      <c r="O134" s="21"/>
      <c r="Q134" s="21"/>
      <c r="T134" s="21"/>
      <c r="U134" s="21"/>
      <c r="V134" s="9"/>
      <c r="W134" s="21"/>
      <c r="X134" s="9"/>
      <c r="Z134" s="22"/>
      <c r="AD134" s="22"/>
      <c r="AF134" s="24"/>
      <c r="AI134" s="21"/>
      <c r="AJ134" s="21"/>
      <c r="AK134" s="21"/>
      <c r="AL134" s="21"/>
      <c r="AN134" s="21"/>
      <c r="AO134" s="21"/>
      <c r="AP134" s="21"/>
      <c r="AQ134" s="22"/>
      <c r="AR134" s="21"/>
    </row>
    <row r="135" spans="1:44" x14ac:dyDescent="0.2">
      <c r="A135" s="21"/>
      <c r="B135" s="21"/>
      <c r="C135" s="21"/>
      <c r="D135" s="21"/>
      <c r="E135" s="21"/>
      <c r="G135" s="21"/>
      <c r="H135" s="21"/>
      <c r="I135" s="21"/>
      <c r="J135" s="21"/>
      <c r="M135" s="21"/>
      <c r="O135" s="21"/>
      <c r="Q135" s="21"/>
      <c r="T135" s="21"/>
      <c r="U135" s="21"/>
      <c r="V135" s="9"/>
      <c r="W135" s="21"/>
      <c r="X135" s="9"/>
      <c r="Z135" s="22"/>
      <c r="AD135" s="22"/>
      <c r="AF135" s="24"/>
      <c r="AI135" s="21"/>
      <c r="AJ135" s="21"/>
      <c r="AK135" s="21"/>
      <c r="AL135" s="21"/>
      <c r="AN135" s="21"/>
      <c r="AO135" s="21"/>
      <c r="AP135" s="21"/>
      <c r="AQ135" s="22"/>
      <c r="AR135" s="21"/>
    </row>
    <row r="136" spans="1:44" x14ac:dyDescent="0.2">
      <c r="A136" s="21"/>
      <c r="B136" s="21"/>
      <c r="C136" s="21"/>
      <c r="D136" s="21"/>
      <c r="E136" s="21"/>
      <c r="G136" s="21"/>
      <c r="H136" s="21"/>
      <c r="I136" s="21"/>
      <c r="J136" s="21"/>
      <c r="M136" s="21"/>
      <c r="O136" s="21"/>
      <c r="Q136" s="21"/>
      <c r="T136" s="21"/>
      <c r="U136" s="21"/>
      <c r="V136" s="9"/>
      <c r="W136" s="21"/>
      <c r="X136" s="9"/>
      <c r="Z136" s="22"/>
      <c r="AD136" s="22"/>
      <c r="AF136" s="24"/>
      <c r="AI136" s="21"/>
      <c r="AJ136" s="21"/>
      <c r="AK136" s="21"/>
      <c r="AL136" s="21"/>
      <c r="AN136" s="21"/>
      <c r="AO136" s="21"/>
      <c r="AP136" s="21"/>
      <c r="AQ136" s="22"/>
      <c r="AR136" s="21"/>
    </row>
    <row r="137" spans="1:44" x14ac:dyDescent="0.2">
      <c r="A137" s="21"/>
      <c r="B137" s="21"/>
      <c r="C137" s="21"/>
      <c r="D137" s="21"/>
      <c r="E137" s="21"/>
      <c r="G137" s="21"/>
      <c r="H137" s="21"/>
      <c r="I137" s="21"/>
      <c r="J137" s="21"/>
      <c r="M137" s="21"/>
      <c r="O137" s="21"/>
      <c r="Q137" s="21"/>
      <c r="T137" s="21"/>
      <c r="U137" s="21"/>
      <c r="V137" s="9"/>
      <c r="W137" s="21"/>
      <c r="X137" s="9"/>
      <c r="Z137" s="22"/>
      <c r="AD137" s="22"/>
      <c r="AF137" s="24"/>
      <c r="AI137" s="21"/>
      <c r="AJ137" s="21"/>
      <c r="AK137" s="21"/>
      <c r="AL137" s="21"/>
      <c r="AN137" s="21"/>
      <c r="AO137" s="21"/>
      <c r="AP137" s="21"/>
      <c r="AQ137" s="22"/>
      <c r="AR137" s="21"/>
    </row>
    <row r="138" spans="1:44" x14ac:dyDescent="0.2">
      <c r="A138" s="21"/>
      <c r="B138" s="21"/>
      <c r="C138" s="21"/>
      <c r="D138" s="21"/>
      <c r="E138" s="21"/>
      <c r="G138" s="21"/>
      <c r="H138" s="21"/>
      <c r="I138" s="21"/>
      <c r="J138" s="21"/>
      <c r="M138" s="21"/>
      <c r="O138" s="21"/>
      <c r="Q138" s="21"/>
      <c r="T138" s="21"/>
      <c r="U138" s="21"/>
      <c r="V138" s="9"/>
      <c r="W138" s="21"/>
      <c r="X138" s="9"/>
      <c r="Z138" s="22"/>
      <c r="AD138" s="22"/>
      <c r="AF138" s="24"/>
      <c r="AI138" s="21"/>
      <c r="AJ138" s="21"/>
      <c r="AK138" s="21"/>
      <c r="AL138" s="21"/>
      <c r="AN138" s="21"/>
      <c r="AO138" s="21"/>
      <c r="AP138" s="21"/>
      <c r="AQ138" s="22"/>
      <c r="AR138" s="21"/>
    </row>
    <row r="139" spans="1:44" x14ac:dyDescent="0.2">
      <c r="A139" s="21"/>
      <c r="B139" s="21"/>
      <c r="C139" s="21"/>
      <c r="D139" s="21"/>
      <c r="E139" s="21"/>
      <c r="G139" s="21"/>
      <c r="H139" s="21"/>
      <c r="I139" s="21"/>
      <c r="J139" s="21"/>
      <c r="M139" s="21"/>
      <c r="O139" s="21"/>
      <c r="Q139" s="21"/>
      <c r="T139" s="21"/>
      <c r="U139" s="21"/>
      <c r="V139" s="9"/>
      <c r="W139" s="21"/>
      <c r="X139" s="9"/>
      <c r="Z139" s="22"/>
      <c r="AD139" s="22"/>
      <c r="AF139" s="24"/>
      <c r="AI139" s="21"/>
      <c r="AJ139" s="21"/>
      <c r="AK139" s="21"/>
      <c r="AL139" s="21"/>
      <c r="AM139" s="21"/>
      <c r="AN139" s="21"/>
      <c r="AO139" s="21"/>
      <c r="AP139" s="21"/>
      <c r="AQ139" s="22"/>
      <c r="AR139" s="21"/>
    </row>
    <row r="140" spans="1:44" x14ac:dyDescent="0.2">
      <c r="A140" s="21"/>
      <c r="B140" s="21"/>
      <c r="C140" s="21"/>
      <c r="D140" s="21"/>
      <c r="E140" s="21"/>
      <c r="G140" s="21"/>
      <c r="H140" s="21"/>
      <c r="I140" s="21"/>
      <c r="J140" s="21"/>
      <c r="M140" s="21"/>
      <c r="O140" s="21"/>
      <c r="Q140" s="21"/>
      <c r="T140" s="21"/>
      <c r="U140" s="21"/>
      <c r="V140" s="9"/>
      <c r="W140" s="21"/>
      <c r="X140" s="9"/>
      <c r="Z140" s="22"/>
      <c r="AD140" s="22"/>
      <c r="AF140" s="24"/>
      <c r="AI140" s="21"/>
      <c r="AJ140" s="21"/>
      <c r="AK140" s="21"/>
      <c r="AL140" s="21"/>
      <c r="AM140" s="21"/>
      <c r="AN140" s="21"/>
      <c r="AO140" s="21"/>
      <c r="AP140" s="21"/>
      <c r="AQ140" s="22"/>
      <c r="AR140" s="21"/>
    </row>
    <row r="141" spans="1:44" x14ac:dyDescent="0.2">
      <c r="A141" s="21"/>
      <c r="B141" s="21"/>
      <c r="C141" s="21"/>
      <c r="D141" s="21"/>
      <c r="E141" s="21"/>
      <c r="G141" s="21"/>
      <c r="H141" s="21"/>
      <c r="I141" s="21"/>
      <c r="J141" s="21"/>
      <c r="M141" s="21"/>
      <c r="O141" s="21"/>
      <c r="Q141" s="21"/>
      <c r="T141" s="21"/>
      <c r="U141" s="21"/>
      <c r="V141" s="9"/>
      <c r="W141" s="21"/>
      <c r="X141" s="9"/>
      <c r="Z141" s="22"/>
      <c r="AD141" s="22"/>
      <c r="AF141" s="24"/>
      <c r="AI141" s="21"/>
      <c r="AJ141" s="21"/>
      <c r="AK141" s="21"/>
      <c r="AL141" s="21"/>
      <c r="AM141" s="21"/>
      <c r="AN141" s="21"/>
      <c r="AO141" s="21"/>
      <c r="AP141" s="21"/>
      <c r="AQ141" s="22"/>
      <c r="AR141" s="21"/>
    </row>
    <row r="142" spans="1:44" x14ac:dyDescent="0.2">
      <c r="A142" s="21"/>
      <c r="B142" s="21"/>
      <c r="C142" s="21"/>
      <c r="D142" s="21"/>
      <c r="E142" s="21"/>
      <c r="G142" s="21"/>
      <c r="H142" s="21"/>
      <c r="I142" s="21"/>
      <c r="J142" s="21"/>
      <c r="M142" s="21"/>
      <c r="O142" s="21"/>
      <c r="Q142" s="21"/>
      <c r="T142" s="21"/>
      <c r="U142" s="21"/>
      <c r="V142" s="9"/>
      <c r="W142" s="21"/>
      <c r="X142" s="9"/>
      <c r="Z142" s="22"/>
      <c r="AD142" s="22"/>
      <c r="AF142" s="24"/>
      <c r="AI142" s="21"/>
      <c r="AJ142" s="21"/>
      <c r="AK142" s="21"/>
      <c r="AL142" s="21"/>
      <c r="AM142" s="21"/>
      <c r="AN142" s="21"/>
      <c r="AO142" s="21"/>
      <c r="AP142" s="21"/>
      <c r="AQ142" s="22"/>
      <c r="AR142" s="21"/>
    </row>
    <row r="143" spans="1:44" x14ac:dyDescent="0.2">
      <c r="A143" s="21"/>
      <c r="B143" s="21"/>
      <c r="C143" s="21"/>
      <c r="D143" s="21"/>
      <c r="E143" s="21"/>
      <c r="G143" s="21"/>
      <c r="H143" s="21"/>
      <c r="I143" s="21"/>
      <c r="J143" s="21"/>
      <c r="M143" s="21"/>
      <c r="O143" s="21"/>
      <c r="Q143" s="21"/>
      <c r="T143" s="21"/>
      <c r="U143" s="21"/>
      <c r="V143" s="9"/>
      <c r="W143" s="21"/>
      <c r="X143" s="9"/>
      <c r="Z143" s="22"/>
      <c r="AD143" s="22"/>
      <c r="AF143" s="24"/>
      <c r="AI143" s="21"/>
      <c r="AJ143" s="21"/>
      <c r="AK143" s="21"/>
      <c r="AL143" s="21"/>
      <c r="AM143" s="21"/>
      <c r="AN143" s="21"/>
      <c r="AO143" s="21"/>
      <c r="AP143" s="21"/>
      <c r="AQ143" s="22"/>
      <c r="AR143" s="21"/>
    </row>
    <row r="144" spans="1:44" x14ac:dyDescent="0.2">
      <c r="A144" s="21"/>
      <c r="B144" s="21"/>
      <c r="C144" s="21"/>
      <c r="D144" s="21"/>
      <c r="E144" s="21"/>
      <c r="G144" s="21"/>
      <c r="H144" s="21"/>
      <c r="I144" s="21"/>
      <c r="J144" s="21"/>
      <c r="M144" s="21"/>
      <c r="O144" s="21"/>
      <c r="Q144" s="21"/>
      <c r="T144" s="21"/>
      <c r="U144" s="21"/>
      <c r="V144" s="9"/>
      <c r="W144" s="21"/>
      <c r="X144" s="9"/>
      <c r="Z144" s="22"/>
      <c r="AD144" s="22"/>
      <c r="AF144" s="24"/>
      <c r="AI144" s="21"/>
      <c r="AJ144" s="21"/>
      <c r="AK144" s="21"/>
      <c r="AL144" s="21"/>
      <c r="AM144" s="21"/>
      <c r="AN144" s="21"/>
      <c r="AO144" s="21"/>
      <c r="AP144" s="21"/>
      <c r="AQ144" s="22"/>
      <c r="AR144" s="21"/>
    </row>
    <row r="145" spans="1:44" x14ac:dyDescent="0.2">
      <c r="A145" s="21"/>
      <c r="B145" s="21"/>
      <c r="C145" s="21"/>
      <c r="D145" s="21"/>
      <c r="E145" s="21"/>
      <c r="G145" s="21"/>
      <c r="H145" s="21"/>
      <c r="I145" s="21"/>
      <c r="J145" s="21"/>
      <c r="M145" s="21"/>
      <c r="O145" s="21"/>
      <c r="Q145" s="21"/>
      <c r="T145" s="21"/>
      <c r="U145" s="21"/>
      <c r="V145" s="9"/>
      <c r="W145" s="21"/>
      <c r="X145" s="9"/>
      <c r="Z145" s="22"/>
      <c r="AD145" s="22"/>
      <c r="AF145" s="24"/>
      <c r="AI145" s="21"/>
      <c r="AJ145" s="21"/>
      <c r="AK145" s="21"/>
      <c r="AL145" s="21"/>
      <c r="AM145" s="21"/>
      <c r="AN145" s="21"/>
      <c r="AO145" s="21"/>
      <c r="AP145" s="21"/>
      <c r="AQ145" s="22"/>
      <c r="AR145" s="21"/>
    </row>
    <row r="146" spans="1:44" x14ac:dyDescent="0.2">
      <c r="A146" s="21"/>
      <c r="B146" s="21"/>
      <c r="C146" s="21"/>
      <c r="D146" s="21"/>
      <c r="E146" s="21"/>
      <c r="G146" s="21"/>
      <c r="H146" s="21"/>
      <c r="I146" s="21"/>
      <c r="J146" s="21"/>
      <c r="M146" s="21"/>
      <c r="O146" s="21"/>
      <c r="Q146" s="21"/>
      <c r="T146" s="21"/>
      <c r="U146" s="21"/>
      <c r="V146" s="9"/>
      <c r="W146" s="21"/>
      <c r="X146" s="9"/>
      <c r="Z146" s="22"/>
      <c r="AD146" s="22"/>
      <c r="AF146" s="24"/>
      <c r="AI146" s="21"/>
      <c r="AJ146" s="21"/>
      <c r="AK146" s="21"/>
      <c r="AL146" s="21"/>
      <c r="AM146" s="21"/>
      <c r="AN146" s="21"/>
      <c r="AO146" s="21"/>
      <c r="AP146" s="21"/>
      <c r="AQ146" s="22"/>
      <c r="AR146" s="21"/>
    </row>
    <row r="147" spans="1:44" x14ac:dyDescent="0.2">
      <c r="A147" s="21"/>
      <c r="B147" s="21"/>
      <c r="C147" s="21"/>
      <c r="D147" s="21"/>
      <c r="E147" s="21"/>
      <c r="G147" s="21"/>
      <c r="H147" s="21"/>
      <c r="I147" s="21"/>
      <c r="J147" s="21"/>
      <c r="M147" s="21"/>
      <c r="O147" s="21"/>
      <c r="Q147" s="21"/>
      <c r="T147" s="21"/>
      <c r="U147" s="21"/>
      <c r="V147" s="9"/>
      <c r="W147" s="21"/>
      <c r="X147" s="9"/>
      <c r="Z147" s="22"/>
      <c r="AD147" s="22"/>
      <c r="AF147" s="24"/>
      <c r="AI147" s="21"/>
      <c r="AJ147" s="21"/>
      <c r="AK147" s="21"/>
      <c r="AL147" s="21"/>
      <c r="AM147" s="21"/>
      <c r="AN147" s="21"/>
      <c r="AO147" s="21"/>
      <c r="AP147" s="21"/>
      <c r="AQ147" s="22"/>
      <c r="AR147" s="21"/>
    </row>
    <row r="148" spans="1:44" x14ac:dyDescent="0.2">
      <c r="A148" s="21"/>
      <c r="B148" s="21"/>
      <c r="C148" s="21"/>
      <c r="D148" s="21"/>
      <c r="E148" s="21"/>
      <c r="G148" s="21"/>
      <c r="H148" s="21"/>
      <c r="I148" s="21"/>
      <c r="J148" s="21"/>
      <c r="M148" s="21"/>
      <c r="O148" s="21"/>
      <c r="Q148" s="21"/>
      <c r="T148" s="21"/>
      <c r="U148" s="21"/>
      <c r="V148" s="9"/>
      <c r="W148" s="21"/>
      <c r="X148" s="9"/>
      <c r="Z148" s="22"/>
      <c r="AD148" s="22"/>
      <c r="AF148" s="24"/>
      <c r="AI148" s="21"/>
      <c r="AJ148" s="21"/>
      <c r="AK148" s="21"/>
      <c r="AL148" s="21"/>
      <c r="AM148" s="21"/>
      <c r="AN148" s="21"/>
      <c r="AO148" s="21"/>
      <c r="AP148" s="21"/>
      <c r="AQ148" s="22"/>
      <c r="AR148" s="21"/>
    </row>
    <row r="149" spans="1:44" x14ac:dyDescent="0.2">
      <c r="A149" s="21"/>
      <c r="B149" s="21"/>
      <c r="C149" s="21"/>
      <c r="D149" s="21"/>
      <c r="E149" s="21"/>
      <c r="G149" s="21"/>
      <c r="H149" s="21"/>
      <c r="I149" s="21"/>
      <c r="J149" s="21"/>
      <c r="M149" s="21"/>
      <c r="O149" s="21"/>
      <c r="Q149" s="21"/>
      <c r="T149" s="21"/>
      <c r="U149" s="21"/>
      <c r="V149" s="9"/>
      <c r="W149" s="21"/>
      <c r="X149" s="9"/>
      <c r="Z149" s="22"/>
      <c r="AD149" s="22"/>
      <c r="AF149" s="24"/>
      <c r="AI149" s="21"/>
      <c r="AJ149" s="21"/>
      <c r="AK149" s="21"/>
      <c r="AL149" s="21"/>
      <c r="AM149" s="21"/>
      <c r="AN149" s="21"/>
      <c r="AO149" s="21"/>
      <c r="AP149" s="21"/>
      <c r="AQ149" s="22"/>
      <c r="AR149" s="21"/>
    </row>
    <row r="150" spans="1:44" x14ac:dyDescent="0.2">
      <c r="A150" s="21"/>
      <c r="B150" s="21"/>
      <c r="C150" s="21"/>
      <c r="D150" s="21"/>
      <c r="E150" s="21"/>
      <c r="G150" s="21"/>
      <c r="H150" s="21"/>
      <c r="I150" s="21"/>
      <c r="J150" s="21"/>
      <c r="M150" s="21"/>
      <c r="O150" s="21"/>
      <c r="Q150" s="21"/>
      <c r="T150" s="21"/>
      <c r="U150" s="21"/>
      <c r="V150" s="9"/>
      <c r="W150" s="21"/>
      <c r="X150" s="9"/>
      <c r="Z150" s="22"/>
      <c r="AD150" s="22"/>
      <c r="AF150" s="24"/>
      <c r="AI150" s="21"/>
      <c r="AJ150" s="21"/>
      <c r="AK150" s="21"/>
      <c r="AL150" s="21"/>
      <c r="AM150" s="21"/>
      <c r="AN150" s="21"/>
      <c r="AO150" s="21"/>
      <c r="AP150" s="21"/>
      <c r="AQ150" s="22"/>
      <c r="AR150" s="21"/>
    </row>
    <row r="151" spans="1:44" x14ac:dyDescent="0.2">
      <c r="A151" s="21"/>
      <c r="B151" s="21"/>
      <c r="C151" s="21"/>
      <c r="D151" s="21"/>
      <c r="E151" s="21"/>
      <c r="G151" s="21"/>
      <c r="H151" s="21"/>
      <c r="I151" s="21"/>
      <c r="J151" s="21"/>
      <c r="M151" s="21"/>
      <c r="O151" s="21"/>
      <c r="Q151" s="21"/>
      <c r="T151" s="21"/>
      <c r="U151" s="21"/>
      <c r="V151" s="9"/>
      <c r="W151" s="21"/>
      <c r="X151" s="9"/>
      <c r="Z151" s="22"/>
      <c r="AD151" s="22"/>
      <c r="AF151" s="24"/>
      <c r="AI151" s="21"/>
      <c r="AJ151" s="21"/>
      <c r="AK151" s="21"/>
      <c r="AL151" s="21"/>
      <c r="AM151" s="21"/>
      <c r="AN151" s="21"/>
      <c r="AO151" s="21"/>
      <c r="AP151" s="21"/>
      <c r="AQ151" s="22"/>
      <c r="AR151" s="21"/>
    </row>
    <row r="152" spans="1:44" x14ac:dyDescent="0.2">
      <c r="A152" s="21"/>
      <c r="B152" s="21"/>
      <c r="C152" s="21"/>
      <c r="D152" s="21"/>
      <c r="E152" s="21"/>
      <c r="G152" s="21"/>
      <c r="H152" s="21"/>
      <c r="I152" s="21"/>
      <c r="J152" s="21"/>
      <c r="M152" s="21"/>
      <c r="O152" s="21"/>
      <c r="Q152" s="21"/>
      <c r="T152" s="21"/>
      <c r="U152" s="21"/>
      <c r="V152" s="9"/>
      <c r="W152" s="21"/>
      <c r="X152" s="9"/>
      <c r="Z152" s="22"/>
      <c r="AD152" s="22"/>
      <c r="AF152" s="24"/>
      <c r="AI152" s="21"/>
      <c r="AJ152" s="21"/>
      <c r="AK152" s="21"/>
      <c r="AL152" s="21"/>
      <c r="AM152" s="21"/>
      <c r="AN152" s="21"/>
      <c r="AO152" s="21"/>
      <c r="AP152" s="21"/>
      <c r="AQ152" s="22"/>
      <c r="AR152" s="21"/>
    </row>
    <row r="153" spans="1:44" x14ac:dyDescent="0.2">
      <c r="A153" s="21"/>
      <c r="B153" s="21"/>
      <c r="C153" s="21"/>
      <c r="D153" s="21"/>
      <c r="E153" s="21"/>
      <c r="G153" s="21"/>
      <c r="H153" s="21"/>
      <c r="I153" s="21"/>
      <c r="J153" s="21"/>
      <c r="M153" s="21"/>
      <c r="O153" s="21"/>
      <c r="Q153" s="21"/>
      <c r="T153" s="21"/>
      <c r="U153" s="21"/>
      <c r="V153" s="9"/>
      <c r="W153" s="21"/>
      <c r="X153" s="9"/>
      <c r="Z153" s="22"/>
      <c r="AD153" s="22"/>
      <c r="AF153" s="24"/>
      <c r="AI153" s="21"/>
      <c r="AJ153" s="21"/>
      <c r="AK153" s="21"/>
      <c r="AL153" s="21"/>
      <c r="AM153" s="21"/>
      <c r="AN153" s="21"/>
      <c r="AO153" s="21"/>
      <c r="AP153" s="21"/>
      <c r="AQ153" s="22"/>
      <c r="AR153" s="21"/>
    </row>
    <row r="154" spans="1:44" x14ac:dyDescent="0.2">
      <c r="A154" s="21"/>
      <c r="B154" s="21"/>
      <c r="C154" s="21"/>
      <c r="D154" s="21"/>
      <c r="E154" s="21"/>
      <c r="G154" s="21"/>
      <c r="H154" s="21"/>
      <c r="I154" s="21"/>
      <c r="J154" s="21"/>
      <c r="M154" s="21"/>
      <c r="O154" s="21"/>
      <c r="Q154" s="21"/>
      <c r="T154" s="21"/>
      <c r="U154" s="21"/>
      <c r="V154" s="9"/>
      <c r="W154" s="21"/>
      <c r="X154" s="9"/>
      <c r="Z154" s="22"/>
      <c r="AD154" s="22"/>
      <c r="AF154" s="24"/>
      <c r="AI154" s="21"/>
      <c r="AJ154" s="21"/>
      <c r="AK154" s="21"/>
      <c r="AL154" s="21"/>
      <c r="AM154" s="21"/>
      <c r="AN154" s="21"/>
      <c r="AO154" s="21"/>
      <c r="AP154" s="21"/>
      <c r="AQ154" s="22"/>
      <c r="AR154" s="21"/>
    </row>
    <row r="155" spans="1:44" x14ac:dyDescent="0.2">
      <c r="A155" s="21"/>
      <c r="B155" s="21"/>
      <c r="C155" s="21"/>
      <c r="D155" s="21"/>
      <c r="E155" s="21"/>
      <c r="G155" s="21"/>
      <c r="H155" s="21"/>
      <c r="I155" s="21"/>
      <c r="J155" s="21"/>
      <c r="M155" s="21"/>
      <c r="O155" s="21"/>
      <c r="Q155" s="21"/>
      <c r="T155" s="21"/>
      <c r="U155" s="21"/>
      <c r="V155" s="9"/>
      <c r="W155" s="21"/>
      <c r="X155" s="9"/>
      <c r="Z155" s="22"/>
      <c r="AD155" s="22"/>
      <c r="AF155" s="24"/>
      <c r="AI155" s="21"/>
      <c r="AJ155" s="21"/>
      <c r="AK155" s="21"/>
      <c r="AL155" s="21"/>
      <c r="AM155" s="21"/>
      <c r="AN155" s="21"/>
      <c r="AO155" s="21"/>
      <c r="AP155" s="21"/>
      <c r="AQ155" s="22"/>
      <c r="AR155" s="21"/>
    </row>
    <row r="156" spans="1:44" x14ac:dyDescent="0.2">
      <c r="A156" s="21"/>
      <c r="B156" s="21"/>
      <c r="C156" s="21"/>
      <c r="D156" s="21"/>
      <c r="E156" s="21"/>
      <c r="G156" s="21"/>
      <c r="H156" s="21"/>
      <c r="I156" s="21"/>
      <c r="J156" s="21"/>
      <c r="M156" s="21"/>
      <c r="O156" s="21"/>
      <c r="Q156" s="21"/>
      <c r="T156" s="21"/>
      <c r="U156" s="21"/>
      <c r="V156" s="9"/>
      <c r="W156" s="21"/>
      <c r="X156" s="9"/>
      <c r="Z156" s="22"/>
      <c r="AD156" s="22"/>
      <c r="AF156" s="24"/>
      <c r="AI156" s="21"/>
      <c r="AJ156" s="21"/>
      <c r="AK156" s="21"/>
      <c r="AL156" s="21"/>
      <c r="AM156" s="21"/>
      <c r="AN156" s="21"/>
      <c r="AO156" s="21"/>
      <c r="AP156" s="21"/>
      <c r="AQ156" s="22"/>
      <c r="AR156" s="21"/>
    </row>
    <row r="157" spans="1:44" x14ac:dyDescent="0.2">
      <c r="A157" s="21"/>
      <c r="B157" s="21"/>
      <c r="C157" s="21"/>
      <c r="D157" s="21"/>
      <c r="E157" s="21"/>
      <c r="G157" s="21"/>
      <c r="H157" s="21"/>
      <c r="I157" s="21"/>
      <c r="J157" s="21"/>
      <c r="M157" s="21"/>
      <c r="O157" s="21"/>
      <c r="Q157" s="21"/>
      <c r="T157" s="21"/>
      <c r="U157" s="21"/>
      <c r="V157" s="9"/>
      <c r="W157" s="21"/>
      <c r="X157" s="9"/>
      <c r="Z157" s="22"/>
      <c r="AD157" s="22"/>
      <c r="AF157" s="24"/>
      <c r="AI157" s="21"/>
      <c r="AJ157" s="21"/>
      <c r="AK157" s="21"/>
      <c r="AL157" s="21"/>
      <c r="AM157" s="21"/>
      <c r="AN157" s="21"/>
      <c r="AO157" s="21"/>
      <c r="AP157" s="21"/>
      <c r="AQ157" s="22"/>
      <c r="AR157" s="21"/>
    </row>
    <row r="158" spans="1:44" x14ac:dyDescent="0.2">
      <c r="A158" s="21"/>
      <c r="B158" s="21"/>
      <c r="C158" s="21"/>
      <c r="D158" s="21"/>
      <c r="E158" s="21"/>
      <c r="G158" s="21"/>
      <c r="H158" s="21"/>
      <c r="I158" s="21"/>
      <c r="J158" s="21"/>
      <c r="M158" s="21"/>
      <c r="O158" s="21"/>
      <c r="Q158" s="21"/>
      <c r="T158" s="21"/>
      <c r="U158" s="21"/>
      <c r="V158" s="9"/>
      <c r="W158" s="21"/>
      <c r="X158" s="9"/>
      <c r="Z158" s="22"/>
      <c r="AD158" s="22"/>
      <c r="AF158" s="24"/>
      <c r="AI158" s="21"/>
      <c r="AJ158" s="21"/>
      <c r="AK158" s="21"/>
      <c r="AL158" s="21"/>
      <c r="AM158" s="21"/>
      <c r="AN158" s="21"/>
      <c r="AO158" s="21"/>
      <c r="AP158" s="21"/>
      <c r="AQ158" s="22"/>
      <c r="AR158" s="21"/>
    </row>
    <row r="159" spans="1:44" x14ac:dyDescent="0.2">
      <c r="A159" s="21"/>
      <c r="B159" s="21"/>
      <c r="C159" s="21"/>
      <c r="D159" s="21"/>
      <c r="E159" s="21"/>
      <c r="G159" s="21"/>
      <c r="H159" s="21"/>
      <c r="I159" s="21"/>
      <c r="J159" s="21"/>
      <c r="M159" s="21"/>
      <c r="O159" s="21"/>
      <c r="Q159" s="21"/>
      <c r="T159" s="21"/>
      <c r="U159" s="21"/>
      <c r="V159" s="9"/>
      <c r="W159" s="21"/>
      <c r="X159" s="9"/>
      <c r="Z159" s="22"/>
      <c r="AD159" s="22"/>
      <c r="AF159" s="24"/>
      <c r="AI159" s="21"/>
      <c r="AJ159" s="21"/>
      <c r="AK159" s="21"/>
      <c r="AL159" s="21"/>
      <c r="AM159" s="21"/>
      <c r="AN159" s="21"/>
      <c r="AO159" s="21"/>
      <c r="AP159" s="21"/>
      <c r="AQ159" s="22"/>
      <c r="AR159" s="21"/>
    </row>
    <row r="160" spans="1:44" x14ac:dyDescent="0.2">
      <c r="A160" s="21"/>
      <c r="B160" s="21"/>
      <c r="C160" s="21"/>
      <c r="D160" s="21"/>
      <c r="E160" s="21"/>
      <c r="G160" s="21"/>
      <c r="H160" s="21"/>
      <c r="I160" s="21"/>
      <c r="J160" s="21"/>
      <c r="M160" s="21"/>
      <c r="O160" s="21"/>
      <c r="Q160" s="21"/>
      <c r="T160" s="21"/>
      <c r="U160" s="21"/>
      <c r="V160" s="9"/>
      <c r="W160" s="21"/>
      <c r="X160" s="9"/>
      <c r="Z160" s="22"/>
      <c r="AD160" s="22"/>
      <c r="AF160" s="24"/>
      <c r="AI160" s="21"/>
      <c r="AJ160" s="21"/>
      <c r="AK160" s="21"/>
      <c r="AL160" s="21"/>
      <c r="AM160" s="21"/>
      <c r="AN160" s="21"/>
      <c r="AO160" s="21"/>
      <c r="AP160" s="21"/>
      <c r="AQ160" s="22"/>
      <c r="AR160" s="21"/>
    </row>
    <row r="161" spans="1:44" x14ac:dyDescent="0.2">
      <c r="A161" s="21"/>
      <c r="B161" s="21"/>
      <c r="C161" s="21"/>
      <c r="D161" s="21"/>
      <c r="E161" s="21"/>
      <c r="G161" s="21"/>
      <c r="H161" s="21"/>
      <c r="I161" s="21"/>
      <c r="J161" s="21"/>
      <c r="M161" s="21"/>
      <c r="O161" s="21"/>
      <c r="Q161" s="21"/>
      <c r="T161" s="21"/>
      <c r="U161" s="21"/>
      <c r="V161" s="9"/>
      <c r="W161" s="21"/>
      <c r="X161" s="9"/>
      <c r="Z161" s="22"/>
      <c r="AD161" s="22"/>
      <c r="AF161" s="24"/>
      <c r="AI161" s="21"/>
      <c r="AJ161" s="21"/>
      <c r="AK161" s="21"/>
      <c r="AL161" s="21"/>
      <c r="AM161" s="21"/>
      <c r="AN161" s="21"/>
      <c r="AO161" s="21"/>
      <c r="AP161" s="21"/>
      <c r="AQ161" s="22"/>
      <c r="AR161" s="21"/>
    </row>
    <row r="162" spans="1:44" x14ac:dyDescent="0.2">
      <c r="A162" s="21"/>
      <c r="B162" s="21"/>
      <c r="C162" s="21"/>
      <c r="D162" s="21"/>
      <c r="E162" s="21"/>
      <c r="G162" s="21"/>
      <c r="H162" s="21"/>
      <c r="I162" s="21"/>
      <c r="J162" s="21"/>
      <c r="M162" s="21"/>
      <c r="O162" s="21"/>
      <c r="Q162" s="21"/>
      <c r="T162" s="21"/>
      <c r="U162" s="21"/>
      <c r="V162" s="9"/>
      <c r="W162" s="21"/>
      <c r="X162" s="9"/>
      <c r="Z162" s="22"/>
      <c r="AD162" s="22"/>
      <c r="AF162" s="24"/>
      <c r="AI162" s="21"/>
      <c r="AJ162" s="21"/>
      <c r="AK162" s="21"/>
      <c r="AL162" s="21"/>
      <c r="AM162" s="21"/>
      <c r="AN162" s="21"/>
      <c r="AO162" s="21"/>
      <c r="AP162" s="21"/>
      <c r="AQ162" s="22"/>
      <c r="AR162" s="21"/>
    </row>
    <row r="163" spans="1:44" x14ac:dyDescent="0.2">
      <c r="A163" s="21"/>
      <c r="B163" s="21"/>
      <c r="C163" s="21"/>
      <c r="D163" s="21"/>
      <c r="E163" s="21"/>
      <c r="G163" s="21"/>
      <c r="H163" s="21"/>
      <c r="I163" s="21"/>
      <c r="J163" s="21"/>
      <c r="M163" s="21"/>
      <c r="O163" s="21"/>
      <c r="Q163" s="21"/>
      <c r="T163" s="21"/>
      <c r="U163" s="21"/>
      <c r="V163" s="9"/>
      <c r="W163" s="21"/>
      <c r="X163" s="9"/>
      <c r="Z163" s="22"/>
      <c r="AD163" s="22"/>
      <c r="AF163" s="24"/>
      <c r="AI163" s="21"/>
      <c r="AJ163" s="21"/>
      <c r="AK163" s="21"/>
      <c r="AL163" s="21"/>
      <c r="AM163" s="21"/>
      <c r="AN163" s="21"/>
      <c r="AO163" s="21"/>
      <c r="AP163" s="21"/>
      <c r="AQ163" s="22"/>
      <c r="AR163" s="21"/>
    </row>
    <row r="164" spans="1:44" x14ac:dyDescent="0.2">
      <c r="A164" s="21"/>
      <c r="B164" s="21"/>
      <c r="C164" s="21"/>
      <c r="D164" s="21"/>
      <c r="E164" s="21"/>
      <c r="G164" s="21"/>
      <c r="H164" s="21"/>
      <c r="I164" s="21"/>
      <c r="J164" s="21"/>
      <c r="M164" s="21"/>
      <c r="O164" s="21"/>
      <c r="Q164" s="21"/>
      <c r="T164" s="21"/>
      <c r="U164" s="21"/>
      <c r="V164" s="9"/>
      <c r="W164" s="21"/>
      <c r="X164" s="9"/>
      <c r="Z164" s="22"/>
      <c r="AD164" s="22"/>
      <c r="AF164" s="24"/>
      <c r="AI164" s="21"/>
      <c r="AJ164" s="21"/>
      <c r="AK164" s="21"/>
      <c r="AL164" s="21"/>
      <c r="AM164" s="21"/>
      <c r="AN164" s="21"/>
      <c r="AO164" s="21"/>
      <c r="AP164" s="21"/>
      <c r="AQ164" s="22"/>
      <c r="AR164" s="21"/>
    </row>
    <row r="165" spans="1:44" x14ac:dyDescent="0.2">
      <c r="A165" s="21"/>
      <c r="B165" s="21"/>
      <c r="C165" s="21"/>
      <c r="D165" s="21"/>
      <c r="E165" s="21"/>
      <c r="G165" s="21"/>
      <c r="H165" s="21"/>
      <c r="I165" s="21"/>
      <c r="J165" s="21"/>
      <c r="M165" s="21"/>
      <c r="O165" s="21"/>
      <c r="Q165" s="21"/>
      <c r="T165" s="21"/>
      <c r="U165" s="21"/>
      <c r="V165" s="9"/>
      <c r="W165" s="21"/>
      <c r="X165" s="9"/>
      <c r="Z165" s="22"/>
      <c r="AD165" s="22"/>
      <c r="AF165" s="24"/>
      <c r="AI165" s="21"/>
      <c r="AJ165" s="21"/>
      <c r="AK165" s="21"/>
      <c r="AL165" s="21"/>
      <c r="AM165" s="21"/>
      <c r="AN165" s="21"/>
      <c r="AO165" s="21"/>
      <c r="AP165" s="21"/>
      <c r="AQ165" s="22"/>
      <c r="AR165" s="21"/>
    </row>
    <row r="166" spans="1:44" x14ac:dyDescent="0.2">
      <c r="A166" s="21"/>
      <c r="B166" s="21"/>
      <c r="C166" s="21"/>
      <c r="D166" s="21"/>
      <c r="E166" s="21"/>
      <c r="G166" s="21"/>
      <c r="H166" s="21"/>
      <c r="I166" s="21"/>
      <c r="J166" s="21"/>
      <c r="M166" s="21"/>
      <c r="O166" s="21"/>
      <c r="Q166" s="21"/>
      <c r="T166" s="21"/>
      <c r="U166" s="21"/>
      <c r="V166" s="9"/>
      <c r="W166" s="21"/>
      <c r="X166" s="9"/>
      <c r="Z166" s="22"/>
      <c r="AD166" s="22"/>
      <c r="AF166" s="24"/>
      <c r="AI166" s="21"/>
      <c r="AJ166" s="21"/>
      <c r="AK166" s="21"/>
      <c r="AL166" s="21"/>
      <c r="AM166" s="21"/>
      <c r="AN166" s="21"/>
      <c r="AO166" s="21"/>
      <c r="AP166" s="21"/>
      <c r="AQ166" s="22"/>
      <c r="AR166" s="21"/>
    </row>
    <row r="167" spans="1:44" x14ac:dyDescent="0.2">
      <c r="A167" s="21"/>
      <c r="B167" s="21"/>
      <c r="C167" s="21"/>
      <c r="D167" s="21"/>
      <c r="E167" s="21"/>
      <c r="G167" s="21"/>
      <c r="H167" s="21"/>
      <c r="I167" s="21"/>
      <c r="J167" s="21"/>
      <c r="M167" s="21"/>
      <c r="O167" s="21"/>
      <c r="Q167" s="21"/>
      <c r="T167" s="21"/>
      <c r="U167" s="21"/>
      <c r="V167" s="9"/>
      <c r="W167" s="21"/>
      <c r="X167" s="9"/>
      <c r="Z167" s="22"/>
      <c r="AD167" s="22"/>
      <c r="AF167" s="24"/>
      <c r="AI167" s="21"/>
      <c r="AJ167" s="21"/>
      <c r="AK167" s="21"/>
      <c r="AL167" s="21"/>
      <c r="AM167" s="21"/>
      <c r="AN167" s="21"/>
      <c r="AO167" s="21"/>
      <c r="AP167" s="21"/>
      <c r="AQ167" s="22"/>
      <c r="AR167" s="21"/>
    </row>
    <row r="168" spans="1:44" x14ac:dyDescent="0.2">
      <c r="A168" s="21"/>
      <c r="B168" s="21"/>
      <c r="C168" s="21"/>
      <c r="D168" s="21"/>
      <c r="E168" s="21"/>
      <c r="G168" s="21"/>
      <c r="H168" s="21"/>
      <c r="I168" s="21"/>
      <c r="J168" s="21"/>
      <c r="M168" s="21"/>
      <c r="O168" s="21"/>
      <c r="Q168" s="21"/>
      <c r="T168" s="21"/>
      <c r="U168" s="21"/>
      <c r="V168" s="9"/>
      <c r="W168" s="21"/>
      <c r="X168" s="9"/>
      <c r="Z168" s="22"/>
      <c r="AD168" s="22"/>
      <c r="AF168" s="24"/>
      <c r="AI168" s="21"/>
      <c r="AJ168" s="21"/>
      <c r="AK168" s="21"/>
      <c r="AL168" s="21"/>
      <c r="AM168" s="21"/>
      <c r="AN168" s="21"/>
      <c r="AO168" s="21"/>
      <c r="AP168" s="21"/>
      <c r="AQ168" s="22"/>
      <c r="AR168" s="21"/>
    </row>
    <row r="169" spans="1:44" x14ac:dyDescent="0.2">
      <c r="A169" s="21"/>
      <c r="B169" s="21"/>
      <c r="C169" s="21"/>
      <c r="D169" s="21"/>
      <c r="E169" s="21"/>
      <c r="G169" s="21"/>
      <c r="H169" s="21"/>
      <c r="I169" s="21"/>
      <c r="J169" s="21"/>
      <c r="M169" s="21"/>
      <c r="O169" s="21"/>
      <c r="Q169" s="21"/>
      <c r="T169" s="21"/>
      <c r="U169" s="21"/>
      <c r="V169" s="9"/>
      <c r="W169" s="21"/>
      <c r="X169" s="9"/>
      <c r="Z169" s="22"/>
      <c r="AD169" s="22"/>
      <c r="AF169" s="24"/>
      <c r="AI169" s="21"/>
      <c r="AJ169" s="21"/>
      <c r="AK169" s="21"/>
      <c r="AL169" s="21"/>
      <c r="AM169" s="21"/>
      <c r="AN169" s="21"/>
      <c r="AO169" s="21"/>
      <c r="AP169" s="21"/>
      <c r="AQ169" s="22"/>
      <c r="AR169" s="21"/>
    </row>
    <row r="170" spans="1:44" x14ac:dyDescent="0.2">
      <c r="A170" s="21"/>
      <c r="B170" s="21"/>
      <c r="C170" s="21"/>
      <c r="D170" s="21"/>
      <c r="E170" s="21"/>
      <c r="G170" s="21"/>
      <c r="H170" s="21"/>
      <c r="I170" s="21"/>
      <c r="J170" s="21"/>
      <c r="M170" s="21"/>
      <c r="O170" s="21"/>
      <c r="Q170" s="21"/>
      <c r="T170" s="21"/>
      <c r="U170" s="21"/>
      <c r="V170" s="9"/>
      <c r="W170" s="21"/>
      <c r="X170" s="9"/>
      <c r="Z170" s="22"/>
      <c r="AD170" s="22"/>
      <c r="AF170" s="24"/>
      <c r="AI170" s="21"/>
      <c r="AJ170" s="21"/>
      <c r="AK170" s="21"/>
      <c r="AL170" s="21"/>
      <c r="AM170" s="21"/>
      <c r="AN170" s="21"/>
      <c r="AO170" s="21"/>
      <c r="AP170" s="21"/>
      <c r="AQ170" s="22"/>
      <c r="AR170" s="21"/>
    </row>
    <row r="171" spans="1:44" x14ac:dyDescent="0.2">
      <c r="A171" s="21"/>
      <c r="B171" s="21"/>
      <c r="C171" s="21"/>
      <c r="D171" s="21"/>
      <c r="E171" s="21"/>
      <c r="G171" s="21"/>
      <c r="H171" s="21"/>
      <c r="I171" s="21"/>
      <c r="J171" s="21"/>
      <c r="M171" s="21"/>
      <c r="O171" s="21"/>
      <c r="Q171" s="21"/>
      <c r="T171" s="21"/>
      <c r="U171" s="21"/>
      <c r="V171" s="9"/>
      <c r="W171" s="21"/>
      <c r="X171" s="9"/>
      <c r="Z171" s="22"/>
      <c r="AD171" s="22"/>
      <c r="AF171" s="24"/>
      <c r="AI171" s="21"/>
      <c r="AJ171" s="21"/>
      <c r="AK171" s="21"/>
      <c r="AL171" s="21"/>
      <c r="AM171" s="21"/>
      <c r="AN171" s="21"/>
      <c r="AO171" s="21"/>
      <c r="AP171" s="21"/>
      <c r="AQ171" s="22"/>
      <c r="AR171" s="21"/>
    </row>
    <row r="172" spans="1:44" x14ac:dyDescent="0.2">
      <c r="A172" s="21"/>
      <c r="B172" s="21"/>
      <c r="C172" s="21"/>
      <c r="D172" s="21"/>
      <c r="E172" s="21"/>
      <c r="G172" s="21"/>
      <c r="H172" s="21"/>
      <c r="I172" s="21"/>
      <c r="J172" s="21"/>
      <c r="M172" s="21"/>
      <c r="O172" s="21"/>
      <c r="Q172" s="21"/>
      <c r="T172" s="21"/>
      <c r="U172" s="21"/>
      <c r="V172" s="9"/>
      <c r="W172" s="21"/>
      <c r="X172" s="9"/>
      <c r="Z172" s="22"/>
      <c r="AD172" s="22"/>
      <c r="AF172" s="24"/>
      <c r="AI172" s="21"/>
      <c r="AJ172" s="21"/>
      <c r="AK172" s="21"/>
      <c r="AL172" s="21"/>
      <c r="AM172" s="21"/>
      <c r="AN172" s="21"/>
      <c r="AO172" s="21"/>
      <c r="AP172" s="21"/>
      <c r="AQ172" s="22"/>
      <c r="AR172" s="21"/>
    </row>
    <row r="173" spans="1:44" x14ac:dyDescent="0.2">
      <c r="A173" s="21"/>
      <c r="B173" s="21"/>
      <c r="C173" s="21"/>
      <c r="D173" s="21"/>
      <c r="E173" s="21"/>
      <c r="G173" s="21"/>
      <c r="H173" s="21"/>
      <c r="I173" s="21"/>
      <c r="J173" s="21"/>
      <c r="M173" s="21"/>
      <c r="O173" s="21"/>
      <c r="Q173" s="21"/>
      <c r="T173" s="21"/>
      <c r="U173" s="21"/>
      <c r="V173" s="9"/>
      <c r="W173" s="21"/>
      <c r="X173" s="9"/>
      <c r="Z173" s="22"/>
      <c r="AD173" s="22"/>
      <c r="AF173" s="24"/>
      <c r="AI173" s="21"/>
      <c r="AJ173" s="21"/>
      <c r="AK173" s="21"/>
      <c r="AL173" s="21"/>
      <c r="AM173" s="21"/>
      <c r="AN173" s="21"/>
      <c r="AO173" s="21"/>
      <c r="AP173" s="21"/>
      <c r="AQ173" s="22"/>
      <c r="AR173" s="21"/>
    </row>
    <row r="174" spans="1:44" x14ac:dyDescent="0.2">
      <c r="A174" s="21"/>
      <c r="B174" s="21"/>
      <c r="C174" s="21"/>
      <c r="D174" s="21"/>
      <c r="E174" s="21"/>
      <c r="G174" s="21"/>
      <c r="H174" s="21"/>
      <c r="I174" s="21"/>
      <c r="J174" s="21"/>
      <c r="M174" s="21"/>
      <c r="O174" s="21"/>
      <c r="Q174" s="21"/>
      <c r="T174" s="21"/>
      <c r="U174" s="21"/>
      <c r="V174" s="9"/>
      <c r="W174" s="21"/>
      <c r="X174" s="9"/>
      <c r="Z174" s="22"/>
      <c r="AD174" s="22"/>
      <c r="AF174" s="24"/>
      <c r="AI174" s="21"/>
      <c r="AJ174" s="21"/>
      <c r="AK174" s="21"/>
      <c r="AL174" s="21"/>
      <c r="AM174" s="21"/>
      <c r="AN174" s="21"/>
      <c r="AO174" s="21"/>
      <c r="AP174" s="21"/>
      <c r="AQ174" s="22"/>
      <c r="AR174" s="21"/>
    </row>
    <row r="175" spans="1:44" x14ac:dyDescent="0.2">
      <c r="A175" s="21"/>
      <c r="B175" s="21"/>
      <c r="C175" s="21"/>
      <c r="D175" s="21"/>
      <c r="E175" s="21"/>
      <c r="G175" s="21"/>
      <c r="H175" s="21"/>
      <c r="I175" s="21"/>
      <c r="J175" s="21"/>
      <c r="M175" s="21"/>
      <c r="O175" s="21"/>
      <c r="Q175" s="21"/>
      <c r="T175" s="21"/>
      <c r="U175" s="21"/>
      <c r="V175" s="9"/>
      <c r="W175" s="21"/>
      <c r="X175" s="9"/>
      <c r="Z175" s="22"/>
      <c r="AD175" s="22"/>
      <c r="AF175" s="24"/>
      <c r="AI175" s="21"/>
      <c r="AJ175" s="21"/>
      <c r="AK175" s="21"/>
      <c r="AL175" s="21"/>
      <c r="AM175" s="21"/>
      <c r="AN175" s="21"/>
      <c r="AO175" s="21"/>
      <c r="AP175" s="21"/>
      <c r="AQ175" s="22"/>
      <c r="AR175" s="21"/>
    </row>
    <row r="176" spans="1:44" x14ac:dyDescent="0.2">
      <c r="A176" s="21"/>
      <c r="B176" s="21"/>
      <c r="C176" s="21"/>
      <c r="D176" s="21"/>
      <c r="E176" s="21"/>
      <c r="G176" s="21"/>
      <c r="H176" s="21"/>
      <c r="I176" s="21"/>
      <c r="J176" s="21"/>
      <c r="M176" s="21"/>
      <c r="O176" s="21"/>
      <c r="Q176" s="21"/>
      <c r="T176" s="21"/>
      <c r="U176" s="21"/>
      <c r="V176" s="9"/>
      <c r="W176" s="21"/>
      <c r="X176" s="9"/>
      <c r="Z176" s="22"/>
      <c r="AD176" s="22"/>
      <c r="AF176" s="24"/>
      <c r="AI176" s="21"/>
      <c r="AJ176" s="21"/>
      <c r="AK176" s="21"/>
      <c r="AL176" s="21"/>
      <c r="AM176" s="21"/>
      <c r="AN176" s="21"/>
      <c r="AO176" s="21"/>
      <c r="AP176" s="21"/>
      <c r="AQ176" s="22"/>
      <c r="AR176" s="21"/>
    </row>
    <row r="177" spans="1:44" x14ac:dyDescent="0.2">
      <c r="A177" s="21"/>
      <c r="B177" s="21"/>
      <c r="C177" s="21"/>
      <c r="D177" s="21"/>
      <c r="E177" s="21"/>
      <c r="G177" s="21"/>
      <c r="H177" s="21"/>
      <c r="I177" s="21"/>
      <c r="J177" s="21"/>
      <c r="M177" s="21"/>
      <c r="O177" s="21"/>
      <c r="Q177" s="21"/>
      <c r="T177" s="21"/>
      <c r="U177" s="21"/>
      <c r="V177" s="9"/>
      <c r="W177" s="21"/>
      <c r="X177" s="9"/>
      <c r="Z177" s="22"/>
      <c r="AD177" s="22"/>
      <c r="AF177" s="24"/>
      <c r="AI177" s="21"/>
      <c r="AJ177" s="21"/>
      <c r="AK177" s="21"/>
      <c r="AL177" s="21"/>
      <c r="AM177" s="21"/>
      <c r="AN177" s="21"/>
      <c r="AO177" s="21"/>
      <c r="AP177" s="21"/>
      <c r="AQ177" s="22"/>
      <c r="AR177" s="21"/>
    </row>
    <row r="178" spans="1:44" x14ac:dyDescent="0.2">
      <c r="A178" s="21"/>
      <c r="B178" s="21"/>
      <c r="C178" s="21"/>
      <c r="D178" s="21"/>
      <c r="E178" s="21"/>
      <c r="G178" s="21"/>
      <c r="H178" s="21"/>
      <c r="I178" s="21"/>
      <c r="J178" s="21"/>
      <c r="M178" s="21"/>
      <c r="O178" s="21"/>
      <c r="Q178" s="21"/>
      <c r="T178" s="21"/>
      <c r="U178" s="21"/>
      <c r="V178" s="9"/>
      <c r="W178" s="21"/>
      <c r="X178" s="9"/>
      <c r="Z178" s="22"/>
      <c r="AD178" s="22"/>
      <c r="AF178" s="24"/>
      <c r="AI178" s="21"/>
      <c r="AJ178" s="21"/>
      <c r="AK178" s="21"/>
      <c r="AL178" s="21"/>
      <c r="AM178" s="21"/>
      <c r="AN178" s="21"/>
      <c r="AO178" s="21"/>
      <c r="AP178" s="21"/>
      <c r="AQ178" s="22"/>
      <c r="AR178" s="21"/>
    </row>
    <row r="179" spans="1:44" x14ac:dyDescent="0.2">
      <c r="A179" s="21"/>
      <c r="B179" s="21"/>
      <c r="C179" s="21"/>
      <c r="D179" s="21"/>
      <c r="E179" s="21"/>
      <c r="G179" s="21"/>
      <c r="H179" s="21"/>
      <c r="I179" s="21"/>
      <c r="J179" s="21"/>
      <c r="M179" s="21"/>
      <c r="O179" s="21"/>
      <c r="Q179" s="21"/>
      <c r="T179" s="21"/>
      <c r="U179" s="21"/>
      <c r="V179" s="9"/>
      <c r="W179" s="21"/>
      <c r="X179" s="9"/>
      <c r="Z179" s="22"/>
      <c r="AD179" s="22"/>
      <c r="AF179" s="24"/>
      <c r="AI179" s="21"/>
      <c r="AJ179" s="21"/>
      <c r="AK179" s="21"/>
      <c r="AL179" s="21"/>
      <c r="AM179" s="21"/>
      <c r="AN179" s="21"/>
      <c r="AO179" s="21"/>
      <c r="AP179" s="21"/>
      <c r="AQ179" s="22"/>
      <c r="AR179" s="21"/>
    </row>
    <row r="180" spans="1:44" x14ac:dyDescent="0.2">
      <c r="A180" s="21"/>
      <c r="B180" s="21"/>
      <c r="C180" s="21"/>
      <c r="D180" s="21"/>
      <c r="E180" s="21"/>
      <c r="G180" s="21"/>
      <c r="H180" s="21"/>
      <c r="I180" s="21"/>
      <c r="J180" s="21"/>
      <c r="M180" s="21"/>
      <c r="O180" s="21"/>
      <c r="Q180" s="21"/>
      <c r="T180" s="21"/>
      <c r="U180" s="21"/>
      <c r="V180" s="9"/>
      <c r="W180" s="21"/>
      <c r="X180" s="9"/>
      <c r="Z180" s="22"/>
      <c r="AD180" s="22"/>
      <c r="AF180" s="24"/>
      <c r="AI180" s="21"/>
      <c r="AJ180" s="21"/>
      <c r="AK180" s="21"/>
      <c r="AL180" s="21"/>
      <c r="AM180" s="21"/>
      <c r="AN180" s="21"/>
      <c r="AO180" s="21"/>
      <c r="AP180" s="21"/>
      <c r="AQ180" s="22"/>
      <c r="AR18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2022-11-16T02:01:19Z</dcterms:modified>
</cp:coreProperties>
</file>